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D:\Kuliah\Workshop Excel Basic to Advance\"/>
    </mc:Choice>
  </mc:AlternateContent>
  <xr:revisionPtr revIDLastSave="0" documentId="13_ncr:1_{1F08829E-50CB-4C46-AF0B-DBBD93B07A0C}" xr6:coauthVersionLast="47" xr6:coauthVersionMax="47" xr10:uidLastSave="{00000000-0000-0000-0000-000000000000}"/>
  <bookViews>
    <workbookView xWindow="-108" yWindow="-108" windowWidth="23256" windowHeight="12456" tabRatio="722" firstSheet="4" activeTab="11" xr2:uid="{00000000-000D-0000-FFFF-FFFF00000000}"/>
  </bookViews>
  <sheets>
    <sheet name="Cell Ref" sheetId="5" r:id="rId1"/>
    <sheet name="Employee" sheetId="3" r:id="rId2"/>
    <sheet name="If Condition" sheetId="8" r:id="rId3"/>
    <sheet name="Description" sheetId="1" r:id="rId4"/>
    <sheet name="Main Data" sheetId="2" r:id="rId5"/>
    <sheet name="Pivot Table Main Data" sheetId="14" r:id="rId6"/>
    <sheet name="Dashboard Main Data" sheetId="15" r:id="rId7"/>
    <sheet name="Helper" sheetId="11" r:id="rId8"/>
    <sheet name=" Vlookup &amp; Hlookup" sheetId="7" r:id="rId9"/>
    <sheet name="Data Dashboard" sheetId="9" r:id="rId10"/>
    <sheet name="Pivot Table" sheetId="12" r:id="rId11"/>
    <sheet name="Dashboard" sheetId="13" r:id="rId12"/>
  </sheets>
  <definedNames>
    <definedName name="_xlnm._FilterDatabase" localSheetId="0" hidden="1">'Cell Ref'!$A$1:$L$6</definedName>
    <definedName name="_xlnm._FilterDatabase" localSheetId="1" hidden="1">Employee!$A$3:$M$47</definedName>
    <definedName name="_xlnm._FilterDatabase" localSheetId="4" hidden="1">'Main Data'!$A$3:$V$1003</definedName>
    <definedName name="Pemotong_Order_Year">#N/A</definedName>
    <definedName name="Slicer_Order_Year">#N/A</definedName>
  </definedNames>
  <calcPr calcId="191029"/>
  <pivotCaches>
    <pivotCache cacheId="0" r:id="rId13"/>
    <pivotCache cacheId="1" r:id="rId14"/>
  </pivotCaches>
  <extLs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Lst>
</workbook>
</file>

<file path=xl/calcChain.xml><?xml version="1.0" encoding="utf-8"?>
<calcChain xmlns="http://schemas.openxmlformats.org/spreadsheetml/2006/main">
  <c r="H40" i="7" l="1"/>
  <c r="F40" i="7"/>
  <c r="G40" i="7" s="1"/>
  <c r="I40" i="7" s="1"/>
  <c r="D40" i="7"/>
  <c r="F39" i="7"/>
  <c r="G39" i="7" s="1"/>
  <c r="D39" i="7"/>
  <c r="H38" i="7"/>
  <c r="F38" i="7"/>
  <c r="G38" i="7" s="1"/>
  <c r="I38" i="7" s="1"/>
  <c r="D38" i="7"/>
  <c r="F37" i="7"/>
  <c r="G37" i="7" s="1"/>
  <c r="D37" i="7"/>
  <c r="H36" i="7"/>
  <c r="F36" i="7"/>
  <c r="G36" i="7" s="1"/>
  <c r="I36" i="7" s="1"/>
  <c r="D36" i="7"/>
  <c r="C27" i="7"/>
  <c r="B27" i="7"/>
  <c r="C26" i="7"/>
  <c r="B26" i="7"/>
  <c r="C25" i="7"/>
  <c r="B25" i="7"/>
  <c r="C24" i="7"/>
  <c r="B24" i="7"/>
  <c r="C23" i="7"/>
  <c r="B23" i="7"/>
  <c r="C22" i="7"/>
  <c r="B22" i="7"/>
  <c r="C21" i="7"/>
  <c r="B21" i="7"/>
  <c r="C20" i="7"/>
  <c r="B20" i="7"/>
  <c r="C19" i="7"/>
  <c r="B19" i="7"/>
  <c r="C18" i="7"/>
  <c r="B18" i="7"/>
  <c r="C17" i="7"/>
  <c r="B17" i="7"/>
  <c r="C16" i="7"/>
  <c r="B16" i="7"/>
  <c r="C15" i="7"/>
  <c r="B15" i="7"/>
  <c r="C14" i="7"/>
  <c r="B14" i="7"/>
  <c r="C13" i="7"/>
  <c r="B13" i="7"/>
  <c r="C12" i="7"/>
  <c r="B12" i="7"/>
  <c r="C11" i="7"/>
  <c r="B11" i="7"/>
  <c r="C10" i="7"/>
  <c r="B10" i="7"/>
  <c r="C9" i="7"/>
  <c r="B9" i="7"/>
  <c r="C8" i="7"/>
  <c r="B8" i="7"/>
  <c r="C7" i="7"/>
  <c r="B7" i="7"/>
  <c r="C6" i="7"/>
  <c r="B6" i="7"/>
  <c r="C5" i="7"/>
  <c r="B5" i="7"/>
  <c r="C4" i="7"/>
  <c r="B4" i="7"/>
  <c r="C3" i="7"/>
  <c r="B3" i="7"/>
  <c r="U1003" i="2"/>
  <c r="S1003" i="2"/>
  <c r="V1003" i="2" s="1"/>
  <c r="Q1003" i="2"/>
  <c r="C1003" i="2"/>
  <c r="U1002" i="2"/>
  <c r="S1002" i="2"/>
  <c r="V1002" i="2" s="1"/>
  <c r="Q1002" i="2"/>
  <c r="C1002" i="2"/>
  <c r="U1001" i="2"/>
  <c r="S1001" i="2"/>
  <c r="V1001" i="2" s="1"/>
  <c r="Q1001" i="2"/>
  <c r="C1001" i="2"/>
  <c r="U1000" i="2"/>
  <c r="S1000" i="2"/>
  <c r="V1000" i="2" s="1"/>
  <c r="Q1000" i="2"/>
  <c r="C1000" i="2"/>
  <c r="V999" i="2"/>
  <c r="U999" i="2"/>
  <c r="S999" i="2"/>
  <c r="Q999" i="2"/>
  <c r="C999" i="2"/>
  <c r="V998" i="2"/>
  <c r="U998" i="2"/>
  <c r="S998" i="2"/>
  <c r="Q998" i="2"/>
  <c r="C998" i="2"/>
  <c r="V997" i="2"/>
  <c r="U997" i="2"/>
  <c r="S997" i="2"/>
  <c r="Q997" i="2"/>
  <c r="C997" i="2"/>
  <c r="V996" i="2"/>
  <c r="U996" i="2"/>
  <c r="S996" i="2"/>
  <c r="Q996" i="2"/>
  <c r="C996" i="2"/>
  <c r="V995" i="2"/>
  <c r="U995" i="2"/>
  <c r="S995" i="2"/>
  <c r="Q995" i="2"/>
  <c r="C995" i="2"/>
  <c r="V994" i="2"/>
  <c r="U994" i="2"/>
  <c r="S994" i="2"/>
  <c r="Q994" i="2"/>
  <c r="C994" i="2"/>
  <c r="U993" i="2"/>
  <c r="S993" i="2"/>
  <c r="V993" i="2" s="1"/>
  <c r="Q993" i="2"/>
  <c r="C993" i="2"/>
  <c r="V992" i="2"/>
  <c r="U992" i="2"/>
  <c r="S992" i="2"/>
  <c r="Q992" i="2"/>
  <c r="C992" i="2"/>
  <c r="U991" i="2"/>
  <c r="S991" i="2"/>
  <c r="V991" i="2" s="1"/>
  <c r="Q991" i="2"/>
  <c r="C991" i="2"/>
  <c r="U990" i="2"/>
  <c r="S990" i="2"/>
  <c r="V990" i="2" s="1"/>
  <c r="Q990" i="2"/>
  <c r="C990" i="2"/>
  <c r="U989" i="2"/>
  <c r="S989" i="2"/>
  <c r="V989" i="2" s="1"/>
  <c r="Q989" i="2"/>
  <c r="C989" i="2"/>
  <c r="U988" i="2"/>
  <c r="S988" i="2"/>
  <c r="V988" i="2" s="1"/>
  <c r="Q988" i="2"/>
  <c r="C988" i="2"/>
  <c r="V987" i="2"/>
  <c r="U987" i="2"/>
  <c r="S987" i="2"/>
  <c r="Q987" i="2"/>
  <c r="C987" i="2"/>
  <c r="U986" i="2"/>
  <c r="S986" i="2"/>
  <c r="V986" i="2" s="1"/>
  <c r="Q986" i="2"/>
  <c r="C986" i="2"/>
  <c r="U985" i="2"/>
  <c r="S985" i="2"/>
  <c r="V985" i="2" s="1"/>
  <c r="Q985" i="2"/>
  <c r="C985" i="2"/>
  <c r="U984" i="2"/>
  <c r="S984" i="2"/>
  <c r="V984" i="2" s="1"/>
  <c r="Q984" i="2"/>
  <c r="C984" i="2"/>
  <c r="V983" i="2"/>
  <c r="U983" i="2"/>
  <c r="S983" i="2"/>
  <c r="Q983" i="2"/>
  <c r="C983" i="2"/>
  <c r="V982" i="2"/>
  <c r="U982" i="2"/>
  <c r="S982" i="2"/>
  <c r="Q982" i="2"/>
  <c r="C982" i="2"/>
  <c r="V981" i="2"/>
  <c r="U981" i="2"/>
  <c r="S981" i="2"/>
  <c r="Q981" i="2"/>
  <c r="C981" i="2"/>
  <c r="V980" i="2"/>
  <c r="U980" i="2"/>
  <c r="S980" i="2"/>
  <c r="Q980" i="2"/>
  <c r="C980" i="2"/>
  <c r="V979" i="2"/>
  <c r="U979" i="2"/>
  <c r="S979" i="2"/>
  <c r="Q979" i="2"/>
  <c r="C979" i="2"/>
  <c r="V978" i="2"/>
  <c r="U978" i="2"/>
  <c r="S978" i="2"/>
  <c r="Q978" i="2"/>
  <c r="C978" i="2"/>
  <c r="U977" i="2"/>
  <c r="S977" i="2"/>
  <c r="V977" i="2" s="1"/>
  <c r="Q977" i="2"/>
  <c r="C977" i="2"/>
  <c r="V976" i="2"/>
  <c r="U976" i="2"/>
  <c r="S976" i="2"/>
  <c r="Q976" i="2"/>
  <c r="C976" i="2"/>
  <c r="U975" i="2"/>
  <c r="S975" i="2"/>
  <c r="V975" i="2" s="1"/>
  <c r="Q975" i="2"/>
  <c r="C975" i="2"/>
  <c r="U974" i="2"/>
  <c r="S974" i="2"/>
  <c r="V974" i="2" s="1"/>
  <c r="Q974" i="2"/>
  <c r="C974" i="2"/>
  <c r="U973" i="2"/>
  <c r="S973" i="2"/>
  <c r="V973" i="2" s="1"/>
  <c r="Q973" i="2"/>
  <c r="C973" i="2"/>
  <c r="U972" i="2"/>
  <c r="S972" i="2"/>
  <c r="V972" i="2" s="1"/>
  <c r="Q972" i="2"/>
  <c r="C972" i="2"/>
  <c r="V971" i="2"/>
  <c r="U971" i="2"/>
  <c r="S971" i="2"/>
  <c r="Q971" i="2"/>
  <c r="C971" i="2"/>
  <c r="U970" i="2"/>
  <c r="S970" i="2"/>
  <c r="V970" i="2" s="1"/>
  <c r="Q970" i="2"/>
  <c r="C970" i="2"/>
  <c r="U969" i="2"/>
  <c r="S969" i="2"/>
  <c r="V969" i="2" s="1"/>
  <c r="Q969" i="2"/>
  <c r="C969" i="2"/>
  <c r="U968" i="2"/>
  <c r="S968" i="2"/>
  <c r="V968" i="2" s="1"/>
  <c r="Q968" i="2"/>
  <c r="C968" i="2"/>
  <c r="V967" i="2"/>
  <c r="U967" i="2"/>
  <c r="S967" i="2"/>
  <c r="Q967" i="2"/>
  <c r="C967" i="2"/>
  <c r="V966" i="2"/>
  <c r="U966" i="2"/>
  <c r="S966" i="2"/>
  <c r="Q966" i="2"/>
  <c r="C966" i="2"/>
  <c r="V965" i="2"/>
  <c r="U965" i="2"/>
  <c r="S965" i="2"/>
  <c r="Q965" i="2"/>
  <c r="C965" i="2"/>
  <c r="V964" i="2"/>
  <c r="U964" i="2"/>
  <c r="S964" i="2"/>
  <c r="Q964" i="2"/>
  <c r="C964" i="2"/>
  <c r="V963" i="2"/>
  <c r="U963" i="2"/>
  <c r="S963" i="2"/>
  <c r="Q963" i="2"/>
  <c r="C963" i="2"/>
  <c r="V962" i="2"/>
  <c r="U962" i="2"/>
  <c r="S962" i="2"/>
  <c r="Q962" i="2"/>
  <c r="C962" i="2"/>
  <c r="U961" i="2"/>
  <c r="S961" i="2"/>
  <c r="V961" i="2" s="1"/>
  <c r="Q961" i="2"/>
  <c r="C961" i="2"/>
  <c r="V960" i="2"/>
  <c r="U960" i="2"/>
  <c r="S960" i="2"/>
  <c r="Q960" i="2"/>
  <c r="C960" i="2"/>
  <c r="U959" i="2"/>
  <c r="S959" i="2"/>
  <c r="V959" i="2" s="1"/>
  <c r="Q959" i="2"/>
  <c r="C959" i="2"/>
  <c r="U958" i="2"/>
  <c r="S958" i="2"/>
  <c r="V958" i="2" s="1"/>
  <c r="Q958" i="2"/>
  <c r="C958" i="2"/>
  <c r="U957" i="2"/>
  <c r="S957" i="2"/>
  <c r="V957" i="2" s="1"/>
  <c r="Q957" i="2"/>
  <c r="C957" i="2"/>
  <c r="U956" i="2"/>
  <c r="S956" i="2"/>
  <c r="V956" i="2" s="1"/>
  <c r="Q956" i="2"/>
  <c r="C956" i="2"/>
  <c r="V955" i="2"/>
  <c r="U955" i="2"/>
  <c r="S955" i="2"/>
  <c r="Q955" i="2"/>
  <c r="C955" i="2"/>
  <c r="U954" i="2"/>
  <c r="S954" i="2"/>
  <c r="V954" i="2" s="1"/>
  <c r="Q954" i="2"/>
  <c r="C954" i="2"/>
  <c r="U953" i="2"/>
  <c r="S953" i="2"/>
  <c r="V953" i="2" s="1"/>
  <c r="Q953" i="2"/>
  <c r="C953" i="2"/>
  <c r="U952" i="2"/>
  <c r="S952" i="2"/>
  <c r="V952" i="2" s="1"/>
  <c r="Q952" i="2"/>
  <c r="C952" i="2"/>
  <c r="V951" i="2"/>
  <c r="U951" i="2"/>
  <c r="S951" i="2"/>
  <c r="Q951" i="2"/>
  <c r="C951" i="2"/>
  <c r="V950" i="2"/>
  <c r="U950" i="2"/>
  <c r="S950" i="2"/>
  <c r="Q950" i="2"/>
  <c r="C950" i="2"/>
  <c r="V949" i="2"/>
  <c r="U949" i="2"/>
  <c r="S949" i="2"/>
  <c r="Q949" i="2"/>
  <c r="C949" i="2"/>
  <c r="V948" i="2"/>
  <c r="U948" i="2"/>
  <c r="S948" i="2"/>
  <c r="Q948" i="2"/>
  <c r="C948" i="2"/>
  <c r="V947" i="2"/>
  <c r="U947" i="2"/>
  <c r="S947" i="2"/>
  <c r="Q947" i="2"/>
  <c r="C947" i="2"/>
  <c r="V946" i="2"/>
  <c r="U946" i="2"/>
  <c r="S946" i="2"/>
  <c r="Q946" i="2"/>
  <c r="C946" i="2"/>
  <c r="U945" i="2"/>
  <c r="S945" i="2"/>
  <c r="V945" i="2" s="1"/>
  <c r="Q945" i="2"/>
  <c r="C945" i="2"/>
  <c r="V944" i="2"/>
  <c r="U944" i="2"/>
  <c r="S944" i="2"/>
  <c r="Q944" i="2"/>
  <c r="C944" i="2"/>
  <c r="U943" i="2"/>
  <c r="S943" i="2"/>
  <c r="V943" i="2" s="1"/>
  <c r="Q943" i="2"/>
  <c r="C943" i="2"/>
  <c r="U942" i="2"/>
  <c r="S942" i="2"/>
  <c r="V942" i="2" s="1"/>
  <c r="Q942" i="2"/>
  <c r="C942" i="2"/>
  <c r="U941" i="2"/>
  <c r="S941" i="2"/>
  <c r="V941" i="2" s="1"/>
  <c r="Q941" i="2"/>
  <c r="C941" i="2"/>
  <c r="U940" i="2"/>
  <c r="S940" i="2"/>
  <c r="V940" i="2" s="1"/>
  <c r="Q940" i="2"/>
  <c r="C940" i="2"/>
  <c r="V939" i="2"/>
  <c r="U939" i="2"/>
  <c r="S939" i="2"/>
  <c r="Q939" i="2"/>
  <c r="C939" i="2"/>
  <c r="U938" i="2"/>
  <c r="S938" i="2"/>
  <c r="V938" i="2" s="1"/>
  <c r="Q938" i="2"/>
  <c r="C938" i="2"/>
  <c r="U937" i="2"/>
  <c r="S937" i="2"/>
  <c r="V937" i="2" s="1"/>
  <c r="Q937" i="2"/>
  <c r="C937" i="2"/>
  <c r="U936" i="2"/>
  <c r="S936" i="2"/>
  <c r="V936" i="2" s="1"/>
  <c r="Q936" i="2"/>
  <c r="C936" i="2"/>
  <c r="V935" i="2"/>
  <c r="U935" i="2"/>
  <c r="S935" i="2"/>
  <c r="Q935" i="2"/>
  <c r="C935" i="2"/>
  <c r="V934" i="2"/>
  <c r="U934" i="2"/>
  <c r="S934" i="2"/>
  <c r="Q934" i="2"/>
  <c r="C934" i="2"/>
  <c r="U933" i="2"/>
  <c r="S933" i="2"/>
  <c r="V933" i="2" s="1"/>
  <c r="Q933" i="2"/>
  <c r="C933" i="2"/>
  <c r="V932" i="2"/>
  <c r="U932" i="2"/>
  <c r="S932" i="2"/>
  <c r="Q932" i="2"/>
  <c r="C932" i="2"/>
  <c r="V931" i="2"/>
  <c r="U931" i="2"/>
  <c r="S931" i="2"/>
  <c r="Q931" i="2"/>
  <c r="C931" i="2"/>
  <c r="V930" i="2"/>
  <c r="U930" i="2"/>
  <c r="S930" i="2"/>
  <c r="Q930" i="2"/>
  <c r="C930" i="2"/>
  <c r="U929" i="2"/>
  <c r="S929" i="2"/>
  <c r="V929" i="2" s="1"/>
  <c r="Q929" i="2"/>
  <c r="C929" i="2"/>
  <c r="V928" i="2"/>
  <c r="U928" i="2"/>
  <c r="S928" i="2"/>
  <c r="Q928" i="2"/>
  <c r="C928" i="2"/>
  <c r="U927" i="2"/>
  <c r="S927" i="2"/>
  <c r="V927" i="2" s="1"/>
  <c r="Q927" i="2"/>
  <c r="C927" i="2"/>
  <c r="U926" i="2"/>
  <c r="S926" i="2"/>
  <c r="V926" i="2" s="1"/>
  <c r="Q926" i="2"/>
  <c r="C926" i="2"/>
  <c r="U925" i="2"/>
  <c r="S925" i="2"/>
  <c r="V925" i="2" s="1"/>
  <c r="Q925" i="2"/>
  <c r="C925" i="2"/>
  <c r="U924" i="2"/>
  <c r="S924" i="2"/>
  <c r="V924" i="2" s="1"/>
  <c r="Q924" i="2"/>
  <c r="C924" i="2"/>
  <c r="V923" i="2"/>
  <c r="U923" i="2"/>
  <c r="S923" i="2"/>
  <c r="Q923" i="2"/>
  <c r="C923" i="2"/>
  <c r="U922" i="2"/>
  <c r="S922" i="2"/>
  <c r="V922" i="2" s="1"/>
  <c r="Q922" i="2"/>
  <c r="C922" i="2"/>
  <c r="U921" i="2"/>
  <c r="S921" i="2"/>
  <c r="V921" i="2" s="1"/>
  <c r="Q921" i="2"/>
  <c r="C921" i="2"/>
  <c r="U920" i="2"/>
  <c r="S920" i="2"/>
  <c r="V920" i="2" s="1"/>
  <c r="Q920" i="2"/>
  <c r="C920" i="2"/>
  <c r="V919" i="2"/>
  <c r="U919" i="2"/>
  <c r="S919" i="2"/>
  <c r="Q919" i="2"/>
  <c r="C919" i="2"/>
  <c r="V918" i="2"/>
  <c r="U918" i="2"/>
  <c r="S918" i="2"/>
  <c r="Q918" i="2"/>
  <c r="C918" i="2"/>
  <c r="U917" i="2"/>
  <c r="S917" i="2"/>
  <c r="V917" i="2" s="1"/>
  <c r="Q917" i="2"/>
  <c r="C917" i="2"/>
  <c r="V916" i="2"/>
  <c r="U916" i="2"/>
  <c r="S916" i="2"/>
  <c r="Q916" i="2"/>
  <c r="C916" i="2"/>
  <c r="V915" i="2"/>
  <c r="U915" i="2"/>
  <c r="S915" i="2"/>
  <c r="Q915" i="2"/>
  <c r="C915" i="2"/>
  <c r="V914" i="2"/>
  <c r="U914" i="2"/>
  <c r="S914" i="2"/>
  <c r="Q914" i="2"/>
  <c r="C914" i="2"/>
  <c r="U913" i="2"/>
  <c r="S913" i="2"/>
  <c r="V913" i="2" s="1"/>
  <c r="Q913" i="2"/>
  <c r="C913" i="2"/>
  <c r="V912" i="2"/>
  <c r="U912" i="2"/>
  <c r="S912" i="2"/>
  <c r="Q912" i="2"/>
  <c r="C912" i="2"/>
  <c r="U911" i="2"/>
  <c r="S911" i="2"/>
  <c r="V911" i="2" s="1"/>
  <c r="Q911" i="2"/>
  <c r="C911" i="2"/>
  <c r="U910" i="2"/>
  <c r="S910" i="2"/>
  <c r="V910" i="2" s="1"/>
  <c r="Q910" i="2"/>
  <c r="C910" i="2"/>
  <c r="U909" i="2"/>
  <c r="S909" i="2"/>
  <c r="V909" i="2" s="1"/>
  <c r="Q909" i="2"/>
  <c r="C909" i="2"/>
  <c r="U908" i="2"/>
  <c r="S908" i="2"/>
  <c r="V908" i="2" s="1"/>
  <c r="Q908" i="2"/>
  <c r="C908" i="2"/>
  <c r="V907" i="2"/>
  <c r="U907" i="2"/>
  <c r="S907" i="2"/>
  <c r="Q907" i="2"/>
  <c r="C907" i="2"/>
  <c r="U906" i="2"/>
  <c r="S906" i="2"/>
  <c r="V906" i="2" s="1"/>
  <c r="Q906" i="2"/>
  <c r="C906" i="2"/>
  <c r="U905" i="2"/>
  <c r="S905" i="2"/>
  <c r="V905" i="2" s="1"/>
  <c r="Q905" i="2"/>
  <c r="C905" i="2"/>
  <c r="U904" i="2"/>
  <c r="S904" i="2"/>
  <c r="V904" i="2" s="1"/>
  <c r="Q904" i="2"/>
  <c r="C904" i="2"/>
  <c r="V903" i="2"/>
  <c r="U903" i="2"/>
  <c r="S903" i="2"/>
  <c r="Q903" i="2"/>
  <c r="C903" i="2"/>
  <c r="V902" i="2"/>
  <c r="U902" i="2"/>
  <c r="S902" i="2"/>
  <c r="Q902" i="2"/>
  <c r="C902" i="2"/>
  <c r="U901" i="2"/>
  <c r="S901" i="2"/>
  <c r="V901" i="2" s="1"/>
  <c r="Q901" i="2"/>
  <c r="C901" i="2"/>
  <c r="V900" i="2"/>
  <c r="U900" i="2"/>
  <c r="S900" i="2"/>
  <c r="Q900" i="2"/>
  <c r="C900" i="2"/>
  <c r="V899" i="2"/>
  <c r="U899" i="2"/>
  <c r="S899" i="2"/>
  <c r="Q899" i="2"/>
  <c r="C899" i="2"/>
  <c r="V898" i="2"/>
  <c r="U898" i="2"/>
  <c r="S898" i="2"/>
  <c r="Q898" i="2"/>
  <c r="C898" i="2"/>
  <c r="U897" i="2"/>
  <c r="S897" i="2"/>
  <c r="V897" i="2" s="1"/>
  <c r="Q897" i="2"/>
  <c r="C897" i="2"/>
  <c r="V896" i="2"/>
  <c r="U896" i="2"/>
  <c r="S896" i="2"/>
  <c r="Q896" i="2"/>
  <c r="C896" i="2"/>
  <c r="U895" i="2"/>
  <c r="S895" i="2"/>
  <c r="V895" i="2" s="1"/>
  <c r="Q895" i="2"/>
  <c r="C895" i="2"/>
  <c r="U894" i="2"/>
  <c r="S894" i="2"/>
  <c r="V894" i="2" s="1"/>
  <c r="Q894" i="2"/>
  <c r="C894" i="2"/>
  <c r="U893" i="2"/>
  <c r="S893" i="2"/>
  <c r="V893" i="2" s="1"/>
  <c r="Q893" i="2"/>
  <c r="C893" i="2"/>
  <c r="U892" i="2"/>
  <c r="S892" i="2"/>
  <c r="V892" i="2" s="1"/>
  <c r="Q892" i="2"/>
  <c r="C892" i="2"/>
  <c r="V891" i="2"/>
  <c r="U891" i="2"/>
  <c r="S891" i="2"/>
  <c r="Q891" i="2"/>
  <c r="C891" i="2"/>
  <c r="U890" i="2"/>
  <c r="S890" i="2"/>
  <c r="V890" i="2" s="1"/>
  <c r="Q890" i="2"/>
  <c r="C890" i="2"/>
  <c r="U889" i="2"/>
  <c r="S889" i="2"/>
  <c r="V889" i="2" s="1"/>
  <c r="Q889" i="2"/>
  <c r="C889" i="2"/>
  <c r="U888" i="2"/>
  <c r="S888" i="2"/>
  <c r="V888" i="2" s="1"/>
  <c r="Q888" i="2"/>
  <c r="C888" i="2"/>
  <c r="V887" i="2"/>
  <c r="U887" i="2"/>
  <c r="S887" i="2"/>
  <c r="Q887" i="2"/>
  <c r="C887" i="2"/>
  <c r="V886" i="2"/>
  <c r="U886" i="2"/>
  <c r="S886" i="2"/>
  <c r="Q886" i="2"/>
  <c r="C886" i="2"/>
  <c r="U885" i="2"/>
  <c r="S885" i="2"/>
  <c r="V885" i="2" s="1"/>
  <c r="Q885" i="2"/>
  <c r="C885" i="2"/>
  <c r="V884" i="2"/>
  <c r="U884" i="2"/>
  <c r="S884" i="2"/>
  <c r="Q884" i="2"/>
  <c r="C884" i="2"/>
  <c r="V883" i="2"/>
  <c r="U883" i="2"/>
  <c r="S883" i="2"/>
  <c r="Q883" i="2"/>
  <c r="C883" i="2"/>
  <c r="V882" i="2"/>
  <c r="U882" i="2"/>
  <c r="S882" i="2"/>
  <c r="Q882" i="2"/>
  <c r="C882" i="2"/>
  <c r="U881" i="2"/>
  <c r="S881" i="2"/>
  <c r="V881" i="2" s="1"/>
  <c r="Q881" i="2"/>
  <c r="C881" i="2"/>
  <c r="V880" i="2"/>
  <c r="U880" i="2"/>
  <c r="S880" i="2"/>
  <c r="Q880" i="2"/>
  <c r="C880" i="2"/>
  <c r="U879" i="2"/>
  <c r="S879" i="2"/>
  <c r="V879" i="2" s="1"/>
  <c r="Q879" i="2"/>
  <c r="C879" i="2"/>
  <c r="U878" i="2"/>
  <c r="S878" i="2"/>
  <c r="V878" i="2" s="1"/>
  <c r="Q878" i="2"/>
  <c r="C878" i="2"/>
  <c r="U877" i="2"/>
  <c r="S877" i="2"/>
  <c r="V877" i="2" s="1"/>
  <c r="Q877" i="2"/>
  <c r="C877" i="2"/>
  <c r="U876" i="2"/>
  <c r="S876" i="2"/>
  <c r="V876" i="2" s="1"/>
  <c r="Q876" i="2"/>
  <c r="C876" i="2"/>
  <c r="V875" i="2"/>
  <c r="U875" i="2"/>
  <c r="S875" i="2"/>
  <c r="Q875" i="2"/>
  <c r="C875" i="2"/>
  <c r="U874" i="2"/>
  <c r="S874" i="2"/>
  <c r="V874" i="2" s="1"/>
  <c r="Q874" i="2"/>
  <c r="C874" i="2"/>
  <c r="U873" i="2"/>
  <c r="S873" i="2"/>
  <c r="V873" i="2" s="1"/>
  <c r="Q873" i="2"/>
  <c r="C873" i="2"/>
  <c r="U872" i="2"/>
  <c r="S872" i="2"/>
  <c r="V872" i="2" s="1"/>
  <c r="Q872" i="2"/>
  <c r="C872" i="2"/>
  <c r="V871" i="2"/>
  <c r="U871" i="2"/>
  <c r="S871" i="2"/>
  <c r="Q871" i="2"/>
  <c r="C871" i="2"/>
  <c r="V870" i="2"/>
  <c r="U870" i="2"/>
  <c r="S870" i="2"/>
  <c r="Q870" i="2"/>
  <c r="C870" i="2"/>
  <c r="U869" i="2"/>
  <c r="S869" i="2"/>
  <c r="V869" i="2" s="1"/>
  <c r="Q869" i="2"/>
  <c r="C869" i="2"/>
  <c r="V868" i="2"/>
  <c r="U868" i="2"/>
  <c r="S868" i="2"/>
  <c r="Q868" i="2"/>
  <c r="C868" i="2"/>
  <c r="V867" i="2"/>
  <c r="U867" i="2"/>
  <c r="S867" i="2"/>
  <c r="Q867" i="2"/>
  <c r="C867" i="2"/>
  <c r="V866" i="2"/>
  <c r="U866" i="2"/>
  <c r="S866" i="2"/>
  <c r="Q866" i="2"/>
  <c r="C866" i="2"/>
  <c r="U865" i="2"/>
  <c r="S865" i="2"/>
  <c r="V865" i="2" s="1"/>
  <c r="Q865" i="2"/>
  <c r="C865" i="2"/>
  <c r="V864" i="2"/>
  <c r="U864" i="2"/>
  <c r="S864" i="2"/>
  <c r="Q864" i="2"/>
  <c r="C864" i="2"/>
  <c r="U863" i="2"/>
  <c r="S863" i="2"/>
  <c r="V863" i="2" s="1"/>
  <c r="Q863" i="2"/>
  <c r="C863" i="2"/>
  <c r="U862" i="2"/>
  <c r="S862" i="2"/>
  <c r="V862" i="2" s="1"/>
  <c r="Q862" i="2"/>
  <c r="C862" i="2"/>
  <c r="U861" i="2"/>
  <c r="S861" i="2"/>
  <c r="V861" i="2" s="1"/>
  <c r="Q861" i="2"/>
  <c r="C861" i="2"/>
  <c r="U860" i="2"/>
  <c r="S860" i="2"/>
  <c r="V860" i="2" s="1"/>
  <c r="Q860" i="2"/>
  <c r="C860" i="2"/>
  <c r="V859" i="2"/>
  <c r="U859" i="2"/>
  <c r="S859" i="2"/>
  <c r="Q859" i="2"/>
  <c r="C859" i="2"/>
  <c r="U858" i="2"/>
  <c r="S858" i="2"/>
  <c r="V858" i="2" s="1"/>
  <c r="Q858" i="2"/>
  <c r="C858" i="2"/>
  <c r="U857" i="2"/>
  <c r="S857" i="2"/>
  <c r="V857" i="2" s="1"/>
  <c r="Q857" i="2"/>
  <c r="C857" i="2"/>
  <c r="U856" i="2"/>
  <c r="S856" i="2"/>
  <c r="V856" i="2" s="1"/>
  <c r="Q856" i="2"/>
  <c r="C856" i="2"/>
  <c r="V855" i="2"/>
  <c r="U855" i="2"/>
  <c r="S855" i="2"/>
  <c r="Q855" i="2"/>
  <c r="C855" i="2"/>
  <c r="V854" i="2"/>
  <c r="U854" i="2"/>
  <c r="S854" i="2"/>
  <c r="Q854" i="2"/>
  <c r="C854" i="2"/>
  <c r="U853" i="2"/>
  <c r="S853" i="2"/>
  <c r="V853" i="2" s="1"/>
  <c r="Q853" i="2"/>
  <c r="C853" i="2"/>
  <c r="V852" i="2"/>
  <c r="U852" i="2"/>
  <c r="S852" i="2"/>
  <c r="Q852" i="2"/>
  <c r="C852" i="2"/>
  <c r="V851" i="2"/>
  <c r="U851" i="2"/>
  <c r="S851" i="2"/>
  <c r="Q851" i="2"/>
  <c r="C851" i="2"/>
  <c r="V850" i="2"/>
  <c r="U850" i="2"/>
  <c r="S850" i="2"/>
  <c r="Q850" i="2"/>
  <c r="C850" i="2"/>
  <c r="U849" i="2"/>
  <c r="S849" i="2"/>
  <c r="V849" i="2" s="1"/>
  <c r="Q849" i="2"/>
  <c r="C849" i="2"/>
  <c r="V848" i="2"/>
  <c r="U848" i="2"/>
  <c r="S848" i="2"/>
  <c r="Q848" i="2"/>
  <c r="C848" i="2"/>
  <c r="U847" i="2"/>
  <c r="S847" i="2"/>
  <c r="V847" i="2" s="1"/>
  <c r="Q847" i="2"/>
  <c r="C847" i="2"/>
  <c r="U846" i="2"/>
  <c r="S846" i="2"/>
  <c r="V846" i="2" s="1"/>
  <c r="Q846" i="2"/>
  <c r="C846" i="2"/>
  <c r="U845" i="2"/>
  <c r="S845" i="2"/>
  <c r="V845" i="2" s="1"/>
  <c r="Q845" i="2"/>
  <c r="C845" i="2"/>
  <c r="U844" i="2"/>
  <c r="S844" i="2"/>
  <c r="V844" i="2" s="1"/>
  <c r="Q844" i="2"/>
  <c r="C844" i="2"/>
  <c r="V843" i="2"/>
  <c r="U843" i="2"/>
  <c r="S843" i="2"/>
  <c r="Q843" i="2"/>
  <c r="C843" i="2"/>
  <c r="U842" i="2"/>
  <c r="S842" i="2"/>
  <c r="V842" i="2" s="1"/>
  <c r="Q842" i="2"/>
  <c r="C842" i="2"/>
  <c r="U841" i="2"/>
  <c r="S841" i="2"/>
  <c r="V841" i="2" s="1"/>
  <c r="Q841" i="2"/>
  <c r="C841" i="2"/>
  <c r="U840" i="2"/>
  <c r="S840" i="2"/>
  <c r="V840" i="2" s="1"/>
  <c r="Q840" i="2"/>
  <c r="C840" i="2"/>
  <c r="V839" i="2"/>
  <c r="U839" i="2"/>
  <c r="S839" i="2"/>
  <c r="Q839" i="2"/>
  <c r="C839" i="2"/>
  <c r="V838" i="2"/>
  <c r="U838" i="2"/>
  <c r="S838" i="2"/>
  <c r="Q838" i="2"/>
  <c r="C838" i="2"/>
  <c r="U837" i="2"/>
  <c r="S837" i="2"/>
  <c r="V837" i="2" s="1"/>
  <c r="Q837" i="2"/>
  <c r="C837" i="2"/>
  <c r="V836" i="2"/>
  <c r="U836" i="2"/>
  <c r="S836" i="2"/>
  <c r="Q836" i="2"/>
  <c r="C836" i="2"/>
  <c r="V835" i="2"/>
  <c r="U835" i="2"/>
  <c r="S835" i="2"/>
  <c r="Q835" i="2"/>
  <c r="C835" i="2"/>
  <c r="V834" i="2"/>
  <c r="U834" i="2"/>
  <c r="S834" i="2"/>
  <c r="Q834" i="2"/>
  <c r="C834" i="2"/>
  <c r="U833" i="2"/>
  <c r="S833" i="2"/>
  <c r="V833" i="2" s="1"/>
  <c r="Q833" i="2"/>
  <c r="C833" i="2"/>
  <c r="V832" i="2"/>
  <c r="U832" i="2"/>
  <c r="S832" i="2"/>
  <c r="Q832" i="2"/>
  <c r="C832" i="2"/>
  <c r="U831" i="2"/>
  <c r="S831" i="2"/>
  <c r="V831" i="2" s="1"/>
  <c r="Q831" i="2"/>
  <c r="C831" i="2"/>
  <c r="U830" i="2"/>
  <c r="S830" i="2"/>
  <c r="V830" i="2" s="1"/>
  <c r="Q830" i="2"/>
  <c r="C830" i="2"/>
  <c r="U829" i="2"/>
  <c r="S829" i="2"/>
  <c r="V829" i="2" s="1"/>
  <c r="Q829" i="2"/>
  <c r="C829" i="2"/>
  <c r="U828" i="2"/>
  <c r="S828" i="2"/>
  <c r="V828" i="2" s="1"/>
  <c r="Q828" i="2"/>
  <c r="C828" i="2"/>
  <c r="V827" i="2"/>
  <c r="U827" i="2"/>
  <c r="S827" i="2"/>
  <c r="Q827" i="2"/>
  <c r="C827" i="2"/>
  <c r="U826" i="2"/>
  <c r="S826" i="2"/>
  <c r="V826" i="2" s="1"/>
  <c r="Q826" i="2"/>
  <c r="C826" i="2"/>
  <c r="U825" i="2"/>
  <c r="S825" i="2"/>
  <c r="V825" i="2" s="1"/>
  <c r="Q825" i="2"/>
  <c r="C825" i="2"/>
  <c r="U824" i="2"/>
  <c r="S824" i="2"/>
  <c r="V824" i="2" s="1"/>
  <c r="Q824" i="2"/>
  <c r="C824" i="2"/>
  <c r="V823" i="2"/>
  <c r="U823" i="2"/>
  <c r="S823" i="2"/>
  <c r="Q823" i="2"/>
  <c r="C823" i="2"/>
  <c r="V822" i="2"/>
  <c r="U822" i="2"/>
  <c r="S822" i="2"/>
  <c r="Q822" i="2"/>
  <c r="C822" i="2"/>
  <c r="U821" i="2"/>
  <c r="S821" i="2"/>
  <c r="V821" i="2" s="1"/>
  <c r="Q821" i="2"/>
  <c r="C821" i="2"/>
  <c r="V820" i="2"/>
  <c r="U820" i="2"/>
  <c r="S820" i="2"/>
  <c r="Q820" i="2"/>
  <c r="C820" i="2"/>
  <c r="V819" i="2"/>
  <c r="U819" i="2"/>
  <c r="S819" i="2"/>
  <c r="Q819" i="2"/>
  <c r="C819" i="2"/>
  <c r="V818" i="2"/>
  <c r="U818" i="2"/>
  <c r="S818" i="2"/>
  <c r="Q818" i="2"/>
  <c r="C818" i="2"/>
  <c r="U817" i="2"/>
  <c r="S817" i="2"/>
  <c r="V817" i="2" s="1"/>
  <c r="Q817" i="2"/>
  <c r="C817" i="2"/>
  <c r="V816" i="2"/>
  <c r="U816" i="2"/>
  <c r="S816" i="2"/>
  <c r="Q816" i="2"/>
  <c r="C816" i="2"/>
  <c r="U815" i="2"/>
  <c r="S815" i="2"/>
  <c r="V815" i="2" s="1"/>
  <c r="Q815" i="2"/>
  <c r="C815" i="2"/>
  <c r="U814" i="2"/>
  <c r="S814" i="2"/>
  <c r="V814" i="2" s="1"/>
  <c r="Q814" i="2"/>
  <c r="C814" i="2"/>
  <c r="U813" i="2"/>
  <c r="S813" i="2"/>
  <c r="V813" i="2" s="1"/>
  <c r="Q813" i="2"/>
  <c r="C813" i="2"/>
  <c r="U812" i="2"/>
  <c r="S812" i="2"/>
  <c r="V812" i="2" s="1"/>
  <c r="Q812" i="2"/>
  <c r="C812" i="2"/>
  <c r="V811" i="2"/>
  <c r="U811" i="2"/>
  <c r="S811" i="2"/>
  <c r="Q811" i="2"/>
  <c r="C811" i="2"/>
  <c r="U810" i="2"/>
  <c r="S810" i="2"/>
  <c r="V810" i="2" s="1"/>
  <c r="Q810" i="2"/>
  <c r="C810" i="2"/>
  <c r="U809" i="2"/>
  <c r="S809" i="2"/>
  <c r="V809" i="2" s="1"/>
  <c r="Q809" i="2"/>
  <c r="C809" i="2"/>
  <c r="U808" i="2"/>
  <c r="S808" i="2"/>
  <c r="V808" i="2" s="1"/>
  <c r="Q808" i="2"/>
  <c r="C808" i="2"/>
  <c r="V807" i="2"/>
  <c r="U807" i="2"/>
  <c r="S807" i="2"/>
  <c r="Q807" i="2"/>
  <c r="C807" i="2"/>
  <c r="V806" i="2"/>
  <c r="U806" i="2"/>
  <c r="S806" i="2"/>
  <c r="Q806" i="2"/>
  <c r="C806" i="2"/>
  <c r="U805" i="2"/>
  <c r="S805" i="2"/>
  <c r="V805" i="2" s="1"/>
  <c r="Q805" i="2"/>
  <c r="C805" i="2"/>
  <c r="V804" i="2"/>
  <c r="U804" i="2"/>
  <c r="S804" i="2"/>
  <c r="Q804" i="2"/>
  <c r="C804" i="2"/>
  <c r="V803" i="2"/>
  <c r="U803" i="2"/>
  <c r="S803" i="2"/>
  <c r="Q803" i="2"/>
  <c r="C803" i="2"/>
  <c r="V802" i="2"/>
  <c r="U802" i="2"/>
  <c r="S802" i="2"/>
  <c r="Q802" i="2"/>
  <c r="C802" i="2"/>
  <c r="U801" i="2"/>
  <c r="S801" i="2"/>
  <c r="V801" i="2" s="1"/>
  <c r="Q801" i="2"/>
  <c r="C801" i="2"/>
  <c r="V800" i="2"/>
  <c r="U800" i="2"/>
  <c r="S800" i="2"/>
  <c r="Q800" i="2"/>
  <c r="C800" i="2"/>
  <c r="U799" i="2"/>
  <c r="S799" i="2"/>
  <c r="V799" i="2" s="1"/>
  <c r="Q799" i="2"/>
  <c r="C799" i="2"/>
  <c r="U798" i="2"/>
  <c r="S798" i="2"/>
  <c r="V798" i="2" s="1"/>
  <c r="Q798" i="2"/>
  <c r="C798" i="2"/>
  <c r="U797" i="2"/>
  <c r="S797" i="2"/>
  <c r="V797" i="2" s="1"/>
  <c r="Q797" i="2"/>
  <c r="C797" i="2"/>
  <c r="U796" i="2"/>
  <c r="S796" i="2"/>
  <c r="V796" i="2" s="1"/>
  <c r="Q796" i="2"/>
  <c r="C796" i="2"/>
  <c r="V795" i="2"/>
  <c r="U795" i="2"/>
  <c r="S795" i="2"/>
  <c r="Q795" i="2"/>
  <c r="C795" i="2"/>
  <c r="U794" i="2"/>
  <c r="S794" i="2"/>
  <c r="V794" i="2" s="1"/>
  <c r="Q794" i="2"/>
  <c r="C794" i="2"/>
  <c r="U793" i="2"/>
  <c r="S793" i="2"/>
  <c r="V793" i="2" s="1"/>
  <c r="Q793" i="2"/>
  <c r="C793" i="2"/>
  <c r="U792" i="2"/>
  <c r="S792" i="2"/>
  <c r="V792" i="2" s="1"/>
  <c r="Q792" i="2"/>
  <c r="C792" i="2"/>
  <c r="V791" i="2"/>
  <c r="U791" i="2"/>
  <c r="S791" i="2"/>
  <c r="Q791" i="2"/>
  <c r="C791" i="2"/>
  <c r="V790" i="2"/>
  <c r="U790" i="2"/>
  <c r="S790" i="2"/>
  <c r="Q790" i="2"/>
  <c r="C790" i="2"/>
  <c r="U789" i="2"/>
  <c r="S789" i="2"/>
  <c r="V789" i="2" s="1"/>
  <c r="Q789" i="2"/>
  <c r="C789" i="2"/>
  <c r="V788" i="2"/>
  <c r="U788" i="2"/>
  <c r="S788" i="2"/>
  <c r="Q788" i="2"/>
  <c r="C788" i="2"/>
  <c r="V787" i="2"/>
  <c r="U787" i="2"/>
  <c r="S787" i="2"/>
  <c r="Q787" i="2"/>
  <c r="C787" i="2"/>
  <c r="V786" i="2"/>
  <c r="U786" i="2"/>
  <c r="S786" i="2"/>
  <c r="Q786" i="2"/>
  <c r="C786" i="2"/>
  <c r="U785" i="2"/>
  <c r="S785" i="2"/>
  <c r="V785" i="2" s="1"/>
  <c r="Q785" i="2"/>
  <c r="C785" i="2"/>
  <c r="V784" i="2"/>
  <c r="U784" i="2"/>
  <c r="S784" i="2"/>
  <c r="Q784" i="2"/>
  <c r="C784" i="2"/>
  <c r="U783" i="2"/>
  <c r="S783" i="2"/>
  <c r="V783" i="2" s="1"/>
  <c r="Q783" i="2"/>
  <c r="C783" i="2"/>
  <c r="U782" i="2"/>
  <c r="S782" i="2"/>
  <c r="V782" i="2" s="1"/>
  <c r="Q782" i="2"/>
  <c r="C782" i="2"/>
  <c r="U781" i="2"/>
  <c r="S781" i="2"/>
  <c r="V781" i="2" s="1"/>
  <c r="Q781" i="2"/>
  <c r="C781" i="2"/>
  <c r="U780" i="2"/>
  <c r="S780" i="2"/>
  <c r="V780" i="2" s="1"/>
  <c r="Q780" i="2"/>
  <c r="C780" i="2"/>
  <c r="V779" i="2"/>
  <c r="U779" i="2"/>
  <c r="S779" i="2"/>
  <c r="Q779" i="2"/>
  <c r="C779" i="2"/>
  <c r="U778" i="2"/>
  <c r="S778" i="2"/>
  <c r="V778" i="2" s="1"/>
  <c r="Q778" i="2"/>
  <c r="C778" i="2"/>
  <c r="U777" i="2"/>
  <c r="S777" i="2"/>
  <c r="V777" i="2" s="1"/>
  <c r="Q777" i="2"/>
  <c r="C777" i="2"/>
  <c r="U776" i="2"/>
  <c r="S776" i="2"/>
  <c r="V776" i="2" s="1"/>
  <c r="Q776" i="2"/>
  <c r="C776" i="2"/>
  <c r="V775" i="2"/>
  <c r="U775" i="2"/>
  <c r="S775" i="2"/>
  <c r="Q775" i="2"/>
  <c r="C775" i="2"/>
  <c r="V774" i="2"/>
  <c r="U774" i="2"/>
  <c r="S774" i="2"/>
  <c r="Q774" i="2"/>
  <c r="C774" i="2"/>
  <c r="U773" i="2"/>
  <c r="S773" i="2"/>
  <c r="V773" i="2" s="1"/>
  <c r="Q773" i="2"/>
  <c r="C773" i="2"/>
  <c r="V772" i="2"/>
  <c r="U772" i="2"/>
  <c r="S772" i="2"/>
  <c r="Q772" i="2"/>
  <c r="C772" i="2"/>
  <c r="V771" i="2"/>
  <c r="U771" i="2"/>
  <c r="S771" i="2"/>
  <c r="Q771" i="2"/>
  <c r="C771" i="2"/>
  <c r="V770" i="2"/>
  <c r="U770" i="2"/>
  <c r="S770" i="2"/>
  <c r="Q770" i="2"/>
  <c r="C770" i="2"/>
  <c r="U769" i="2"/>
  <c r="S769" i="2"/>
  <c r="V769" i="2" s="1"/>
  <c r="Q769" i="2"/>
  <c r="C769" i="2"/>
  <c r="V768" i="2"/>
  <c r="U768" i="2"/>
  <c r="S768" i="2"/>
  <c r="Q768" i="2"/>
  <c r="C768" i="2"/>
  <c r="U767" i="2"/>
  <c r="S767" i="2"/>
  <c r="V767" i="2" s="1"/>
  <c r="Q767" i="2"/>
  <c r="C767" i="2"/>
  <c r="U766" i="2"/>
  <c r="S766" i="2"/>
  <c r="V766" i="2" s="1"/>
  <c r="Q766" i="2"/>
  <c r="C766" i="2"/>
  <c r="U765" i="2"/>
  <c r="S765" i="2"/>
  <c r="V765" i="2" s="1"/>
  <c r="Q765" i="2"/>
  <c r="C765" i="2"/>
  <c r="U764" i="2"/>
  <c r="S764" i="2"/>
  <c r="V764" i="2" s="1"/>
  <c r="Q764" i="2"/>
  <c r="C764" i="2"/>
  <c r="V763" i="2"/>
  <c r="U763" i="2"/>
  <c r="S763" i="2"/>
  <c r="Q763" i="2"/>
  <c r="C763" i="2"/>
  <c r="U762" i="2"/>
  <c r="S762" i="2"/>
  <c r="V762" i="2" s="1"/>
  <c r="Q762" i="2"/>
  <c r="C762" i="2"/>
  <c r="U761" i="2"/>
  <c r="S761" i="2"/>
  <c r="V761" i="2" s="1"/>
  <c r="Q761" i="2"/>
  <c r="C761" i="2"/>
  <c r="U760" i="2"/>
  <c r="S760" i="2"/>
  <c r="V760" i="2" s="1"/>
  <c r="Q760" i="2"/>
  <c r="C760" i="2"/>
  <c r="V759" i="2"/>
  <c r="U759" i="2"/>
  <c r="S759" i="2"/>
  <c r="Q759" i="2"/>
  <c r="C759" i="2"/>
  <c r="V758" i="2"/>
  <c r="U758" i="2"/>
  <c r="S758" i="2"/>
  <c r="Q758" i="2"/>
  <c r="C758" i="2"/>
  <c r="U757" i="2"/>
  <c r="S757" i="2"/>
  <c r="V757" i="2" s="1"/>
  <c r="Q757" i="2"/>
  <c r="C757" i="2"/>
  <c r="V756" i="2"/>
  <c r="U756" i="2"/>
  <c r="S756" i="2"/>
  <c r="Q756" i="2"/>
  <c r="C756" i="2"/>
  <c r="V755" i="2"/>
  <c r="U755" i="2"/>
  <c r="S755" i="2"/>
  <c r="Q755" i="2"/>
  <c r="C755" i="2"/>
  <c r="V754" i="2"/>
  <c r="U754" i="2"/>
  <c r="S754" i="2"/>
  <c r="Q754" i="2"/>
  <c r="C754" i="2"/>
  <c r="U753" i="2"/>
  <c r="S753" i="2"/>
  <c r="V753" i="2" s="1"/>
  <c r="Q753" i="2"/>
  <c r="C753" i="2"/>
  <c r="V752" i="2"/>
  <c r="U752" i="2"/>
  <c r="S752" i="2"/>
  <c r="Q752" i="2"/>
  <c r="C752" i="2"/>
  <c r="U751" i="2"/>
  <c r="S751" i="2"/>
  <c r="V751" i="2" s="1"/>
  <c r="Q751" i="2"/>
  <c r="C751" i="2"/>
  <c r="U750" i="2"/>
  <c r="S750" i="2"/>
  <c r="V750" i="2" s="1"/>
  <c r="Q750" i="2"/>
  <c r="C750" i="2"/>
  <c r="U749" i="2"/>
  <c r="S749" i="2"/>
  <c r="V749" i="2" s="1"/>
  <c r="Q749" i="2"/>
  <c r="C749" i="2"/>
  <c r="U748" i="2"/>
  <c r="S748" i="2"/>
  <c r="V748" i="2" s="1"/>
  <c r="Q748" i="2"/>
  <c r="C748" i="2"/>
  <c r="V747" i="2"/>
  <c r="U747" i="2"/>
  <c r="S747" i="2"/>
  <c r="Q747" i="2"/>
  <c r="C747" i="2"/>
  <c r="U746" i="2"/>
  <c r="S746" i="2"/>
  <c r="V746" i="2" s="1"/>
  <c r="Q746" i="2"/>
  <c r="C746" i="2"/>
  <c r="U745" i="2"/>
  <c r="S745" i="2"/>
  <c r="V745" i="2" s="1"/>
  <c r="Q745" i="2"/>
  <c r="C745" i="2"/>
  <c r="U744" i="2"/>
  <c r="S744" i="2"/>
  <c r="V744" i="2" s="1"/>
  <c r="Q744" i="2"/>
  <c r="C744" i="2"/>
  <c r="V743" i="2"/>
  <c r="U743" i="2"/>
  <c r="S743" i="2"/>
  <c r="Q743" i="2"/>
  <c r="C743" i="2"/>
  <c r="V742" i="2"/>
  <c r="U742" i="2"/>
  <c r="S742" i="2"/>
  <c r="Q742" i="2"/>
  <c r="C742" i="2"/>
  <c r="U741" i="2"/>
  <c r="S741" i="2"/>
  <c r="V741" i="2" s="1"/>
  <c r="Q741" i="2"/>
  <c r="C741" i="2"/>
  <c r="V740" i="2"/>
  <c r="U740" i="2"/>
  <c r="S740" i="2"/>
  <c r="Q740" i="2"/>
  <c r="C740" i="2"/>
  <c r="V739" i="2"/>
  <c r="U739" i="2"/>
  <c r="S739" i="2"/>
  <c r="Q739" i="2"/>
  <c r="C739" i="2"/>
  <c r="V738" i="2"/>
  <c r="U738" i="2"/>
  <c r="S738" i="2"/>
  <c r="Q738" i="2"/>
  <c r="C738" i="2"/>
  <c r="U737" i="2"/>
  <c r="S737" i="2"/>
  <c r="V737" i="2" s="1"/>
  <c r="Q737" i="2"/>
  <c r="C737" i="2"/>
  <c r="V736" i="2"/>
  <c r="U736" i="2"/>
  <c r="S736" i="2"/>
  <c r="Q736" i="2"/>
  <c r="C736" i="2"/>
  <c r="U735" i="2"/>
  <c r="S735" i="2"/>
  <c r="V735" i="2" s="1"/>
  <c r="Q735" i="2"/>
  <c r="C735" i="2"/>
  <c r="U734" i="2"/>
  <c r="S734" i="2"/>
  <c r="V734" i="2" s="1"/>
  <c r="Q734" i="2"/>
  <c r="C734" i="2"/>
  <c r="U733" i="2"/>
  <c r="S733" i="2"/>
  <c r="V733" i="2" s="1"/>
  <c r="Q733" i="2"/>
  <c r="C733" i="2"/>
  <c r="U732" i="2"/>
  <c r="S732" i="2"/>
  <c r="V732" i="2" s="1"/>
  <c r="Q732" i="2"/>
  <c r="C732" i="2"/>
  <c r="V731" i="2"/>
  <c r="U731" i="2"/>
  <c r="S731" i="2"/>
  <c r="Q731" i="2"/>
  <c r="C731" i="2"/>
  <c r="U730" i="2"/>
  <c r="S730" i="2"/>
  <c r="V730" i="2" s="1"/>
  <c r="Q730" i="2"/>
  <c r="C730" i="2"/>
  <c r="U729" i="2"/>
  <c r="S729" i="2"/>
  <c r="V729" i="2" s="1"/>
  <c r="Q729" i="2"/>
  <c r="C729" i="2"/>
  <c r="U728" i="2"/>
  <c r="S728" i="2"/>
  <c r="V728" i="2" s="1"/>
  <c r="Q728" i="2"/>
  <c r="C728" i="2"/>
  <c r="V727" i="2"/>
  <c r="U727" i="2"/>
  <c r="S727" i="2"/>
  <c r="Q727" i="2"/>
  <c r="C727" i="2"/>
  <c r="V726" i="2"/>
  <c r="U726" i="2"/>
  <c r="S726" i="2"/>
  <c r="Q726" i="2"/>
  <c r="C726" i="2"/>
  <c r="U725" i="2"/>
  <c r="S725" i="2"/>
  <c r="V725" i="2" s="1"/>
  <c r="Q725" i="2"/>
  <c r="C725" i="2"/>
  <c r="V724" i="2"/>
  <c r="U724" i="2"/>
  <c r="S724" i="2"/>
  <c r="Q724" i="2"/>
  <c r="C724" i="2"/>
  <c r="V723" i="2"/>
  <c r="U723" i="2"/>
  <c r="S723" i="2"/>
  <c r="Q723" i="2"/>
  <c r="C723" i="2"/>
  <c r="V722" i="2"/>
  <c r="U722" i="2"/>
  <c r="S722" i="2"/>
  <c r="Q722" i="2"/>
  <c r="C722" i="2"/>
  <c r="U721" i="2"/>
  <c r="S721" i="2"/>
  <c r="V721" i="2" s="1"/>
  <c r="Q721" i="2"/>
  <c r="C721" i="2"/>
  <c r="V720" i="2"/>
  <c r="U720" i="2"/>
  <c r="S720" i="2"/>
  <c r="Q720" i="2"/>
  <c r="C720" i="2"/>
  <c r="U719" i="2"/>
  <c r="S719" i="2"/>
  <c r="V719" i="2" s="1"/>
  <c r="Q719" i="2"/>
  <c r="C719" i="2"/>
  <c r="U718" i="2"/>
  <c r="S718" i="2"/>
  <c r="V718" i="2" s="1"/>
  <c r="Q718" i="2"/>
  <c r="C718" i="2"/>
  <c r="U717" i="2"/>
  <c r="S717" i="2"/>
  <c r="V717" i="2" s="1"/>
  <c r="Q717" i="2"/>
  <c r="C717" i="2"/>
  <c r="U716" i="2"/>
  <c r="S716" i="2"/>
  <c r="V716" i="2" s="1"/>
  <c r="Q716" i="2"/>
  <c r="C716" i="2"/>
  <c r="V715" i="2"/>
  <c r="U715" i="2"/>
  <c r="S715" i="2"/>
  <c r="Q715" i="2"/>
  <c r="C715" i="2"/>
  <c r="U714" i="2"/>
  <c r="S714" i="2"/>
  <c r="V714" i="2" s="1"/>
  <c r="Q714" i="2"/>
  <c r="C714" i="2"/>
  <c r="U713" i="2"/>
  <c r="S713" i="2"/>
  <c r="V713" i="2" s="1"/>
  <c r="Q713" i="2"/>
  <c r="C713" i="2"/>
  <c r="U712" i="2"/>
  <c r="S712" i="2"/>
  <c r="V712" i="2" s="1"/>
  <c r="Q712" i="2"/>
  <c r="C712" i="2"/>
  <c r="V711" i="2"/>
  <c r="U711" i="2"/>
  <c r="S711" i="2"/>
  <c r="Q711" i="2"/>
  <c r="C711" i="2"/>
  <c r="V710" i="2"/>
  <c r="U710" i="2"/>
  <c r="S710" i="2"/>
  <c r="Q710" i="2"/>
  <c r="C710" i="2"/>
  <c r="U709" i="2"/>
  <c r="S709" i="2"/>
  <c r="V709" i="2" s="1"/>
  <c r="Q709" i="2"/>
  <c r="C709" i="2"/>
  <c r="V708" i="2"/>
  <c r="U708" i="2"/>
  <c r="S708" i="2"/>
  <c r="Q708" i="2"/>
  <c r="C708" i="2"/>
  <c r="V707" i="2"/>
  <c r="U707" i="2"/>
  <c r="S707" i="2"/>
  <c r="Q707" i="2"/>
  <c r="C707" i="2"/>
  <c r="V706" i="2"/>
  <c r="U706" i="2"/>
  <c r="S706" i="2"/>
  <c r="Q706" i="2"/>
  <c r="C706" i="2"/>
  <c r="U705" i="2"/>
  <c r="S705" i="2"/>
  <c r="V705" i="2" s="1"/>
  <c r="Q705" i="2"/>
  <c r="C705" i="2"/>
  <c r="U704" i="2"/>
  <c r="S704" i="2"/>
  <c r="V704" i="2" s="1"/>
  <c r="Q704" i="2"/>
  <c r="C704" i="2"/>
  <c r="U703" i="2"/>
  <c r="S703" i="2"/>
  <c r="V703" i="2" s="1"/>
  <c r="Q703" i="2"/>
  <c r="C703" i="2"/>
  <c r="U702" i="2"/>
  <c r="S702" i="2"/>
  <c r="V702" i="2" s="1"/>
  <c r="Q702" i="2"/>
  <c r="C702" i="2"/>
  <c r="U701" i="2"/>
  <c r="S701" i="2"/>
  <c r="V701" i="2" s="1"/>
  <c r="Q701" i="2"/>
  <c r="C701" i="2"/>
  <c r="U700" i="2"/>
  <c r="S700" i="2"/>
  <c r="V700" i="2" s="1"/>
  <c r="Q700" i="2"/>
  <c r="C700" i="2"/>
  <c r="V699" i="2"/>
  <c r="U699" i="2"/>
  <c r="S699" i="2"/>
  <c r="Q699" i="2"/>
  <c r="C699" i="2"/>
  <c r="U698" i="2"/>
  <c r="S698" i="2"/>
  <c r="V698" i="2" s="1"/>
  <c r="Q698" i="2"/>
  <c r="C698" i="2"/>
  <c r="U697" i="2"/>
  <c r="S697" i="2"/>
  <c r="V697" i="2" s="1"/>
  <c r="Q697" i="2"/>
  <c r="C697" i="2"/>
  <c r="U696" i="2"/>
  <c r="S696" i="2"/>
  <c r="V696" i="2" s="1"/>
  <c r="Q696" i="2"/>
  <c r="C696" i="2"/>
  <c r="V695" i="2"/>
  <c r="U695" i="2"/>
  <c r="S695" i="2"/>
  <c r="Q695" i="2"/>
  <c r="C695" i="2"/>
  <c r="V694" i="2"/>
  <c r="U694" i="2"/>
  <c r="S694" i="2"/>
  <c r="Q694" i="2"/>
  <c r="C694" i="2"/>
  <c r="U693" i="2"/>
  <c r="S693" i="2"/>
  <c r="V693" i="2" s="1"/>
  <c r="Q693" i="2"/>
  <c r="C693" i="2"/>
  <c r="V692" i="2"/>
  <c r="U692" i="2"/>
  <c r="S692" i="2"/>
  <c r="Q692" i="2"/>
  <c r="C692" i="2"/>
  <c r="V691" i="2"/>
  <c r="U691" i="2"/>
  <c r="S691" i="2"/>
  <c r="Q691" i="2"/>
  <c r="C691" i="2"/>
  <c r="V690" i="2"/>
  <c r="U690" i="2"/>
  <c r="S690" i="2"/>
  <c r="Q690" i="2"/>
  <c r="C690" i="2"/>
  <c r="U689" i="2"/>
  <c r="S689" i="2"/>
  <c r="V689" i="2" s="1"/>
  <c r="Q689" i="2"/>
  <c r="C689" i="2"/>
  <c r="U688" i="2"/>
  <c r="S688" i="2"/>
  <c r="V688" i="2" s="1"/>
  <c r="Q688" i="2"/>
  <c r="C688" i="2"/>
  <c r="U687" i="2"/>
  <c r="S687" i="2"/>
  <c r="V687" i="2" s="1"/>
  <c r="Q687" i="2"/>
  <c r="C687" i="2"/>
  <c r="U686" i="2"/>
  <c r="S686" i="2"/>
  <c r="V686" i="2" s="1"/>
  <c r="Q686" i="2"/>
  <c r="C686" i="2"/>
  <c r="U685" i="2"/>
  <c r="S685" i="2"/>
  <c r="V685" i="2" s="1"/>
  <c r="Q685" i="2"/>
  <c r="C685" i="2"/>
  <c r="U684" i="2"/>
  <c r="S684" i="2"/>
  <c r="V684" i="2" s="1"/>
  <c r="Q684" i="2"/>
  <c r="C684" i="2"/>
  <c r="V683" i="2"/>
  <c r="U683" i="2"/>
  <c r="S683" i="2"/>
  <c r="Q683" i="2"/>
  <c r="C683" i="2"/>
  <c r="U682" i="2"/>
  <c r="S682" i="2"/>
  <c r="V682" i="2" s="1"/>
  <c r="Q682" i="2"/>
  <c r="C682" i="2"/>
  <c r="U681" i="2"/>
  <c r="S681" i="2"/>
  <c r="V681" i="2" s="1"/>
  <c r="Q681" i="2"/>
  <c r="C681" i="2"/>
  <c r="U680" i="2"/>
  <c r="S680" i="2"/>
  <c r="V680" i="2" s="1"/>
  <c r="Q680" i="2"/>
  <c r="C680" i="2"/>
  <c r="V679" i="2"/>
  <c r="U679" i="2"/>
  <c r="S679" i="2"/>
  <c r="Q679" i="2"/>
  <c r="C679" i="2"/>
  <c r="V678" i="2"/>
  <c r="U678" i="2"/>
  <c r="S678" i="2"/>
  <c r="Q678" i="2"/>
  <c r="C678" i="2"/>
  <c r="U677" i="2"/>
  <c r="S677" i="2"/>
  <c r="V677" i="2" s="1"/>
  <c r="Q677" i="2"/>
  <c r="C677" i="2"/>
  <c r="V676" i="2"/>
  <c r="U676" i="2"/>
  <c r="S676" i="2"/>
  <c r="Q676" i="2"/>
  <c r="C676" i="2"/>
  <c r="V675" i="2"/>
  <c r="U675" i="2"/>
  <c r="S675" i="2"/>
  <c r="Q675" i="2"/>
  <c r="C675" i="2"/>
  <c r="V674" i="2"/>
  <c r="U674" i="2"/>
  <c r="S674" i="2"/>
  <c r="Q674" i="2"/>
  <c r="C674" i="2"/>
  <c r="U673" i="2"/>
  <c r="S673" i="2"/>
  <c r="V673" i="2" s="1"/>
  <c r="Q673" i="2"/>
  <c r="C673" i="2"/>
  <c r="U672" i="2"/>
  <c r="S672" i="2"/>
  <c r="V672" i="2" s="1"/>
  <c r="Q672" i="2"/>
  <c r="C672" i="2"/>
  <c r="U671" i="2"/>
  <c r="S671" i="2"/>
  <c r="V671" i="2" s="1"/>
  <c r="Q671" i="2"/>
  <c r="C671" i="2"/>
  <c r="U670" i="2"/>
  <c r="S670" i="2"/>
  <c r="V670" i="2" s="1"/>
  <c r="Q670" i="2"/>
  <c r="C670" i="2"/>
  <c r="U669" i="2"/>
  <c r="S669" i="2"/>
  <c r="V669" i="2" s="1"/>
  <c r="Q669" i="2"/>
  <c r="C669" i="2"/>
  <c r="U668" i="2"/>
  <c r="S668" i="2"/>
  <c r="V668" i="2" s="1"/>
  <c r="Q668" i="2"/>
  <c r="C668" i="2"/>
  <c r="V667" i="2"/>
  <c r="U667" i="2"/>
  <c r="S667" i="2"/>
  <c r="Q667" i="2"/>
  <c r="C667" i="2"/>
  <c r="U666" i="2"/>
  <c r="S666" i="2"/>
  <c r="V666" i="2" s="1"/>
  <c r="Q666" i="2"/>
  <c r="C666" i="2"/>
  <c r="U665" i="2"/>
  <c r="S665" i="2"/>
  <c r="V665" i="2" s="1"/>
  <c r="Q665" i="2"/>
  <c r="C665" i="2"/>
  <c r="U664" i="2"/>
  <c r="S664" i="2"/>
  <c r="V664" i="2" s="1"/>
  <c r="Q664" i="2"/>
  <c r="C664" i="2"/>
  <c r="V663" i="2"/>
  <c r="U663" i="2"/>
  <c r="S663" i="2"/>
  <c r="Q663" i="2"/>
  <c r="C663" i="2"/>
  <c r="V662" i="2"/>
  <c r="U662" i="2"/>
  <c r="S662" i="2"/>
  <c r="Q662" i="2"/>
  <c r="C662" i="2"/>
  <c r="U661" i="2"/>
  <c r="S661" i="2"/>
  <c r="V661" i="2" s="1"/>
  <c r="Q661" i="2"/>
  <c r="C661" i="2"/>
  <c r="V660" i="2"/>
  <c r="U660" i="2"/>
  <c r="S660" i="2"/>
  <c r="Q660" i="2"/>
  <c r="C660" i="2"/>
  <c r="V659" i="2"/>
  <c r="U659" i="2"/>
  <c r="S659" i="2"/>
  <c r="Q659" i="2"/>
  <c r="C659" i="2"/>
  <c r="V658" i="2"/>
  <c r="U658" i="2"/>
  <c r="S658" i="2"/>
  <c r="Q658" i="2"/>
  <c r="C658" i="2"/>
  <c r="U657" i="2"/>
  <c r="S657" i="2"/>
  <c r="V657" i="2" s="1"/>
  <c r="Q657" i="2"/>
  <c r="C657" i="2"/>
  <c r="U656" i="2"/>
  <c r="S656" i="2"/>
  <c r="V656" i="2" s="1"/>
  <c r="Q656" i="2"/>
  <c r="C656" i="2"/>
  <c r="U655" i="2"/>
  <c r="S655" i="2"/>
  <c r="V655" i="2" s="1"/>
  <c r="Q655" i="2"/>
  <c r="C655" i="2"/>
  <c r="U654" i="2"/>
  <c r="S654" i="2"/>
  <c r="V654" i="2" s="1"/>
  <c r="Q654" i="2"/>
  <c r="C654" i="2"/>
  <c r="U653" i="2"/>
  <c r="S653" i="2"/>
  <c r="V653" i="2" s="1"/>
  <c r="Q653" i="2"/>
  <c r="C653" i="2"/>
  <c r="U652" i="2"/>
  <c r="S652" i="2"/>
  <c r="V652" i="2" s="1"/>
  <c r="Q652" i="2"/>
  <c r="C652" i="2"/>
  <c r="V651" i="2"/>
  <c r="U651" i="2"/>
  <c r="S651" i="2"/>
  <c r="Q651" i="2"/>
  <c r="C651" i="2"/>
  <c r="U650" i="2"/>
  <c r="S650" i="2"/>
  <c r="V650" i="2" s="1"/>
  <c r="Q650" i="2"/>
  <c r="C650" i="2"/>
  <c r="U649" i="2"/>
  <c r="S649" i="2"/>
  <c r="V649" i="2" s="1"/>
  <c r="Q649" i="2"/>
  <c r="C649" i="2"/>
  <c r="U648" i="2"/>
  <c r="S648" i="2"/>
  <c r="V648" i="2" s="1"/>
  <c r="Q648" i="2"/>
  <c r="C648" i="2"/>
  <c r="V647" i="2"/>
  <c r="U647" i="2"/>
  <c r="S647" i="2"/>
  <c r="Q647" i="2"/>
  <c r="C647" i="2"/>
  <c r="V646" i="2"/>
  <c r="U646" i="2"/>
  <c r="S646" i="2"/>
  <c r="Q646" i="2"/>
  <c r="C646" i="2"/>
  <c r="U645" i="2"/>
  <c r="S645" i="2"/>
  <c r="V645" i="2" s="1"/>
  <c r="Q645" i="2"/>
  <c r="C645" i="2"/>
  <c r="V644" i="2"/>
  <c r="U644" i="2"/>
  <c r="S644" i="2"/>
  <c r="Q644" i="2"/>
  <c r="C644" i="2"/>
  <c r="V643" i="2"/>
  <c r="U643" i="2"/>
  <c r="S643" i="2"/>
  <c r="Q643" i="2"/>
  <c r="C643" i="2"/>
  <c r="V642" i="2"/>
  <c r="U642" i="2"/>
  <c r="S642" i="2"/>
  <c r="Q642" i="2"/>
  <c r="C642" i="2"/>
  <c r="U641" i="2"/>
  <c r="S641" i="2"/>
  <c r="V641" i="2" s="1"/>
  <c r="Q641" i="2"/>
  <c r="C641" i="2"/>
  <c r="U640" i="2"/>
  <c r="S640" i="2"/>
  <c r="V640" i="2" s="1"/>
  <c r="Q640" i="2"/>
  <c r="C640" i="2"/>
  <c r="U639" i="2"/>
  <c r="S639" i="2"/>
  <c r="V639" i="2" s="1"/>
  <c r="Q639" i="2"/>
  <c r="C639" i="2"/>
  <c r="U638" i="2"/>
  <c r="S638" i="2"/>
  <c r="V638" i="2" s="1"/>
  <c r="Q638" i="2"/>
  <c r="C638" i="2"/>
  <c r="U637" i="2"/>
  <c r="S637" i="2"/>
  <c r="V637" i="2" s="1"/>
  <c r="Q637" i="2"/>
  <c r="C637" i="2"/>
  <c r="U636" i="2"/>
  <c r="S636" i="2"/>
  <c r="V636" i="2" s="1"/>
  <c r="Q636" i="2"/>
  <c r="C636" i="2"/>
  <c r="V635" i="2"/>
  <c r="U635" i="2"/>
  <c r="S635" i="2"/>
  <c r="Q635" i="2"/>
  <c r="C635" i="2"/>
  <c r="U634" i="2"/>
  <c r="S634" i="2"/>
  <c r="V634" i="2" s="1"/>
  <c r="Q634" i="2"/>
  <c r="C634" i="2"/>
  <c r="U633" i="2"/>
  <c r="S633" i="2"/>
  <c r="V633" i="2" s="1"/>
  <c r="Q633" i="2"/>
  <c r="C633" i="2"/>
  <c r="U632" i="2"/>
  <c r="S632" i="2"/>
  <c r="V632" i="2" s="1"/>
  <c r="Q632" i="2"/>
  <c r="C632" i="2"/>
  <c r="V631" i="2"/>
  <c r="U631" i="2"/>
  <c r="S631" i="2"/>
  <c r="Q631" i="2"/>
  <c r="C631" i="2"/>
  <c r="V630" i="2"/>
  <c r="U630" i="2"/>
  <c r="S630" i="2"/>
  <c r="Q630" i="2"/>
  <c r="C630" i="2"/>
  <c r="U629" i="2"/>
  <c r="S629" i="2"/>
  <c r="V629" i="2" s="1"/>
  <c r="Q629" i="2"/>
  <c r="C629" i="2"/>
  <c r="V628" i="2"/>
  <c r="U628" i="2"/>
  <c r="S628" i="2"/>
  <c r="Q628" i="2"/>
  <c r="C628" i="2"/>
  <c r="V627" i="2"/>
  <c r="U627" i="2"/>
  <c r="S627" i="2"/>
  <c r="Q627" i="2"/>
  <c r="C627" i="2"/>
  <c r="V626" i="2"/>
  <c r="U626" i="2"/>
  <c r="S626" i="2"/>
  <c r="Q626" i="2"/>
  <c r="C626" i="2"/>
  <c r="U625" i="2"/>
  <c r="S625" i="2"/>
  <c r="V625" i="2" s="1"/>
  <c r="Q625" i="2"/>
  <c r="C625" i="2"/>
  <c r="U624" i="2"/>
  <c r="S624" i="2"/>
  <c r="V624" i="2" s="1"/>
  <c r="Q624" i="2"/>
  <c r="C624" i="2"/>
  <c r="U623" i="2"/>
  <c r="S623" i="2"/>
  <c r="V623" i="2" s="1"/>
  <c r="Q623" i="2"/>
  <c r="C623" i="2"/>
  <c r="U622" i="2"/>
  <c r="S622" i="2"/>
  <c r="V622" i="2" s="1"/>
  <c r="Q622" i="2"/>
  <c r="C622" i="2"/>
  <c r="U621" i="2"/>
  <c r="S621" i="2"/>
  <c r="V621" i="2" s="1"/>
  <c r="Q621" i="2"/>
  <c r="C621" i="2"/>
  <c r="U620" i="2"/>
  <c r="S620" i="2"/>
  <c r="V620" i="2" s="1"/>
  <c r="Q620" i="2"/>
  <c r="C620" i="2"/>
  <c r="V619" i="2"/>
  <c r="U619" i="2"/>
  <c r="S619" i="2"/>
  <c r="Q619" i="2"/>
  <c r="C619" i="2"/>
  <c r="U618" i="2"/>
  <c r="S618" i="2"/>
  <c r="V618" i="2" s="1"/>
  <c r="Q618" i="2"/>
  <c r="C618" i="2"/>
  <c r="U617" i="2"/>
  <c r="S617" i="2"/>
  <c r="V617" i="2" s="1"/>
  <c r="Q617" i="2"/>
  <c r="C617" i="2"/>
  <c r="U616" i="2"/>
  <c r="S616" i="2"/>
  <c r="V616" i="2" s="1"/>
  <c r="Q616" i="2"/>
  <c r="C616" i="2"/>
  <c r="V615" i="2"/>
  <c r="U615" i="2"/>
  <c r="S615" i="2"/>
  <c r="Q615" i="2"/>
  <c r="C615" i="2"/>
  <c r="V614" i="2"/>
  <c r="U614" i="2"/>
  <c r="S614" i="2"/>
  <c r="Q614" i="2"/>
  <c r="C614" i="2"/>
  <c r="U613" i="2"/>
  <c r="S613" i="2"/>
  <c r="V613" i="2" s="1"/>
  <c r="Q613" i="2"/>
  <c r="C613" i="2"/>
  <c r="V612" i="2"/>
  <c r="U612" i="2"/>
  <c r="S612" i="2"/>
  <c r="Q612" i="2"/>
  <c r="C612" i="2"/>
  <c r="V611" i="2"/>
  <c r="U611" i="2"/>
  <c r="S611" i="2"/>
  <c r="Q611" i="2"/>
  <c r="C611" i="2"/>
  <c r="V610" i="2"/>
  <c r="U610" i="2"/>
  <c r="S610" i="2"/>
  <c r="Q610" i="2"/>
  <c r="C610" i="2"/>
  <c r="U609" i="2"/>
  <c r="S609" i="2"/>
  <c r="V609" i="2" s="1"/>
  <c r="Q609" i="2"/>
  <c r="C609" i="2"/>
  <c r="U608" i="2"/>
  <c r="S608" i="2"/>
  <c r="V608" i="2" s="1"/>
  <c r="Q608" i="2"/>
  <c r="C608" i="2"/>
  <c r="U607" i="2"/>
  <c r="S607" i="2"/>
  <c r="V607" i="2" s="1"/>
  <c r="Q607" i="2"/>
  <c r="C607" i="2"/>
  <c r="U606" i="2"/>
  <c r="S606" i="2"/>
  <c r="V606" i="2" s="1"/>
  <c r="Q606" i="2"/>
  <c r="C606" i="2"/>
  <c r="U605" i="2"/>
  <c r="S605" i="2"/>
  <c r="V605" i="2" s="1"/>
  <c r="Q605" i="2"/>
  <c r="C605" i="2"/>
  <c r="U604" i="2"/>
  <c r="S604" i="2"/>
  <c r="V604" i="2" s="1"/>
  <c r="Q604" i="2"/>
  <c r="C604" i="2"/>
  <c r="V603" i="2"/>
  <c r="U603" i="2"/>
  <c r="S603" i="2"/>
  <c r="Q603" i="2"/>
  <c r="C603" i="2"/>
  <c r="U602" i="2"/>
  <c r="S602" i="2"/>
  <c r="V602" i="2" s="1"/>
  <c r="Q602" i="2"/>
  <c r="C602" i="2"/>
  <c r="U601" i="2"/>
  <c r="S601" i="2"/>
  <c r="V601" i="2" s="1"/>
  <c r="Q601" i="2"/>
  <c r="C601" i="2"/>
  <c r="U600" i="2"/>
  <c r="S600" i="2"/>
  <c r="V600" i="2" s="1"/>
  <c r="Q600" i="2"/>
  <c r="C600" i="2"/>
  <c r="V599" i="2"/>
  <c r="U599" i="2"/>
  <c r="S599" i="2"/>
  <c r="Q599" i="2"/>
  <c r="C599" i="2"/>
  <c r="V598" i="2"/>
  <c r="U598" i="2"/>
  <c r="S598" i="2"/>
  <c r="Q598" i="2"/>
  <c r="C598" i="2"/>
  <c r="U597" i="2"/>
  <c r="S597" i="2"/>
  <c r="V597" i="2" s="1"/>
  <c r="Q597" i="2"/>
  <c r="C597" i="2"/>
  <c r="V596" i="2"/>
  <c r="U596" i="2"/>
  <c r="S596" i="2"/>
  <c r="Q596" i="2"/>
  <c r="C596" i="2"/>
  <c r="V595" i="2"/>
  <c r="U595" i="2"/>
  <c r="S595" i="2"/>
  <c r="Q595" i="2"/>
  <c r="C595" i="2"/>
  <c r="V594" i="2"/>
  <c r="U594" i="2"/>
  <c r="S594" i="2"/>
  <c r="Q594" i="2"/>
  <c r="C594" i="2"/>
  <c r="U593" i="2"/>
  <c r="S593" i="2"/>
  <c r="V593" i="2" s="1"/>
  <c r="Q593" i="2"/>
  <c r="C593" i="2"/>
  <c r="U592" i="2"/>
  <c r="S592" i="2"/>
  <c r="V592" i="2" s="1"/>
  <c r="Q592" i="2"/>
  <c r="C592" i="2"/>
  <c r="U591" i="2"/>
  <c r="S591" i="2"/>
  <c r="V591" i="2" s="1"/>
  <c r="Q591" i="2"/>
  <c r="C591" i="2"/>
  <c r="U590" i="2"/>
  <c r="S590" i="2"/>
  <c r="V590" i="2" s="1"/>
  <c r="Q590" i="2"/>
  <c r="C590" i="2"/>
  <c r="U589" i="2"/>
  <c r="S589" i="2"/>
  <c r="V589" i="2" s="1"/>
  <c r="Q589" i="2"/>
  <c r="C589" i="2"/>
  <c r="U588" i="2"/>
  <c r="S588" i="2"/>
  <c r="V588" i="2" s="1"/>
  <c r="Q588" i="2"/>
  <c r="C588" i="2"/>
  <c r="V587" i="2"/>
  <c r="U587" i="2"/>
  <c r="S587" i="2"/>
  <c r="Q587" i="2"/>
  <c r="C587" i="2"/>
  <c r="U586" i="2"/>
  <c r="S586" i="2"/>
  <c r="V586" i="2" s="1"/>
  <c r="Q586" i="2"/>
  <c r="C586" i="2"/>
  <c r="V585" i="2"/>
  <c r="U585" i="2"/>
  <c r="S585" i="2"/>
  <c r="Q585" i="2"/>
  <c r="C585" i="2"/>
  <c r="U584" i="2"/>
  <c r="S584" i="2"/>
  <c r="V584" i="2" s="1"/>
  <c r="Q584" i="2"/>
  <c r="C584" i="2"/>
  <c r="V583" i="2"/>
  <c r="U583" i="2"/>
  <c r="S583" i="2"/>
  <c r="Q583" i="2"/>
  <c r="C583" i="2"/>
  <c r="V582" i="2"/>
  <c r="U582" i="2"/>
  <c r="S582" i="2"/>
  <c r="Q582" i="2"/>
  <c r="C582" i="2"/>
  <c r="U581" i="2"/>
  <c r="S581" i="2"/>
  <c r="V581" i="2" s="1"/>
  <c r="Q581" i="2"/>
  <c r="C581" i="2"/>
  <c r="V580" i="2"/>
  <c r="U580" i="2"/>
  <c r="S580" i="2"/>
  <c r="Q580" i="2"/>
  <c r="C580" i="2"/>
  <c r="V579" i="2"/>
  <c r="U579" i="2"/>
  <c r="S579" i="2"/>
  <c r="Q579" i="2"/>
  <c r="C579" i="2"/>
  <c r="V578" i="2"/>
  <c r="U578" i="2"/>
  <c r="S578" i="2"/>
  <c r="Q578" i="2"/>
  <c r="C578" i="2"/>
  <c r="U577" i="2"/>
  <c r="S577" i="2"/>
  <c r="V577" i="2" s="1"/>
  <c r="Q577" i="2"/>
  <c r="C577" i="2"/>
  <c r="U576" i="2"/>
  <c r="S576" i="2"/>
  <c r="V576" i="2" s="1"/>
  <c r="Q576" i="2"/>
  <c r="C576" i="2"/>
  <c r="U575" i="2"/>
  <c r="S575" i="2"/>
  <c r="V575" i="2" s="1"/>
  <c r="Q575" i="2"/>
  <c r="C575" i="2"/>
  <c r="U574" i="2"/>
  <c r="S574" i="2"/>
  <c r="V574" i="2" s="1"/>
  <c r="Q574" i="2"/>
  <c r="C574" i="2"/>
  <c r="U573" i="2"/>
  <c r="S573" i="2"/>
  <c r="V573" i="2" s="1"/>
  <c r="Q573" i="2"/>
  <c r="C573" i="2"/>
  <c r="U572" i="2"/>
  <c r="S572" i="2"/>
  <c r="V572" i="2" s="1"/>
  <c r="Q572" i="2"/>
  <c r="C572" i="2"/>
  <c r="V571" i="2"/>
  <c r="U571" i="2"/>
  <c r="S571" i="2"/>
  <c r="Q571" i="2"/>
  <c r="C571" i="2"/>
  <c r="U570" i="2"/>
  <c r="S570" i="2"/>
  <c r="V570" i="2" s="1"/>
  <c r="Q570" i="2"/>
  <c r="C570" i="2"/>
  <c r="V569" i="2"/>
  <c r="U569" i="2"/>
  <c r="S569" i="2"/>
  <c r="Q569" i="2"/>
  <c r="C569" i="2"/>
  <c r="U568" i="2"/>
  <c r="S568" i="2"/>
  <c r="V568" i="2" s="1"/>
  <c r="Q568" i="2"/>
  <c r="C568" i="2"/>
  <c r="V567" i="2"/>
  <c r="U567" i="2"/>
  <c r="S567" i="2"/>
  <c r="Q567" i="2"/>
  <c r="C567" i="2"/>
  <c r="V566" i="2"/>
  <c r="U566" i="2"/>
  <c r="S566" i="2"/>
  <c r="Q566" i="2"/>
  <c r="C566" i="2"/>
  <c r="U565" i="2"/>
  <c r="S565" i="2"/>
  <c r="V565" i="2" s="1"/>
  <c r="Q565" i="2"/>
  <c r="C565" i="2"/>
  <c r="V564" i="2"/>
  <c r="U564" i="2"/>
  <c r="S564" i="2"/>
  <c r="Q564" i="2"/>
  <c r="C564" i="2"/>
  <c r="V563" i="2"/>
  <c r="U563" i="2"/>
  <c r="S563" i="2"/>
  <c r="Q563" i="2"/>
  <c r="C563" i="2"/>
  <c r="V562" i="2"/>
  <c r="U562" i="2"/>
  <c r="S562" i="2"/>
  <c r="Q562" i="2"/>
  <c r="C562" i="2"/>
  <c r="U561" i="2"/>
  <c r="S561" i="2"/>
  <c r="V561" i="2" s="1"/>
  <c r="Q561" i="2"/>
  <c r="C561" i="2"/>
  <c r="U560" i="2"/>
  <c r="S560" i="2"/>
  <c r="V560" i="2" s="1"/>
  <c r="Q560" i="2"/>
  <c r="C560" i="2"/>
  <c r="U559" i="2"/>
  <c r="S559" i="2"/>
  <c r="V559" i="2" s="1"/>
  <c r="Q559" i="2"/>
  <c r="C559" i="2"/>
  <c r="U558" i="2"/>
  <c r="S558" i="2"/>
  <c r="V558" i="2" s="1"/>
  <c r="Q558" i="2"/>
  <c r="C558" i="2"/>
  <c r="U557" i="2"/>
  <c r="S557" i="2"/>
  <c r="V557" i="2" s="1"/>
  <c r="Q557" i="2"/>
  <c r="C557" i="2"/>
  <c r="U556" i="2"/>
  <c r="S556" i="2"/>
  <c r="V556" i="2" s="1"/>
  <c r="Q556" i="2"/>
  <c r="C556" i="2"/>
  <c r="V555" i="2"/>
  <c r="U555" i="2"/>
  <c r="S555" i="2"/>
  <c r="Q555" i="2"/>
  <c r="C555" i="2"/>
  <c r="U554" i="2"/>
  <c r="S554" i="2"/>
  <c r="V554" i="2" s="1"/>
  <c r="Q554" i="2"/>
  <c r="C554" i="2"/>
  <c r="V553" i="2"/>
  <c r="U553" i="2"/>
  <c r="S553" i="2"/>
  <c r="Q553" i="2"/>
  <c r="C553" i="2"/>
  <c r="U552" i="2"/>
  <c r="S552" i="2"/>
  <c r="V552" i="2" s="1"/>
  <c r="Q552" i="2"/>
  <c r="C552" i="2"/>
  <c r="V551" i="2"/>
  <c r="U551" i="2"/>
  <c r="S551" i="2"/>
  <c r="Q551" i="2"/>
  <c r="C551" i="2"/>
  <c r="V550" i="2"/>
  <c r="U550" i="2"/>
  <c r="S550" i="2"/>
  <c r="Q550" i="2"/>
  <c r="C550" i="2"/>
  <c r="U549" i="2"/>
  <c r="S549" i="2"/>
  <c r="V549" i="2" s="1"/>
  <c r="Q549" i="2"/>
  <c r="C549" i="2"/>
  <c r="V548" i="2"/>
  <c r="U548" i="2"/>
  <c r="S548" i="2"/>
  <c r="Q548" i="2"/>
  <c r="C548" i="2"/>
  <c r="V547" i="2"/>
  <c r="U547" i="2"/>
  <c r="S547" i="2"/>
  <c r="Q547" i="2"/>
  <c r="C547" i="2"/>
  <c r="V546" i="2"/>
  <c r="U546" i="2"/>
  <c r="S546" i="2"/>
  <c r="Q546" i="2"/>
  <c r="C546" i="2"/>
  <c r="U545" i="2"/>
  <c r="S545" i="2"/>
  <c r="V545" i="2" s="1"/>
  <c r="Q545" i="2"/>
  <c r="C545" i="2"/>
  <c r="U544" i="2"/>
  <c r="S544" i="2"/>
  <c r="V544" i="2" s="1"/>
  <c r="Q544" i="2"/>
  <c r="C544" i="2"/>
  <c r="U543" i="2"/>
  <c r="S543" i="2"/>
  <c r="V543" i="2" s="1"/>
  <c r="Q543" i="2"/>
  <c r="C543" i="2"/>
  <c r="U542" i="2"/>
  <c r="S542" i="2"/>
  <c r="V542" i="2" s="1"/>
  <c r="Q542" i="2"/>
  <c r="C542" i="2"/>
  <c r="U541" i="2"/>
  <c r="S541" i="2"/>
  <c r="V541" i="2" s="1"/>
  <c r="Q541" i="2"/>
  <c r="C541" i="2"/>
  <c r="U540" i="2"/>
  <c r="S540" i="2"/>
  <c r="V540" i="2" s="1"/>
  <c r="Q540" i="2"/>
  <c r="C540" i="2"/>
  <c r="V539" i="2"/>
  <c r="U539" i="2"/>
  <c r="S539" i="2"/>
  <c r="Q539" i="2"/>
  <c r="C539" i="2"/>
  <c r="U538" i="2"/>
  <c r="S538" i="2"/>
  <c r="V538" i="2" s="1"/>
  <c r="Q538" i="2"/>
  <c r="C538" i="2"/>
  <c r="V537" i="2"/>
  <c r="U537" i="2"/>
  <c r="S537" i="2"/>
  <c r="Q537" i="2"/>
  <c r="C537" i="2"/>
  <c r="U536" i="2"/>
  <c r="S536" i="2"/>
  <c r="V536" i="2" s="1"/>
  <c r="Q536" i="2"/>
  <c r="C536" i="2"/>
  <c r="V535" i="2"/>
  <c r="U535" i="2"/>
  <c r="S535" i="2"/>
  <c r="Q535" i="2"/>
  <c r="C535" i="2"/>
  <c r="V534" i="2"/>
  <c r="U534" i="2"/>
  <c r="S534" i="2"/>
  <c r="Q534" i="2"/>
  <c r="C534" i="2"/>
  <c r="U533" i="2"/>
  <c r="S533" i="2"/>
  <c r="V533" i="2" s="1"/>
  <c r="Q533" i="2"/>
  <c r="C533" i="2"/>
  <c r="V532" i="2"/>
  <c r="U532" i="2"/>
  <c r="S532" i="2"/>
  <c r="Q532" i="2"/>
  <c r="C532" i="2"/>
  <c r="V531" i="2"/>
  <c r="U531" i="2"/>
  <c r="S531" i="2"/>
  <c r="Q531" i="2"/>
  <c r="C531" i="2"/>
  <c r="V530" i="2"/>
  <c r="U530" i="2"/>
  <c r="S530" i="2"/>
  <c r="Q530" i="2"/>
  <c r="C530" i="2"/>
  <c r="U529" i="2"/>
  <c r="S529" i="2"/>
  <c r="V529" i="2" s="1"/>
  <c r="Q529" i="2"/>
  <c r="C529" i="2"/>
  <c r="U528" i="2"/>
  <c r="S528" i="2"/>
  <c r="V528" i="2" s="1"/>
  <c r="Q528" i="2"/>
  <c r="C528" i="2"/>
  <c r="U527" i="2"/>
  <c r="S527" i="2"/>
  <c r="V527" i="2" s="1"/>
  <c r="Q527" i="2"/>
  <c r="C527" i="2"/>
  <c r="U526" i="2"/>
  <c r="S526" i="2"/>
  <c r="V526" i="2" s="1"/>
  <c r="Q526" i="2"/>
  <c r="C526" i="2"/>
  <c r="U525" i="2"/>
  <c r="S525" i="2"/>
  <c r="V525" i="2" s="1"/>
  <c r="Q525" i="2"/>
  <c r="C525" i="2"/>
  <c r="U524" i="2"/>
  <c r="S524" i="2"/>
  <c r="V524" i="2" s="1"/>
  <c r="Q524" i="2"/>
  <c r="C524" i="2"/>
  <c r="V523" i="2"/>
  <c r="U523" i="2"/>
  <c r="S523" i="2"/>
  <c r="Q523" i="2"/>
  <c r="C523" i="2"/>
  <c r="U522" i="2"/>
  <c r="S522" i="2"/>
  <c r="V522" i="2" s="1"/>
  <c r="Q522" i="2"/>
  <c r="C522" i="2"/>
  <c r="V521" i="2"/>
  <c r="U521" i="2"/>
  <c r="S521" i="2"/>
  <c r="Q521" i="2"/>
  <c r="C521" i="2"/>
  <c r="U520" i="2"/>
  <c r="S520" i="2"/>
  <c r="V520" i="2" s="1"/>
  <c r="Q520" i="2"/>
  <c r="C520" i="2"/>
  <c r="V519" i="2"/>
  <c r="U519" i="2"/>
  <c r="S519" i="2"/>
  <c r="Q519" i="2"/>
  <c r="C519" i="2"/>
  <c r="V518" i="2"/>
  <c r="U518" i="2"/>
  <c r="S518" i="2"/>
  <c r="Q518" i="2"/>
  <c r="C518" i="2"/>
  <c r="U517" i="2"/>
  <c r="S517" i="2"/>
  <c r="V517" i="2" s="1"/>
  <c r="Q517" i="2"/>
  <c r="C517" i="2"/>
  <c r="V516" i="2"/>
  <c r="U516" i="2"/>
  <c r="S516" i="2"/>
  <c r="Q516" i="2"/>
  <c r="C516" i="2"/>
  <c r="V515" i="2"/>
  <c r="U515" i="2"/>
  <c r="S515" i="2"/>
  <c r="Q515" i="2"/>
  <c r="C515" i="2"/>
  <c r="V514" i="2"/>
  <c r="U514" i="2"/>
  <c r="S514" i="2"/>
  <c r="Q514" i="2"/>
  <c r="C514" i="2"/>
  <c r="U513" i="2"/>
  <c r="S513" i="2"/>
  <c r="V513" i="2" s="1"/>
  <c r="Q513" i="2"/>
  <c r="C513" i="2"/>
  <c r="U512" i="2"/>
  <c r="S512" i="2"/>
  <c r="V512" i="2" s="1"/>
  <c r="Q512" i="2"/>
  <c r="C512" i="2"/>
  <c r="U511" i="2"/>
  <c r="S511" i="2"/>
  <c r="V511" i="2" s="1"/>
  <c r="Q511" i="2"/>
  <c r="C511" i="2"/>
  <c r="U510" i="2"/>
  <c r="S510" i="2"/>
  <c r="V510" i="2" s="1"/>
  <c r="Q510" i="2"/>
  <c r="C510" i="2"/>
  <c r="U509" i="2"/>
  <c r="S509" i="2"/>
  <c r="V509" i="2" s="1"/>
  <c r="Q509" i="2"/>
  <c r="C509" i="2"/>
  <c r="U508" i="2"/>
  <c r="S508" i="2"/>
  <c r="V508" i="2" s="1"/>
  <c r="Q508" i="2"/>
  <c r="C508" i="2"/>
  <c r="V507" i="2"/>
  <c r="U507" i="2"/>
  <c r="S507" i="2"/>
  <c r="Q507" i="2"/>
  <c r="C507" i="2"/>
  <c r="U506" i="2"/>
  <c r="S506" i="2"/>
  <c r="V506" i="2" s="1"/>
  <c r="Q506" i="2"/>
  <c r="C506" i="2"/>
  <c r="V505" i="2"/>
  <c r="U505" i="2"/>
  <c r="S505" i="2"/>
  <c r="Q505" i="2"/>
  <c r="C505" i="2"/>
  <c r="U504" i="2"/>
  <c r="S504" i="2"/>
  <c r="V504" i="2" s="1"/>
  <c r="Q504" i="2"/>
  <c r="C504" i="2"/>
  <c r="V503" i="2"/>
  <c r="U503" i="2"/>
  <c r="S503" i="2"/>
  <c r="Q503" i="2"/>
  <c r="C503" i="2"/>
  <c r="V502" i="2"/>
  <c r="U502" i="2"/>
  <c r="S502" i="2"/>
  <c r="Q502" i="2"/>
  <c r="C502" i="2"/>
  <c r="V501" i="2"/>
  <c r="U501" i="2"/>
  <c r="S501" i="2"/>
  <c r="Q501" i="2"/>
  <c r="C501" i="2"/>
  <c r="V500" i="2"/>
  <c r="U500" i="2"/>
  <c r="S500" i="2"/>
  <c r="Q500" i="2"/>
  <c r="C500" i="2"/>
  <c r="V499" i="2"/>
  <c r="U499" i="2"/>
  <c r="S499" i="2"/>
  <c r="Q499" i="2"/>
  <c r="C499" i="2"/>
  <c r="V498" i="2"/>
  <c r="U498" i="2"/>
  <c r="S498" i="2"/>
  <c r="Q498" i="2"/>
  <c r="C498" i="2"/>
  <c r="U497" i="2"/>
  <c r="S497" i="2"/>
  <c r="V497" i="2" s="1"/>
  <c r="Q497" i="2"/>
  <c r="C497" i="2"/>
  <c r="U496" i="2"/>
  <c r="S496" i="2"/>
  <c r="V496" i="2" s="1"/>
  <c r="Q496" i="2"/>
  <c r="C496" i="2"/>
  <c r="U495" i="2"/>
  <c r="S495" i="2"/>
  <c r="V495" i="2" s="1"/>
  <c r="Q495" i="2"/>
  <c r="C495" i="2"/>
  <c r="U494" i="2"/>
  <c r="S494" i="2"/>
  <c r="V494" i="2" s="1"/>
  <c r="Q494" i="2"/>
  <c r="C494" i="2"/>
  <c r="U493" i="2"/>
  <c r="S493" i="2"/>
  <c r="V493" i="2" s="1"/>
  <c r="Q493" i="2"/>
  <c r="C493" i="2"/>
  <c r="U492" i="2"/>
  <c r="S492" i="2"/>
  <c r="V492" i="2" s="1"/>
  <c r="Q492" i="2"/>
  <c r="C492" i="2"/>
  <c r="V491" i="2"/>
  <c r="U491" i="2"/>
  <c r="S491" i="2"/>
  <c r="Q491" i="2"/>
  <c r="C491" i="2"/>
  <c r="U490" i="2"/>
  <c r="S490" i="2"/>
  <c r="V490" i="2" s="1"/>
  <c r="Q490" i="2"/>
  <c r="C490" i="2"/>
  <c r="V489" i="2"/>
  <c r="U489" i="2"/>
  <c r="S489" i="2"/>
  <c r="Q489" i="2"/>
  <c r="C489" i="2"/>
  <c r="U488" i="2"/>
  <c r="S488" i="2"/>
  <c r="V488" i="2" s="1"/>
  <c r="Q488" i="2"/>
  <c r="C488" i="2"/>
  <c r="V487" i="2"/>
  <c r="U487" i="2"/>
  <c r="S487" i="2"/>
  <c r="Q487" i="2"/>
  <c r="C487" i="2"/>
  <c r="V486" i="2"/>
  <c r="U486" i="2"/>
  <c r="S486" i="2"/>
  <c r="Q486" i="2"/>
  <c r="C486" i="2"/>
  <c r="U485" i="2"/>
  <c r="S485" i="2"/>
  <c r="V485" i="2" s="1"/>
  <c r="Q485" i="2"/>
  <c r="C485" i="2"/>
  <c r="V484" i="2"/>
  <c r="U484" i="2"/>
  <c r="S484" i="2"/>
  <c r="Q484" i="2"/>
  <c r="C484" i="2"/>
  <c r="V483" i="2"/>
  <c r="U483" i="2"/>
  <c r="S483" i="2"/>
  <c r="Q483" i="2"/>
  <c r="C483" i="2"/>
  <c r="V482" i="2"/>
  <c r="U482" i="2"/>
  <c r="S482" i="2"/>
  <c r="Q482" i="2"/>
  <c r="C482" i="2"/>
  <c r="U481" i="2"/>
  <c r="S481" i="2"/>
  <c r="V481" i="2" s="1"/>
  <c r="Q481" i="2"/>
  <c r="C481" i="2"/>
  <c r="U480" i="2"/>
  <c r="S480" i="2"/>
  <c r="V480" i="2" s="1"/>
  <c r="Q480" i="2"/>
  <c r="C480" i="2"/>
  <c r="U479" i="2"/>
  <c r="S479" i="2"/>
  <c r="V479" i="2" s="1"/>
  <c r="Q479" i="2"/>
  <c r="C479" i="2"/>
  <c r="U478" i="2"/>
  <c r="S478" i="2"/>
  <c r="V478" i="2" s="1"/>
  <c r="Q478" i="2"/>
  <c r="C478" i="2"/>
  <c r="U477" i="2"/>
  <c r="S477" i="2"/>
  <c r="V477" i="2" s="1"/>
  <c r="Q477" i="2"/>
  <c r="C477" i="2"/>
  <c r="U476" i="2"/>
  <c r="S476" i="2"/>
  <c r="V476" i="2" s="1"/>
  <c r="Q476" i="2"/>
  <c r="C476" i="2"/>
  <c r="V475" i="2"/>
  <c r="U475" i="2"/>
  <c r="S475" i="2"/>
  <c r="Q475" i="2"/>
  <c r="C475" i="2"/>
  <c r="U474" i="2"/>
  <c r="S474" i="2"/>
  <c r="V474" i="2" s="1"/>
  <c r="Q474" i="2"/>
  <c r="C474" i="2"/>
  <c r="V473" i="2"/>
  <c r="U473" i="2"/>
  <c r="S473" i="2"/>
  <c r="Q473" i="2"/>
  <c r="C473" i="2"/>
  <c r="U472" i="2"/>
  <c r="S472" i="2"/>
  <c r="V472" i="2" s="1"/>
  <c r="Q472" i="2"/>
  <c r="C472" i="2"/>
  <c r="V471" i="2"/>
  <c r="U471" i="2"/>
  <c r="S471" i="2"/>
  <c r="Q471" i="2"/>
  <c r="C471" i="2"/>
  <c r="V470" i="2"/>
  <c r="U470" i="2"/>
  <c r="S470" i="2"/>
  <c r="Q470" i="2"/>
  <c r="C470" i="2"/>
  <c r="V469" i="2"/>
  <c r="U469" i="2"/>
  <c r="S469" i="2"/>
  <c r="Q469" i="2"/>
  <c r="C469" i="2"/>
  <c r="V468" i="2"/>
  <c r="U468" i="2"/>
  <c r="S468" i="2"/>
  <c r="Q468" i="2"/>
  <c r="C468" i="2"/>
  <c r="V467" i="2"/>
  <c r="U467" i="2"/>
  <c r="S467" i="2"/>
  <c r="Q467" i="2"/>
  <c r="C467" i="2"/>
  <c r="V466" i="2"/>
  <c r="U466" i="2"/>
  <c r="S466" i="2"/>
  <c r="Q466" i="2"/>
  <c r="C466" i="2"/>
  <c r="U465" i="2"/>
  <c r="S465" i="2"/>
  <c r="V465" i="2" s="1"/>
  <c r="Q465" i="2"/>
  <c r="C465" i="2"/>
  <c r="U464" i="2"/>
  <c r="S464" i="2"/>
  <c r="V464" i="2" s="1"/>
  <c r="Q464" i="2"/>
  <c r="C464" i="2"/>
  <c r="U463" i="2"/>
  <c r="S463" i="2"/>
  <c r="V463" i="2" s="1"/>
  <c r="Q463" i="2"/>
  <c r="C463" i="2"/>
  <c r="U462" i="2"/>
  <c r="S462" i="2"/>
  <c r="V462" i="2" s="1"/>
  <c r="Q462" i="2"/>
  <c r="C462" i="2"/>
  <c r="U461" i="2"/>
  <c r="S461" i="2"/>
  <c r="V461" i="2" s="1"/>
  <c r="Q461" i="2"/>
  <c r="C461" i="2"/>
  <c r="U460" i="2"/>
  <c r="S460" i="2"/>
  <c r="V460" i="2" s="1"/>
  <c r="Q460" i="2"/>
  <c r="C460" i="2"/>
  <c r="V459" i="2"/>
  <c r="U459" i="2"/>
  <c r="S459" i="2"/>
  <c r="Q459" i="2"/>
  <c r="C459" i="2"/>
  <c r="U458" i="2"/>
  <c r="S458" i="2"/>
  <c r="V458" i="2" s="1"/>
  <c r="Q458" i="2"/>
  <c r="C458" i="2"/>
  <c r="V457" i="2"/>
  <c r="U457" i="2"/>
  <c r="S457" i="2"/>
  <c r="Q457" i="2"/>
  <c r="C457" i="2"/>
  <c r="U456" i="2"/>
  <c r="S456" i="2"/>
  <c r="V456" i="2" s="1"/>
  <c r="Q456" i="2"/>
  <c r="C456" i="2"/>
  <c r="V455" i="2"/>
  <c r="U455" i="2"/>
  <c r="S455" i="2"/>
  <c r="Q455" i="2"/>
  <c r="C455" i="2"/>
  <c r="V454" i="2"/>
  <c r="U454" i="2"/>
  <c r="S454" i="2"/>
  <c r="Q454" i="2"/>
  <c r="C454" i="2"/>
  <c r="U453" i="2"/>
  <c r="S453" i="2"/>
  <c r="V453" i="2" s="1"/>
  <c r="Q453" i="2"/>
  <c r="C453" i="2"/>
  <c r="V452" i="2"/>
  <c r="U452" i="2"/>
  <c r="S452" i="2"/>
  <c r="Q452" i="2"/>
  <c r="C452" i="2"/>
  <c r="V451" i="2"/>
  <c r="U451" i="2"/>
  <c r="S451" i="2"/>
  <c r="Q451" i="2"/>
  <c r="C451" i="2"/>
  <c r="V450" i="2"/>
  <c r="U450" i="2"/>
  <c r="S450" i="2"/>
  <c r="Q450" i="2"/>
  <c r="C450" i="2"/>
  <c r="U449" i="2"/>
  <c r="S449" i="2"/>
  <c r="V449" i="2" s="1"/>
  <c r="Q449" i="2"/>
  <c r="C449" i="2"/>
  <c r="U448" i="2"/>
  <c r="S448" i="2"/>
  <c r="V448" i="2" s="1"/>
  <c r="Q448" i="2"/>
  <c r="C448" i="2"/>
  <c r="U447" i="2"/>
  <c r="S447" i="2"/>
  <c r="V447" i="2" s="1"/>
  <c r="Q447" i="2"/>
  <c r="C447" i="2"/>
  <c r="U446" i="2"/>
  <c r="S446" i="2"/>
  <c r="V446" i="2" s="1"/>
  <c r="Q446" i="2"/>
  <c r="C446" i="2"/>
  <c r="U445" i="2"/>
  <c r="S445" i="2"/>
  <c r="V445" i="2" s="1"/>
  <c r="Q445" i="2"/>
  <c r="C445" i="2"/>
  <c r="U444" i="2"/>
  <c r="S444" i="2"/>
  <c r="V444" i="2" s="1"/>
  <c r="Q444" i="2"/>
  <c r="C444" i="2"/>
  <c r="V443" i="2"/>
  <c r="U443" i="2"/>
  <c r="S443" i="2"/>
  <c r="Q443" i="2"/>
  <c r="C443" i="2"/>
  <c r="U442" i="2"/>
  <c r="S442" i="2"/>
  <c r="V442" i="2" s="1"/>
  <c r="Q442" i="2"/>
  <c r="C442" i="2"/>
  <c r="V441" i="2"/>
  <c r="U441" i="2"/>
  <c r="S441" i="2"/>
  <c r="Q441" i="2"/>
  <c r="C441" i="2"/>
  <c r="U440" i="2"/>
  <c r="S440" i="2"/>
  <c r="V440" i="2" s="1"/>
  <c r="Q440" i="2"/>
  <c r="C440" i="2"/>
  <c r="V439" i="2"/>
  <c r="U439" i="2"/>
  <c r="S439" i="2"/>
  <c r="Q439" i="2"/>
  <c r="C439" i="2"/>
  <c r="V438" i="2"/>
  <c r="U438" i="2"/>
  <c r="S438" i="2"/>
  <c r="Q438" i="2"/>
  <c r="C438" i="2"/>
  <c r="V437" i="2"/>
  <c r="U437" i="2"/>
  <c r="S437" i="2"/>
  <c r="Q437" i="2"/>
  <c r="C437" i="2"/>
  <c r="V436" i="2"/>
  <c r="U436" i="2"/>
  <c r="S436" i="2"/>
  <c r="Q436" i="2"/>
  <c r="C436" i="2"/>
  <c r="V435" i="2"/>
  <c r="U435" i="2"/>
  <c r="S435" i="2"/>
  <c r="Q435" i="2"/>
  <c r="C435" i="2"/>
  <c r="V434" i="2"/>
  <c r="U434" i="2"/>
  <c r="S434" i="2"/>
  <c r="Q434" i="2"/>
  <c r="C434" i="2"/>
  <c r="U433" i="2"/>
  <c r="S433" i="2"/>
  <c r="V433" i="2" s="1"/>
  <c r="Q433" i="2"/>
  <c r="C433" i="2"/>
  <c r="U432" i="2"/>
  <c r="S432" i="2"/>
  <c r="V432" i="2" s="1"/>
  <c r="Q432" i="2"/>
  <c r="C432" i="2"/>
  <c r="U431" i="2"/>
  <c r="S431" i="2"/>
  <c r="V431" i="2" s="1"/>
  <c r="Q431" i="2"/>
  <c r="C431" i="2"/>
  <c r="U430" i="2"/>
  <c r="S430" i="2"/>
  <c r="V430" i="2" s="1"/>
  <c r="Q430" i="2"/>
  <c r="C430" i="2"/>
  <c r="U429" i="2"/>
  <c r="S429" i="2"/>
  <c r="V429" i="2" s="1"/>
  <c r="Q429" i="2"/>
  <c r="C429" i="2"/>
  <c r="U428" i="2"/>
  <c r="S428" i="2"/>
  <c r="V428" i="2" s="1"/>
  <c r="Q428" i="2"/>
  <c r="C428" i="2"/>
  <c r="V427" i="2"/>
  <c r="U427" i="2"/>
  <c r="S427" i="2"/>
  <c r="Q427" i="2"/>
  <c r="C427" i="2"/>
  <c r="U426" i="2"/>
  <c r="S426" i="2"/>
  <c r="V426" i="2" s="1"/>
  <c r="Q426" i="2"/>
  <c r="C426" i="2"/>
  <c r="V425" i="2"/>
  <c r="U425" i="2"/>
  <c r="S425" i="2"/>
  <c r="Q425" i="2"/>
  <c r="C425" i="2"/>
  <c r="U424" i="2"/>
  <c r="S424" i="2"/>
  <c r="V424" i="2" s="1"/>
  <c r="Q424" i="2"/>
  <c r="C424" i="2"/>
  <c r="V423" i="2"/>
  <c r="U423" i="2"/>
  <c r="S423" i="2"/>
  <c r="Q423" i="2"/>
  <c r="C423" i="2"/>
  <c r="V422" i="2"/>
  <c r="U422" i="2"/>
  <c r="S422" i="2"/>
  <c r="Q422" i="2"/>
  <c r="C422" i="2"/>
  <c r="U421" i="2"/>
  <c r="S421" i="2"/>
  <c r="V421" i="2" s="1"/>
  <c r="Q421" i="2"/>
  <c r="C421" i="2"/>
  <c r="V420" i="2"/>
  <c r="U420" i="2"/>
  <c r="S420" i="2"/>
  <c r="Q420" i="2"/>
  <c r="C420" i="2"/>
  <c r="V419" i="2"/>
  <c r="U419" i="2"/>
  <c r="S419" i="2"/>
  <c r="Q419" i="2"/>
  <c r="C419" i="2"/>
  <c r="V418" i="2"/>
  <c r="U418" i="2"/>
  <c r="S418" i="2"/>
  <c r="Q418" i="2"/>
  <c r="C418" i="2"/>
  <c r="U417" i="2"/>
  <c r="S417" i="2"/>
  <c r="V417" i="2" s="1"/>
  <c r="Q417" i="2"/>
  <c r="C417" i="2"/>
  <c r="U416" i="2"/>
  <c r="S416" i="2"/>
  <c r="V416" i="2" s="1"/>
  <c r="Q416" i="2"/>
  <c r="C416" i="2"/>
  <c r="U415" i="2"/>
  <c r="S415" i="2"/>
  <c r="V415" i="2" s="1"/>
  <c r="Q415" i="2"/>
  <c r="C415" i="2"/>
  <c r="U414" i="2"/>
  <c r="S414" i="2"/>
  <c r="V414" i="2" s="1"/>
  <c r="Q414" i="2"/>
  <c r="C414" i="2"/>
  <c r="U413" i="2"/>
  <c r="S413" i="2"/>
  <c r="V413" i="2" s="1"/>
  <c r="Q413" i="2"/>
  <c r="C413" i="2"/>
  <c r="U412" i="2"/>
  <c r="S412" i="2"/>
  <c r="V412" i="2" s="1"/>
  <c r="Q412" i="2"/>
  <c r="C412" i="2"/>
  <c r="V411" i="2"/>
  <c r="U411" i="2"/>
  <c r="S411" i="2"/>
  <c r="Q411" i="2"/>
  <c r="C411" i="2"/>
  <c r="U410" i="2"/>
  <c r="S410" i="2"/>
  <c r="V410" i="2" s="1"/>
  <c r="Q410" i="2"/>
  <c r="C410" i="2"/>
  <c r="V409" i="2"/>
  <c r="U409" i="2"/>
  <c r="S409" i="2"/>
  <c r="Q409" i="2"/>
  <c r="C409" i="2"/>
  <c r="U408" i="2"/>
  <c r="S408" i="2"/>
  <c r="V408" i="2" s="1"/>
  <c r="Q408" i="2"/>
  <c r="C408" i="2"/>
  <c r="V407" i="2"/>
  <c r="U407" i="2"/>
  <c r="S407" i="2"/>
  <c r="Q407" i="2"/>
  <c r="C407" i="2"/>
  <c r="V406" i="2"/>
  <c r="U406" i="2"/>
  <c r="S406" i="2"/>
  <c r="Q406" i="2"/>
  <c r="C406" i="2"/>
  <c r="V405" i="2"/>
  <c r="U405" i="2"/>
  <c r="S405" i="2"/>
  <c r="Q405" i="2"/>
  <c r="C405" i="2"/>
  <c r="V404" i="2"/>
  <c r="U404" i="2"/>
  <c r="S404" i="2"/>
  <c r="Q404" i="2"/>
  <c r="C404" i="2"/>
  <c r="V403" i="2"/>
  <c r="U403" i="2"/>
  <c r="S403" i="2"/>
  <c r="Q403" i="2"/>
  <c r="C403" i="2"/>
  <c r="V402" i="2"/>
  <c r="U402" i="2"/>
  <c r="S402" i="2"/>
  <c r="Q402" i="2"/>
  <c r="C402" i="2"/>
  <c r="U401" i="2"/>
  <c r="S401" i="2"/>
  <c r="V401" i="2" s="1"/>
  <c r="Q401" i="2"/>
  <c r="C401" i="2"/>
  <c r="U400" i="2"/>
  <c r="S400" i="2"/>
  <c r="V400" i="2" s="1"/>
  <c r="Q400" i="2"/>
  <c r="C400" i="2"/>
  <c r="U399" i="2"/>
  <c r="S399" i="2"/>
  <c r="V399" i="2" s="1"/>
  <c r="Q399" i="2"/>
  <c r="C399" i="2"/>
  <c r="U398" i="2"/>
  <c r="S398" i="2"/>
  <c r="V398" i="2" s="1"/>
  <c r="Q398" i="2"/>
  <c r="C398" i="2"/>
  <c r="U397" i="2"/>
  <c r="S397" i="2"/>
  <c r="V397" i="2" s="1"/>
  <c r="Q397" i="2"/>
  <c r="C397" i="2"/>
  <c r="U396" i="2"/>
  <c r="S396" i="2"/>
  <c r="V396" i="2" s="1"/>
  <c r="Q396" i="2"/>
  <c r="C396" i="2"/>
  <c r="V395" i="2"/>
  <c r="U395" i="2"/>
  <c r="S395" i="2"/>
  <c r="Q395" i="2"/>
  <c r="C395" i="2"/>
  <c r="U394" i="2"/>
  <c r="S394" i="2"/>
  <c r="V394" i="2" s="1"/>
  <c r="Q394" i="2"/>
  <c r="C394" i="2"/>
  <c r="V393" i="2"/>
  <c r="U393" i="2"/>
  <c r="S393" i="2"/>
  <c r="Q393" i="2"/>
  <c r="C393" i="2"/>
  <c r="U392" i="2"/>
  <c r="S392" i="2"/>
  <c r="V392" i="2" s="1"/>
  <c r="Q392" i="2"/>
  <c r="C392" i="2"/>
  <c r="V391" i="2"/>
  <c r="U391" i="2"/>
  <c r="S391" i="2"/>
  <c r="Q391" i="2"/>
  <c r="C391" i="2"/>
  <c r="V390" i="2"/>
  <c r="U390" i="2"/>
  <c r="S390" i="2"/>
  <c r="Q390" i="2"/>
  <c r="C390" i="2"/>
  <c r="U389" i="2"/>
  <c r="S389" i="2"/>
  <c r="V389" i="2" s="1"/>
  <c r="Q389" i="2"/>
  <c r="C389" i="2"/>
  <c r="V388" i="2"/>
  <c r="U388" i="2"/>
  <c r="S388" i="2"/>
  <c r="Q388" i="2"/>
  <c r="C388" i="2"/>
  <c r="V387" i="2"/>
  <c r="U387" i="2"/>
  <c r="S387" i="2"/>
  <c r="Q387" i="2"/>
  <c r="C387" i="2"/>
  <c r="V386" i="2"/>
  <c r="U386" i="2"/>
  <c r="S386" i="2"/>
  <c r="Q386" i="2"/>
  <c r="C386" i="2"/>
  <c r="U385" i="2"/>
  <c r="S385" i="2"/>
  <c r="V385" i="2" s="1"/>
  <c r="Q385" i="2"/>
  <c r="C385" i="2"/>
  <c r="U384" i="2"/>
  <c r="S384" i="2"/>
  <c r="V384" i="2" s="1"/>
  <c r="Q384" i="2"/>
  <c r="C384" i="2"/>
  <c r="U383" i="2"/>
  <c r="S383" i="2"/>
  <c r="V383" i="2" s="1"/>
  <c r="Q383" i="2"/>
  <c r="C383" i="2"/>
  <c r="U382" i="2"/>
  <c r="S382" i="2"/>
  <c r="V382" i="2" s="1"/>
  <c r="Q382" i="2"/>
  <c r="C382" i="2"/>
  <c r="U381" i="2"/>
  <c r="S381" i="2"/>
  <c r="V381" i="2" s="1"/>
  <c r="Q381" i="2"/>
  <c r="C381" i="2"/>
  <c r="U380" i="2"/>
  <c r="S380" i="2"/>
  <c r="V380" i="2" s="1"/>
  <c r="Q380" i="2"/>
  <c r="C380" i="2"/>
  <c r="V379" i="2"/>
  <c r="U379" i="2"/>
  <c r="S379" i="2"/>
  <c r="Q379" i="2"/>
  <c r="C379" i="2"/>
  <c r="U378" i="2"/>
  <c r="S378" i="2"/>
  <c r="V378" i="2" s="1"/>
  <c r="Q378" i="2"/>
  <c r="C378" i="2"/>
  <c r="V377" i="2"/>
  <c r="U377" i="2"/>
  <c r="S377" i="2"/>
  <c r="Q377" i="2"/>
  <c r="C377" i="2"/>
  <c r="U376" i="2"/>
  <c r="S376" i="2"/>
  <c r="V376" i="2" s="1"/>
  <c r="Q376" i="2"/>
  <c r="C376" i="2"/>
  <c r="V375" i="2"/>
  <c r="U375" i="2"/>
  <c r="S375" i="2"/>
  <c r="Q375" i="2"/>
  <c r="C375" i="2"/>
  <c r="V374" i="2"/>
  <c r="U374" i="2"/>
  <c r="S374" i="2"/>
  <c r="Q374" i="2"/>
  <c r="C374" i="2"/>
  <c r="V373" i="2"/>
  <c r="U373" i="2"/>
  <c r="S373" i="2"/>
  <c r="Q373" i="2"/>
  <c r="C373" i="2"/>
  <c r="V372" i="2"/>
  <c r="U372" i="2"/>
  <c r="S372" i="2"/>
  <c r="Q372" i="2"/>
  <c r="C372" i="2"/>
  <c r="V371" i="2"/>
  <c r="U371" i="2"/>
  <c r="S371" i="2"/>
  <c r="Q371" i="2"/>
  <c r="C371" i="2"/>
  <c r="V370" i="2"/>
  <c r="U370" i="2"/>
  <c r="S370" i="2"/>
  <c r="Q370" i="2"/>
  <c r="C370" i="2"/>
  <c r="U369" i="2"/>
  <c r="S369" i="2"/>
  <c r="V369" i="2" s="1"/>
  <c r="Q369" i="2"/>
  <c r="C369" i="2"/>
  <c r="U368" i="2"/>
  <c r="S368" i="2"/>
  <c r="V368" i="2" s="1"/>
  <c r="Q368" i="2"/>
  <c r="C368" i="2"/>
  <c r="U367" i="2"/>
  <c r="S367" i="2"/>
  <c r="V367" i="2" s="1"/>
  <c r="Q367" i="2"/>
  <c r="C367" i="2"/>
  <c r="U366" i="2"/>
  <c r="S366" i="2"/>
  <c r="V366" i="2" s="1"/>
  <c r="Q366" i="2"/>
  <c r="C366" i="2"/>
  <c r="U365" i="2"/>
  <c r="S365" i="2"/>
  <c r="V365" i="2" s="1"/>
  <c r="Q365" i="2"/>
  <c r="C365" i="2"/>
  <c r="U364" i="2"/>
  <c r="S364" i="2"/>
  <c r="V364" i="2" s="1"/>
  <c r="Q364" i="2"/>
  <c r="C364" i="2"/>
  <c r="V363" i="2"/>
  <c r="U363" i="2"/>
  <c r="S363" i="2"/>
  <c r="Q363" i="2"/>
  <c r="C363" i="2"/>
  <c r="U362" i="2"/>
  <c r="S362" i="2"/>
  <c r="V362" i="2" s="1"/>
  <c r="Q362" i="2"/>
  <c r="C362" i="2"/>
  <c r="V361" i="2"/>
  <c r="U361" i="2"/>
  <c r="S361" i="2"/>
  <c r="Q361" i="2"/>
  <c r="C361" i="2"/>
  <c r="U360" i="2"/>
  <c r="S360" i="2"/>
  <c r="V360" i="2" s="1"/>
  <c r="Q360" i="2"/>
  <c r="C360" i="2"/>
  <c r="V359" i="2"/>
  <c r="U359" i="2"/>
  <c r="S359" i="2"/>
  <c r="Q359" i="2"/>
  <c r="C359" i="2"/>
  <c r="V358" i="2"/>
  <c r="U358" i="2"/>
  <c r="S358" i="2"/>
  <c r="Q358" i="2"/>
  <c r="C358" i="2"/>
  <c r="U357" i="2"/>
  <c r="S357" i="2"/>
  <c r="V357" i="2" s="1"/>
  <c r="Q357" i="2"/>
  <c r="C357" i="2"/>
  <c r="V356" i="2"/>
  <c r="U356" i="2"/>
  <c r="S356" i="2"/>
  <c r="Q356" i="2"/>
  <c r="C356" i="2"/>
  <c r="V355" i="2"/>
  <c r="U355" i="2"/>
  <c r="S355" i="2"/>
  <c r="Q355" i="2"/>
  <c r="C355" i="2"/>
  <c r="V354" i="2"/>
  <c r="U354" i="2"/>
  <c r="S354" i="2"/>
  <c r="Q354" i="2"/>
  <c r="C354" i="2"/>
  <c r="U353" i="2"/>
  <c r="S353" i="2"/>
  <c r="V353" i="2" s="1"/>
  <c r="Q353" i="2"/>
  <c r="C353" i="2"/>
  <c r="U352" i="2"/>
  <c r="S352" i="2"/>
  <c r="V352" i="2" s="1"/>
  <c r="Q352" i="2"/>
  <c r="C352" i="2"/>
  <c r="U351" i="2"/>
  <c r="S351" i="2"/>
  <c r="V351" i="2" s="1"/>
  <c r="Q351" i="2"/>
  <c r="C351" i="2"/>
  <c r="U350" i="2"/>
  <c r="S350" i="2"/>
  <c r="V350" i="2" s="1"/>
  <c r="Q350" i="2"/>
  <c r="C350" i="2"/>
  <c r="U349" i="2"/>
  <c r="S349" i="2"/>
  <c r="V349" i="2" s="1"/>
  <c r="Q349" i="2"/>
  <c r="C349" i="2"/>
  <c r="U348" i="2"/>
  <c r="S348" i="2"/>
  <c r="V348" i="2" s="1"/>
  <c r="Q348" i="2"/>
  <c r="C348" i="2"/>
  <c r="V347" i="2"/>
  <c r="U347" i="2"/>
  <c r="S347" i="2"/>
  <c r="Q347" i="2"/>
  <c r="C347" i="2"/>
  <c r="U346" i="2"/>
  <c r="S346" i="2"/>
  <c r="V346" i="2" s="1"/>
  <c r="Q346" i="2"/>
  <c r="C346" i="2"/>
  <c r="V345" i="2"/>
  <c r="U345" i="2"/>
  <c r="S345" i="2"/>
  <c r="Q345" i="2"/>
  <c r="C345" i="2"/>
  <c r="U344" i="2"/>
  <c r="S344" i="2"/>
  <c r="V344" i="2" s="1"/>
  <c r="Q344" i="2"/>
  <c r="C344" i="2"/>
  <c r="V343" i="2"/>
  <c r="U343" i="2"/>
  <c r="S343" i="2"/>
  <c r="Q343" i="2"/>
  <c r="C343" i="2"/>
  <c r="V342" i="2"/>
  <c r="U342" i="2"/>
  <c r="S342" i="2"/>
  <c r="Q342" i="2"/>
  <c r="C342" i="2"/>
  <c r="V341" i="2"/>
  <c r="U341" i="2"/>
  <c r="S341" i="2"/>
  <c r="Q341" i="2"/>
  <c r="C341" i="2"/>
  <c r="V340" i="2"/>
  <c r="U340" i="2"/>
  <c r="S340" i="2"/>
  <c r="Q340" i="2"/>
  <c r="C340" i="2"/>
  <c r="V339" i="2"/>
  <c r="U339" i="2"/>
  <c r="S339" i="2"/>
  <c r="Q339" i="2"/>
  <c r="C339" i="2"/>
  <c r="V338" i="2"/>
  <c r="U338" i="2"/>
  <c r="S338" i="2"/>
  <c r="Q338" i="2"/>
  <c r="C338" i="2"/>
  <c r="U337" i="2"/>
  <c r="S337" i="2"/>
  <c r="V337" i="2" s="1"/>
  <c r="Q337" i="2"/>
  <c r="C337" i="2"/>
  <c r="U336" i="2"/>
  <c r="S336" i="2"/>
  <c r="V336" i="2" s="1"/>
  <c r="Q336" i="2"/>
  <c r="C336" i="2"/>
  <c r="U335" i="2"/>
  <c r="S335" i="2"/>
  <c r="V335" i="2" s="1"/>
  <c r="Q335" i="2"/>
  <c r="C335" i="2"/>
  <c r="U334" i="2"/>
  <c r="S334" i="2"/>
  <c r="V334" i="2" s="1"/>
  <c r="Q334" i="2"/>
  <c r="C334" i="2"/>
  <c r="U333" i="2"/>
  <c r="S333" i="2"/>
  <c r="V333" i="2" s="1"/>
  <c r="Q333" i="2"/>
  <c r="C333" i="2"/>
  <c r="U332" i="2"/>
  <c r="S332" i="2"/>
  <c r="V332" i="2" s="1"/>
  <c r="Q332" i="2"/>
  <c r="C332" i="2"/>
  <c r="V331" i="2"/>
  <c r="U331" i="2"/>
  <c r="S331" i="2"/>
  <c r="Q331" i="2"/>
  <c r="C331" i="2"/>
  <c r="U330" i="2"/>
  <c r="S330" i="2"/>
  <c r="V330" i="2" s="1"/>
  <c r="Q330" i="2"/>
  <c r="C330" i="2"/>
  <c r="V329" i="2"/>
  <c r="U329" i="2"/>
  <c r="S329" i="2"/>
  <c r="Q329" i="2"/>
  <c r="C329" i="2"/>
  <c r="U328" i="2"/>
  <c r="S328" i="2"/>
  <c r="V328" i="2" s="1"/>
  <c r="Q328" i="2"/>
  <c r="C328" i="2"/>
  <c r="V327" i="2"/>
  <c r="U327" i="2"/>
  <c r="S327" i="2"/>
  <c r="Q327" i="2"/>
  <c r="C327" i="2"/>
  <c r="V326" i="2"/>
  <c r="U326" i="2"/>
  <c r="S326" i="2"/>
  <c r="Q326" i="2"/>
  <c r="C326" i="2"/>
  <c r="U325" i="2"/>
  <c r="S325" i="2"/>
  <c r="V325" i="2" s="1"/>
  <c r="Q325" i="2"/>
  <c r="C325" i="2"/>
  <c r="V324" i="2"/>
  <c r="U324" i="2"/>
  <c r="S324" i="2"/>
  <c r="Q324" i="2"/>
  <c r="C324" i="2"/>
  <c r="V323" i="2"/>
  <c r="U323" i="2"/>
  <c r="S323" i="2"/>
  <c r="Q323" i="2"/>
  <c r="C323" i="2"/>
  <c r="V322" i="2"/>
  <c r="U322" i="2"/>
  <c r="S322" i="2"/>
  <c r="Q322" i="2"/>
  <c r="C322" i="2"/>
  <c r="U321" i="2"/>
  <c r="S321" i="2"/>
  <c r="V321" i="2" s="1"/>
  <c r="Q321" i="2"/>
  <c r="C321" i="2"/>
  <c r="U320" i="2"/>
  <c r="S320" i="2"/>
  <c r="V320" i="2" s="1"/>
  <c r="Q320" i="2"/>
  <c r="C320" i="2"/>
  <c r="U319" i="2"/>
  <c r="S319" i="2"/>
  <c r="V319" i="2" s="1"/>
  <c r="Q319" i="2"/>
  <c r="C319" i="2"/>
  <c r="U318" i="2"/>
  <c r="S318" i="2"/>
  <c r="V318" i="2" s="1"/>
  <c r="Q318" i="2"/>
  <c r="C318" i="2"/>
  <c r="U317" i="2"/>
  <c r="S317" i="2"/>
  <c r="V317" i="2" s="1"/>
  <c r="Q317" i="2"/>
  <c r="C317" i="2"/>
  <c r="U316" i="2"/>
  <c r="S316" i="2"/>
  <c r="V316" i="2" s="1"/>
  <c r="Q316" i="2"/>
  <c r="C316" i="2"/>
  <c r="V315" i="2"/>
  <c r="U315" i="2"/>
  <c r="S315" i="2"/>
  <c r="Q315" i="2"/>
  <c r="C315" i="2"/>
  <c r="U314" i="2"/>
  <c r="S314" i="2"/>
  <c r="V314" i="2" s="1"/>
  <c r="Q314" i="2"/>
  <c r="C314" i="2"/>
  <c r="V313" i="2"/>
  <c r="U313" i="2"/>
  <c r="S313" i="2"/>
  <c r="Q313" i="2"/>
  <c r="C313" i="2"/>
  <c r="U312" i="2"/>
  <c r="S312" i="2"/>
  <c r="V312" i="2" s="1"/>
  <c r="Q312" i="2"/>
  <c r="C312" i="2"/>
  <c r="V311" i="2"/>
  <c r="U311" i="2"/>
  <c r="S311" i="2"/>
  <c r="Q311" i="2"/>
  <c r="C311" i="2"/>
  <c r="V310" i="2"/>
  <c r="U310" i="2"/>
  <c r="S310" i="2"/>
  <c r="Q310" i="2"/>
  <c r="C310" i="2"/>
  <c r="V309" i="2"/>
  <c r="U309" i="2"/>
  <c r="S309" i="2"/>
  <c r="Q309" i="2"/>
  <c r="C309" i="2"/>
  <c r="V308" i="2"/>
  <c r="U308" i="2"/>
  <c r="S308" i="2"/>
  <c r="Q308" i="2"/>
  <c r="C308" i="2"/>
  <c r="V307" i="2"/>
  <c r="U307" i="2"/>
  <c r="S307" i="2"/>
  <c r="Q307" i="2"/>
  <c r="C307" i="2"/>
  <c r="V306" i="2"/>
  <c r="U306" i="2"/>
  <c r="S306" i="2"/>
  <c r="Q306" i="2"/>
  <c r="C306" i="2"/>
  <c r="U305" i="2"/>
  <c r="S305" i="2"/>
  <c r="V305" i="2" s="1"/>
  <c r="Q305" i="2"/>
  <c r="C305" i="2"/>
  <c r="U304" i="2"/>
  <c r="S304" i="2"/>
  <c r="V304" i="2" s="1"/>
  <c r="Q304" i="2"/>
  <c r="C304" i="2"/>
  <c r="U303" i="2"/>
  <c r="S303" i="2"/>
  <c r="V303" i="2" s="1"/>
  <c r="Q303" i="2"/>
  <c r="C303" i="2"/>
  <c r="U302" i="2"/>
  <c r="S302" i="2"/>
  <c r="V302" i="2" s="1"/>
  <c r="Q302" i="2"/>
  <c r="C302" i="2"/>
  <c r="U301" i="2"/>
  <c r="S301" i="2"/>
  <c r="V301" i="2" s="1"/>
  <c r="Q301" i="2"/>
  <c r="C301" i="2"/>
  <c r="U300" i="2"/>
  <c r="S300" i="2"/>
  <c r="V300" i="2" s="1"/>
  <c r="Q300" i="2"/>
  <c r="C300" i="2"/>
  <c r="V299" i="2"/>
  <c r="U299" i="2"/>
  <c r="S299" i="2"/>
  <c r="Q299" i="2"/>
  <c r="C299" i="2"/>
  <c r="U298" i="2"/>
  <c r="S298" i="2"/>
  <c r="V298" i="2" s="1"/>
  <c r="Q298" i="2"/>
  <c r="C298" i="2"/>
  <c r="V297" i="2"/>
  <c r="U297" i="2"/>
  <c r="S297" i="2"/>
  <c r="Q297" i="2"/>
  <c r="C297" i="2"/>
  <c r="U296" i="2"/>
  <c r="S296" i="2"/>
  <c r="V296" i="2" s="1"/>
  <c r="Q296" i="2"/>
  <c r="C296" i="2"/>
  <c r="V295" i="2"/>
  <c r="U295" i="2"/>
  <c r="S295" i="2"/>
  <c r="Q295" i="2"/>
  <c r="C295" i="2"/>
  <c r="V294" i="2"/>
  <c r="U294" i="2"/>
  <c r="S294" i="2"/>
  <c r="Q294" i="2"/>
  <c r="C294" i="2"/>
  <c r="U293" i="2"/>
  <c r="S293" i="2"/>
  <c r="V293" i="2" s="1"/>
  <c r="Q293" i="2"/>
  <c r="C293" i="2"/>
  <c r="V292" i="2"/>
  <c r="U292" i="2"/>
  <c r="S292" i="2"/>
  <c r="Q292" i="2"/>
  <c r="C292" i="2"/>
  <c r="V291" i="2"/>
  <c r="U291" i="2"/>
  <c r="S291" i="2"/>
  <c r="Q291" i="2"/>
  <c r="C291" i="2"/>
  <c r="V290" i="2"/>
  <c r="U290" i="2"/>
  <c r="S290" i="2"/>
  <c r="Q290" i="2"/>
  <c r="C290" i="2"/>
  <c r="U289" i="2"/>
  <c r="S289" i="2"/>
  <c r="V289" i="2" s="1"/>
  <c r="Q289" i="2"/>
  <c r="C289" i="2"/>
  <c r="U288" i="2"/>
  <c r="S288" i="2"/>
  <c r="V288" i="2" s="1"/>
  <c r="Q288" i="2"/>
  <c r="C288" i="2"/>
  <c r="U287" i="2"/>
  <c r="S287" i="2"/>
  <c r="V287" i="2" s="1"/>
  <c r="Q287" i="2"/>
  <c r="C287" i="2"/>
  <c r="U286" i="2"/>
  <c r="S286" i="2"/>
  <c r="V286" i="2" s="1"/>
  <c r="Q286" i="2"/>
  <c r="C286" i="2"/>
  <c r="U285" i="2"/>
  <c r="S285" i="2"/>
  <c r="V285" i="2" s="1"/>
  <c r="Q285" i="2"/>
  <c r="C285" i="2"/>
  <c r="U284" i="2"/>
  <c r="S284" i="2"/>
  <c r="V284" i="2" s="1"/>
  <c r="Q284" i="2"/>
  <c r="C284" i="2"/>
  <c r="V283" i="2"/>
  <c r="U283" i="2"/>
  <c r="S283" i="2"/>
  <c r="Q283" i="2"/>
  <c r="C283" i="2"/>
  <c r="U282" i="2"/>
  <c r="S282" i="2"/>
  <c r="V282" i="2" s="1"/>
  <c r="Q282" i="2"/>
  <c r="C282" i="2"/>
  <c r="V281" i="2"/>
  <c r="U281" i="2"/>
  <c r="S281" i="2"/>
  <c r="Q281" i="2"/>
  <c r="C281" i="2"/>
  <c r="U280" i="2"/>
  <c r="S280" i="2"/>
  <c r="V280" i="2" s="1"/>
  <c r="Q280" i="2"/>
  <c r="C280" i="2"/>
  <c r="V279" i="2"/>
  <c r="U279" i="2"/>
  <c r="S279" i="2"/>
  <c r="Q279" i="2"/>
  <c r="C279" i="2"/>
  <c r="V278" i="2"/>
  <c r="U278" i="2"/>
  <c r="S278" i="2"/>
  <c r="Q278" i="2"/>
  <c r="C278" i="2"/>
  <c r="V277" i="2"/>
  <c r="U277" i="2"/>
  <c r="S277" i="2"/>
  <c r="Q277" i="2"/>
  <c r="C277" i="2"/>
  <c r="V276" i="2"/>
  <c r="U276" i="2"/>
  <c r="S276" i="2"/>
  <c r="Q276" i="2"/>
  <c r="C276" i="2"/>
  <c r="V275" i="2"/>
  <c r="U275" i="2"/>
  <c r="S275" i="2"/>
  <c r="Q275" i="2"/>
  <c r="C275" i="2"/>
  <c r="V274" i="2"/>
  <c r="U274" i="2"/>
  <c r="S274" i="2"/>
  <c r="Q274" i="2"/>
  <c r="C274" i="2"/>
  <c r="U273" i="2"/>
  <c r="S273" i="2"/>
  <c r="V273" i="2" s="1"/>
  <c r="Q273" i="2"/>
  <c r="C273" i="2"/>
  <c r="U272" i="2"/>
  <c r="S272" i="2"/>
  <c r="V272" i="2" s="1"/>
  <c r="Q272" i="2"/>
  <c r="C272" i="2"/>
  <c r="U271" i="2"/>
  <c r="S271" i="2"/>
  <c r="V271" i="2" s="1"/>
  <c r="Q271" i="2"/>
  <c r="C271" i="2"/>
  <c r="U270" i="2"/>
  <c r="S270" i="2"/>
  <c r="V270" i="2" s="1"/>
  <c r="Q270" i="2"/>
  <c r="C270" i="2"/>
  <c r="U269" i="2"/>
  <c r="S269" i="2"/>
  <c r="V269" i="2" s="1"/>
  <c r="Q269" i="2"/>
  <c r="C269" i="2"/>
  <c r="U268" i="2"/>
  <c r="S268" i="2"/>
  <c r="V268" i="2" s="1"/>
  <c r="Q268" i="2"/>
  <c r="C268" i="2"/>
  <c r="V267" i="2"/>
  <c r="U267" i="2"/>
  <c r="S267" i="2"/>
  <c r="Q267" i="2"/>
  <c r="C267" i="2"/>
  <c r="U266" i="2"/>
  <c r="S266" i="2"/>
  <c r="V266" i="2" s="1"/>
  <c r="Q266" i="2"/>
  <c r="C266" i="2"/>
  <c r="V265" i="2"/>
  <c r="U265" i="2"/>
  <c r="S265" i="2"/>
  <c r="Q265" i="2"/>
  <c r="C265" i="2"/>
  <c r="U264" i="2"/>
  <c r="S264" i="2"/>
  <c r="V264" i="2" s="1"/>
  <c r="Q264" i="2"/>
  <c r="C264" i="2"/>
  <c r="V263" i="2"/>
  <c r="U263" i="2"/>
  <c r="S263" i="2"/>
  <c r="Q263" i="2"/>
  <c r="C263" i="2"/>
  <c r="V262" i="2"/>
  <c r="U262" i="2"/>
  <c r="S262" i="2"/>
  <c r="Q262" i="2"/>
  <c r="C262" i="2"/>
  <c r="U261" i="2"/>
  <c r="S261" i="2"/>
  <c r="V261" i="2" s="1"/>
  <c r="Q261" i="2"/>
  <c r="C261" i="2"/>
  <c r="V260" i="2"/>
  <c r="U260" i="2"/>
  <c r="S260" i="2"/>
  <c r="Q260" i="2"/>
  <c r="C260" i="2"/>
  <c r="V259" i="2"/>
  <c r="U259" i="2"/>
  <c r="S259" i="2"/>
  <c r="Q259" i="2"/>
  <c r="C259" i="2"/>
  <c r="V258" i="2"/>
  <c r="U258" i="2"/>
  <c r="S258" i="2"/>
  <c r="Q258" i="2"/>
  <c r="C258" i="2"/>
  <c r="U257" i="2"/>
  <c r="S257" i="2"/>
  <c r="V257" i="2" s="1"/>
  <c r="Q257" i="2"/>
  <c r="C257" i="2"/>
  <c r="U256" i="2"/>
  <c r="S256" i="2"/>
  <c r="V256" i="2" s="1"/>
  <c r="Q256" i="2"/>
  <c r="C256" i="2"/>
  <c r="U255" i="2"/>
  <c r="S255" i="2"/>
  <c r="V255" i="2" s="1"/>
  <c r="Q255" i="2"/>
  <c r="C255" i="2"/>
  <c r="U254" i="2"/>
  <c r="S254" i="2"/>
  <c r="V254" i="2" s="1"/>
  <c r="Q254" i="2"/>
  <c r="C254" i="2"/>
  <c r="U253" i="2"/>
  <c r="S253" i="2"/>
  <c r="V253" i="2" s="1"/>
  <c r="Q253" i="2"/>
  <c r="C253" i="2"/>
  <c r="U252" i="2"/>
  <c r="S252" i="2"/>
  <c r="V252" i="2" s="1"/>
  <c r="Q252" i="2"/>
  <c r="C252" i="2"/>
  <c r="V251" i="2"/>
  <c r="U251" i="2"/>
  <c r="S251" i="2"/>
  <c r="Q251" i="2"/>
  <c r="C251" i="2"/>
  <c r="U250" i="2"/>
  <c r="S250" i="2"/>
  <c r="V250" i="2" s="1"/>
  <c r="Q250" i="2"/>
  <c r="C250" i="2"/>
  <c r="V249" i="2"/>
  <c r="U249" i="2"/>
  <c r="S249" i="2"/>
  <c r="Q249" i="2"/>
  <c r="C249" i="2"/>
  <c r="U248" i="2"/>
  <c r="S248" i="2"/>
  <c r="V248" i="2" s="1"/>
  <c r="Q248" i="2"/>
  <c r="C248" i="2"/>
  <c r="V247" i="2"/>
  <c r="U247" i="2"/>
  <c r="S247" i="2"/>
  <c r="Q247" i="2"/>
  <c r="C247" i="2"/>
  <c r="V246" i="2"/>
  <c r="U246" i="2"/>
  <c r="S246" i="2"/>
  <c r="Q246" i="2"/>
  <c r="C246" i="2"/>
  <c r="V245" i="2"/>
  <c r="U245" i="2"/>
  <c r="S245" i="2"/>
  <c r="Q245" i="2"/>
  <c r="C245" i="2"/>
  <c r="V244" i="2"/>
  <c r="U244" i="2"/>
  <c r="S244" i="2"/>
  <c r="Q244" i="2"/>
  <c r="C244" i="2"/>
  <c r="V243" i="2"/>
  <c r="U243" i="2"/>
  <c r="S243" i="2"/>
  <c r="Q243" i="2"/>
  <c r="C243" i="2"/>
  <c r="V242" i="2"/>
  <c r="U242" i="2"/>
  <c r="S242" i="2"/>
  <c r="Q242" i="2"/>
  <c r="C242" i="2"/>
  <c r="U241" i="2"/>
  <c r="S241" i="2"/>
  <c r="V241" i="2" s="1"/>
  <c r="Q241" i="2"/>
  <c r="C241" i="2"/>
  <c r="U240" i="2"/>
  <c r="S240" i="2"/>
  <c r="V240" i="2" s="1"/>
  <c r="Q240" i="2"/>
  <c r="C240" i="2"/>
  <c r="U239" i="2"/>
  <c r="S239" i="2"/>
  <c r="V239" i="2" s="1"/>
  <c r="Q239" i="2"/>
  <c r="C239" i="2"/>
  <c r="U238" i="2"/>
  <c r="S238" i="2"/>
  <c r="V238" i="2" s="1"/>
  <c r="Q238" i="2"/>
  <c r="C238" i="2"/>
  <c r="U237" i="2"/>
  <c r="S237" i="2"/>
  <c r="V237" i="2" s="1"/>
  <c r="Q237" i="2"/>
  <c r="C237" i="2"/>
  <c r="U236" i="2"/>
  <c r="S236" i="2"/>
  <c r="V236" i="2" s="1"/>
  <c r="Q236" i="2"/>
  <c r="C236" i="2"/>
  <c r="V235" i="2"/>
  <c r="U235" i="2"/>
  <c r="S235" i="2"/>
  <c r="Q235" i="2"/>
  <c r="C235" i="2"/>
  <c r="U234" i="2"/>
  <c r="S234" i="2"/>
  <c r="V234" i="2" s="1"/>
  <c r="Q234" i="2"/>
  <c r="C234" i="2"/>
  <c r="V233" i="2"/>
  <c r="U233" i="2"/>
  <c r="S233" i="2"/>
  <c r="Q233" i="2"/>
  <c r="C233" i="2"/>
  <c r="U232" i="2"/>
  <c r="S232" i="2"/>
  <c r="V232" i="2" s="1"/>
  <c r="Q232" i="2"/>
  <c r="C232" i="2"/>
  <c r="V231" i="2"/>
  <c r="U231" i="2"/>
  <c r="S231" i="2"/>
  <c r="Q231" i="2"/>
  <c r="C231" i="2"/>
  <c r="V230" i="2"/>
  <c r="U230" i="2"/>
  <c r="S230" i="2"/>
  <c r="Q230" i="2"/>
  <c r="C230" i="2"/>
  <c r="U229" i="2"/>
  <c r="S229" i="2"/>
  <c r="V229" i="2" s="1"/>
  <c r="Q229" i="2"/>
  <c r="C229" i="2"/>
  <c r="V228" i="2"/>
  <c r="U228" i="2"/>
  <c r="S228" i="2"/>
  <c r="Q228" i="2"/>
  <c r="C228" i="2"/>
  <c r="V227" i="2"/>
  <c r="U227" i="2"/>
  <c r="S227" i="2"/>
  <c r="Q227" i="2"/>
  <c r="C227" i="2"/>
  <c r="V226" i="2"/>
  <c r="U226" i="2"/>
  <c r="S226" i="2"/>
  <c r="Q226" i="2"/>
  <c r="C226" i="2"/>
  <c r="U225" i="2"/>
  <c r="S225" i="2"/>
  <c r="V225" i="2" s="1"/>
  <c r="Q225" i="2"/>
  <c r="C225" i="2"/>
  <c r="U224" i="2"/>
  <c r="S224" i="2"/>
  <c r="V224" i="2" s="1"/>
  <c r="Q224" i="2"/>
  <c r="C224" i="2"/>
  <c r="U223" i="2"/>
  <c r="S223" i="2"/>
  <c r="V223" i="2" s="1"/>
  <c r="Q223" i="2"/>
  <c r="C223" i="2"/>
  <c r="U222" i="2"/>
  <c r="S222" i="2"/>
  <c r="V222" i="2" s="1"/>
  <c r="Q222" i="2"/>
  <c r="C222" i="2"/>
  <c r="U221" i="2"/>
  <c r="S221" i="2"/>
  <c r="V221" i="2" s="1"/>
  <c r="Q221" i="2"/>
  <c r="C221" i="2"/>
  <c r="U220" i="2"/>
  <c r="S220" i="2"/>
  <c r="V220" i="2" s="1"/>
  <c r="Q220" i="2"/>
  <c r="C220" i="2"/>
  <c r="V219" i="2"/>
  <c r="U219" i="2"/>
  <c r="S219" i="2"/>
  <c r="Q219" i="2"/>
  <c r="C219" i="2"/>
  <c r="U218" i="2"/>
  <c r="S218" i="2"/>
  <c r="V218" i="2" s="1"/>
  <c r="Q218" i="2"/>
  <c r="C218" i="2"/>
  <c r="V217" i="2"/>
  <c r="U217" i="2"/>
  <c r="S217" i="2"/>
  <c r="Q217" i="2"/>
  <c r="C217" i="2"/>
  <c r="U216" i="2"/>
  <c r="S216" i="2"/>
  <c r="V216" i="2" s="1"/>
  <c r="Q216" i="2"/>
  <c r="C216" i="2"/>
  <c r="V215" i="2"/>
  <c r="U215" i="2"/>
  <c r="S215" i="2"/>
  <c r="Q215" i="2"/>
  <c r="C215" i="2"/>
  <c r="V214" i="2"/>
  <c r="U214" i="2"/>
  <c r="S214" i="2"/>
  <c r="Q214" i="2"/>
  <c r="C214" i="2"/>
  <c r="V213" i="2"/>
  <c r="U213" i="2"/>
  <c r="S213" i="2"/>
  <c r="Q213" i="2"/>
  <c r="C213" i="2"/>
  <c r="V212" i="2"/>
  <c r="U212" i="2"/>
  <c r="S212" i="2"/>
  <c r="Q212" i="2"/>
  <c r="C212" i="2"/>
  <c r="V211" i="2"/>
  <c r="U211" i="2"/>
  <c r="S211" i="2"/>
  <c r="Q211" i="2"/>
  <c r="C211" i="2"/>
  <c r="V210" i="2"/>
  <c r="U210" i="2"/>
  <c r="S210" i="2"/>
  <c r="Q210" i="2"/>
  <c r="C210" i="2"/>
  <c r="U209" i="2"/>
  <c r="S209" i="2"/>
  <c r="V209" i="2" s="1"/>
  <c r="Q209" i="2"/>
  <c r="C209" i="2"/>
  <c r="U208" i="2"/>
  <c r="S208" i="2"/>
  <c r="V208" i="2" s="1"/>
  <c r="Q208" i="2"/>
  <c r="C208" i="2"/>
  <c r="U207" i="2"/>
  <c r="S207" i="2"/>
  <c r="V207" i="2" s="1"/>
  <c r="Q207" i="2"/>
  <c r="C207" i="2"/>
  <c r="U206" i="2"/>
  <c r="S206" i="2"/>
  <c r="V206" i="2" s="1"/>
  <c r="Q206" i="2"/>
  <c r="C206" i="2"/>
  <c r="U205" i="2"/>
  <c r="S205" i="2"/>
  <c r="V205" i="2" s="1"/>
  <c r="Q205" i="2"/>
  <c r="C205" i="2"/>
  <c r="U204" i="2"/>
  <c r="S204" i="2"/>
  <c r="V204" i="2" s="1"/>
  <c r="Q204" i="2"/>
  <c r="C204" i="2"/>
  <c r="V203" i="2"/>
  <c r="U203" i="2"/>
  <c r="S203" i="2"/>
  <c r="Q203" i="2"/>
  <c r="C203" i="2"/>
  <c r="U202" i="2"/>
  <c r="S202" i="2"/>
  <c r="V202" i="2" s="1"/>
  <c r="Q202" i="2"/>
  <c r="C202" i="2"/>
  <c r="V201" i="2"/>
  <c r="U201" i="2"/>
  <c r="S201" i="2"/>
  <c r="Q201" i="2"/>
  <c r="C201" i="2"/>
  <c r="U200" i="2"/>
  <c r="S200" i="2"/>
  <c r="V200" i="2" s="1"/>
  <c r="Q200" i="2"/>
  <c r="C200" i="2"/>
  <c r="V199" i="2"/>
  <c r="U199" i="2"/>
  <c r="S199" i="2"/>
  <c r="Q199" i="2"/>
  <c r="C199" i="2"/>
  <c r="V198" i="2"/>
  <c r="U198" i="2"/>
  <c r="S198" i="2"/>
  <c r="Q198" i="2"/>
  <c r="C198" i="2"/>
  <c r="U197" i="2"/>
  <c r="S197" i="2"/>
  <c r="V197" i="2" s="1"/>
  <c r="Q197" i="2"/>
  <c r="C197" i="2"/>
  <c r="V196" i="2"/>
  <c r="U196" i="2"/>
  <c r="S196" i="2"/>
  <c r="Q196" i="2"/>
  <c r="C196" i="2"/>
  <c r="V195" i="2"/>
  <c r="U195" i="2"/>
  <c r="S195" i="2"/>
  <c r="Q195" i="2"/>
  <c r="C195" i="2"/>
  <c r="V194" i="2"/>
  <c r="U194" i="2"/>
  <c r="S194" i="2"/>
  <c r="Q194" i="2"/>
  <c r="C194" i="2"/>
  <c r="U193" i="2"/>
  <c r="S193" i="2"/>
  <c r="V193" i="2" s="1"/>
  <c r="Q193" i="2"/>
  <c r="C193" i="2"/>
  <c r="U192" i="2"/>
  <c r="S192" i="2"/>
  <c r="V192" i="2" s="1"/>
  <c r="Q192" i="2"/>
  <c r="C192" i="2"/>
  <c r="U191" i="2"/>
  <c r="S191" i="2"/>
  <c r="V191" i="2" s="1"/>
  <c r="Q191" i="2"/>
  <c r="C191" i="2"/>
  <c r="U190" i="2"/>
  <c r="S190" i="2"/>
  <c r="V190" i="2" s="1"/>
  <c r="Q190" i="2"/>
  <c r="C190" i="2"/>
  <c r="U189" i="2"/>
  <c r="S189" i="2"/>
  <c r="V189" i="2" s="1"/>
  <c r="Q189" i="2"/>
  <c r="C189" i="2"/>
  <c r="U188" i="2"/>
  <c r="S188" i="2"/>
  <c r="V188" i="2" s="1"/>
  <c r="Q188" i="2"/>
  <c r="C188" i="2"/>
  <c r="V187" i="2"/>
  <c r="U187" i="2"/>
  <c r="S187" i="2"/>
  <c r="Q187" i="2"/>
  <c r="C187" i="2"/>
  <c r="U186" i="2"/>
  <c r="S186" i="2"/>
  <c r="V186" i="2" s="1"/>
  <c r="Q186" i="2"/>
  <c r="C186" i="2"/>
  <c r="V185" i="2"/>
  <c r="U185" i="2"/>
  <c r="S185" i="2"/>
  <c r="Q185" i="2"/>
  <c r="C185" i="2"/>
  <c r="U184" i="2"/>
  <c r="S184" i="2"/>
  <c r="V184" i="2" s="1"/>
  <c r="Q184" i="2"/>
  <c r="C184" i="2"/>
  <c r="V183" i="2"/>
  <c r="U183" i="2"/>
  <c r="S183" i="2"/>
  <c r="Q183" i="2"/>
  <c r="C183" i="2"/>
  <c r="V182" i="2"/>
  <c r="U182" i="2"/>
  <c r="S182" i="2"/>
  <c r="Q182" i="2"/>
  <c r="C182" i="2"/>
  <c r="V181" i="2"/>
  <c r="U181" i="2"/>
  <c r="S181" i="2"/>
  <c r="Q181" i="2"/>
  <c r="C181" i="2"/>
  <c r="V180" i="2"/>
  <c r="U180" i="2"/>
  <c r="S180" i="2"/>
  <c r="Q180" i="2"/>
  <c r="C180" i="2"/>
  <c r="V179" i="2"/>
  <c r="U179" i="2"/>
  <c r="S179" i="2"/>
  <c r="Q179" i="2"/>
  <c r="C179" i="2"/>
  <c r="V178" i="2"/>
  <c r="U178" i="2"/>
  <c r="S178" i="2"/>
  <c r="Q178" i="2"/>
  <c r="C178" i="2"/>
  <c r="U177" i="2"/>
  <c r="S177" i="2"/>
  <c r="V177" i="2" s="1"/>
  <c r="Q177" i="2"/>
  <c r="C177" i="2"/>
  <c r="U176" i="2"/>
  <c r="S176" i="2"/>
  <c r="V176" i="2" s="1"/>
  <c r="Q176" i="2"/>
  <c r="C176" i="2"/>
  <c r="U175" i="2"/>
  <c r="S175" i="2"/>
  <c r="V175" i="2" s="1"/>
  <c r="Q175" i="2"/>
  <c r="C175" i="2"/>
  <c r="U174" i="2"/>
  <c r="S174" i="2"/>
  <c r="V174" i="2" s="1"/>
  <c r="Q174" i="2"/>
  <c r="C174" i="2"/>
  <c r="U173" i="2"/>
  <c r="S173" i="2"/>
  <c r="V173" i="2" s="1"/>
  <c r="Q173" i="2"/>
  <c r="C173" i="2"/>
  <c r="U172" i="2"/>
  <c r="S172" i="2"/>
  <c r="V172" i="2" s="1"/>
  <c r="Q172" i="2"/>
  <c r="C172" i="2"/>
  <c r="V171" i="2"/>
  <c r="U171" i="2"/>
  <c r="S171" i="2"/>
  <c r="Q171" i="2"/>
  <c r="C171" i="2"/>
  <c r="U170" i="2"/>
  <c r="S170" i="2"/>
  <c r="V170" i="2" s="1"/>
  <c r="Q170" i="2"/>
  <c r="C170" i="2"/>
  <c r="V169" i="2"/>
  <c r="U169" i="2"/>
  <c r="S169" i="2"/>
  <c r="Q169" i="2"/>
  <c r="C169" i="2"/>
  <c r="U168" i="2"/>
  <c r="S168" i="2"/>
  <c r="V168" i="2" s="1"/>
  <c r="Q168" i="2"/>
  <c r="C168" i="2"/>
  <c r="V167" i="2"/>
  <c r="U167" i="2"/>
  <c r="S167" i="2"/>
  <c r="Q167" i="2"/>
  <c r="C167" i="2"/>
  <c r="V166" i="2"/>
  <c r="U166" i="2"/>
  <c r="S166" i="2"/>
  <c r="Q166" i="2"/>
  <c r="C166" i="2"/>
  <c r="U165" i="2"/>
  <c r="S165" i="2"/>
  <c r="V165" i="2" s="1"/>
  <c r="Q165" i="2"/>
  <c r="C165" i="2"/>
  <c r="V164" i="2"/>
  <c r="U164" i="2"/>
  <c r="S164" i="2"/>
  <c r="Q164" i="2"/>
  <c r="C164" i="2"/>
  <c r="V163" i="2"/>
  <c r="U163" i="2"/>
  <c r="S163" i="2"/>
  <c r="Q163" i="2"/>
  <c r="C163" i="2"/>
  <c r="V162" i="2"/>
  <c r="U162" i="2"/>
  <c r="S162" i="2"/>
  <c r="Q162" i="2"/>
  <c r="C162" i="2"/>
  <c r="U161" i="2"/>
  <c r="S161" i="2"/>
  <c r="V161" i="2" s="1"/>
  <c r="Q161" i="2"/>
  <c r="C161" i="2"/>
  <c r="V160" i="2"/>
  <c r="U160" i="2"/>
  <c r="S160" i="2"/>
  <c r="Q160" i="2"/>
  <c r="C160" i="2"/>
  <c r="U159" i="2"/>
  <c r="S159" i="2"/>
  <c r="V159" i="2" s="1"/>
  <c r="Q159" i="2"/>
  <c r="C159" i="2"/>
  <c r="U158" i="2"/>
  <c r="S158" i="2"/>
  <c r="V158" i="2" s="1"/>
  <c r="Q158" i="2"/>
  <c r="C158" i="2"/>
  <c r="U157" i="2"/>
  <c r="S157" i="2"/>
  <c r="V157" i="2" s="1"/>
  <c r="Q157" i="2"/>
  <c r="C157" i="2"/>
  <c r="U156" i="2"/>
  <c r="S156" i="2"/>
  <c r="V156" i="2" s="1"/>
  <c r="Q156" i="2"/>
  <c r="C156" i="2"/>
  <c r="V155" i="2"/>
  <c r="U155" i="2"/>
  <c r="S155" i="2"/>
  <c r="Q155" i="2"/>
  <c r="C155" i="2"/>
  <c r="U154" i="2"/>
  <c r="S154" i="2"/>
  <c r="V154" i="2" s="1"/>
  <c r="Q154" i="2"/>
  <c r="C154" i="2"/>
  <c r="V153" i="2"/>
  <c r="U153" i="2"/>
  <c r="S153" i="2"/>
  <c r="Q153" i="2"/>
  <c r="C153" i="2"/>
  <c r="U152" i="2"/>
  <c r="S152" i="2"/>
  <c r="V152" i="2" s="1"/>
  <c r="Q152" i="2"/>
  <c r="C152" i="2"/>
  <c r="V151" i="2"/>
  <c r="U151" i="2"/>
  <c r="S151" i="2"/>
  <c r="Q151" i="2"/>
  <c r="C151" i="2"/>
  <c r="V150" i="2"/>
  <c r="U150" i="2"/>
  <c r="S150" i="2"/>
  <c r="Q150" i="2"/>
  <c r="C150" i="2"/>
  <c r="V149" i="2"/>
  <c r="U149" i="2"/>
  <c r="S149" i="2"/>
  <c r="Q149" i="2"/>
  <c r="C149" i="2"/>
  <c r="V148" i="2"/>
  <c r="U148" i="2"/>
  <c r="S148" i="2"/>
  <c r="Q148" i="2"/>
  <c r="C148" i="2"/>
  <c r="V147" i="2"/>
  <c r="U147" i="2"/>
  <c r="S147" i="2"/>
  <c r="Q147" i="2"/>
  <c r="C147" i="2"/>
  <c r="V146" i="2"/>
  <c r="U146" i="2"/>
  <c r="S146" i="2"/>
  <c r="Q146" i="2"/>
  <c r="C146" i="2"/>
  <c r="U145" i="2"/>
  <c r="S145" i="2"/>
  <c r="V145" i="2" s="1"/>
  <c r="Q145" i="2"/>
  <c r="C145" i="2"/>
  <c r="U144" i="2"/>
  <c r="S144" i="2"/>
  <c r="V144" i="2" s="1"/>
  <c r="Q144" i="2"/>
  <c r="C144" i="2"/>
  <c r="U143" i="2"/>
  <c r="S143" i="2"/>
  <c r="V143" i="2" s="1"/>
  <c r="Q143" i="2"/>
  <c r="C143" i="2"/>
  <c r="U142" i="2"/>
  <c r="S142" i="2"/>
  <c r="V142" i="2" s="1"/>
  <c r="Q142" i="2"/>
  <c r="C142" i="2"/>
  <c r="U141" i="2"/>
  <c r="S141" i="2"/>
  <c r="V141" i="2" s="1"/>
  <c r="Q141" i="2"/>
  <c r="C141" i="2"/>
  <c r="U140" i="2"/>
  <c r="S140" i="2"/>
  <c r="V140" i="2" s="1"/>
  <c r="Q140" i="2"/>
  <c r="C140" i="2"/>
  <c r="V139" i="2"/>
  <c r="U139" i="2"/>
  <c r="S139" i="2"/>
  <c r="Q139" i="2"/>
  <c r="C139" i="2"/>
  <c r="U138" i="2"/>
  <c r="S138" i="2"/>
  <c r="V138" i="2" s="1"/>
  <c r="Q138" i="2"/>
  <c r="C138" i="2"/>
  <c r="V137" i="2"/>
  <c r="U137" i="2"/>
  <c r="S137" i="2"/>
  <c r="Q137" i="2"/>
  <c r="C137" i="2"/>
  <c r="U136" i="2"/>
  <c r="S136" i="2"/>
  <c r="V136" i="2" s="1"/>
  <c r="Q136" i="2"/>
  <c r="C136" i="2"/>
  <c r="V135" i="2"/>
  <c r="U135" i="2"/>
  <c r="S135" i="2"/>
  <c r="Q135" i="2"/>
  <c r="C135" i="2"/>
  <c r="V134" i="2"/>
  <c r="U134" i="2"/>
  <c r="S134" i="2"/>
  <c r="Q134" i="2"/>
  <c r="C134" i="2"/>
  <c r="U133" i="2"/>
  <c r="S133" i="2"/>
  <c r="V133" i="2" s="1"/>
  <c r="Q133" i="2"/>
  <c r="C133" i="2"/>
  <c r="V132" i="2"/>
  <c r="U132" i="2"/>
  <c r="S132" i="2"/>
  <c r="Q132" i="2"/>
  <c r="C132" i="2"/>
  <c r="V131" i="2"/>
  <c r="U131" i="2"/>
  <c r="S131" i="2"/>
  <c r="Q131" i="2"/>
  <c r="C131" i="2"/>
  <c r="V130" i="2"/>
  <c r="U130" i="2"/>
  <c r="S130" i="2"/>
  <c r="Q130" i="2"/>
  <c r="C130" i="2"/>
  <c r="U129" i="2"/>
  <c r="S129" i="2"/>
  <c r="V129" i="2" s="1"/>
  <c r="Q129" i="2"/>
  <c r="C129" i="2"/>
  <c r="V128" i="2"/>
  <c r="U128" i="2"/>
  <c r="S128" i="2"/>
  <c r="Q128" i="2"/>
  <c r="C128" i="2"/>
  <c r="U127" i="2"/>
  <c r="S127" i="2"/>
  <c r="V127" i="2" s="1"/>
  <c r="Q127" i="2"/>
  <c r="C127" i="2"/>
  <c r="U126" i="2"/>
  <c r="S126" i="2"/>
  <c r="V126" i="2" s="1"/>
  <c r="Q126" i="2"/>
  <c r="C126" i="2"/>
  <c r="U125" i="2"/>
  <c r="S125" i="2"/>
  <c r="V125" i="2" s="1"/>
  <c r="Q125" i="2"/>
  <c r="C125" i="2"/>
  <c r="U124" i="2"/>
  <c r="S124" i="2"/>
  <c r="V124" i="2" s="1"/>
  <c r="Q124" i="2"/>
  <c r="C124" i="2"/>
  <c r="V123" i="2"/>
  <c r="U123" i="2"/>
  <c r="S123" i="2"/>
  <c r="Q123" i="2"/>
  <c r="C123" i="2"/>
  <c r="U122" i="2"/>
  <c r="S122" i="2"/>
  <c r="V122" i="2" s="1"/>
  <c r="Q122" i="2"/>
  <c r="C122" i="2"/>
  <c r="V121" i="2"/>
  <c r="U121" i="2"/>
  <c r="S121" i="2"/>
  <c r="Q121" i="2"/>
  <c r="C121" i="2"/>
  <c r="U120" i="2"/>
  <c r="S120" i="2"/>
  <c r="V120" i="2" s="1"/>
  <c r="Q120" i="2"/>
  <c r="C120" i="2"/>
  <c r="V119" i="2"/>
  <c r="U119" i="2"/>
  <c r="S119" i="2"/>
  <c r="Q119" i="2"/>
  <c r="C119" i="2"/>
  <c r="V118" i="2"/>
  <c r="U118" i="2"/>
  <c r="S118" i="2"/>
  <c r="Q118" i="2"/>
  <c r="C118" i="2"/>
  <c r="U117" i="2"/>
  <c r="S117" i="2"/>
  <c r="V117" i="2" s="1"/>
  <c r="Q117" i="2"/>
  <c r="C117" i="2"/>
  <c r="V116" i="2"/>
  <c r="U116" i="2"/>
  <c r="S116" i="2"/>
  <c r="Q116" i="2"/>
  <c r="C116" i="2"/>
  <c r="V115" i="2"/>
  <c r="U115" i="2"/>
  <c r="S115" i="2"/>
  <c r="Q115" i="2"/>
  <c r="C115" i="2"/>
  <c r="V114" i="2"/>
  <c r="U114" i="2"/>
  <c r="S114" i="2"/>
  <c r="Q114" i="2"/>
  <c r="C114" i="2"/>
  <c r="U113" i="2"/>
  <c r="S113" i="2"/>
  <c r="V113" i="2" s="1"/>
  <c r="Q113" i="2"/>
  <c r="C113" i="2"/>
  <c r="V112" i="2"/>
  <c r="U112" i="2"/>
  <c r="S112" i="2"/>
  <c r="Q112" i="2"/>
  <c r="C112" i="2"/>
  <c r="U111" i="2"/>
  <c r="S111" i="2"/>
  <c r="V111" i="2" s="1"/>
  <c r="Q111" i="2"/>
  <c r="C111" i="2"/>
  <c r="U110" i="2"/>
  <c r="S110" i="2"/>
  <c r="V110" i="2" s="1"/>
  <c r="Q110" i="2"/>
  <c r="C110" i="2"/>
  <c r="U109" i="2"/>
  <c r="S109" i="2"/>
  <c r="V109" i="2" s="1"/>
  <c r="Q109" i="2"/>
  <c r="C109" i="2"/>
  <c r="U108" i="2"/>
  <c r="S108" i="2"/>
  <c r="V108" i="2" s="1"/>
  <c r="Q108" i="2"/>
  <c r="C108" i="2"/>
  <c r="V107" i="2"/>
  <c r="U107" i="2"/>
  <c r="S107" i="2"/>
  <c r="Q107" i="2"/>
  <c r="C107" i="2"/>
  <c r="U106" i="2"/>
  <c r="S106" i="2"/>
  <c r="V106" i="2" s="1"/>
  <c r="Q106" i="2"/>
  <c r="C106" i="2"/>
  <c r="V105" i="2"/>
  <c r="U105" i="2"/>
  <c r="S105" i="2"/>
  <c r="Q105" i="2"/>
  <c r="C105" i="2"/>
  <c r="U104" i="2"/>
  <c r="S104" i="2"/>
  <c r="V104" i="2" s="1"/>
  <c r="Q104" i="2"/>
  <c r="C104" i="2"/>
  <c r="V103" i="2"/>
  <c r="U103" i="2"/>
  <c r="S103" i="2"/>
  <c r="Q103" i="2"/>
  <c r="C103" i="2"/>
  <c r="V102" i="2"/>
  <c r="U102" i="2"/>
  <c r="S102" i="2"/>
  <c r="Q102" i="2"/>
  <c r="C102" i="2"/>
  <c r="V101" i="2"/>
  <c r="U101" i="2"/>
  <c r="S101" i="2"/>
  <c r="Q101" i="2"/>
  <c r="C101" i="2"/>
  <c r="V100" i="2"/>
  <c r="U100" i="2"/>
  <c r="S100" i="2"/>
  <c r="Q100" i="2"/>
  <c r="C100" i="2"/>
  <c r="V99" i="2"/>
  <c r="U99" i="2"/>
  <c r="S99" i="2"/>
  <c r="Q99" i="2"/>
  <c r="C99" i="2"/>
  <c r="V98" i="2"/>
  <c r="U98" i="2"/>
  <c r="AA25" i="2" s="1"/>
  <c r="S98" i="2"/>
  <c r="Q98" i="2"/>
  <c r="C98" i="2"/>
  <c r="U97" i="2"/>
  <c r="S97" i="2"/>
  <c r="V97" i="2" s="1"/>
  <c r="Q97" i="2"/>
  <c r="C97" i="2"/>
  <c r="V96" i="2"/>
  <c r="U96" i="2"/>
  <c r="S96" i="2"/>
  <c r="Q96" i="2"/>
  <c r="C96" i="2"/>
  <c r="U95" i="2"/>
  <c r="S95" i="2"/>
  <c r="V95" i="2" s="1"/>
  <c r="Q95" i="2"/>
  <c r="C95" i="2"/>
  <c r="U94" i="2"/>
  <c r="S94" i="2"/>
  <c r="V94" i="2" s="1"/>
  <c r="Q94" i="2"/>
  <c r="C94" i="2"/>
  <c r="U93" i="2"/>
  <c r="S93" i="2"/>
  <c r="V93" i="2" s="1"/>
  <c r="Q93" i="2"/>
  <c r="C93" i="2"/>
  <c r="U92" i="2"/>
  <c r="S92" i="2"/>
  <c r="V92" i="2" s="1"/>
  <c r="Q92" i="2"/>
  <c r="C92" i="2"/>
  <c r="V91" i="2"/>
  <c r="U91" i="2"/>
  <c r="S91" i="2"/>
  <c r="Q91" i="2"/>
  <c r="C91" i="2"/>
  <c r="U90" i="2"/>
  <c r="S90" i="2"/>
  <c r="V90" i="2" s="1"/>
  <c r="Q90" i="2"/>
  <c r="C90" i="2"/>
  <c r="V89" i="2"/>
  <c r="U89" i="2"/>
  <c r="S89" i="2"/>
  <c r="Q89" i="2"/>
  <c r="C89" i="2"/>
  <c r="U88" i="2"/>
  <c r="S88" i="2"/>
  <c r="V88" i="2" s="1"/>
  <c r="Q88" i="2"/>
  <c r="C88" i="2"/>
  <c r="V87" i="2"/>
  <c r="U87" i="2"/>
  <c r="S87" i="2"/>
  <c r="Q87" i="2"/>
  <c r="C87" i="2"/>
  <c r="V86" i="2"/>
  <c r="U86" i="2"/>
  <c r="S86" i="2"/>
  <c r="Q86" i="2"/>
  <c r="C86" i="2"/>
  <c r="U85" i="2"/>
  <c r="S85" i="2"/>
  <c r="V85" i="2" s="1"/>
  <c r="Q85" i="2"/>
  <c r="C85" i="2"/>
  <c r="V84" i="2"/>
  <c r="U84" i="2"/>
  <c r="S84" i="2"/>
  <c r="Q84" i="2"/>
  <c r="C84" i="2"/>
  <c r="V83" i="2"/>
  <c r="U83" i="2"/>
  <c r="S83" i="2"/>
  <c r="Q83" i="2"/>
  <c r="C83" i="2"/>
  <c r="V82" i="2"/>
  <c r="U82" i="2"/>
  <c r="S82" i="2"/>
  <c r="Q82" i="2"/>
  <c r="C82" i="2"/>
  <c r="U81" i="2"/>
  <c r="S81" i="2"/>
  <c r="V81" i="2" s="1"/>
  <c r="Q81" i="2"/>
  <c r="C81" i="2"/>
  <c r="U80" i="2"/>
  <c r="S80" i="2"/>
  <c r="V80" i="2" s="1"/>
  <c r="Q80" i="2"/>
  <c r="C80" i="2"/>
  <c r="U79" i="2"/>
  <c r="S79" i="2"/>
  <c r="V79" i="2" s="1"/>
  <c r="Q79" i="2"/>
  <c r="C79" i="2"/>
  <c r="U78" i="2"/>
  <c r="S78" i="2"/>
  <c r="V78" i="2" s="1"/>
  <c r="Q78" i="2"/>
  <c r="C78" i="2"/>
  <c r="U77" i="2"/>
  <c r="S77" i="2"/>
  <c r="V77" i="2" s="1"/>
  <c r="Q77" i="2"/>
  <c r="C77" i="2"/>
  <c r="U76" i="2"/>
  <c r="S76" i="2"/>
  <c r="V76" i="2" s="1"/>
  <c r="Q76" i="2"/>
  <c r="C76" i="2"/>
  <c r="V75" i="2"/>
  <c r="U75" i="2"/>
  <c r="S75" i="2"/>
  <c r="Q75" i="2"/>
  <c r="C75" i="2"/>
  <c r="U74" i="2"/>
  <c r="S74" i="2"/>
  <c r="V74" i="2" s="1"/>
  <c r="Q74" i="2"/>
  <c r="C74" i="2"/>
  <c r="V73" i="2"/>
  <c r="U73" i="2"/>
  <c r="S73" i="2"/>
  <c r="Q73" i="2"/>
  <c r="C73" i="2"/>
  <c r="U72" i="2"/>
  <c r="S72" i="2"/>
  <c r="V72" i="2" s="1"/>
  <c r="Q72" i="2"/>
  <c r="C72" i="2"/>
  <c r="V71" i="2"/>
  <c r="U71" i="2"/>
  <c r="S71" i="2"/>
  <c r="Q71" i="2"/>
  <c r="C71" i="2"/>
  <c r="V70" i="2"/>
  <c r="U70" i="2"/>
  <c r="S70" i="2"/>
  <c r="Q70" i="2"/>
  <c r="C70" i="2"/>
  <c r="U69" i="2"/>
  <c r="S69" i="2"/>
  <c r="V69" i="2" s="1"/>
  <c r="Q69" i="2"/>
  <c r="C69" i="2"/>
  <c r="V68" i="2"/>
  <c r="U68" i="2"/>
  <c r="S68" i="2"/>
  <c r="Q68" i="2"/>
  <c r="C68" i="2"/>
  <c r="V67" i="2"/>
  <c r="U67" i="2"/>
  <c r="S67" i="2"/>
  <c r="Q67" i="2"/>
  <c r="C67" i="2"/>
  <c r="V66" i="2"/>
  <c r="U66" i="2"/>
  <c r="S66" i="2"/>
  <c r="Q66" i="2"/>
  <c r="C66" i="2"/>
  <c r="U65" i="2"/>
  <c r="S65" i="2"/>
  <c r="V65" i="2" s="1"/>
  <c r="Q65" i="2"/>
  <c r="C65" i="2"/>
  <c r="U64" i="2"/>
  <c r="S64" i="2"/>
  <c r="V64" i="2" s="1"/>
  <c r="Q64" i="2"/>
  <c r="C64" i="2"/>
  <c r="U63" i="2"/>
  <c r="S63" i="2"/>
  <c r="V63" i="2" s="1"/>
  <c r="Q63" i="2"/>
  <c r="C63" i="2"/>
  <c r="U62" i="2"/>
  <c r="S62" i="2"/>
  <c r="V62" i="2" s="1"/>
  <c r="Q62" i="2"/>
  <c r="C62" i="2"/>
  <c r="U61" i="2"/>
  <c r="S61" i="2"/>
  <c r="V61" i="2" s="1"/>
  <c r="Q61" i="2"/>
  <c r="C61" i="2"/>
  <c r="U60" i="2"/>
  <c r="S60" i="2"/>
  <c r="V60" i="2" s="1"/>
  <c r="Q60" i="2"/>
  <c r="C60" i="2"/>
  <c r="V59" i="2"/>
  <c r="U59" i="2"/>
  <c r="S59" i="2"/>
  <c r="Q59" i="2"/>
  <c r="C59" i="2"/>
  <c r="U58" i="2"/>
  <c r="S58" i="2"/>
  <c r="V58" i="2" s="1"/>
  <c r="Q58" i="2"/>
  <c r="C58" i="2"/>
  <c r="V57" i="2"/>
  <c r="U57" i="2"/>
  <c r="S57" i="2"/>
  <c r="Q57" i="2"/>
  <c r="C57" i="2"/>
  <c r="U56" i="2"/>
  <c r="S56" i="2"/>
  <c r="V56" i="2" s="1"/>
  <c r="Q56" i="2"/>
  <c r="C56" i="2"/>
  <c r="V55" i="2"/>
  <c r="U55" i="2"/>
  <c r="S55" i="2"/>
  <c r="Q55" i="2"/>
  <c r="C55" i="2"/>
  <c r="V54" i="2"/>
  <c r="U54" i="2"/>
  <c r="S54" i="2"/>
  <c r="Q54" i="2"/>
  <c r="C54" i="2"/>
  <c r="U53" i="2"/>
  <c r="S53" i="2"/>
  <c r="V53" i="2" s="1"/>
  <c r="Q53" i="2"/>
  <c r="C53" i="2"/>
  <c r="V52" i="2"/>
  <c r="U52" i="2"/>
  <c r="S52" i="2"/>
  <c r="Q52" i="2"/>
  <c r="C52" i="2"/>
  <c r="V51" i="2"/>
  <c r="U51" i="2"/>
  <c r="S51" i="2"/>
  <c r="Q51" i="2"/>
  <c r="C51" i="2"/>
  <c r="V50" i="2"/>
  <c r="U50" i="2"/>
  <c r="S50" i="2"/>
  <c r="Q50" i="2"/>
  <c r="C50" i="2"/>
  <c r="U49" i="2"/>
  <c r="S49" i="2"/>
  <c r="V49" i="2" s="1"/>
  <c r="Q49" i="2"/>
  <c r="C49" i="2"/>
  <c r="V48" i="2"/>
  <c r="U48" i="2"/>
  <c r="S48" i="2"/>
  <c r="Q48" i="2"/>
  <c r="C48" i="2"/>
  <c r="U47" i="2"/>
  <c r="S47" i="2"/>
  <c r="V47" i="2" s="1"/>
  <c r="Q47" i="2"/>
  <c r="C47" i="2"/>
  <c r="U46" i="2"/>
  <c r="S46" i="2"/>
  <c r="V46" i="2" s="1"/>
  <c r="Q46" i="2"/>
  <c r="C46" i="2"/>
  <c r="U45" i="2"/>
  <c r="S45" i="2"/>
  <c r="V45" i="2" s="1"/>
  <c r="Q45" i="2"/>
  <c r="C45" i="2"/>
  <c r="U44" i="2"/>
  <c r="S44" i="2"/>
  <c r="V44" i="2" s="1"/>
  <c r="Q44" i="2"/>
  <c r="C44" i="2"/>
  <c r="V43" i="2"/>
  <c r="U43" i="2"/>
  <c r="S43" i="2"/>
  <c r="Q43" i="2"/>
  <c r="C43" i="2"/>
  <c r="U42" i="2"/>
  <c r="S42" i="2"/>
  <c r="V42" i="2" s="1"/>
  <c r="Q42" i="2"/>
  <c r="C42" i="2"/>
  <c r="V41" i="2"/>
  <c r="U41" i="2"/>
  <c r="S41" i="2"/>
  <c r="Q41" i="2"/>
  <c r="C41" i="2"/>
  <c r="U40" i="2"/>
  <c r="S40" i="2"/>
  <c r="V40" i="2" s="1"/>
  <c r="Q40" i="2"/>
  <c r="C40" i="2"/>
  <c r="V39" i="2"/>
  <c r="U39" i="2"/>
  <c r="S39" i="2"/>
  <c r="Q39" i="2"/>
  <c r="C39" i="2"/>
  <c r="V38" i="2"/>
  <c r="U38" i="2"/>
  <c r="S38" i="2"/>
  <c r="Q38" i="2"/>
  <c r="C38" i="2"/>
  <c r="V37" i="2"/>
  <c r="U37" i="2"/>
  <c r="S37" i="2"/>
  <c r="Q37" i="2"/>
  <c r="C37" i="2"/>
  <c r="V36" i="2"/>
  <c r="U36" i="2"/>
  <c r="S36" i="2"/>
  <c r="Q36" i="2"/>
  <c r="C36" i="2"/>
  <c r="V35" i="2"/>
  <c r="U35" i="2"/>
  <c r="S35" i="2"/>
  <c r="Q35" i="2"/>
  <c r="C35" i="2"/>
  <c r="V34" i="2"/>
  <c r="U34" i="2"/>
  <c r="AC17" i="2" s="1"/>
  <c r="S34" i="2"/>
  <c r="Q34" i="2"/>
  <c r="C34" i="2"/>
  <c r="U33" i="2"/>
  <c r="S33" i="2"/>
  <c r="V33" i="2" s="1"/>
  <c r="Q33" i="2"/>
  <c r="C33" i="2"/>
  <c r="U32" i="2"/>
  <c r="S32" i="2"/>
  <c r="V32" i="2" s="1"/>
  <c r="Q32" i="2"/>
  <c r="C32" i="2"/>
  <c r="U31" i="2"/>
  <c r="S31" i="2"/>
  <c r="V31" i="2" s="1"/>
  <c r="Q31" i="2"/>
  <c r="C31" i="2"/>
  <c r="U30" i="2"/>
  <c r="S30" i="2"/>
  <c r="V30" i="2" s="1"/>
  <c r="Q30" i="2"/>
  <c r="C30" i="2"/>
  <c r="U29" i="2"/>
  <c r="S29" i="2"/>
  <c r="V29" i="2" s="1"/>
  <c r="Q29" i="2"/>
  <c r="C29" i="2"/>
  <c r="V28" i="2"/>
  <c r="U28" i="2"/>
  <c r="S28" i="2"/>
  <c r="Q28" i="2"/>
  <c r="C28" i="2"/>
  <c r="Z8" i="2" s="1"/>
  <c r="AA27" i="2"/>
  <c r="V27" i="2"/>
  <c r="U27" i="2"/>
  <c r="S27" i="2"/>
  <c r="Q27" i="2"/>
  <c r="C27" i="2"/>
  <c r="U26" i="2"/>
  <c r="S26" i="2"/>
  <c r="V26" i="2" s="1"/>
  <c r="Q26" i="2"/>
  <c r="C26" i="2"/>
  <c r="V25" i="2"/>
  <c r="U25" i="2"/>
  <c r="S25" i="2"/>
  <c r="Q25" i="2"/>
  <c r="C25" i="2"/>
  <c r="U24" i="2"/>
  <c r="S24" i="2"/>
  <c r="V24" i="2" s="1"/>
  <c r="Q24" i="2"/>
  <c r="C24" i="2"/>
  <c r="Z6" i="2" s="1"/>
  <c r="U23" i="2"/>
  <c r="S23" i="2"/>
  <c r="V23" i="2" s="1"/>
  <c r="Q23" i="2"/>
  <c r="C23" i="2"/>
  <c r="V22" i="2"/>
  <c r="U22" i="2"/>
  <c r="S22" i="2"/>
  <c r="Q22" i="2"/>
  <c r="C22" i="2"/>
  <c r="V21" i="2"/>
  <c r="U21" i="2"/>
  <c r="S21" i="2"/>
  <c r="Q21" i="2"/>
  <c r="C21" i="2"/>
  <c r="U20" i="2"/>
  <c r="S20" i="2"/>
  <c r="V20" i="2" s="1"/>
  <c r="Q20" i="2"/>
  <c r="C20" i="2"/>
  <c r="U19" i="2"/>
  <c r="S19" i="2"/>
  <c r="V19" i="2" s="1"/>
  <c r="Q19" i="2"/>
  <c r="C19" i="2"/>
  <c r="V18" i="2"/>
  <c r="U18" i="2"/>
  <c r="S18" i="2"/>
  <c r="Q18" i="2"/>
  <c r="C18" i="2"/>
  <c r="V17" i="2"/>
  <c r="U17" i="2"/>
  <c r="S17" i="2"/>
  <c r="Q17" i="2"/>
  <c r="C17" i="2"/>
  <c r="V16" i="2"/>
  <c r="U16" i="2"/>
  <c r="S16" i="2"/>
  <c r="Q16" i="2"/>
  <c r="C16" i="2"/>
  <c r="U15" i="2"/>
  <c r="S15" i="2"/>
  <c r="V15" i="2" s="1"/>
  <c r="Q15" i="2"/>
  <c r="C15" i="2"/>
  <c r="U14" i="2"/>
  <c r="S14" i="2"/>
  <c r="V14" i="2" s="1"/>
  <c r="Q14" i="2"/>
  <c r="C14" i="2"/>
  <c r="U13" i="2"/>
  <c r="S13" i="2"/>
  <c r="V13" i="2" s="1"/>
  <c r="Q13" i="2"/>
  <c r="C13" i="2"/>
  <c r="U12" i="2"/>
  <c r="AA28" i="2" s="1"/>
  <c r="S12" i="2"/>
  <c r="V12" i="2" s="1"/>
  <c r="Q12" i="2"/>
  <c r="C12" i="2"/>
  <c r="V11" i="2"/>
  <c r="U11" i="2"/>
  <c r="S11" i="2"/>
  <c r="Q11" i="2"/>
  <c r="C11" i="2"/>
  <c r="V10" i="2"/>
  <c r="U10" i="2"/>
  <c r="S10" i="2"/>
  <c r="Q10" i="2"/>
  <c r="C10" i="2"/>
  <c r="AA9" i="2"/>
  <c r="V9" i="2"/>
  <c r="U9" i="2"/>
  <c r="S9" i="2"/>
  <c r="Q9" i="2"/>
  <c r="C9" i="2"/>
  <c r="V8" i="2"/>
  <c r="U8" i="2"/>
  <c r="S8" i="2"/>
  <c r="Q8" i="2"/>
  <c r="C8" i="2"/>
  <c r="V7" i="2"/>
  <c r="U7" i="2"/>
  <c r="S7" i="2"/>
  <c r="Q7" i="2"/>
  <c r="C7" i="2"/>
  <c r="V6" i="2"/>
  <c r="U6" i="2"/>
  <c r="S6" i="2"/>
  <c r="Q6" i="2"/>
  <c r="C6" i="2"/>
  <c r="V5" i="2"/>
  <c r="U5" i="2"/>
  <c r="S5" i="2"/>
  <c r="Q5" i="2"/>
  <c r="C5" i="2"/>
  <c r="U4" i="2"/>
  <c r="S4" i="2"/>
  <c r="V4" i="2" s="1"/>
  <c r="Q4" i="2"/>
  <c r="C4" i="2"/>
  <c r="D69" i="8"/>
  <c r="D68" i="8"/>
  <c r="D67" i="8"/>
  <c r="F66" i="8"/>
  <c r="F65" i="8"/>
  <c r="F64" i="8"/>
  <c r="F63" i="8"/>
  <c r="F62" i="8"/>
  <c r="F61" i="8"/>
  <c r="F60" i="8"/>
  <c r="F59" i="8"/>
  <c r="F58" i="8"/>
  <c r="F57" i="8"/>
  <c r="F51" i="8"/>
  <c r="E51" i="8"/>
  <c r="F50" i="8"/>
  <c r="E50" i="8"/>
  <c r="F49" i="8"/>
  <c r="E49" i="8"/>
  <c r="F48" i="8"/>
  <c r="E48" i="8"/>
  <c r="F47" i="8"/>
  <c r="E47" i="8"/>
  <c r="H39" i="8"/>
  <c r="G39" i="8"/>
  <c r="H38" i="8"/>
  <c r="G38" i="8"/>
  <c r="G37" i="8"/>
  <c r="H37" i="8" s="1"/>
  <c r="G36" i="8"/>
  <c r="H36" i="8" s="1"/>
  <c r="G35" i="8"/>
  <c r="H35" i="8" s="1"/>
  <c r="D28" i="8"/>
  <c r="D27" i="8"/>
  <c r="D26" i="8"/>
  <c r="D25" i="8"/>
  <c r="D24" i="8"/>
  <c r="D18" i="8"/>
  <c r="D17" i="8"/>
  <c r="D16" i="8"/>
  <c r="D15" i="8"/>
  <c r="D14" i="8"/>
  <c r="D8" i="8"/>
  <c r="D7" i="8"/>
  <c r="D6" i="8"/>
  <c r="D5" i="8"/>
  <c r="D4" i="8"/>
  <c r="M47" i="3"/>
  <c r="L47" i="3"/>
  <c r="K47" i="3"/>
  <c r="J47" i="3"/>
  <c r="E47" i="3"/>
  <c r="D47" i="3"/>
  <c r="M46" i="3"/>
  <c r="L46" i="3"/>
  <c r="J46" i="3"/>
  <c r="K46" i="3" s="1"/>
  <c r="E46" i="3"/>
  <c r="D46" i="3"/>
  <c r="M45" i="3"/>
  <c r="J45" i="3"/>
  <c r="L45" i="3" s="1"/>
  <c r="E45" i="3"/>
  <c r="D45" i="3"/>
  <c r="M44" i="3"/>
  <c r="L44" i="3"/>
  <c r="K44" i="3"/>
  <c r="J44" i="3"/>
  <c r="E44" i="3"/>
  <c r="D44" i="3"/>
  <c r="M43" i="3"/>
  <c r="L43" i="3"/>
  <c r="J43" i="3"/>
  <c r="K43" i="3" s="1"/>
  <c r="E43" i="3"/>
  <c r="D43" i="3"/>
  <c r="M42" i="3"/>
  <c r="K42" i="3"/>
  <c r="J42" i="3"/>
  <c r="L42" i="3" s="1"/>
  <c r="E42" i="3"/>
  <c r="D42" i="3"/>
  <c r="M41" i="3"/>
  <c r="J41" i="3"/>
  <c r="E41" i="3"/>
  <c r="D41" i="3"/>
  <c r="M40" i="3"/>
  <c r="L40" i="3"/>
  <c r="K40" i="3"/>
  <c r="J40" i="3"/>
  <c r="E40" i="3"/>
  <c r="D40" i="3"/>
  <c r="M39" i="3"/>
  <c r="L39" i="3"/>
  <c r="K39" i="3"/>
  <c r="J39" i="3"/>
  <c r="E39" i="3"/>
  <c r="D39" i="3"/>
  <c r="M38" i="3"/>
  <c r="J38" i="3"/>
  <c r="K38" i="3" s="1"/>
  <c r="E38" i="3"/>
  <c r="D38" i="3"/>
  <c r="M37" i="3"/>
  <c r="J37" i="3"/>
  <c r="L37" i="3" s="1"/>
  <c r="E37" i="3"/>
  <c r="D37" i="3"/>
  <c r="M36" i="3"/>
  <c r="L36" i="3"/>
  <c r="K36" i="3"/>
  <c r="J36" i="3"/>
  <c r="E36" i="3"/>
  <c r="D36" i="3"/>
  <c r="M35" i="3"/>
  <c r="L35" i="3"/>
  <c r="J35" i="3"/>
  <c r="K35" i="3" s="1"/>
  <c r="E35" i="3"/>
  <c r="D35" i="3"/>
  <c r="M34" i="3"/>
  <c r="K34" i="3"/>
  <c r="J34" i="3"/>
  <c r="L34" i="3" s="1"/>
  <c r="E34" i="3"/>
  <c r="D34" i="3"/>
  <c r="M33" i="3"/>
  <c r="J33" i="3"/>
  <c r="E33" i="3"/>
  <c r="D33" i="3"/>
  <c r="M32" i="3"/>
  <c r="L32" i="3"/>
  <c r="K32" i="3"/>
  <c r="J32" i="3"/>
  <c r="E32" i="3"/>
  <c r="D32" i="3"/>
  <c r="M31" i="3"/>
  <c r="L31" i="3"/>
  <c r="K31" i="3"/>
  <c r="J31" i="3"/>
  <c r="E31" i="3"/>
  <c r="D31" i="3"/>
  <c r="M30" i="3"/>
  <c r="L30" i="3"/>
  <c r="J30" i="3"/>
  <c r="K30" i="3" s="1"/>
  <c r="E30" i="3"/>
  <c r="D30" i="3"/>
  <c r="M29" i="3"/>
  <c r="J29" i="3"/>
  <c r="L29" i="3" s="1"/>
  <c r="E29" i="3"/>
  <c r="D29" i="3"/>
  <c r="M28" i="3"/>
  <c r="L28" i="3"/>
  <c r="K28" i="3"/>
  <c r="J28" i="3"/>
  <c r="E28" i="3"/>
  <c r="D28" i="3"/>
  <c r="M27" i="3"/>
  <c r="L27" i="3"/>
  <c r="J27" i="3"/>
  <c r="K27" i="3" s="1"/>
  <c r="E27" i="3"/>
  <c r="D27" i="3"/>
  <c r="M26" i="3"/>
  <c r="K26" i="3"/>
  <c r="J26" i="3"/>
  <c r="L26" i="3" s="1"/>
  <c r="E26" i="3"/>
  <c r="D26" i="3"/>
  <c r="M25" i="3"/>
  <c r="J25" i="3"/>
  <c r="E25" i="3"/>
  <c r="D25" i="3"/>
  <c r="M24" i="3"/>
  <c r="L24" i="3"/>
  <c r="K24" i="3"/>
  <c r="J24" i="3"/>
  <c r="E24" i="3"/>
  <c r="D24" i="3"/>
  <c r="M23" i="3"/>
  <c r="L23" i="3"/>
  <c r="K23" i="3"/>
  <c r="J23" i="3"/>
  <c r="E23" i="3"/>
  <c r="D24" i="7" s="1"/>
  <c r="D23" i="3"/>
  <c r="M22" i="3"/>
  <c r="J22" i="3"/>
  <c r="K22" i="3" s="1"/>
  <c r="E22" i="3"/>
  <c r="D14" i="7" s="1"/>
  <c r="D22" i="3"/>
  <c r="M21" i="3"/>
  <c r="J21" i="3"/>
  <c r="L21" i="3" s="1"/>
  <c r="E21" i="3"/>
  <c r="D15" i="7" s="1"/>
  <c r="D21" i="3"/>
  <c r="M20" i="3"/>
  <c r="L20" i="3"/>
  <c r="K20" i="3"/>
  <c r="J20" i="3"/>
  <c r="E20" i="3"/>
  <c r="D16" i="7" s="1"/>
  <c r="D20" i="3"/>
  <c r="M19" i="3"/>
  <c r="L19" i="3"/>
  <c r="J19" i="3"/>
  <c r="K19" i="3" s="1"/>
  <c r="E19" i="3"/>
  <c r="D17" i="7" s="1"/>
  <c r="D19" i="3"/>
  <c r="M18" i="3"/>
  <c r="K18" i="3"/>
  <c r="J18" i="3"/>
  <c r="L18" i="3" s="1"/>
  <c r="E18" i="3"/>
  <c r="D18" i="7" s="1"/>
  <c r="D18" i="3"/>
  <c r="M17" i="3"/>
  <c r="J17" i="3"/>
  <c r="E17" i="3"/>
  <c r="D19" i="7" s="1"/>
  <c r="D17" i="3"/>
  <c r="M16" i="3"/>
  <c r="L16" i="3"/>
  <c r="K16" i="3"/>
  <c r="J16" i="3"/>
  <c r="E16" i="3"/>
  <c r="D27" i="7" s="1"/>
  <c r="D16" i="3"/>
  <c r="M15" i="3"/>
  <c r="L15" i="3"/>
  <c r="K15" i="3"/>
  <c r="J15" i="3"/>
  <c r="E15" i="3"/>
  <c r="D22" i="7" s="1"/>
  <c r="D15" i="3"/>
  <c r="M14" i="3"/>
  <c r="J14" i="3"/>
  <c r="K14" i="3" s="1"/>
  <c r="E14" i="3"/>
  <c r="D26" i="7" s="1"/>
  <c r="D14" i="3"/>
  <c r="M13" i="3"/>
  <c r="J13" i="3"/>
  <c r="L13" i="3" s="1"/>
  <c r="E13" i="3"/>
  <c r="D13" i="3"/>
  <c r="M12" i="3"/>
  <c r="L12" i="3"/>
  <c r="K12" i="3"/>
  <c r="J12" i="3"/>
  <c r="E12" i="3"/>
  <c r="D6" i="7" s="1"/>
  <c r="D12" i="3"/>
  <c r="M11" i="3"/>
  <c r="L11" i="3"/>
  <c r="J11" i="3"/>
  <c r="K11" i="3" s="1"/>
  <c r="E11" i="3"/>
  <c r="D12" i="7" s="1"/>
  <c r="D11" i="3"/>
  <c r="M10" i="3"/>
  <c r="K10" i="3"/>
  <c r="J10" i="3"/>
  <c r="L10" i="3" s="1"/>
  <c r="E10" i="3"/>
  <c r="D11" i="7" s="1"/>
  <c r="D10" i="3"/>
  <c r="M9" i="3"/>
  <c r="J9" i="3"/>
  <c r="E9" i="3"/>
  <c r="D10" i="7" s="1"/>
  <c r="D9" i="3"/>
  <c r="M8" i="3"/>
  <c r="L8" i="3"/>
  <c r="K8" i="3"/>
  <c r="J8" i="3"/>
  <c r="E8" i="3"/>
  <c r="D9" i="7" s="1"/>
  <c r="D8" i="3"/>
  <c r="M7" i="3"/>
  <c r="L7" i="3"/>
  <c r="K7" i="3"/>
  <c r="J7" i="3"/>
  <c r="E7" i="3"/>
  <c r="D8" i="7" s="1"/>
  <c r="D7" i="3"/>
  <c r="M6" i="3"/>
  <c r="J6" i="3"/>
  <c r="K6" i="3" s="1"/>
  <c r="E6" i="3"/>
  <c r="D4" i="7" s="1"/>
  <c r="D6" i="3"/>
  <c r="M5" i="3"/>
  <c r="J5" i="3"/>
  <c r="L5" i="3" s="1"/>
  <c r="E5" i="3"/>
  <c r="D5" i="7" s="1"/>
  <c r="D5" i="3"/>
  <c r="M4" i="3"/>
  <c r="L4" i="3"/>
  <c r="K4" i="3"/>
  <c r="J4" i="3"/>
  <c r="E4" i="3"/>
  <c r="D3" i="7" s="1"/>
  <c r="D4" i="3"/>
  <c r="G2" i="3"/>
  <c r="G46" i="3" s="1"/>
  <c r="B37" i="5"/>
  <c r="B36" i="5"/>
  <c r="B35" i="5"/>
  <c r="B34" i="5"/>
  <c r="B33" i="5"/>
  <c r="F29" i="5"/>
  <c r="E29" i="5"/>
  <c r="D29" i="5"/>
  <c r="C29" i="5"/>
  <c r="B29" i="5"/>
  <c r="A29" i="5"/>
  <c r="F28" i="5"/>
  <c r="E28" i="5"/>
  <c r="D28" i="5"/>
  <c r="C28" i="5"/>
  <c r="B28" i="5"/>
  <c r="A28" i="5"/>
  <c r="F27" i="5"/>
  <c r="E27" i="5"/>
  <c r="D27" i="5"/>
  <c r="C27" i="5"/>
  <c r="B27" i="5"/>
  <c r="A27" i="5"/>
  <c r="F26" i="5"/>
  <c r="E26" i="5"/>
  <c r="D26" i="5"/>
  <c r="C26" i="5"/>
  <c r="B26" i="5"/>
  <c r="A26" i="5"/>
  <c r="F25" i="5"/>
  <c r="E25" i="5"/>
  <c r="D25" i="5"/>
  <c r="C25" i="5"/>
  <c r="B25" i="5"/>
  <c r="A25" i="5"/>
  <c r="F22" i="5"/>
  <c r="E22" i="5"/>
  <c r="D22" i="5"/>
  <c r="C22" i="5"/>
  <c r="B22" i="5"/>
  <c r="A22" i="5"/>
  <c r="F21" i="5"/>
  <c r="E21" i="5"/>
  <c r="D21" i="5"/>
  <c r="C21" i="5"/>
  <c r="B21" i="5"/>
  <c r="A21" i="5"/>
  <c r="F20" i="5"/>
  <c r="E20" i="5"/>
  <c r="D20" i="5"/>
  <c r="C20" i="5"/>
  <c r="B20" i="5"/>
  <c r="A20" i="5"/>
  <c r="F19" i="5"/>
  <c r="E19" i="5"/>
  <c r="D19" i="5"/>
  <c r="C19" i="5"/>
  <c r="B19" i="5"/>
  <c r="A19" i="5"/>
  <c r="F18" i="5"/>
  <c r="E18" i="5"/>
  <c r="D18" i="5"/>
  <c r="C18" i="5"/>
  <c r="B18" i="5"/>
  <c r="A18" i="5"/>
  <c r="N17" i="5"/>
  <c r="M17" i="5"/>
  <c r="L17" i="5"/>
  <c r="K17" i="5"/>
  <c r="J17" i="5"/>
  <c r="N16" i="5"/>
  <c r="M16" i="5"/>
  <c r="L16" i="5"/>
  <c r="K16" i="5"/>
  <c r="J16" i="5"/>
  <c r="N15" i="5"/>
  <c r="M15" i="5"/>
  <c r="L15" i="5"/>
  <c r="K15" i="5"/>
  <c r="J15" i="5"/>
  <c r="F15" i="5"/>
  <c r="E15" i="5"/>
  <c r="D15" i="5"/>
  <c r="C15" i="5"/>
  <c r="B15" i="5"/>
  <c r="A15" i="5"/>
  <c r="N14" i="5"/>
  <c r="M14" i="5"/>
  <c r="L14" i="5"/>
  <c r="K14" i="5"/>
  <c r="J14" i="5"/>
  <c r="F14" i="5"/>
  <c r="E14" i="5"/>
  <c r="D14" i="5"/>
  <c r="C14" i="5"/>
  <c r="B14" i="5"/>
  <c r="A14" i="5"/>
  <c r="F13" i="5"/>
  <c r="E13" i="5"/>
  <c r="D13" i="5"/>
  <c r="C13" i="5"/>
  <c r="B13" i="5"/>
  <c r="A13" i="5"/>
  <c r="F12" i="5"/>
  <c r="E12" i="5"/>
  <c r="D12" i="5"/>
  <c r="C12" i="5"/>
  <c r="B12" i="5"/>
  <c r="A12" i="5"/>
  <c r="F11" i="5"/>
  <c r="E11" i="5"/>
  <c r="D11" i="5"/>
  <c r="C11" i="5"/>
  <c r="B11" i="5"/>
  <c r="A11" i="5"/>
  <c r="K6" i="5"/>
  <c r="J6" i="5"/>
  <c r="J5" i="5"/>
  <c r="K5" i="5" s="1"/>
  <c r="K4" i="5"/>
  <c r="J4" i="5"/>
  <c r="K3" i="5"/>
  <c r="J3" i="5"/>
  <c r="K2" i="5"/>
  <c r="J2" i="5"/>
  <c r="AD23" i="2" l="1"/>
  <c r="AD22" i="2"/>
  <c r="AD21" i="2"/>
  <c r="AD20" i="2"/>
  <c r="AB21" i="2"/>
  <c r="AB22" i="2"/>
  <c r="AB23" i="2"/>
  <c r="AB20" i="2"/>
  <c r="AA20" i="2"/>
  <c r="AC22" i="2"/>
  <c r="AA22" i="2"/>
  <c r="AC21" i="2"/>
  <c r="AC23" i="2"/>
  <c r="AA23" i="2"/>
  <c r="AC18" i="2"/>
  <c r="AA21" i="2"/>
  <c r="L6" i="3"/>
  <c r="K9" i="3"/>
  <c r="L9" i="3"/>
  <c r="AD27" i="2"/>
  <c r="AD26" i="2"/>
  <c r="AD25" i="2"/>
  <c r="AB25" i="2"/>
  <c r="AD24" i="2"/>
  <c r="AB26" i="2"/>
  <c r="AB27" i="2"/>
  <c r="AB24" i="2"/>
  <c r="AC27" i="2"/>
  <c r="AC24" i="2"/>
  <c r="AC26" i="2"/>
  <c r="AC25" i="2"/>
  <c r="I44" i="7"/>
  <c r="I43" i="7"/>
  <c r="AC19" i="2"/>
  <c r="I37" i="7"/>
  <c r="I42" i="7" s="1"/>
  <c r="H37" i="7"/>
  <c r="AA26" i="2"/>
  <c r="K25" i="3"/>
  <c r="L25" i="3"/>
  <c r="D25" i="7"/>
  <c r="D13" i="7"/>
  <c r="L38" i="3"/>
  <c r="AC20" i="2"/>
  <c r="L22" i="3"/>
  <c r="AC29" i="2"/>
  <c r="AA31" i="2"/>
  <c r="AC28" i="2"/>
  <c r="AA30" i="2"/>
  <c r="AA7" i="2"/>
  <c r="L14" i="3"/>
  <c r="K17" i="3"/>
  <c r="L17" i="3"/>
  <c r="I39" i="7"/>
  <c r="H39" i="7"/>
  <c r="K41" i="3"/>
  <c r="L41" i="3"/>
  <c r="Z10" i="2"/>
  <c r="AB16" i="2"/>
  <c r="AB18" i="2"/>
  <c r="AB19" i="2"/>
  <c r="AD17" i="2"/>
  <c r="AB17" i="2"/>
  <c r="AD18" i="2"/>
  <c r="AD19" i="2"/>
  <c r="AD16" i="2"/>
  <c r="AA18" i="2"/>
  <c r="AA17" i="2"/>
  <c r="AA19" i="2"/>
  <c r="AC16" i="2"/>
  <c r="AA16" i="2"/>
  <c r="AB7" i="2"/>
  <c r="AB9" i="2"/>
  <c r="K33" i="3"/>
  <c r="L33" i="3"/>
  <c r="AC30" i="2"/>
  <c r="AA24" i="2"/>
  <c r="D21" i="7"/>
  <c r="AC7" i="2"/>
  <c r="AC8" i="2"/>
  <c r="AC10" i="2"/>
  <c r="AC6" i="2"/>
  <c r="AC9" i="2"/>
  <c r="AA6" i="2"/>
  <c r="AA8" i="2"/>
  <c r="AA10" i="2"/>
  <c r="AB6" i="2"/>
  <c r="AB8" i="2"/>
  <c r="AB10" i="2"/>
  <c r="K5" i="3"/>
  <c r="K13" i="3"/>
  <c r="K21" i="3"/>
  <c r="K29" i="3"/>
  <c r="K37" i="3"/>
  <c r="K45" i="3"/>
  <c r="D7" i="7"/>
  <c r="D23" i="7"/>
  <c r="Z7" i="2"/>
  <c r="Z9" i="2"/>
  <c r="AD31" i="2"/>
  <c r="AD30" i="2"/>
  <c r="AD29" i="2"/>
  <c r="AD28" i="2"/>
  <c r="AB29" i="2"/>
  <c r="AB30" i="2"/>
  <c r="AB31" i="2"/>
  <c r="AB28" i="2"/>
  <c r="AC31" i="2"/>
  <c r="AA29" i="2"/>
  <c r="D20" i="7"/>
  <c r="G5" i="3"/>
  <c r="G7" i="3"/>
  <c r="G9" i="3"/>
  <c r="G11" i="3"/>
  <c r="G13" i="3"/>
  <c r="G15" i="3"/>
  <c r="G17" i="3"/>
  <c r="G19" i="3"/>
  <c r="G21" i="3"/>
  <c r="G23" i="3"/>
  <c r="G25" i="3"/>
  <c r="G27" i="3"/>
  <c r="G29" i="3"/>
  <c r="G31" i="3"/>
  <c r="G33" i="3"/>
  <c r="G35" i="3"/>
  <c r="G37" i="3"/>
  <c r="G39" i="3"/>
  <c r="G41" i="3"/>
  <c r="G43" i="3"/>
  <c r="G45" i="3"/>
  <c r="G47" i="3"/>
  <c r="G4" i="3"/>
  <c r="G6" i="3"/>
  <c r="G8" i="3"/>
  <c r="G10" i="3"/>
  <c r="G12" i="3"/>
  <c r="G14" i="3"/>
  <c r="G16" i="3"/>
  <c r="G18" i="3"/>
  <c r="G20" i="3"/>
  <c r="G22" i="3"/>
  <c r="G24" i="3"/>
  <c r="G26" i="3"/>
  <c r="G28" i="3"/>
  <c r="G30" i="3"/>
  <c r="G32" i="3"/>
  <c r="G34" i="3"/>
  <c r="G36" i="3"/>
  <c r="G38" i="3"/>
  <c r="G40" i="3"/>
  <c r="G42" i="3"/>
  <c r="G44" i="3"/>
  <c r="I41" i="7" l="1"/>
</calcChain>
</file>

<file path=xl/sharedStrings.xml><?xml version="1.0" encoding="utf-8"?>
<sst xmlns="http://schemas.openxmlformats.org/spreadsheetml/2006/main" count="22729" uniqueCount="2254">
  <si>
    <t>Column Name</t>
  </si>
  <si>
    <t>Description</t>
  </si>
  <si>
    <t>Order No</t>
  </si>
  <si>
    <t>Nomor pembelian</t>
  </si>
  <si>
    <t>Order Date</t>
  </si>
  <si>
    <t>Tanggal pembelian</t>
  </si>
  <si>
    <t>Order Year</t>
  </si>
  <si>
    <t>Tahun pembelian</t>
  </si>
  <si>
    <t>Customer Name</t>
  </si>
  <si>
    <t>Nama pelanggan</t>
  </si>
  <si>
    <t>Address</t>
  </si>
  <si>
    <t>Alamat pelanggan</t>
  </si>
  <si>
    <t>City</t>
  </si>
  <si>
    <t>Kota pelanggan</t>
  </si>
  <si>
    <t>Customer Type</t>
  </si>
  <si>
    <t>Tipe pelanggan</t>
  </si>
  <si>
    <t>Account Manager ID</t>
  </si>
  <si>
    <t>Manager</t>
  </si>
  <si>
    <t>Order Priority</t>
  </si>
  <si>
    <t>Prioritas pembelian</t>
  </si>
  <si>
    <t>Product Name</t>
  </si>
  <si>
    <t>Nama produk</t>
  </si>
  <si>
    <t>Product Category</t>
  </si>
  <si>
    <t>Kategori produk</t>
  </si>
  <si>
    <t>Product Container</t>
  </si>
  <si>
    <t>Packing produk</t>
  </si>
  <si>
    <t>Ship Mode</t>
  </si>
  <si>
    <t>Pengiriman</t>
  </si>
  <si>
    <t>Ship Date</t>
  </si>
  <si>
    <t>Tangal pengiriman</t>
  </si>
  <si>
    <t>Cost Price</t>
  </si>
  <si>
    <t>Biaya produksi</t>
  </si>
  <si>
    <t>Retail Price</t>
  </si>
  <si>
    <t>Harga penjualan</t>
  </si>
  <si>
    <t>Profit Margin</t>
  </si>
  <si>
    <t>Keuntungan</t>
  </si>
  <si>
    <t>Order Quantity</t>
  </si>
  <si>
    <t>Jumlah pembelian</t>
  </si>
  <si>
    <t>Sub Total</t>
  </si>
  <si>
    <t>Total pembelian</t>
  </si>
  <si>
    <t>Discount %</t>
  </si>
  <si>
    <t>Diskon dalam persentase</t>
  </si>
  <si>
    <t>Discount Rp</t>
  </si>
  <si>
    <t>Diskon dalam mata uang</t>
  </si>
  <si>
    <t>Order Total</t>
  </si>
  <si>
    <t>Total keseluruhan dengan diskon</t>
  </si>
  <si>
    <t>Shipping Cost</t>
  </si>
  <si>
    <t>Biaya pengiriman</t>
  </si>
  <si>
    <t>Total</t>
  </si>
  <si>
    <t>Total yang dibayarkan</t>
  </si>
  <si>
    <t>Superstore Data</t>
  </si>
  <si>
    <t>5014-1</t>
  </si>
  <si>
    <t>Wawan Riyanti</t>
  </si>
  <si>
    <t>Jl. Antapani Lama No. 705</t>
  </si>
  <si>
    <t>Jakarta</t>
  </si>
  <si>
    <t>Home Office</t>
  </si>
  <si>
    <t>E1028</t>
  </si>
  <si>
    <t>High</t>
  </si>
  <si>
    <t>Artisan Heavy-Duty EZD  Binder With Locking Rings</t>
  </si>
  <si>
    <t>Office Supplies</t>
  </si>
  <si>
    <t>Small Box</t>
  </si>
  <si>
    <t>Regular Air</t>
  </si>
  <si>
    <t>5016-1</t>
  </si>
  <si>
    <t>Aditya Nainggolan</t>
  </si>
  <si>
    <t>Jl. Surapati No. 996</t>
  </si>
  <si>
    <t>E1029</t>
  </si>
  <si>
    <t>DrawIt Pizazz Watercolor Pencils, 10-Color Set with Brush</t>
  </si>
  <si>
    <t>Wrap Bag</t>
  </si>
  <si>
    <t>5018-1</t>
  </si>
  <si>
    <t>Rafid Sudiati</t>
  </si>
  <si>
    <t>Jalan K.H. Wahid Hasyim No. 5</t>
  </si>
  <si>
    <t>Surabaya</t>
  </si>
  <si>
    <t>Corporate</t>
  </si>
  <si>
    <t>E1030</t>
  </si>
  <si>
    <t>Critical</t>
  </si>
  <si>
    <t>Message Book, One Form per Page</t>
  </si>
  <si>
    <t>Express Air</t>
  </si>
  <si>
    <t>5019-1</t>
  </si>
  <si>
    <t>Pangestu Maulana</t>
  </si>
  <si>
    <t>Gg. Joyoboyo No. 026</t>
  </si>
  <si>
    <t>Cando S750 Color Inkjet Printer</t>
  </si>
  <si>
    <t>Technology</t>
  </si>
  <si>
    <t>Jumbo Drum</t>
  </si>
  <si>
    <t>Delivery Truck</t>
  </si>
  <si>
    <t>5020-1</t>
  </si>
  <si>
    <t>Pangestu Hariyah</t>
  </si>
  <si>
    <t>Gg. Surapati No. 4</t>
  </si>
  <si>
    <t>Consumer</t>
  </si>
  <si>
    <t>E1031</t>
  </si>
  <si>
    <t>Steady EarthWrite Recycled Pencils, Medium Soft, #2</t>
  </si>
  <si>
    <t>5023-1</t>
  </si>
  <si>
    <t>Nilam Suwarno</t>
  </si>
  <si>
    <t>Low</t>
  </si>
  <si>
    <t>12 Colored Short Pencils</t>
  </si>
  <si>
    <t>5024-1</t>
  </si>
  <si>
    <t>Endra Hutapea</t>
  </si>
  <si>
    <t>Gg. Joyoboyo No. 691</t>
  </si>
  <si>
    <t>E1032</t>
  </si>
  <si>
    <t>Multimedia Mailers</t>
  </si>
  <si>
    <t>5025-1</t>
  </si>
  <si>
    <t>Embuh Wibisono</t>
  </si>
  <si>
    <t>Jalan Ciwastra No. 383</t>
  </si>
  <si>
    <t>Pizazz Dustless Chalk Sticks</t>
  </si>
  <si>
    <t>5027-1</t>
  </si>
  <si>
    <t>Unggul Zulaika</t>
  </si>
  <si>
    <t>Jl. Jend. Sudirman No. 0</t>
  </si>
  <si>
    <t>Small Business</t>
  </si>
  <si>
    <t>Not Specified</t>
  </si>
  <si>
    <t>TypeRight Side-Opening Peel &amp; Seel Expanding Envelopes</t>
  </si>
  <si>
    <t>5029-1</t>
  </si>
  <si>
    <t>Gina Rajata</t>
  </si>
  <si>
    <t>Gang Gedebage Selatan No. 424</t>
  </si>
  <si>
    <t>E1033</t>
  </si>
  <si>
    <t>Artisan Printable Repositionable Plastic Tabs</t>
  </si>
  <si>
    <t>5031-1</t>
  </si>
  <si>
    <t>Opung Kuswoyo</t>
  </si>
  <si>
    <t>Gg. Otto Iskandardinata No. 6</t>
  </si>
  <si>
    <t>Medium</t>
  </si>
  <si>
    <t>Security-Tint Envelopes</t>
  </si>
  <si>
    <t>5033-1</t>
  </si>
  <si>
    <t>Rafi Januar</t>
  </si>
  <si>
    <t>Gg. Waringin No. 112</t>
  </si>
  <si>
    <t>E1034</t>
  </si>
  <si>
    <t>5034-1</t>
  </si>
  <si>
    <t>Ajimat Hutapea</t>
  </si>
  <si>
    <t>Jl. Dipenogoro No. 422</t>
  </si>
  <si>
    <t>Artisan Arch Ring Binders</t>
  </si>
  <si>
    <t>5036-1</t>
  </si>
  <si>
    <t>Rafi Anggriawan</t>
  </si>
  <si>
    <t>Gg. Stasiun Wonokromo No. 0</t>
  </si>
  <si>
    <t>OIC Thumb-Tacks</t>
  </si>
  <si>
    <t>5037-1</t>
  </si>
  <si>
    <t>Balamantri Mandasari</t>
  </si>
  <si>
    <t>Gang Sadang Serang No. 74</t>
  </si>
  <si>
    <t>E1035</t>
  </si>
  <si>
    <t>Apex Elite Stainless Steel Scissors</t>
  </si>
  <si>
    <t>Small Pack</t>
  </si>
  <si>
    <t>5038-1</t>
  </si>
  <si>
    <t>Gaduh Hassanah</t>
  </si>
  <si>
    <t>5039-1</t>
  </si>
  <si>
    <t>Bagya Permadi</t>
  </si>
  <si>
    <t>Jalan Jamika No. 4</t>
  </si>
  <si>
    <t>Alto Parchment Paper, Assorted Colors</t>
  </si>
  <si>
    <t>5040-1</t>
  </si>
  <si>
    <t>Labuh Permata</t>
  </si>
  <si>
    <t>Jalan Jend. A. Yani No. 48</t>
  </si>
  <si>
    <t>E1036</t>
  </si>
  <si>
    <t>Steady Colorific Colored Pencils, 12/Box</t>
  </si>
  <si>
    <t>5043-1</t>
  </si>
  <si>
    <t>Lantar Yuliarti</t>
  </si>
  <si>
    <t>Jl. Astana Anyar No. 51</t>
  </si>
  <si>
    <t>Smiths Gold Paper Clips</t>
  </si>
  <si>
    <t>5045-1</t>
  </si>
  <si>
    <t>Darijan Pratiwi</t>
  </si>
  <si>
    <t>Gang Otto Iskandardinata No. 167</t>
  </si>
  <si>
    <t>E1037</t>
  </si>
  <si>
    <t>UGen RF Keyboard</t>
  </si>
  <si>
    <t>5047-1</t>
  </si>
  <si>
    <t>Ami Utami</t>
  </si>
  <si>
    <t>Jl. S. Parman No. 91</t>
  </si>
  <si>
    <t>5048-1</t>
  </si>
  <si>
    <t>Citra Riyanti</t>
  </si>
  <si>
    <t>Smiths Standard Envelopes</t>
  </si>
  <si>
    <t>5049-1</t>
  </si>
  <si>
    <t>Aris Ardianto</t>
  </si>
  <si>
    <t>Gg. Suniaraja No. 21</t>
  </si>
  <si>
    <t>Office Shears by Apex</t>
  </si>
  <si>
    <t>5050-1</t>
  </si>
  <si>
    <t>Kenes Nababan</t>
  </si>
  <si>
    <t>Gg. M.H Thamrin No. 784</t>
  </si>
  <si>
    <t>5052-1</t>
  </si>
  <si>
    <t>Cindy Maryati</t>
  </si>
  <si>
    <t>Gg. Jakarta No. 646</t>
  </si>
  <si>
    <t>EcoTones Memo Sheets</t>
  </si>
  <si>
    <t>5055-1</t>
  </si>
  <si>
    <t>Prakosa Budiman</t>
  </si>
  <si>
    <t>Gg. Dr. Djunjunan No. 33</t>
  </si>
  <si>
    <t>Smiths Premium Bright 1-Part Blank Computer Paper</t>
  </si>
  <si>
    <t>5057-1</t>
  </si>
  <si>
    <t>Padma Nugroho</t>
  </si>
  <si>
    <t>Gg. Monginsidi No. 3</t>
  </si>
  <si>
    <t>Artisan 479 Labels</t>
  </si>
  <si>
    <t>5059-1</t>
  </si>
  <si>
    <t>Ani Maryadi</t>
  </si>
  <si>
    <t>Gang Soekarno Hatta No. 2</t>
  </si>
  <si>
    <t>E1038</t>
  </si>
  <si>
    <t>Beekin 105-Key Black Keyboard</t>
  </si>
  <si>
    <t>5060-1</t>
  </si>
  <si>
    <t>Bakidin Anggraini</t>
  </si>
  <si>
    <t>Jl. Rumah Sakit No. 738</t>
  </si>
  <si>
    <t>Adesso Programmable 142-Key Keyboard</t>
  </si>
  <si>
    <t>5061-1</t>
  </si>
  <si>
    <t>Koko Setiawan</t>
  </si>
  <si>
    <t>Gang Yos Sudarso No. 13</t>
  </si>
  <si>
    <t>E1039</t>
  </si>
  <si>
    <t>5062-1</t>
  </si>
  <si>
    <t>Teddy Yuniar</t>
  </si>
  <si>
    <t>TechSavi Access Keyboard</t>
  </si>
  <si>
    <t>5063-1</t>
  </si>
  <si>
    <t>Narji Wastuti</t>
  </si>
  <si>
    <t>Smiths SlimLine Pencil Sharpener</t>
  </si>
  <si>
    <t>5064-1</t>
  </si>
  <si>
    <t>Ami Maheswara</t>
  </si>
  <si>
    <t>Artisan Premier Heavy-Duty Binder with Round Locking Rings</t>
  </si>
  <si>
    <t>5066-1</t>
  </si>
  <si>
    <t>Pandu Mustofa</t>
  </si>
  <si>
    <t>Gang Asia Afrika No. 72</t>
  </si>
  <si>
    <t>5068-1</t>
  </si>
  <si>
    <t>Ganep Waluyo</t>
  </si>
  <si>
    <t>Jl. Jamika No. 246</t>
  </si>
  <si>
    <t>5070-1</t>
  </si>
  <si>
    <t>Elma Agustina</t>
  </si>
  <si>
    <t>Steady Liquid Accent Highlighters</t>
  </si>
  <si>
    <t>5071-1</t>
  </si>
  <si>
    <t>Wani Astuti</t>
  </si>
  <si>
    <t>Gg. Siliwangi No. 82</t>
  </si>
  <si>
    <t>Laser Neon Mac Format Diskettes, 10/Pack</t>
  </si>
  <si>
    <t>5071-2</t>
  </si>
  <si>
    <t>5075-1</t>
  </si>
  <si>
    <t>Raditya Uwais</t>
  </si>
  <si>
    <t>5077-1</t>
  </si>
  <si>
    <t>Cahyono Hidayanto</t>
  </si>
  <si>
    <t>Jl. Gardujati No. 82</t>
  </si>
  <si>
    <t>5079-1</t>
  </si>
  <si>
    <t>Rika Uwais</t>
  </si>
  <si>
    <t>Gang Pacuan Kuda No. 04</t>
  </si>
  <si>
    <t>1726 Digital Answering Machine</t>
  </si>
  <si>
    <t>Medium Box</t>
  </si>
  <si>
    <t>5081-1</t>
  </si>
  <si>
    <t>Indra Jailani</t>
  </si>
  <si>
    <t>5084-1</t>
  </si>
  <si>
    <t>5086-1</t>
  </si>
  <si>
    <t>Umaya Yulianti</t>
  </si>
  <si>
    <t>Jl. Ciwastra No. 543</t>
  </si>
  <si>
    <t>Artisan Flip-Chart Easel Binder, Black</t>
  </si>
  <si>
    <t>5087-1</t>
  </si>
  <si>
    <t>Yuni Pradipta</t>
  </si>
  <si>
    <t>Jalan Jayawijaya No. 5</t>
  </si>
  <si>
    <t>DrawIt Colored Pencils, 48-Color Set</t>
  </si>
  <si>
    <t>5089-1</t>
  </si>
  <si>
    <t>Kasiran Firgantoro</t>
  </si>
  <si>
    <t>Jalan Gardujati No. 513</t>
  </si>
  <si>
    <t>600 Series Non-Flip</t>
  </si>
  <si>
    <t>5091-1</t>
  </si>
  <si>
    <t>Gara Aryani</t>
  </si>
  <si>
    <t>Gang R.E Martadinata No. 969</t>
  </si>
  <si>
    <t>210 Trimline Phone, White</t>
  </si>
  <si>
    <t>5093-1</t>
  </si>
  <si>
    <t>Steady Major Accent Highlighters</t>
  </si>
  <si>
    <t>5095-1</t>
  </si>
  <si>
    <t>Saadat Hutapea</t>
  </si>
  <si>
    <t>Jalan PHH. Mustofa No. 625</t>
  </si>
  <si>
    <t>Aluminum Document Frame</t>
  </si>
  <si>
    <t>Furniture</t>
  </si>
  <si>
    <t>5097-1</t>
  </si>
  <si>
    <t>Asman Dongoran</t>
  </si>
  <si>
    <t>Artisan Legal 4-Ring Binder</t>
  </si>
  <si>
    <t>5099-1</t>
  </si>
  <si>
    <t>5101-1</t>
  </si>
  <si>
    <t>Cengkal Prastuti</t>
  </si>
  <si>
    <t>Gang Setiabudhi No. 1</t>
  </si>
  <si>
    <t>Bandung</t>
  </si>
  <si>
    <t>5103-1</t>
  </si>
  <si>
    <t>Danang Uyainah</t>
  </si>
  <si>
    <t>Jalan Moch. Ramdan No. 338</t>
  </si>
  <si>
    <t>Smiths General Use 3-Ring Binders</t>
  </si>
  <si>
    <t>5104-1</t>
  </si>
  <si>
    <t>Cager Prayoga</t>
  </si>
  <si>
    <t>Gg. Stasiun Wonokromo No. 32</t>
  </si>
  <si>
    <t>Alto Keyboard-In-A-Box</t>
  </si>
  <si>
    <t>5106-1</t>
  </si>
  <si>
    <t>Joko Mangunsong</t>
  </si>
  <si>
    <t>Artisan 48 Labels</t>
  </si>
  <si>
    <t>5108-1</t>
  </si>
  <si>
    <t>Gandewa Hariyah</t>
  </si>
  <si>
    <t>Jl. Sadang Serang No. 015</t>
  </si>
  <si>
    <t>UGen Ultra Professional Cordless Optical Suite</t>
  </si>
  <si>
    <t>5109-1</t>
  </si>
  <si>
    <t>Candrakanta Aryani</t>
  </si>
  <si>
    <t>Gg. Pacuan Kuda No. 49</t>
  </si>
  <si>
    <t>OIC Colored Binder Clips, Assorted Sizes</t>
  </si>
  <si>
    <t>5111-1</t>
  </si>
  <si>
    <t>Enteng Simbolon</t>
  </si>
  <si>
    <t>Gg. Raya Ujungberung No. 54</t>
  </si>
  <si>
    <t>Colored Envelopes</t>
  </si>
  <si>
    <t>5112-1</t>
  </si>
  <si>
    <t>Limar Laksmiwati</t>
  </si>
  <si>
    <t>Xit Blank Computer Paper</t>
  </si>
  <si>
    <t>5113-1</t>
  </si>
  <si>
    <t>Gara Purwanti</t>
  </si>
  <si>
    <t>Jl. Surapati No. 30</t>
  </si>
  <si>
    <t>Alto Perma 2700 Stacking Storage Drawers</t>
  </si>
  <si>
    <t>5114-1</t>
  </si>
  <si>
    <t>Cakrawala Yuniar</t>
  </si>
  <si>
    <t>TechSavi Cordless Elite Duo</t>
  </si>
  <si>
    <t>5115-1</t>
  </si>
  <si>
    <t>Gamani Laksmiwati</t>
  </si>
  <si>
    <t>Wirebound Message Book, 4 per Page</t>
  </si>
  <si>
    <t>5117-1</t>
  </si>
  <si>
    <t>Caturangga Dabukke</t>
  </si>
  <si>
    <t>Laser DVD-RAM discs</t>
  </si>
  <si>
    <t>5119-1</t>
  </si>
  <si>
    <t>Jagapati Marbun</t>
  </si>
  <si>
    <t>Jl. Laswi No. 04</t>
  </si>
  <si>
    <t>E1040</t>
  </si>
  <si>
    <t>Artisan Hi-Liter Fluorescent Desk Style Markers</t>
  </si>
  <si>
    <t>5120-1</t>
  </si>
  <si>
    <t>Saiful Putra</t>
  </si>
  <si>
    <t>5122-1</t>
  </si>
  <si>
    <t>Yuni Wastuti</t>
  </si>
  <si>
    <t>5124-1</t>
  </si>
  <si>
    <t>Cahya Purnawati</t>
  </si>
  <si>
    <t>Jalan Tebet Barat Dalam No. 229</t>
  </si>
  <si>
    <t>5125-1</t>
  </si>
  <si>
    <t>Asmadi Simanjuntak</t>
  </si>
  <si>
    <t>Gg. HOS. Cokroaminoto No. 1</t>
  </si>
  <si>
    <t>E1041</t>
  </si>
  <si>
    <t>5127-1</t>
  </si>
  <si>
    <t>Kamila Sinaga</t>
  </si>
  <si>
    <t>Gang H.J Maemunah No. 6</t>
  </si>
  <si>
    <t>Deluxe Rollaway Locking File with Drawer</t>
  </si>
  <si>
    <t>5128-1</t>
  </si>
  <si>
    <t>Ibun Haryanto</t>
  </si>
  <si>
    <t>Jalan Kutai No. 503</t>
  </si>
  <si>
    <t>5129-1</t>
  </si>
  <si>
    <t>Chandra Firmansyah</t>
  </si>
  <si>
    <t>Smiths Colored Interoffice Envelopes</t>
  </si>
  <si>
    <t>5131-1</t>
  </si>
  <si>
    <t>Eja Anggriawan</t>
  </si>
  <si>
    <t>5133-1</t>
  </si>
  <si>
    <t>Harja Pratiwi</t>
  </si>
  <si>
    <t>Wirebound Voice Message Log Book</t>
  </si>
  <si>
    <t>5134-1</t>
  </si>
  <si>
    <t>Hasan Megantara</t>
  </si>
  <si>
    <t>Jalan Gedebage Selatan No. 048</t>
  </si>
  <si>
    <t>5135-1</t>
  </si>
  <si>
    <t>5137-1</t>
  </si>
  <si>
    <t>Widya Sihotang</t>
  </si>
  <si>
    <t>5138-1</t>
  </si>
  <si>
    <t>Wulan Mustofa</t>
  </si>
  <si>
    <t>Jalan R.E Martadinata No. 6</t>
  </si>
  <si>
    <t>Smiths Metal Binder Clips</t>
  </si>
  <si>
    <t>5140-1</t>
  </si>
  <si>
    <t>Danang Mansur</t>
  </si>
  <si>
    <t>Jalan Indragiri No. 077</t>
  </si>
  <si>
    <t>3Max Organizer Strips</t>
  </si>
  <si>
    <t>5142-1</t>
  </si>
  <si>
    <t>Luhung Padmasari</t>
  </si>
  <si>
    <t>Jl. Pelajar Pejuang No. 25</t>
  </si>
  <si>
    <t>PastelOcean Color Pencil Set</t>
  </si>
  <si>
    <t>5144-1</t>
  </si>
  <si>
    <t>Respati Puspita</t>
  </si>
  <si>
    <t>Gang Pelajar Pejuang No. 95</t>
  </si>
  <si>
    <t>5148-1</t>
  </si>
  <si>
    <t>Galang Sitompul</t>
  </si>
  <si>
    <t>Economy Binders</t>
  </si>
  <si>
    <t>5150-1</t>
  </si>
  <si>
    <t>Kayla Sihombing</t>
  </si>
  <si>
    <t>Jalan Sukabumi No. 509</t>
  </si>
  <si>
    <t>HFX 6S Scientific Calculator</t>
  </si>
  <si>
    <t>5152-1</t>
  </si>
  <si>
    <t>Jumadi Suartini</t>
  </si>
  <si>
    <t>5154-1</t>
  </si>
  <si>
    <t>Rachel Pertiwi</t>
  </si>
  <si>
    <t>Jalan Lembong No. 9</t>
  </si>
  <si>
    <t>5156-1</t>
  </si>
  <si>
    <t>Ellis Wahyudin</t>
  </si>
  <si>
    <t>Self-Adhesive Removable Labels</t>
  </si>
  <si>
    <t>5158-1</t>
  </si>
  <si>
    <t>Praba Widodo</t>
  </si>
  <si>
    <t>Gang Jakarta No. 938</t>
  </si>
  <si>
    <t>TypeRight  Top-Opening Peel &amp; Seel Envelopes, Plain White</t>
  </si>
  <si>
    <t>5159-1</t>
  </si>
  <si>
    <t>Ibrani Widiastuti</t>
  </si>
  <si>
    <t>5160-1</t>
  </si>
  <si>
    <t>Karsa Kuswoyo</t>
  </si>
  <si>
    <t>Gang Gedebage Selatan No. 92</t>
  </si>
  <si>
    <t>5160-2</t>
  </si>
  <si>
    <t>5163-1</t>
  </si>
  <si>
    <t>TypeRight  Top-Opening Peel &amp; Seel  Envelopes, Gray</t>
  </si>
  <si>
    <t>5165-1</t>
  </si>
  <si>
    <t>Zulaikha Salahudin</t>
  </si>
  <si>
    <t>Artisan Non-Stick Binders</t>
  </si>
  <si>
    <t>5166-1</t>
  </si>
  <si>
    <t>DrawIt Colored Pencils</t>
  </si>
  <si>
    <t>5168-1</t>
  </si>
  <si>
    <t>Siska Halim</t>
  </si>
  <si>
    <t>Jl. HOS. Cokroaminoto No. 1</t>
  </si>
  <si>
    <t>Smiths Pen Style Liquid Stix; Assorted (yellow, pink, green, blue, orange), 5/Pack</t>
  </si>
  <si>
    <t>5168-2</t>
  </si>
  <si>
    <t>Steady Liquid Accent Tank-Style Highlighters</t>
  </si>
  <si>
    <t>5171-1</t>
  </si>
  <si>
    <t>Marsito Prasetya</t>
  </si>
  <si>
    <t>Gg. Kapten Muslihat No. 5</t>
  </si>
  <si>
    <t>Bagged Rubber Bands</t>
  </si>
  <si>
    <t>5173-1</t>
  </si>
  <si>
    <t>5174-1</t>
  </si>
  <si>
    <t>Kuncara Hasanah</t>
  </si>
  <si>
    <t>UGen Ultra Cordless Optical Suite</t>
  </si>
  <si>
    <t>5175-1</t>
  </si>
  <si>
    <t>Warta Situmorang</t>
  </si>
  <si>
    <t>Gang Jayawijaya No. 91</t>
  </si>
  <si>
    <t>5177-1</t>
  </si>
  <si>
    <t>5178-1</t>
  </si>
  <si>
    <t>Saadat Manullang</t>
  </si>
  <si>
    <t>Gang Monginsidi No. 432</t>
  </si>
  <si>
    <t>Cando PC940 Copier</t>
  </si>
  <si>
    <t>5180-1</t>
  </si>
  <si>
    <t>Rina Simanjuntak</t>
  </si>
  <si>
    <t>5181-1</t>
  </si>
  <si>
    <t>TechSavi Internet Navigator Keyboard</t>
  </si>
  <si>
    <t>5183-1</t>
  </si>
  <si>
    <t>Artisan Hi-Liter Smear-Safe Highlighters</t>
  </si>
  <si>
    <t>5185-1</t>
  </si>
  <si>
    <t>Hari Situmorang</t>
  </si>
  <si>
    <t>Artisan Hanging File Binders</t>
  </si>
  <si>
    <t>5186-1</t>
  </si>
  <si>
    <t>Oman Sihombing</t>
  </si>
  <si>
    <t>Jl. Raya Ujungberung No. 121</t>
  </si>
  <si>
    <t>Beekin 6 Outlet Metallic Surge Strip</t>
  </si>
  <si>
    <t>5188-1</t>
  </si>
  <si>
    <t>Tira Wibowo</t>
  </si>
  <si>
    <t>5189-1</t>
  </si>
  <si>
    <t>Martani Sudiati</t>
  </si>
  <si>
    <t>Jl. BKR No. 46</t>
  </si>
  <si>
    <t>5191-1</t>
  </si>
  <si>
    <t>Fluorescent Highlighters by DrawIt</t>
  </si>
  <si>
    <t>5193-1</t>
  </si>
  <si>
    <t>Gabriella Simbolon</t>
  </si>
  <si>
    <t>Artisan 481 Labels</t>
  </si>
  <si>
    <t>5194-1</t>
  </si>
  <si>
    <t>Ani Anggraini</t>
  </si>
  <si>
    <t>Jalan Kapten Muslihat No. 168</t>
  </si>
  <si>
    <t>Emerson C82 Color Inkjet Printer</t>
  </si>
  <si>
    <t>5195-1</t>
  </si>
  <si>
    <t>Bagus Pranowo</t>
  </si>
  <si>
    <t>Jalan Rajawali Barat No. 70</t>
  </si>
  <si>
    <t>Artisan Durable Binders</t>
  </si>
  <si>
    <t>5195-2</t>
  </si>
  <si>
    <t>Gang Suniaraja No. 67</t>
  </si>
  <si>
    <t>5198-1</t>
  </si>
  <si>
    <t>Warsita Megantara</t>
  </si>
  <si>
    <t>Pizazz Drawing Pencil Set</t>
  </si>
  <si>
    <t>5200-1</t>
  </si>
  <si>
    <t>Daru Haryanti</t>
  </si>
  <si>
    <t>Jalan Astana Anyar No. 41</t>
  </si>
  <si>
    <t>Artisan Poly Binder Pockets</t>
  </si>
  <si>
    <t>5201-1</t>
  </si>
  <si>
    <t>Citra Saputra</t>
  </si>
  <si>
    <t>Jl. K.H. Wahid Hasyim No. 4</t>
  </si>
  <si>
    <t>Barrel Sharpener</t>
  </si>
  <si>
    <t>5202-1</t>
  </si>
  <si>
    <t>Ismail Uwais</t>
  </si>
  <si>
    <t>5204-1</t>
  </si>
  <si>
    <t>Wardi Rahayu</t>
  </si>
  <si>
    <t>Jalan Raya Ujungberung No. 5</t>
  </si>
  <si>
    <t>Binding Machine Supplies</t>
  </si>
  <si>
    <t>5206-1</t>
  </si>
  <si>
    <t>Ajiman Mandasari</t>
  </si>
  <si>
    <t>Large Box</t>
  </si>
  <si>
    <t>5207-1</t>
  </si>
  <si>
    <t>Limar Usamah</t>
  </si>
  <si>
    <t>Jl. S. Parman No. 38</t>
  </si>
  <si>
    <t>5208-1</t>
  </si>
  <si>
    <t>Puji Haryanto</t>
  </si>
  <si>
    <t>Binder Posts</t>
  </si>
  <si>
    <t>5209-1</t>
  </si>
  <si>
    <t>Tiara Halim</t>
  </si>
  <si>
    <t>Binder Clips by OIC</t>
  </si>
  <si>
    <t>5211-1</t>
  </si>
  <si>
    <t>Hana Hastuti</t>
  </si>
  <si>
    <t>Economy Rollaway Files</t>
  </si>
  <si>
    <t>5212-1</t>
  </si>
  <si>
    <t>Self-Adhesive Ring Binder Labels</t>
  </si>
  <si>
    <t>5213-1</t>
  </si>
  <si>
    <t>5214-1</t>
  </si>
  <si>
    <t>Karta Purnawati</t>
  </si>
  <si>
    <t>Jl. Sukabumi No. 44</t>
  </si>
  <si>
    <t>5215-1</t>
  </si>
  <si>
    <t>Siska Utami</t>
  </si>
  <si>
    <t>3Max Polarizing Task Lamp with Clamp Arm, Light Gray</t>
  </si>
  <si>
    <t>5216-1</t>
  </si>
  <si>
    <t>Xanana Padmasari</t>
  </si>
  <si>
    <t>5218-1</t>
  </si>
  <si>
    <t>Latika Namaga</t>
  </si>
  <si>
    <t>Jl. Medokan Ayu No. 7</t>
  </si>
  <si>
    <t>5220-1</t>
  </si>
  <si>
    <t>Empluk Marbun</t>
  </si>
  <si>
    <t>Apex Straight Scissors</t>
  </si>
  <si>
    <t>5221-1</t>
  </si>
  <si>
    <t>Rangga Hutasoit</t>
  </si>
  <si>
    <t>5222-1</t>
  </si>
  <si>
    <t>Nugraha Nurdiyanti</t>
  </si>
  <si>
    <t>Gang Dipatiukur No. 9</t>
  </si>
  <si>
    <t>5224-1</t>
  </si>
  <si>
    <t>Intan Oktaviani</t>
  </si>
  <si>
    <t>5225-1</t>
  </si>
  <si>
    <t>5226-1</t>
  </si>
  <si>
    <t>Padma Adriansyah</t>
  </si>
  <si>
    <t>5227-1</t>
  </si>
  <si>
    <t>Artisan Binder Labels</t>
  </si>
  <si>
    <t>5229-1</t>
  </si>
  <si>
    <t>Hendri Fujiati</t>
  </si>
  <si>
    <t>Jl. Raya Ujungberung No. 86</t>
  </si>
  <si>
    <t>5231-1</t>
  </si>
  <si>
    <t>Purwanto Pratama</t>
  </si>
  <si>
    <t>Gang R.E Martadinata No. 16</t>
  </si>
  <si>
    <t>5232-1</t>
  </si>
  <si>
    <t>5234-1</t>
  </si>
  <si>
    <t>Baktianto Halim</t>
  </si>
  <si>
    <t>Alto Memo Cubes</t>
  </si>
  <si>
    <t>5235-1</t>
  </si>
  <si>
    <t>Kalim Simanjuntak</t>
  </si>
  <si>
    <t>Jalan Cikapayang No. 311</t>
  </si>
  <si>
    <t>5236-1</t>
  </si>
  <si>
    <t>Latif Nasyiah</t>
  </si>
  <si>
    <t>5238-1</t>
  </si>
  <si>
    <t>Yance Anggraini</t>
  </si>
  <si>
    <t>Jl. Erlangga No. 7</t>
  </si>
  <si>
    <t>5239-1</t>
  </si>
  <si>
    <t>Anita Siregar</t>
  </si>
  <si>
    <t>Jalan Pasteur No. 217</t>
  </si>
  <si>
    <t>5240-1</t>
  </si>
  <si>
    <t>Ikin Januar</t>
  </si>
  <si>
    <t>5241-1</t>
  </si>
  <si>
    <t>Caraka Nasyiah</t>
  </si>
  <si>
    <t>TechSavi Cordless Navigator Duo</t>
  </si>
  <si>
    <t>5242-1</t>
  </si>
  <si>
    <t>Bahuwarna Winarsih</t>
  </si>
  <si>
    <t>Jl. Pasir Koja No. 08</t>
  </si>
  <si>
    <t>Apex Preferred Stainless Steel Scissors</t>
  </si>
  <si>
    <t>5244-1</t>
  </si>
  <si>
    <t>Cindy Dongoran</t>
  </si>
  <si>
    <t>5246-1</t>
  </si>
  <si>
    <t>Dadi Anggraini</t>
  </si>
  <si>
    <t>5247-1</t>
  </si>
  <si>
    <t>Galang Namaga</t>
  </si>
  <si>
    <t>5248-1</t>
  </si>
  <si>
    <t>Naradi Handayani</t>
  </si>
  <si>
    <t>Gang Asia Afrika No. 96</t>
  </si>
  <si>
    <t>5250-1</t>
  </si>
  <si>
    <t>Almira Suryono</t>
  </si>
  <si>
    <t>Gg. Moch. Toha No. 0</t>
  </si>
  <si>
    <t>5251-1</t>
  </si>
  <si>
    <t>5253-1</t>
  </si>
  <si>
    <t>Halim Jailani</t>
  </si>
  <si>
    <t>Multi-Use Personal File Cart and Caster Set, Three Stacking Bins</t>
  </si>
  <si>
    <t>5254-1</t>
  </si>
  <si>
    <t>Desktop 3-Pocket Hot File</t>
  </si>
  <si>
    <t>5256-1</t>
  </si>
  <si>
    <t>Olga Marpaung</t>
  </si>
  <si>
    <t>Gg. Surapati No. 50</t>
  </si>
  <si>
    <t>5257-1</t>
  </si>
  <si>
    <t>Kawaya Puspasari</t>
  </si>
  <si>
    <t>5259-1</t>
  </si>
  <si>
    <t>5260-1</t>
  </si>
  <si>
    <t>Nadine Waskita</t>
  </si>
  <si>
    <t>Gang Rawamangun No. 02</t>
  </si>
  <si>
    <t>5261-1</t>
  </si>
  <si>
    <t>Kani Aryani</t>
  </si>
  <si>
    <t>600 Series Flip</t>
  </si>
  <si>
    <t>5263-1</t>
  </si>
  <si>
    <t>5265-1</t>
  </si>
  <si>
    <t>5267-1</t>
  </si>
  <si>
    <t>Putri Maryadi</t>
  </si>
  <si>
    <t>5268-1</t>
  </si>
  <si>
    <t>Ganep Uwais</t>
  </si>
  <si>
    <t>5268-2</t>
  </si>
  <si>
    <t>5272-1</t>
  </si>
  <si>
    <t>Cawisadi Anggriawan</t>
  </si>
  <si>
    <t>5274-1</t>
  </si>
  <si>
    <t>Olga Usamah</t>
  </si>
  <si>
    <t>Jalan S. Parman No. 88</t>
  </si>
  <si>
    <t>300 Series Non-Flip</t>
  </si>
  <si>
    <t>5274-2</t>
  </si>
  <si>
    <t>5277-1</t>
  </si>
  <si>
    <t>Warsita Maryadi</t>
  </si>
  <si>
    <t>5278-1</t>
  </si>
  <si>
    <t>Anom Januar</t>
  </si>
  <si>
    <t>Gg. Cihampelas No. 423</t>
  </si>
  <si>
    <t>5279-1</t>
  </si>
  <si>
    <t>Diah Sudiati</t>
  </si>
  <si>
    <t>5280-1</t>
  </si>
  <si>
    <t>Bajragin Saputra</t>
  </si>
  <si>
    <t>5282-1</t>
  </si>
  <si>
    <t>5284-1</t>
  </si>
  <si>
    <t>Prakosa Januar</t>
  </si>
  <si>
    <t>Jl. Dipenogoro No. 447</t>
  </si>
  <si>
    <t>Angle-D Binders with Locking Rings, Label Holders</t>
  </si>
  <si>
    <t>5286-1</t>
  </si>
  <si>
    <t>Ilsa Hassanah</t>
  </si>
  <si>
    <t>Brown Kraft Recycled Envelopes</t>
  </si>
  <si>
    <t>5288-1</t>
  </si>
  <si>
    <t>Eluh Usamah</t>
  </si>
  <si>
    <t>Jalan Ciumbuleuit No. 76</t>
  </si>
  <si>
    <t>5290-1</t>
  </si>
  <si>
    <t>Sakura Sihombing</t>
  </si>
  <si>
    <t>5291-1</t>
  </si>
  <si>
    <t>Steady 52201 APSCO Electric Pencil Sharpener</t>
  </si>
  <si>
    <t>5292-1</t>
  </si>
  <si>
    <t>Bancar Melani</t>
  </si>
  <si>
    <t>Gg. HOS. Cokroaminoto No. 72</t>
  </si>
  <si>
    <t>5294-1</t>
  </si>
  <si>
    <t>Eja Aryani</t>
  </si>
  <si>
    <t>5296-1</t>
  </si>
  <si>
    <t>5298-1</t>
  </si>
  <si>
    <t>Luis Siregar</t>
  </si>
  <si>
    <t>Gg. Ronggowarsito No. 033</t>
  </si>
  <si>
    <t>5299-1</t>
  </si>
  <si>
    <t>Yuliana Rahmawati</t>
  </si>
  <si>
    <t>Gang Kebonjati No. 827</t>
  </si>
  <si>
    <t>Artisan 487 Labels</t>
  </si>
  <si>
    <t>5300-1</t>
  </si>
  <si>
    <t>Wahyu Mulyani</t>
  </si>
  <si>
    <t>Jl. Kapten Muslihat No. 853</t>
  </si>
  <si>
    <t>Lumi Crayons</t>
  </si>
  <si>
    <t>5302-1</t>
  </si>
  <si>
    <t>Mujur Hariyah</t>
  </si>
  <si>
    <t>Jalan Moch. Toha No. 9</t>
  </si>
  <si>
    <t>5303-1</t>
  </si>
  <si>
    <t>Intan Widodo</t>
  </si>
  <si>
    <t>5304-1</t>
  </si>
  <si>
    <t>Tomi Putra</t>
  </si>
  <si>
    <t>Artisan Durable Poly Binders</t>
  </si>
  <si>
    <t>5305-1</t>
  </si>
  <si>
    <t>5307-1</t>
  </si>
  <si>
    <t>5309-1</t>
  </si>
  <si>
    <t>Pangeran Rahimah</t>
  </si>
  <si>
    <t>Gang Cikapayang No. 055</t>
  </si>
  <si>
    <t>Pizazz Colored Pencils</t>
  </si>
  <si>
    <t>5310-1</t>
  </si>
  <si>
    <t>Rachel Agustina</t>
  </si>
  <si>
    <t>5311-1</t>
  </si>
  <si>
    <t>Sidiq Sirait</t>
  </si>
  <si>
    <t>Apex Office Executive Series Stainless Steel Trimmers</t>
  </si>
  <si>
    <t>5312-1</t>
  </si>
  <si>
    <t>Genta Usada</t>
  </si>
  <si>
    <t>5313-1</t>
  </si>
  <si>
    <t>Kairav Winarno</t>
  </si>
  <si>
    <t>5314-1</t>
  </si>
  <si>
    <t>Daliman Pranowo</t>
  </si>
  <si>
    <t>Gg. Merdeka No. 97</t>
  </si>
  <si>
    <t>5315-1</t>
  </si>
  <si>
    <t>5316-1</t>
  </si>
  <si>
    <t>5318-1</t>
  </si>
  <si>
    <t>5319-1</t>
  </si>
  <si>
    <t>Harsaya Rahmawati</t>
  </si>
  <si>
    <t>Jalan Rumah Sakit No. 287</t>
  </si>
  <si>
    <t>3Max Polarizing Light Filter Sleeves</t>
  </si>
  <si>
    <t>5321-1</t>
  </si>
  <si>
    <t>Raditya Mayasari</t>
  </si>
  <si>
    <t>5323-1</t>
  </si>
  <si>
    <t>Tantri Handayani</t>
  </si>
  <si>
    <t>5324-1</t>
  </si>
  <si>
    <t>Michelle Oktaviani</t>
  </si>
  <si>
    <t>5326-1</t>
  </si>
  <si>
    <t>Luwar Yuniar</t>
  </si>
  <si>
    <t>5328-1</t>
  </si>
  <si>
    <t>Ega Zulaika</t>
  </si>
  <si>
    <t>5330-1</t>
  </si>
  <si>
    <t>Karya Haryanto</t>
  </si>
  <si>
    <t>Steady Pocket Accent Highlighters</t>
  </si>
  <si>
    <t>5332-1</t>
  </si>
  <si>
    <t>5334-1</t>
  </si>
  <si>
    <t>5335-1</t>
  </si>
  <si>
    <t>5335-2</t>
  </si>
  <si>
    <t>5336-1</t>
  </si>
  <si>
    <t>Prayogo Rajata</t>
  </si>
  <si>
    <t>Gg. Siliwangi No. 26</t>
  </si>
  <si>
    <t>5340-1</t>
  </si>
  <si>
    <t>Cawuk Fujiati</t>
  </si>
  <si>
    <t>Artisan Binding System Hidden Tab Executive Style Index Sets</t>
  </si>
  <si>
    <t>5342-1</t>
  </si>
  <si>
    <t>Cakrawangsa Waluyo</t>
  </si>
  <si>
    <t>Artisan Hi-Liter GlideStik Fluorescent Highlighter, Yellow Ink</t>
  </si>
  <si>
    <t>5343-1</t>
  </si>
  <si>
    <t>Rafid Rahayu</t>
  </si>
  <si>
    <t>5345-1</t>
  </si>
  <si>
    <t>Uda Megantara</t>
  </si>
  <si>
    <t>5346-1</t>
  </si>
  <si>
    <t>5347-1</t>
  </si>
  <si>
    <t>Akarsana Purwanti</t>
  </si>
  <si>
    <t>5349-1</t>
  </si>
  <si>
    <t>Dina Suryatmi</t>
  </si>
  <si>
    <t>Artisan 478 Labels</t>
  </si>
  <si>
    <t>5350-1</t>
  </si>
  <si>
    <t>Tantri Hutapea</t>
  </si>
  <si>
    <t>5352-1</t>
  </si>
  <si>
    <t>5354-1</t>
  </si>
  <si>
    <t>5355-1</t>
  </si>
  <si>
    <t>Capa Hartati</t>
  </si>
  <si>
    <t>Apex Forged Steel Scissors with Black Enamel Handles</t>
  </si>
  <si>
    <t>5357-1</t>
  </si>
  <si>
    <t>5358-1</t>
  </si>
  <si>
    <t>Najib Pratama</t>
  </si>
  <si>
    <t>5358-2</t>
  </si>
  <si>
    <t>5360-1</t>
  </si>
  <si>
    <t>Ajiono Setiawan</t>
  </si>
  <si>
    <t>5362-1</t>
  </si>
  <si>
    <t>Praba Handayani</t>
  </si>
  <si>
    <t>Smiths Bulldog Clip</t>
  </si>
  <si>
    <t>5364-1</t>
  </si>
  <si>
    <t>Imam Pertiwi</t>
  </si>
  <si>
    <t>5365-1</t>
  </si>
  <si>
    <t>5367-1</t>
  </si>
  <si>
    <t>Tantri Anggraini</t>
  </si>
  <si>
    <t>5367-2</t>
  </si>
  <si>
    <t>5369-1</t>
  </si>
  <si>
    <t>5373-1</t>
  </si>
  <si>
    <t>Daruna Mustofa</t>
  </si>
  <si>
    <t>Jalan Gegerkalong Hilir No. 763</t>
  </si>
  <si>
    <t>5375-1</t>
  </si>
  <si>
    <t>Argono Farida</t>
  </si>
  <si>
    <t>Jalan Cikapayang No. 31</t>
  </si>
  <si>
    <t>5377-1</t>
  </si>
  <si>
    <t>5379-1</t>
  </si>
  <si>
    <t>5381-1</t>
  </si>
  <si>
    <t>Salimah Habibi</t>
  </si>
  <si>
    <t>Emerson LQ-870 Dot Matrix Printer</t>
  </si>
  <si>
    <t>5383-1</t>
  </si>
  <si>
    <t>Zulfa Puspasari</t>
  </si>
  <si>
    <t>Gang Astana Anyar No. 0</t>
  </si>
  <si>
    <t>5384-1</t>
  </si>
  <si>
    <t>Ina Permata</t>
  </si>
  <si>
    <t>Gg. Surapati No. 471</t>
  </si>
  <si>
    <t>5386-1</t>
  </si>
  <si>
    <t>Wardi Yolanda</t>
  </si>
  <si>
    <t>5388-1</t>
  </si>
  <si>
    <t>Ega Rajata</t>
  </si>
  <si>
    <t>5389-1</t>
  </si>
  <si>
    <t>Rahayu Nurdiyanti</t>
  </si>
  <si>
    <t>5391-1</t>
  </si>
  <si>
    <t>Rangga Jailani</t>
  </si>
  <si>
    <t>Gg. Jamika No. 6</t>
  </si>
  <si>
    <t>5392-1</t>
  </si>
  <si>
    <t>Wadi Siregar</t>
  </si>
  <si>
    <t>5393-1</t>
  </si>
  <si>
    <t>Balapati Agustina</t>
  </si>
  <si>
    <t>5394-1</t>
  </si>
  <si>
    <t>Tasdik Nugroho</t>
  </si>
  <si>
    <t>Jl. Pasir Koja No. 059</t>
  </si>
  <si>
    <t>5395-1</t>
  </si>
  <si>
    <t>Kiandra Salahudin</t>
  </si>
  <si>
    <t>5396-1</t>
  </si>
  <si>
    <t>Usman Prabowo</t>
  </si>
  <si>
    <t>5398-1</t>
  </si>
  <si>
    <t>Bahuraksa Saragih</t>
  </si>
  <si>
    <t>5400-1</t>
  </si>
  <si>
    <t>5402-1</t>
  </si>
  <si>
    <t>Jasmani Napitupulu</t>
  </si>
  <si>
    <t>Gg. Joyoboyo No. 8</t>
  </si>
  <si>
    <t>HFX LaserJet 3310 Copier</t>
  </si>
  <si>
    <t>5402-2</t>
  </si>
  <si>
    <t>Unpadded Memo Slips</t>
  </si>
  <si>
    <t>5404-1</t>
  </si>
  <si>
    <t>Balangga Rahmawati</t>
  </si>
  <si>
    <t>Jl. W.R. Supratman No. 473</t>
  </si>
  <si>
    <t>5405-1</t>
  </si>
  <si>
    <t>Kayla Melani</t>
  </si>
  <si>
    <t>5407-1</t>
  </si>
  <si>
    <t>Raden Hasanah</t>
  </si>
  <si>
    <t>Ames Color-File Green Diamond Border X-ray Mailers</t>
  </si>
  <si>
    <t>5409-1</t>
  </si>
  <si>
    <t>Karsana Halim</t>
  </si>
  <si>
    <t>5411-1</t>
  </si>
  <si>
    <t>Artisan Hi-Liter Pen Style Six-Color Fluorescent Set</t>
  </si>
  <si>
    <t>5413-1</t>
  </si>
  <si>
    <t>Bakiadi Hassanah</t>
  </si>
  <si>
    <t>Blackstonian Pencils</t>
  </si>
  <si>
    <t>5415-1</t>
  </si>
  <si>
    <t>Luhung Sudiati</t>
  </si>
  <si>
    <t>Creator Colored Pencils</t>
  </si>
  <si>
    <t>5416-1</t>
  </si>
  <si>
    <t>Wisnu Kuswandari</t>
  </si>
  <si>
    <t>5418-1</t>
  </si>
  <si>
    <t>Apex Box Cutter Scissors</t>
  </si>
  <si>
    <t>5420-1</t>
  </si>
  <si>
    <t>Kunthara Prasetya</t>
  </si>
  <si>
    <t>5421-1</t>
  </si>
  <si>
    <t>5423-1</t>
  </si>
  <si>
    <t>Umay Hardiansyah</t>
  </si>
  <si>
    <t>5424-1</t>
  </si>
  <si>
    <t>Febi Pangestu</t>
  </si>
  <si>
    <t>Gang Sentot Alibasa No. 38</t>
  </si>
  <si>
    <t>5426-1</t>
  </si>
  <si>
    <t>Rika Mayasari</t>
  </si>
  <si>
    <t>5428-1</t>
  </si>
  <si>
    <t>Ayu Ardianto</t>
  </si>
  <si>
    <t>5430-1</t>
  </si>
  <si>
    <t>5432-1</t>
  </si>
  <si>
    <t>Rusman Aryani</t>
  </si>
  <si>
    <t>5433-1</t>
  </si>
  <si>
    <t>Jasmani Zulkarnain</t>
  </si>
  <si>
    <t>5434-1</t>
  </si>
  <si>
    <t>Jinawi Puspita</t>
  </si>
  <si>
    <t>5435-1</t>
  </si>
  <si>
    <t>Hilda Yulianti</t>
  </si>
  <si>
    <t>5436-1</t>
  </si>
  <si>
    <t>Airmail Envelopes</t>
  </si>
  <si>
    <t>5438-1</t>
  </si>
  <si>
    <t>Edi Waskita</t>
  </si>
  <si>
    <t>Jalan Asia Afrika No. 3</t>
  </si>
  <si>
    <t>5439-1</t>
  </si>
  <si>
    <t>5440-1</t>
  </si>
  <si>
    <t>5442-1</t>
  </si>
  <si>
    <t>Iriana Firmansyah</t>
  </si>
  <si>
    <t>5444-1</t>
  </si>
  <si>
    <t>Tugiman Santoso</t>
  </si>
  <si>
    <t>5445-1</t>
  </si>
  <si>
    <t>Iriana Permadi</t>
  </si>
  <si>
    <t>Smiths Colored Bar Computer Paper</t>
  </si>
  <si>
    <t>5446-1</t>
  </si>
  <si>
    <t>Rizki Purnawati</t>
  </si>
  <si>
    <t>Gang Monginsidi No. 138</t>
  </si>
  <si>
    <t>5448-1</t>
  </si>
  <si>
    <t>Panca Saptono</t>
  </si>
  <si>
    <t>5449-1</t>
  </si>
  <si>
    <t>5450-1</t>
  </si>
  <si>
    <t>Keisha Prayoga</t>
  </si>
  <si>
    <t>5451-1</t>
  </si>
  <si>
    <t>Dwi Yuniar</t>
  </si>
  <si>
    <t>5453-1</t>
  </si>
  <si>
    <t>5455-1</t>
  </si>
  <si>
    <t>Alto Perma 3000 Stacking Storage Drawers</t>
  </si>
  <si>
    <t>5456-1</t>
  </si>
  <si>
    <t>Nurul Samosir</t>
  </si>
  <si>
    <t>Jalan Pasirkoja No. 329</t>
  </si>
  <si>
    <t>5457-1</t>
  </si>
  <si>
    <t>Gang R.E Martadinata No. 35</t>
  </si>
  <si>
    <t>OIC Bulk Pack Metal Binder Clips</t>
  </si>
  <si>
    <t>5458-1</t>
  </si>
  <si>
    <t>5460-1</t>
  </si>
  <si>
    <t>Taswir Budiman</t>
  </si>
  <si>
    <t>Artisan Hi-Liter Comfort Grip Fluorescent Highlighter, Yellow Ink</t>
  </si>
  <si>
    <t>5461-1</t>
  </si>
  <si>
    <t>Asirwanda Rahimah</t>
  </si>
  <si>
    <t>5463-1</t>
  </si>
  <si>
    <t>Emerson Stylus 1520 Color Inkjet Printer</t>
  </si>
  <si>
    <t>5465-1</t>
  </si>
  <si>
    <t>Nilam Prastuti</t>
  </si>
  <si>
    <t>5467-1</t>
  </si>
  <si>
    <t>Bagas Putra</t>
  </si>
  <si>
    <t>5469-1</t>
  </si>
  <si>
    <t>Oskar Permadi</t>
  </si>
  <si>
    <t>5470-1</t>
  </si>
  <si>
    <t>Gamani Maryati</t>
  </si>
  <si>
    <t>5471-1</t>
  </si>
  <si>
    <t>Rahmi Prabowo</t>
  </si>
  <si>
    <t>5473-1</t>
  </si>
  <si>
    <t>Galiono Wibowo</t>
  </si>
  <si>
    <t>Jl. Ciwastra No. 2</t>
  </si>
  <si>
    <t>5475-1</t>
  </si>
  <si>
    <t>Viktor Sihombing</t>
  </si>
  <si>
    <t>Gang Ahmad Yani No. 6</t>
  </si>
  <si>
    <t>24 Capacity Maxi Data Binder Racks, Pearl</t>
  </si>
  <si>
    <t>5476-1</t>
  </si>
  <si>
    <t>Lega Anggriawan</t>
  </si>
  <si>
    <t>5477-1</t>
  </si>
  <si>
    <t>Cengkal Lazuardi</t>
  </si>
  <si>
    <t>5478-1</t>
  </si>
  <si>
    <t>5479-1</t>
  </si>
  <si>
    <t>Raina Laksita</t>
  </si>
  <si>
    <t>5479-2</t>
  </si>
  <si>
    <t>Assorted Color Push Pins</t>
  </si>
  <si>
    <t>5483-1</t>
  </si>
  <si>
    <t>Jamil Mustofa</t>
  </si>
  <si>
    <t>Jalan Cikutra Barat No. 96</t>
  </si>
  <si>
    <t>5485-1</t>
  </si>
  <si>
    <t>Nyana Suryatmi</t>
  </si>
  <si>
    <t>5487-1</t>
  </si>
  <si>
    <t>Natalia Palastri</t>
  </si>
  <si>
    <t>5489-1</t>
  </si>
  <si>
    <t>5491-1</t>
  </si>
  <si>
    <t>Alto 3-Hole Punch</t>
  </si>
  <si>
    <t>5493-1</t>
  </si>
  <si>
    <t>5494-1</t>
  </si>
  <si>
    <t>5496-1</t>
  </si>
  <si>
    <t>Dwi Utami</t>
  </si>
  <si>
    <t>5497-1</t>
  </si>
  <si>
    <t>Jamal Hidayanto</t>
  </si>
  <si>
    <t>5498-1</t>
  </si>
  <si>
    <t>Rahmi Prakasa</t>
  </si>
  <si>
    <t>Jalan Sadang Serang No. 54</t>
  </si>
  <si>
    <t>5500-1</t>
  </si>
  <si>
    <t>Eman Widodo</t>
  </si>
  <si>
    <t>5502-1</t>
  </si>
  <si>
    <t>Gambira Prasasta</t>
  </si>
  <si>
    <t>Gang Yos Sudarso No. 78</t>
  </si>
  <si>
    <t>5504-1</t>
  </si>
  <si>
    <t>Lanang Wijayanti</t>
  </si>
  <si>
    <t>5505-1</t>
  </si>
  <si>
    <t>Galuh Zulaika</t>
  </si>
  <si>
    <t>Jalan Otto Iskandardinata No. 1</t>
  </si>
  <si>
    <t>5506-1</t>
  </si>
  <si>
    <t>Creator Anti Dust Chalk, 12/Pack</t>
  </si>
  <si>
    <t>5507-1</t>
  </si>
  <si>
    <t>Harimurti Wulandari</t>
  </si>
  <si>
    <t>Jalan Kendalsari No. 1</t>
  </si>
  <si>
    <t>5508-1</t>
  </si>
  <si>
    <t>5510-1</t>
  </si>
  <si>
    <t>Mila Napitupulu</t>
  </si>
  <si>
    <t>5512-1</t>
  </si>
  <si>
    <t>Eka Sitorus</t>
  </si>
  <si>
    <t>5513-1</t>
  </si>
  <si>
    <t>Ade Novitasari</t>
  </si>
  <si>
    <t>Jl. Cihampelas No. 4</t>
  </si>
  <si>
    <t>5514-1</t>
  </si>
  <si>
    <t>Wardi Nasyidah</t>
  </si>
  <si>
    <t>5516-1</t>
  </si>
  <si>
    <t>5518-1</t>
  </si>
  <si>
    <t>Gatot Siregar</t>
  </si>
  <si>
    <t>5520-1</t>
  </si>
  <si>
    <t>5521-1</t>
  </si>
  <si>
    <t>5523-1</t>
  </si>
  <si>
    <t>Dwi Suartini</t>
  </si>
  <si>
    <t>Gg. Tubagus Ismail No. 864</t>
  </si>
  <si>
    <t>5525-1</t>
  </si>
  <si>
    <t>Adams "While You Were Out" Message Pads</t>
  </si>
  <si>
    <t>5526-1</t>
  </si>
  <si>
    <t>Cahyono Novitasari</t>
  </si>
  <si>
    <t>5527-1</t>
  </si>
  <si>
    <t>Puspa Maryati</t>
  </si>
  <si>
    <t>5529-1</t>
  </si>
  <si>
    <t>5531-1</t>
  </si>
  <si>
    <t>Cawisadi Wijaya</t>
  </si>
  <si>
    <t>5533-1</t>
  </si>
  <si>
    <t>Elma Samosir</t>
  </si>
  <si>
    <t>Gang Raya Setiabudhi No. 870</t>
  </si>
  <si>
    <t>5534-1</t>
  </si>
  <si>
    <t>Maman Wulandari</t>
  </si>
  <si>
    <t>Jl. Pasir Koja No. 64</t>
  </si>
  <si>
    <t>Artisan 474 Labels</t>
  </si>
  <si>
    <t>5536-1</t>
  </si>
  <si>
    <t>5537-1</t>
  </si>
  <si>
    <t>Prasetya Wahyuni</t>
  </si>
  <si>
    <t>5539-1</t>
  </si>
  <si>
    <t>Elma Susanti</t>
  </si>
  <si>
    <t>5539-2</t>
  </si>
  <si>
    <t>Smiths Paper Clips</t>
  </si>
  <si>
    <t>5541-1</t>
  </si>
  <si>
    <t>Tiara Lazuardi</t>
  </si>
  <si>
    <t>5544-1</t>
  </si>
  <si>
    <t>TechSavi Cordless Access Keyboard</t>
  </si>
  <si>
    <t>5546-1</t>
  </si>
  <si>
    <t>Upik Siregar</t>
  </si>
  <si>
    <t>Gang Medokan Ayu No. 764</t>
  </si>
  <si>
    <t>5547-1</t>
  </si>
  <si>
    <t>Taufik Najmudin</t>
  </si>
  <si>
    <t>5548-1</t>
  </si>
  <si>
    <t>Kardi Narpati</t>
  </si>
  <si>
    <t>Artisan File Folder Labels</t>
  </si>
  <si>
    <t>5549-1</t>
  </si>
  <si>
    <t>5551-1</t>
  </si>
  <si>
    <t>Gabriella Napitupulu</t>
  </si>
  <si>
    <t>Artisan Round Ring Poly Binders</t>
  </si>
  <si>
    <t>5552-1</t>
  </si>
  <si>
    <t>Kania Budiyanto</t>
  </si>
  <si>
    <t>5554-1</t>
  </si>
  <si>
    <t>5556-1</t>
  </si>
  <si>
    <t>Gada Gunawan</t>
  </si>
  <si>
    <t>5558-1</t>
  </si>
  <si>
    <t>Siska Maryadi</t>
  </si>
  <si>
    <t>Gg. BKR No. 882</t>
  </si>
  <si>
    <t>Colored Push Pins</t>
  </si>
  <si>
    <t>5558-2</t>
  </si>
  <si>
    <t>Steady Colorific Eraseable Coloring Pencils, 12 Count</t>
  </si>
  <si>
    <t>5560-1</t>
  </si>
  <si>
    <t>Mustofa Tarihoran</t>
  </si>
  <si>
    <t>5562-1</t>
  </si>
  <si>
    <t>Paris Palastri</t>
  </si>
  <si>
    <t>5564-1</t>
  </si>
  <si>
    <t>Bakiono Wahyuni</t>
  </si>
  <si>
    <t>5566-1</t>
  </si>
  <si>
    <t>Emas Kurniawan</t>
  </si>
  <si>
    <t>5566-2</t>
  </si>
  <si>
    <t>5569-1</t>
  </si>
  <si>
    <t>Bakti Simbolon</t>
  </si>
  <si>
    <t>Jl. R.E Martadinata No. 18</t>
  </si>
  <si>
    <t>5570-1</t>
  </si>
  <si>
    <t>Gatot Wibisono</t>
  </si>
  <si>
    <t>5572-1</t>
  </si>
  <si>
    <t>Abyasa Yulianti</t>
  </si>
  <si>
    <t>5574-1</t>
  </si>
  <si>
    <t>Jumadi Sitompul</t>
  </si>
  <si>
    <t>5576-1</t>
  </si>
  <si>
    <t>Cahyadi Wulandari</t>
  </si>
  <si>
    <t>5578-1</t>
  </si>
  <si>
    <t>Garang Kuswoyo</t>
  </si>
  <si>
    <t>5579-1</t>
  </si>
  <si>
    <t>Irwan Wahyuni</t>
  </si>
  <si>
    <t>Jl. Moch. Toha No. 1</t>
  </si>
  <si>
    <t>5581-1</t>
  </si>
  <si>
    <t>Gantar Kuswoyo</t>
  </si>
  <si>
    <t>5583-1</t>
  </si>
  <si>
    <t>Luis Hasanah</t>
  </si>
  <si>
    <t>5584-1</t>
  </si>
  <si>
    <t>5586-1</t>
  </si>
  <si>
    <t>Talia Maryadi</t>
  </si>
  <si>
    <t>5588-1</t>
  </si>
  <si>
    <t>Gambira Kusmawati</t>
  </si>
  <si>
    <t>5589-1</t>
  </si>
  <si>
    <t>5591-1</t>
  </si>
  <si>
    <t>Bagus Astuti</t>
  </si>
  <si>
    <t>Smiths File Caddy</t>
  </si>
  <si>
    <t>5593-1</t>
  </si>
  <si>
    <t>5594-1</t>
  </si>
  <si>
    <t>Gada Hardiansyah</t>
  </si>
  <si>
    <t>5596-1</t>
  </si>
  <si>
    <t>5597-1</t>
  </si>
  <si>
    <t>Salwa Wulandari</t>
  </si>
  <si>
    <t>5599-1</t>
  </si>
  <si>
    <t>Aswani Winarno</t>
  </si>
  <si>
    <t>5599-2</t>
  </si>
  <si>
    <t>5603-1</t>
  </si>
  <si>
    <t>5604-1</t>
  </si>
  <si>
    <t>5605-1</t>
  </si>
  <si>
    <t>Arsipatra Halimah</t>
  </si>
  <si>
    <t>5606-1</t>
  </si>
  <si>
    <t>Diah Prakasa</t>
  </si>
  <si>
    <t>Jl. Pasir Koja No. 2</t>
  </si>
  <si>
    <t>5607-1</t>
  </si>
  <si>
    <t>5609-1</t>
  </si>
  <si>
    <t>5609-2</t>
  </si>
  <si>
    <t>5612-1</t>
  </si>
  <si>
    <t>5613-1</t>
  </si>
  <si>
    <t>5615-1</t>
  </si>
  <si>
    <t>Hasim Salahudin</t>
  </si>
  <si>
    <t>5616-1</t>
  </si>
  <si>
    <t>Saka Wijaya</t>
  </si>
  <si>
    <t>5618-1</t>
  </si>
  <si>
    <t>5619-1</t>
  </si>
  <si>
    <t>Dadap Zulkarnain</t>
  </si>
  <si>
    <t>Gang W.R. Supratman No. 8</t>
  </si>
  <si>
    <t>5621-1</t>
  </si>
  <si>
    <t>Luhung Nuraini</t>
  </si>
  <si>
    <t>5621-2</t>
  </si>
  <si>
    <t>5625-1</t>
  </si>
  <si>
    <t>Dian Haryanti</t>
  </si>
  <si>
    <t>5627-1</t>
  </si>
  <si>
    <t>Latika Siregar</t>
  </si>
  <si>
    <t>5629-1</t>
  </si>
  <si>
    <t>Jaiman Marbun</t>
  </si>
  <si>
    <t>5630-1</t>
  </si>
  <si>
    <t>Cawuk Pradipta</t>
  </si>
  <si>
    <t>5631-1</t>
  </si>
  <si>
    <t>Jl. Indragiri No. 43</t>
  </si>
  <si>
    <t>5633-1</t>
  </si>
  <si>
    <t>5635-1</t>
  </si>
  <si>
    <t>Rama Firgantoro</t>
  </si>
  <si>
    <t>5637-1</t>
  </si>
  <si>
    <t>Anom Hasanah</t>
  </si>
  <si>
    <t>Jalan Gardujati No. 6</t>
  </si>
  <si>
    <t>5639-1</t>
  </si>
  <si>
    <t>5641-1</t>
  </si>
  <si>
    <t>5643-1</t>
  </si>
  <si>
    <t>5644-1</t>
  </si>
  <si>
    <t>5645-1</t>
  </si>
  <si>
    <t>5646-1</t>
  </si>
  <si>
    <t>5647-1</t>
  </si>
  <si>
    <t>Leo Pranowo</t>
  </si>
  <si>
    <t>5648-1</t>
  </si>
  <si>
    <t>Artisan Reinforcements for Hole-Punch Pages</t>
  </si>
  <si>
    <t>5650-1</t>
  </si>
  <si>
    <t>Janet Riyanti</t>
  </si>
  <si>
    <t>5651-1</t>
  </si>
  <si>
    <t>Aris Widiastuti</t>
  </si>
  <si>
    <t>5653-1</t>
  </si>
  <si>
    <t>5655-1</t>
  </si>
  <si>
    <t>Argono Pertiwi</t>
  </si>
  <si>
    <t>5655-2</t>
  </si>
  <si>
    <t>5658-1</t>
  </si>
  <si>
    <t>5659-1</t>
  </si>
  <si>
    <t>Laras Lazuardi</t>
  </si>
  <si>
    <t>Gg. Wonoayu No. 96</t>
  </si>
  <si>
    <t>5661-1</t>
  </si>
  <si>
    <t>5663-1</t>
  </si>
  <si>
    <t>Prabawa Maryadi</t>
  </si>
  <si>
    <t>Jalan Joyoboyo No. 3</t>
  </si>
  <si>
    <t>Artisan Hi-Liter EverBold Pen Style Fluorescent Highlighters, 4/Pack</t>
  </si>
  <si>
    <t>5665-1</t>
  </si>
  <si>
    <t>5667-1</t>
  </si>
  <si>
    <t>5669-1</t>
  </si>
  <si>
    <t>Citra Natsir</t>
  </si>
  <si>
    <t>5670-1</t>
  </si>
  <si>
    <t>Luluh Pratiwi</t>
  </si>
  <si>
    <t>5671-1</t>
  </si>
  <si>
    <t>5672-1</t>
  </si>
  <si>
    <t>TechSavi Cordless Keyboard</t>
  </si>
  <si>
    <t>5674-1</t>
  </si>
  <si>
    <t>Harjaya Budiyanto</t>
  </si>
  <si>
    <t>5676-1</t>
  </si>
  <si>
    <t>Panca Damanik</t>
  </si>
  <si>
    <t>5677-1</t>
  </si>
  <si>
    <t>Yoga Lestari</t>
  </si>
  <si>
    <t>Jl. Gardujati No. 178</t>
  </si>
  <si>
    <t>5679-1</t>
  </si>
  <si>
    <t>Kamidin Saptono</t>
  </si>
  <si>
    <t>5680-1</t>
  </si>
  <si>
    <t>Maimunah Safitri</t>
  </si>
  <si>
    <t>5681-1</t>
  </si>
  <si>
    <t>5682-1</t>
  </si>
  <si>
    <t>Virman Prayoga</t>
  </si>
  <si>
    <t>Gang Jend. A. Yani No. 7</t>
  </si>
  <si>
    <t>5684-1</t>
  </si>
  <si>
    <t>Gantar Permata</t>
  </si>
  <si>
    <t>Smiths Pushpins</t>
  </si>
  <si>
    <t>5685-1</t>
  </si>
  <si>
    <t>5686-1</t>
  </si>
  <si>
    <t>Rini Marbun</t>
  </si>
  <si>
    <t>5687-1</t>
  </si>
  <si>
    <t>5689-1</t>
  </si>
  <si>
    <t>5690-1</t>
  </si>
  <si>
    <t>5692-1</t>
  </si>
  <si>
    <t>5693-1</t>
  </si>
  <si>
    <t>Mumpuni Haryanto</t>
  </si>
  <si>
    <t>Gg. Moch. Toha No. 63</t>
  </si>
  <si>
    <t>5695-1</t>
  </si>
  <si>
    <t>5696-1</t>
  </si>
  <si>
    <t>Anastasia Rahimah</t>
  </si>
  <si>
    <t>Jl. Kutisari Selatan No. 078</t>
  </si>
  <si>
    <t>5698-1</t>
  </si>
  <si>
    <t>5699-1</t>
  </si>
  <si>
    <t>Raina Manullang</t>
  </si>
  <si>
    <t>5701-1</t>
  </si>
  <si>
    <t>Yulia Mahendra</t>
  </si>
  <si>
    <t>5702-1</t>
  </si>
  <si>
    <t>5703-1</t>
  </si>
  <si>
    <t>5705-1</t>
  </si>
  <si>
    <t>Darmaji Rajasa</t>
  </si>
  <si>
    <t>5706-1</t>
  </si>
  <si>
    <t>5708-1</t>
  </si>
  <si>
    <t>Lantar Gunawan</t>
  </si>
  <si>
    <t>5710-1</t>
  </si>
  <si>
    <t>Adhiarja Wahyudin</t>
  </si>
  <si>
    <t>5711-1</t>
  </si>
  <si>
    <t>Arta Rahmawati</t>
  </si>
  <si>
    <t>5712-1</t>
  </si>
  <si>
    <t>5713-1</t>
  </si>
  <si>
    <t>Taufan Gunawan</t>
  </si>
  <si>
    <t>5715-1</t>
  </si>
  <si>
    <t>5717-1</t>
  </si>
  <si>
    <t>Cengkir Pradana</t>
  </si>
  <si>
    <t>5718-1</t>
  </si>
  <si>
    <t>Ira Prasetyo</t>
  </si>
  <si>
    <t>5719-1</t>
  </si>
  <si>
    <t>5720-1</t>
  </si>
  <si>
    <t>5721-1</t>
  </si>
  <si>
    <t>Ajimin Andriani</t>
  </si>
  <si>
    <t>5722-1</t>
  </si>
  <si>
    <t>Aswani Rajata</t>
  </si>
  <si>
    <t>Gg. Rumah Sakit No. 617</t>
  </si>
  <si>
    <t>5724-1</t>
  </si>
  <si>
    <t>Oliva Melani</t>
  </si>
  <si>
    <t>5724-2</t>
  </si>
  <si>
    <t>5728-1</t>
  </si>
  <si>
    <t>Tiara Megantara</t>
  </si>
  <si>
    <t>5730-1</t>
  </si>
  <si>
    <t>Daliono Yolanda</t>
  </si>
  <si>
    <t>5731-1</t>
  </si>
  <si>
    <t>Prayitna Pangestu</t>
  </si>
  <si>
    <t>Gang Ciwastra No. 43</t>
  </si>
  <si>
    <t>5732-1</t>
  </si>
  <si>
    <t>Jati Laksmiwati</t>
  </si>
  <si>
    <t>Apex Design Stainless Steel Bent Scissors</t>
  </si>
  <si>
    <t>5734-1</t>
  </si>
  <si>
    <t>Julia Situmorang</t>
  </si>
  <si>
    <t>5736-1</t>
  </si>
  <si>
    <t>Opung Saptono</t>
  </si>
  <si>
    <t>Col-Erase Pencils with Erasers</t>
  </si>
  <si>
    <t>5737-1</t>
  </si>
  <si>
    <t>5738-1</t>
  </si>
  <si>
    <t>5740-1</t>
  </si>
  <si>
    <t>Caket Rahimah</t>
  </si>
  <si>
    <t>5741-1</t>
  </si>
  <si>
    <t>Kania Tampubolon</t>
  </si>
  <si>
    <t>5742-1</t>
  </si>
  <si>
    <t>5743-1</t>
  </si>
  <si>
    <t>Farhunnisa Yulianti</t>
  </si>
  <si>
    <t>5745-1</t>
  </si>
  <si>
    <t>5747-1</t>
  </si>
  <si>
    <t>Kajen Zulkarnain</t>
  </si>
  <si>
    <t>5749-1</t>
  </si>
  <si>
    <t>5750-1</t>
  </si>
  <si>
    <t>5752-1</t>
  </si>
  <si>
    <t>5754-1</t>
  </si>
  <si>
    <t>5755-1</t>
  </si>
  <si>
    <t>Gamani Mulyani</t>
  </si>
  <si>
    <t>5757-1</t>
  </si>
  <si>
    <t>5760-1</t>
  </si>
  <si>
    <t>Karna Pertiwi</t>
  </si>
  <si>
    <t>5762-1</t>
  </si>
  <si>
    <t>5762-2</t>
  </si>
  <si>
    <t>5766-1</t>
  </si>
  <si>
    <t>Yuni Nugroho</t>
  </si>
  <si>
    <t>5768-1</t>
  </si>
  <si>
    <t>5768-2</t>
  </si>
  <si>
    <t>5773-1</t>
  </si>
  <si>
    <t>5775-1</t>
  </si>
  <si>
    <t>5777-1</t>
  </si>
  <si>
    <t>5778-1</t>
  </si>
  <si>
    <t>5779-1</t>
  </si>
  <si>
    <t>5781-1</t>
  </si>
  <si>
    <t>Bakidin Firmansyah</t>
  </si>
  <si>
    <t>5782-1</t>
  </si>
  <si>
    <t>5784-1</t>
  </si>
  <si>
    <t>Rendy Andriani</t>
  </si>
  <si>
    <t>5786-1</t>
  </si>
  <si>
    <t>Olga Gunawan</t>
  </si>
  <si>
    <t>5787-1</t>
  </si>
  <si>
    <t>Purwa Nasyidah</t>
  </si>
  <si>
    <t>5788-1</t>
  </si>
  <si>
    <t>5790-1</t>
  </si>
  <si>
    <t>Calista Ardianto</t>
  </si>
  <si>
    <t>5791-1</t>
  </si>
  <si>
    <t>Nasim Purwanti</t>
  </si>
  <si>
    <t>5793-1</t>
  </si>
  <si>
    <t>Gambira Suryono</t>
  </si>
  <si>
    <t>5795-1</t>
  </si>
  <si>
    <t>5797-1</t>
  </si>
  <si>
    <t>5799-1</t>
  </si>
  <si>
    <t>5800-1</t>
  </si>
  <si>
    <t>Cawisono Mardhiyah</t>
  </si>
  <si>
    <t>5801-1</t>
  </si>
  <si>
    <t>5802-1</t>
  </si>
  <si>
    <t>5803-1</t>
  </si>
  <si>
    <t>Jayeng Wastuti</t>
  </si>
  <si>
    <t>5804-1</t>
  </si>
  <si>
    <t>5804-2</t>
  </si>
  <si>
    <t>5805-1</t>
  </si>
  <si>
    <t>Juli Waluyo</t>
  </si>
  <si>
    <t>Gg. Stasiun Wonokromo No. 324</t>
  </si>
  <si>
    <t>5806-1</t>
  </si>
  <si>
    <t>5807-1</t>
  </si>
  <si>
    <t>Lembah Rajasa</t>
  </si>
  <si>
    <t>Jalan Raya Setiabudhi No. 595</t>
  </si>
  <si>
    <t>5809-1</t>
  </si>
  <si>
    <t>Nilam Dabukke</t>
  </si>
  <si>
    <t>5811-1</t>
  </si>
  <si>
    <t>Mahmud Tarihoran</t>
  </si>
  <si>
    <t>5813-1</t>
  </si>
  <si>
    <t>Rahmat Handayani</t>
  </si>
  <si>
    <t>Artisan Hole Reinforcements</t>
  </si>
  <si>
    <t>5814-1</t>
  </si>
  <si>
    <t>Najwa Usamah</t>
  </si>
  <si>
    <t>5815-1</t>
  </si>
  <si>
    <t>Danuja Prayoga</t>
  </si>
  <si>
    <t>5816-1</t>
  </si>
  <si>
    <t>Warsita Nurdiyanti</t>
  </si>
  <si>
    <t>5818-1</t>
  </si>
  <si>
    <t>5819-1</t>
  </si>
  <si>
    <t>Paiman Uwais</t>
  </si>
  <si>
    <t>Gang Gedebage Selatan No. 1</t>
  </si>
  <si>
    <t>5821-1</t>
  </si>
  <si>
    <t>Mahdi Rajata</t>
  </si>
  <si>
    <t>5822-1</t>
  </si>
  <si>
    <t>5824-1</t>
  </si>
  <si>
    <t>Nilam Latupono</t>
  </si>
  <si>
    <t>5826-1</t>
  </si>
  <si>
    <t>Yoga Damanik</t>
  </si>
  <si>
    <t>5829-1</t>
  </si>
  <si>
    <t>Lukita Lestari</t>
  </si>
  <si>
    <t>5831-1</t>
  </si>
  <si>
    <t>Cakrajiya Sihombing</t>
  </si>
  <si>
    <t>5832-1</t>
  </si>
  <si>
    <t>Putu Suwarno</t>
  </si>
  <si>
    <t>5833-1</t>
  </si>
  <si>
    <t>5834-1</t>
  </si>
  <si>
    <t>5835-1</t>
  </si>
  <si>
    <t>Hilda Sihotang</t>
  </si>
  <si>
    <t>5837-1</t>
  </si>
  <si>
    <t>Kezia Astuti</t>
  </si>
  <si>
    <t>Jl. Rumah Sakit No. 65</t>
  </si>
  <si>
    <t>5838-1</t>
  </si>
  <si>
    <t>Ilyas Najmudin</t>
  </si>
  <si>
    <t>5840-1</t>
  </si>
  <si>
    <t>5841-1</t>
  </si>
  <si>
    <t>5842-1</t>
  </si>
  <si>
    <t>5843-1</t>
  </si>
  <si>
    <t>Najwa Najmudin</t>
  </si>
  <si>
    <t>5845-1</t>
  </si>
  <si>
    <t>5847-1</t>
  </si>
  <si>
    <t>5848-1</t>
  </si>
  <si>
    <t>Danuja Rajasa</t>
  </si>
  <si>
    <t>5850-1</t>
  </si>
  <si>
    <t>Hafshah Utami</t>
  </si>
  <si>
    <t>Alto Six-Outlet Power Strip, 4 Cord Length</t>
  </si>
  <si>
    <t>5852-1</t>
  </si>
  <si>
    <t>Anggabaya Palastri</t>
  </si>
  <si>
    <t>5854-1</t>
  </si>
  <si>
    <t>5856-1</t>
  </si>
  <si>
    <t>Marwata Fujiati</t>
  </si>
  <si>
    <t>Gang Dipatiukur No. 24</t>
  </si>
  <si>
    <t>5857-1</t>
  </si>
  <si>
    <t>5859-1</t>
  </si>
  <si>
    <t>5861-1</t>
  </si>
  <si>
    <t>Jayadi Safitri</t>
  </si>
  <si>
    <t>Gg. Setiabudhi No. 32</t>
  </si>
  <si>
    <t>5863-1</t>
  </si>
  <si>
    <t>5865-1</t>
  </si>
  <si>
    <t>Ratna Sitorus</t>
  </si>
  <si>
    <t>5867-1</t>
  </si>
  <si>
    <t>5868-1</t>
  </si>
  <si>
    <t>5869-1</t>
  </si>
  <si>
    <t>Galar Nasyidah</t>
  </si>
  <si>
    <t>5869-2</t>
  </si>
  <si>
    <t>5870-1</t>
  </si>
  <si>
    <t>Lembah Saragih</t>
  </si>
  <si>
    <t>5871-1</t>
  </si>
  <si>
    <t>5872-1</t>
  </si>
  <si>
    <t>Dacin Setiawan</t>
  </si>
  <si>
    <t>5873-1</t>
  </si>
  <si>
    <t>Balijan Setiawan</t>
  </si>
  <si>
    <t>5875-1</t>
  </si>
  <si>
    <t>Amelia Kuswoyo</t>
  </si>
  <si>
    <t>5877-1</t>
  </si>
  <si>
    <t>Satya Nurdiyanti</t>
  </si>
  <si>
    <t>5879-1</t>
  </si>
  <si>
    <t>5881-1</t>
  </si>
  <si>
    <t>5882-1</t>
  </si>
  <si>
    <t>Bakda Firmansyah</t>
  </si>
  <si>
    <t>5884-1</t>
  </si>
  <si>
    <t>5885-1</t>
  </si>
  <si>
    <t>Mursita Yuniar</t>
  </si>
  <si>
    <t>5886-1</t>
  </si>
  <si>
    <t>Liman Siregar</t>
  </si>
  <si>
    <t>5887-1</t>
  </si>
  <si>
    <t>5888-1</t>
  </si>
  <si>
    <t>5888-2</t>
  </si>
  <si>
    <t>5891-1</t>
  </si>
  <si>
    <t>5893-1</t>
  </si>
  <si>
    <t>Kairav Mandasari</t>
  </si>
  <si>
    <t>5894-1</t>
  </si>
  <si>
    <t>Ozy Pratama</t>
  </si>
  <si>
    <t>5896-1</t>
  </si>
  <si>
    <t>Cahyo Widodo</t>
  </si>
  <si>
    <t>Gang Lembong No. 1</t>
  </si>
  <si>
    <t>5898-1</t>
  </si>
  <si>
    <t>5899-1</t>
  </si>
  <si>
    <t>5900-1</t>
  </si>
  <si>
    <t>5902-1</t>
  </si>
  <si>
    <t>Unggul Megantara</t>
  </si>
  <si>
    <t>5904-1</t>
  </si>
  <si>
    <t>5906-1</t>
  </si>
  <si>
    <t>5907-1</t>
  </si>
  <si>
    <t>5908-1</t>
  </si>
  <si>
    <t>Lanjar Tampubolon</t>
  </si>
  <si>
    <t>5909-1</t>
  </si>
  <si>
    <t>5911-1</t>
  </si>
  <si>
    <t>5913-1</t>
  </si>
  <si>
    <t>5914-1</t>
  </si>
  <si>
    <t>Lintang Prabowo</t>
  </si>
  <si>
    <t>Jl. Suryakencana No. 75</t>
  </si>
  <si>
    <t>5916-1</t>
  </si>
  <si>
    <t>5917-1</t>
  </si>
  <si>
    <t>5919-1</t>
  </si>
  <si>
    <t>5921-1</t>
  </si>
  <si>
    <t>Elvin Yuniar</t>
  </si>
  <si>
    <t>5923-1</t>
  </si>
  <si>
    <t>5925-1</t>
  </si>
  <si>
    <t>Titi Kuswandari</t>
  </si>
  <si>
    <t>5927-1</t>
  </si>
  <si>
    <t>5928-1</t>
  </si>
  <si>
    <t>Harsaya Salahudin</t>
  </si>
  <si>
    <t>Gg. Dipenogoro No. 947</t>
  </si>
  <si>
    <t>5930-1</t>
  </si>
  <si>
    <t>5931-1</t>
  </si>
  <si>
    <t>Agus Winarsih</t>
  </si>
  <si>
    <t>5932-1</t>
  </si>
  <si>
    <t>5933-1</t>
  </si>
  <si>
    <t>Emil Mayasari</t>
  </si>
  <si>
    <t>5935-1</t>
  </si>
  <si>
    <t>5937-1</t>
  </si>
  <si>
    <t>5938-1</t>
  </si>
  <si>
    <t>Harto Firgantoro</t>
  </si>
  <si>
    <t>5939-1</t>
  </si>
  <si>
    <t>Karsana Nugroho</t>
  </si>
  <si>
    <t>5941-1</t>
  </si>
  <si>
    <t>Hasna Prakasa</t>
  </si>
  <si>
    <t>5943-1</t>
  </si>
  <si>
    <t>5943-2</t>
  </si>
  <si>
    <t>5944-1</t>
  </si>
  <si>
    <t>Ibun Hutapea</t>
  </si>
  <si>
    <t>5947-1</t>
  </si>
  <si>
    <t>Ibrani Anggraini</t>
  </si>
  <si>
    <t>5949-1</t>
  </si>
  <si>
    <t>Silvia Siregar</t>
  </si>
  <si>
    <t>5951-1</t>
  </si>
  <si>
    <t>5952-1</t>
  </si>
  <si>
    <t>5955-1</t>
  </si>
  <si>
    <t>Nalar Zulaika</t>
  </si>
  <si>
    <t>5956-1</t>
  </si>
  <si>
    <t>Artawan Mahendra</t>
  </si>
  <si>
    <t>5960-1</t>
  </si>
  <si>
    <t>Jayadi Prakasa</t>
  </si>
  <si>
    <t>5962-1</t>
  </si>
  <si>
    <t>Vega Kurniawan</t>
  </si>
  <si>
    <t>Jalan Dipatiukur No. 56</t>
  </si>
  <si>
    <t>5964-1</t>
  </si>
  <si>
    <t>5965-1</t>
  </si>
  <si>
    <t>5967-1</t>
  </si>
  <si>
    <t>5968-1</t>
  </si>
  <si>
    <t>5969-1</t>
  </si>
  <si>
    <t>Ajimin Suartini</t>
  </si>
  <si>
    <t>5971-1</t>
  </si>
  <si>
    <t>5973-1</t>
  </si>
  <si>
    <t>Sari Januar</t>
  </si>
  <si>
    <t>5974-1</t>
  </si>
  <si>
    <t>5976-1</t>
  </si>
  <si>
    <t>Lala Wacana</t>
  </si>
  <si>
    <t>5977-1</t>
  </si>
  <si>
    <t>5978-1</t>
  </si>
  <si>
    <t>5980-1</t>
  </si>
  <si>
    <t>5982-1</t>
  </si>
  <si>
    <t>5983-1</t>
  </si>
  <si>
    <t>Jatmiko Megantara</t>
  </si>
  <si>
    <t>5984-1</t>
  </si>
  <si>
    <t>Oni Prastuti</t>
  </si>
  <si>
    <t>5985-1</t>
  </si>
  <si>
    <t>5987-1</t>
  </si>
  <si>
    <t>Laila Usamah</t>
  </si>
  <si>
    <t>5988-1</t>
  </si>
  <si>
    <t>5990-1</t>
  </si>
  <si>
    <t>Carub Hardiansyah</t>
  </si>
  <si>
    <t>5990-2</t>
  </si>
  <si>
    <t>5993-1</t>
  </si>
  <si>
    <t>5994-1</t>
  </si>
  <si>
    <t>5996-1</t>
  </si>
  <si>
    <t>5997-1</t>
  </si>
  <si>
    <t>5997-2</t>
  </si>
  <si>
    <t>6000-1</t>
  </si>
  <si>
    <t>Lanjar Hakim</t>
  </si>
  <si>
    <t>6001-1</t>
  </si>
  <si>
    <t>Kawaya Hastuti</t>
  </si>
  <si>
    <t>Jalan Pasirkoja No. 750</t>
  </si>
  <si>
    <t>6002-1</t>
  </si>
  <si>
    <t>Arta Lestari</t>
  </si>
  <si>
    <t>6003-1</t>
  </si>
  <si>
    <t>6005-1</t>
  </si>
  <si>
    <t>6006-1</t>
  </si>
  <si>
    <t>Bagus Setiawan</t>
  </si>
  <si>
    <t>Jl. Monginsidi No. 1</t>
  </si>
  <si>
    <t>6007-1</t>
  </si>
  <si>
    <t>Kambali Wahyuni</t>
  </si>
  <si>
    <t>6009-1</t>
  </si>
  <si>
    <t>6011-1</t>
  </si>
  <si>
    <t>6012-1</t>
  </si>
  <si>
    <t>6014-1</t>
  </si>
  <si>
    <t>Ida Waluyo</t>
  </si>
  <si>
    <t>6014-2</t>
  </si>
  <si>
    <t>6017-1</t>
  </si>
  <si>
    <t>6019-1</t>
  </si>
  <si>
    <t>6021-1</t>
  </si>
  <si>
    <t>Zaenab Aryani</t>
  </si>
  <si>
    <t>6023-1</t>
  </si>
  <si>
    <t>6025-1</t>
  </si>
  <si>
    <t>Jais Wahyudin</t>
  </si>
  <si>
    <t>6027-1</t>
  </si>
  <si>
    <t>6029-1</t>
  </si>
  <si>
    <t>6030-1</t>
  </si>
  <si>
    <t>6032-1</t>
  </si>
  <si>
    <t>Azalea Anggriawan</t>
  </si>
  <si>
    <t>6034-1</t>
  </si>
  <si>
    <t>6036-1</t>
  </si>
  <si>
    <t>Opung Padmasari</t>
  </si>
  <si>
    <t>6037-1</t>
  </si>
  <si>
    <t>6038-1</t>
  </si>
  <si>
    <t>6039-1</t>
  </si>
  <si>
    <t>6042-1</t>
  </si>
  <si>
    <t>6044-1</t>
  </si>
  <si>
    <t>Opan Permata</t>
  </si>
  <si>
    <t>Jalan Kapten Muslihat No. 4</t>
  </si>
  <si>
    <t>6046-1</t>
  </si>
  <si>
    <t>Ophelia Natsir</t>
  </si>
  <si>
    <t>Jalan Sukajadi No. 09</t>
  </si>
  <si>
    <t>6048-1</t>
  </si>
  <si>
    <t>Rusman Adriansyah</t>
  </si>
  <si>
    <t>6050-1</t>
  </si>
  <si>
    <t>6052-1</t>
  </si>
  <si>
    <t>6054-1</t>
  </si>
  <si>
    <t>6056-1</t>
  </si>
  <si>
    <t>Nardi Simanjuntak</t>
  </si>
  <si>
    <t>6057-1</t>
  </si>
  <si>
    <t>6058-1</t>
  </si>
  <si>
    <t>Emas Megantara</t>
  </si>
  <si>
    <t>6059-1</t>
  </si>
  <si>
    <t>6061-1</t>
  </si>
  <si>
    <t>6063-1</t>
  </si>
  <si>
    <t>6065-1</t>
  </si>
  <si>
    <t>Kamidin Yolanda</t>
  </si>
  <si>
    <t>6066-1</t>
  </si>
  <si>
    <t>6067-1</t>
  </si>
  <si>
    <t>Mahmud Tampubolon</t>
  </si>
  <si>
    <t>6068-1</t>
  </si>
  <si>
    <t>6070-1</t>
  </si>
  <si>
    <t>6071-1</t>
  </si>
  <si>
    <t>6072-1</t>
  </si>
  <si>
    <t>Wirda Novitasari</t>
  </si>
  <si>
    <t>6074-1</t>
  </si>
  <si>
    <t>6076-1</t>
  </si>
  <si>
    <t>Daruna Irawan</t>
  </si>
  <si>
    <t>6077-1</t>
  </si>
  <si>
    <t>6079-1</t>
  </si>
  <si>
    <t>Karen Kuswandari</t>
  </si>
  <si>
    <t>6081-1</t>
  </si>
  <si>
    <t>6083-1</t>
  </si>
  <si>
    <t>Dimas Marbun</t>
  </si>
  <si>
    <t>6085-1</t>
  </si>
  <si>
    <t>Rahman Prastuti</t>
  </si>
  <si>
    <t>6086-1</t>
  </si>
  <si>
    <t>Endah Budiyanto</t>
  </si>
  <si>
    <t>Gg. Jayawijaya No. 34</t>
  </si>
  <si>
    <t>6088-1</t>
  </si>
  <si>
    <t>6090-1</t>
  </si>
  <si>
    <t>Icha Mandala</t>
  </si>
  <si>
    <t>6094-1</t>
  </si>
  <si>
    <t>Ina Nasyidah</t>
  </si>
  <si>
    <t>6095-1</t>
  </si>
  <si>
    <t>6096-1</t>
  </si>
  <si>
    <t>Keisha Hutasoit</t>
  </si>
  <si>
    <t>6098-1</t>
  </si>
  <si>
    <t>6099-1</t>
  </si>
  <si>
    <t>Laras Hartati</t>
  </si>
  <si>
    <t>6100-1</t>
  </si>
  <si>
    <t>6102-1</t>
  </si>
  <si>
    <t>Dadi Laksita</t>
  </si>
  <si>
    <t>6103-1</t>
  </si>
  <si>
    <t>Jindra Safitri</t>
  </si>
  <si>
    <t>6104-1</t>
  </si>
  <si>
    <t>6104-2</t>
  </si>
  <si>
    <t>6108-1</t>
  </si>
  <si>
    <t>Ayu Wastuti</t>
  </si>
  <si>
    <t>6109-1</t>
  </si>
  <si>
    <t>6110-1</t>
  </si>
  <si>
    <t>6112-1</t>
  </si>
  <si>
    <t>6113-1</t>
  </si>
  <si>
    <t>6114-1</t>
  </si>
  <si>
    <t>6116-1</t>
  </si>
  <si>
    <t>6118-1</t>
  </si>
  <si>
    <t>Ibrani Yuniar</t>
  </si>
  <si>
    <t>Jl. Kiaracondong No. 48</t>
  </si>
  <si>
    <t>Smiths Bulk Pack Metal Binder Clips</t>
  </si>
  <si>
    <t>6119-1</t>
  </si>
  <si>
    <t>6121-1</t>
  </si>
  <si>
    <t>Betania Thamrin</t>
  </si>
  <si>
    <t>6123-1</t>
  </si>
  <si>
    <t>6124-1</t>
  </si>
  <si>
    <t>6125-1</t>
  </si>
  <si>
    <t>6127-1</t>
  </si>
  <si>
    <t>6128-1</t>
  </si>
  <si>
    <t>Karna Sinaga</t>
  </si>
  <si>
    <t>6130-1</t>
  </si>
  <si>
    <t>6132-1</t>
  </si>
  <si>
    <t>Kemba Sihotang</t>
  </si>
  <si>
    <t>6134-1</t>
  </si>
  <si>
    <t>6135-1</t>
  </si>
  <si>
    <t>6136-1</t>
  </si>
  <si>
    <t>Novi Hardiansyah</t>
  </si>
  <si>
    <t>6138-1</t>
  </si>
  <si>
    <t>6140-1</t>
  </si>
  <si>
    <t>6141-1</t>
  </si>
  <si>
    <t>Alliance Rubber Bands</t>
  </si>
  <si>
    <t>6143-1</t>
  </si>
  <si>
    <t>6143-2</t>
  </si>
  <si>
    <t>6144-1</t>
  </si>
  <si>
    <t>6146-1</t>
  </si>
  <si>
    <t>6148-1</t>
  </si>
  <si>
    <t>6150-1</t>
  </si>
  <si>
    <t>6151-1</t>
  </si>
  <si>
    <t>6152-1</t>
  </si>
  <si>
    <t>6154-1</t>
  </si>
  <si>
    <t>6155-1</t>
  </si>
  <si>
    <t>Tedi Hartati</t>
  </si>
  <si>
    <t>6157-1</t>
  </si>
  <si>
    <t>6158-1</t>
  </si>
  <si>
    <t>6159-1</t>
  </si>
  <si>
    <t>6159-2</t>
  </si>
  <si>
    <t>6165-1</t>
  </si>
  <si>
    <t>Eja Mulyani</t>
  </si>
  <si>
    <t>Gg. Jakarta No. 86</t>
  </si>
  <si>
    <t>6166-1</t>
  </si>
  <si>
    <t>6167-1</t>
  </si>
  <si>
    <t>6168-1</t>
  </si>
  <si>
    <t>6169-1</t>
  </si>
  <si>
    <t>6170-1</t>
  </si>
  <si>
    <t>6172-1</t>
  </si>
  <si>
    <t>6174-1</t>
  </si>
  <si>
    <t>6175-1</t>
  </si>
  <si>
    <t>Lasmanto Yuliarti</t>
  </si>
  <si>
    <t>6176-1</t>
  </si>
  <si>
    <t>Putu Hardiansyah</t>
  </si>
  <si>
    <t>6177-1</t>
  </si>
  <si>
    <t>Hilda Halim</t>
  </si>
  <si>
    <t>6179-1</t>
  </si>
  <si>
    <t>6181-1</t>
  </si>
  <si>
    <t>Keisha Budiyanto</t>
  </si>
  <si>
    <t>6183-1</t>
  </si>
  <si>
    <t>Harja Safitri</t>
  </si>
  <si>
    <t>Gang Jakarta No. 158</t>
  </si>
  <si>
    <t>6184-1</t>
  </si>
  <si>
    <t>6185-1</t>
  </si>
  <si>
    <t>Melinda Hutapea</t>
  </si>
  <si>
    <t>6186-1</t>
  </si>
  <si>
    <t>Harjasa Irawan</t>
  </si>
  <si>
    <t>6187-1</t>
  </si>
  <si>
    <t>6189-1</t>
  </si>
  <si>
    <t>Bambang Rajata</t>
  </si>
  <si>
    <t>Gang K.H. Wahid Hasyim No. 1</t>
  </si>
  <si>
    <t>6190-1</t>
  </si>
  <si>
    <t>6191-1</t>
  </si>
  <si>
    <t>6193-1</t>
  </si>
  <si>
    <t>6194-1</t>
  </si>
  <si>
    <t>6196-1</t>
  </si>
  <si>
    <t>6197-1</t>
  </si>
  <si>
    <t>6197-2</t>
  </si>
  <si>
    <t>6201-1</t>
  </si>
  <si>
    <t>6203-1</t>
  </si>
  <si>
    <t>Tri Siregar</t>
  </si>
  <si>
    <t>Gang Merdeka No. 298</t>
  </si>
  <si>
    <t>6204-1</t>
  </si>
  <si>
    <t>6206-1</t>
  </si>
  <si>
    <t>6208-1</t>
  </si>
  <si>
    <t>Agnes Yulianti</t>
  </si>
  <si>
    <t>6209-1</t>
  </si>
  <si>
    <t>6211-1</t>
  </si>
  <si>
    <t>Jl. Yos Sudarso No. 78</t>
  </si>
  <si>
    <t>6213-1</t>
  </si>
  <si>
    <t>Imam Iswahyudi</t>
  </si>
  <si>
    <t>6214-1</t>
  </si>
  <si>
    <t>Jane Gunawan</t>
  </si>
  <si>
    <t>6215-1</t>
  </si>
  <si>
    <t>6217-1</t>
  </si>
  <si>
    <t>6219-1</t>
  </si>
  <si>
    <t>Kawaca Andriani</t>
  </si>
  <si>
    <t>6220-1</t>
  </si>
  <si>
    <t>6221-1</t>
  </si>
  <si>
    <t>Akarsana Winarno</t>
  </si>
  <si>
    <t>6222-1</t>
  </si>
  <si>
    <t>6223-1</t>
  </si>
  <si>
    <t>Dadap Riyanti</t>
  </si>
  <si>
    <t>6224-1</t>
  </si>
  <si>
    <t>6225-1</t>
  </si>
  <si>
    <t>6226-1</t>
  </si>
  <si>
    <t>6227-1</t>
  </si>
  <si>
    <t>Vicky Mardhiyah</t>
  </si>
  <si>
    <t>6228-1</t>
  </si>
  <si>
    <t>6230-1</t>
  </si>
  <si>
    <t>Abyasa Salahudin</t>
  </si>
  <si>
    <t>6231-1</t>
  </si>
  <si>
    <t>6232-1</t>
  </si>
  <si>
    <t>Bakidin Nugroho</t>
  </si>
  <si>
    <t>6234-1</t>
  </si>
  <si>
    <t>Prima Andriani</t>
  </si>
  <si>
    <t>6235-1</t>
  </si>
  <si>
    <t>Purwanto Irawan</t>
  </si>
  <si>
    <t>6237-1</t>
  </si>
  <si>
    <t>6238-1</t>
  </si>
  <si>
    <t>Opan Prasetyo</t>
  </si>
  <si>
    <t>6240-1</t>
  </si>
  <si>
    <t>6242-1</t>
  </si>
  <si>
    <t>6243-1</t>
  </si>
  <si>
    <t>Lukman Nurdiyanti</t>
  </si>
  <si>
    <t>6244-1</t>
  </si>
  <si>
    <t>6246-1</t>
  </si>
  <si>
    <t>Pangestu Sihombing</t>
  </si>
  <si>
    <t>6248-1</t>
  </si>
  <si>
    <t>Raharja Saputra</t>
  </si>
  <si>
    <t>6250-1</t>
  </si>
  <si>
    <t>Genta Iswahyudi</t>
  </si>
  <si>
    <t>6252-1</t>
  </si>
  <si>
    <t>6254-1</t>
  </si>
  <si>
    <t>Siti Maulana</t>
  </si>
  <si>
    <t>6256-1</t>
  </si>
  <si>
    <t>Mahfud Laksita</t>
  </si>
  <si>
    <t>6257-1</t>
  </si>
  <si>
    <t>6258-1</t>
  </si>
  <si>
    <t>6260-1</t>
  </si>
  <si>
    <t>6261-1</t>
  </si>
  <si>
    <t>Hasna Prasetya</t>
  </si>
  <si>
    <t>6263-1</t>
  </si>
  <si>
    <t>6264-1</t>
  </si>
  <si>
    <t>6266-1</t>
  </si>
  <si>
    <t>Empluk Uyainah</t>
  </si>
  <si>
    <t>6266-2</t>
  </si>
  <si>
    <t>6269-1</t>
  </si>
  <si>
    <t>6270-1</t>
  </si>
  <si>
    <t>Queen Fujiati</t>
  </si>
  <si>
    <t>6272-1</t>
  </si>
  <si>
    <t>6273-1</t>
  </si>
  <si>
    <t>Gandewa Sitorus</t>
  </si>
  <si>
    <t>6274-1</t>
  </si>
  <si>
    <t>6275-1</t>
  </si>
  <si>
    <t>Mila Sihotang</t>
  </si>
  <si>
    <t>6276-1</t>
  </si>
  <si>
    <t>Wisnu Rahmawati</t>
  </si>
  <si>
    <t>6278-1</t>
  </si>
  <si>
    <t>6278-2</t>
  </si>
  <si>
    <t>6280-1</t>
  </si>
  <si>
    <t>6280-2</t>
  </si>
  <si>
    <t>6281-1</t>
  </si>
  <si>
    <t>6285-1</t>
  </si>
  <si>
    <t>Margana Handayani</t>
  </si>
  <si>
    <t>6287-1</t>
  </si>
  <si>
    <t>6288-1</t>
  </si>
  <si>
    <t>6290-1</t>
  </si>
  <si>
    <t>6291-1</t>
  </si>
  <si>
    <t>6293-1</t>
  </si>
  <si>
    <t>6294-1</t>
  </si>
  <si>
    <t>6295-1</t>
  </si>
  <si>
    <t>Lega Thamrin</t>
  </si>
  <si>
    <t>6296-1</t>
  </si>
  <si>
    <t>Nabila Padmasari</t>
  </si>
  <si>
    <t>6298-1</t>
  </si>
  <si>
    <t>Kasiyah Puspasari</t>
  </si>
  <si>
    <t>Gang Ronggowarsito No. 27</t>
  </si>
  <si>
    <t>6300-1</t>
  </si>
  <si>
    <t>Cinta Rahmawati</t>
  </si>
  <si>
    <t>6301-1</t>
  </si>
  <si>
    <t>6302-1</t>
  </si>
  <si>
    <t>6303-1</t>
  </si>
  <si>
    <t>6304-1</t>
  </si>
  <si>
    <t>6306-1</t>
  </si>
  <si>
    <t>Leo Sudiati</t>
  </si>
  <si>
    <t>6307-1</t>
  </si>
  <si>
    <t>Prima Prasetyo</t>
  </si>
  <si>
    <t>6309-1</t>
  </si>
  <si>
    <t>Rahman Yuliarti</t>
  </si>
  <si>
    <t>Jl. Abdul Muis No. 3</t>
  </si>
  <si>
    <t>6311-1</t>
  </si>
  <si>
    <t>Dina Sitorus</t>
  </si>
  <si>
    <t>6313-1</t>
  </si>
  <si>
    <t>6315-1</t>
  </si>
  <si>
    <t>6316-1</t>
  </si>
  <si>
    <t>6317-1</t>
  </si>
  <si>
    <t>6319-1</t>
  </si>
  <si>
    <t>6320-1</t>
  </si>
  <si>
    <t>Radika Suartini</t>
  </si>
  <si>
    <t>6321-1</t>
  </si>
  <si>
    <t>6322-1</t>
  </si>
  <si>
    <t>6324-1</t>
  </si>
  <si>
    <t>6325-1</t>
  </si>
  <si>
    <t>6325-2</t>
  </si>
  <si>
    <t>6327-1</t>
  </si>
  <si>
    <t>Enteng Widodo</t>
  </si>
  <si>
    <t>6328-1</t>
  </si>
  <si>
    <t>6329-1</t>
  </si>
  <si>
    <t>6330-1</t>
  </si>
  <si>
    <t>6332-1</t>
  </si>
  <si>
    <t>6333-1</t>
  </si>
  <si>
    <t>Laila Tarihoran</t>
  </si>
  <si>
    <t>6335-1</t>
  </si>
  <si>
    <t>Timbul Marpaung</t>
  </si>
  <si>
    <t>6336-1</t>
  </si>
  <si>
    <t>6336-2</t>
  </si>
  <si>
    <t>6337-1</t>
  </si>
  <si>
    <t>6338-1</t>
  </si>
  <si>
    <t>6339-1</t>
  </si>
  <si>
    <t>6339-2</t>
  </si>
  <si>
    <t>6340-1</t>
  </si>
  <si>
    <t>6342-1</t>
  </si>
  <si>
    <t>Niyaga Laksita</t>
  </si>
  <si>
    <t>6343-1</t>
  </si>
  <si>
    <t>6345-1</t>
  </si>
  <si>
    <t>6346-1</t>
  </si>
  <si>
    <t>6347-1</t>
  </si>
  <si>
    <t>Vinsen Widodo</t>
  </si>
  <si>
    <t>6348-1</t>
  </si>
  <si>
    <t>6349-1</t>
  </si>
  <si>
    <t>6351-1</t>
  </si>
  <si>
    <t>Puji Waskita</t>
  </si>
  <si>
    <t>6352-1</t>
  </si>
  <si>
    <t>Wawan Haryanti</t>
  </si>
  <si>
    <t>6353-1</t>
  </si>
  <si>
    <t>Umi Marbun</t>
  </si>
  <si>
    <t>6354-1</t>
  </si>
  <si>
    <t>6355-1</t>
  </si>
  <si>
    <t>6356-1</t>
  </si>
  <si>
    <t>HFX 610 Color Digital Copier / Printer</t>
  </si>
  <si>
    <t>6358-1</t>
  </si>
  <si>
    <t>6359-1</t>
  </si>
  <si>
    <t>6361-1</t>
  </si>
  <si>
    <t>Galih Halim</t>
  </si>
  <si>
    <t>6362-1</t>
  </si>
  <si>
    <t>Vero Kusumo</t>
  </si>
  <si>
    <t>6364-1</t>
  </si>
  <si>
    <t>6365-1</t>
  </si>
  <si>
    <t>Kuncara Melani</t>
  </si>
  <si>
    <t>6367-1</t>
  </si>
  <si>
    <t>Siti Anggraini</t>
  </si>
  <si>
    <t>6369-1</t>
  </si>
  <si>
    <t>6370-1</t>
  </si>
  <si>
    <t>6371-1</t>
  </si>
  <si>
    <t>6373-1</t>
  </si>
  <si>
    <t>6374-1</t>
  </si>
  <si>
    <t>6376-1</t>
  </si>
  <si>
    <t>6377-1</t>
  </si>
  <si>
    <t>6379-1</t>
  </si>
  <si>
    <t>6380-1</t>
  </si>
  <si>
    <t>6382-1</t>
  </si>
  <si>
    <t>6384-1</t>
  </si>
  <si>
    <t>6384-2</t>
  </si>
  <si>
    <t>6387-1</t>
  </si>
  <si>
    <t>6388-1</t>
  </si>
  <si>
    <t>6389-1</t>
  </si>
  <si>
    <t>6390-1</t>
  </si>
  <si>
    <t>6391-1</t>
  </si>
  <si>
    <t>Widya Setiawan</t>
  </si>
  <si>
    <t>6392-1</t>
  </si>
  <si>
    <t>Daliman Sitorus</t>
  </si>
  <si>
    <t>6393-1</t>
  </si>
  <si>
    <t>6394-1</t>
  </si>
  <si>
    <t>6395-1</t>
  </si>
  <si>
    <t>6396-1</t>
  </si>
  <si>
    <t>6397-1</t>
  </si>
  <si>
    <t>Bancar Mulyani</t>
  </si>
  <si>
    <t>6399-1</t>
  </si>
  <si>
    <t>6401-1</t>
  </si>
  <si>
    <t>6402-1</t>
  </si>
  <si>
    <t>6403-1</t>
  </si>
  <si>
    <t>6403-2</t>
  </si>
  <si>
    <t>6407-1</t>
  </si>
  <si>
    <t>6409-1</t>
  </si>
  <si>
    <t>6411-1</t>
  </si>
  <si>
    <t>6413-1</t>
  </si>
  <si>
    <t>6414-1</t>
  </si>
  <si>
    <t>Among Firmansyah</t>
  </si>
  <si>
    <t>6415-1</t>
  </si>
  <si>
    <t>6417-1</t>
  </si>
  <si>
    <t>Gang Jend. A. Yani No. 75</t>
  </si>
  <si>
    <t>6417-2</t>
  </si>
  <si>
    <t>Gg. Gedebage Selatan No. 794</t>
  </si>
  <si>
    <t>6418-1</t>
  </si>
  <si>
    <t>6422-1</t>
  </si>
  <si>
    <t>6423-1</t>
  </si>
  <si>
    <t>6425-1</t>
  </si>
  <si>
    <t>6426-1</t>
  </si>
  <si>
    <t>Galih Mustofa</t>
  </si>
  <si>
    <t>6427-1</t>
  </si>
  <si>
    <t>6429-1</t>
  </si>
  <si>
    <t>6430-1</t>
  </si>
  <si>
    <t>6432-1</t>
  </si>
  <si>
    <t>6433-1</t>
  </si>
  <si>
    <t>6434-1</t>
  </si>
  <si>
    <t>6436-1</t>
  </si>
  <si>
    <t>6437-1</t>
  </si>
  <si>
    <t>Aditya Uyainah</t>
  </si>
  <si>
    <t>6437-2</t>
  </si>
  <si>
    <t>6438-1</t>
  </si>
  <si>
    <t>6440-1</t>
  </si>
  <si>
    <t>6442-1</t>
  </si>
  <si>
    <t>6443-1</t>
  </si>
  <si>
    <t>6445-1</t>
  </si>
  <si>
    <t>6447-1</t>
  </si>
  <si>
    <t>6449-1</t>
  </si>
  <si>
    <t>6451-1</t>
  </si>
  <si>
    <t>6453-1</t>
  </si>
  <si>
    <t>6455-1</t>
  </si>
  <si>
    <t>6457-1</t>
  </si>
  <si>
    <t>6457-2</t>
  </si>
  <si>
    <t>6460-1</t>
  </si>
  <si>
    <t>Laila Anggraini</t>
  </si>
  <si>
    <t>6461-1</t>
  </si>
  <si>
    <t>6463-1</t>
  </si>
  <si>
    <t>Wulan Hariyah</t>
  </si>
  <si>
    <t>6465-1</t>
  </si>
  <si>
    <t>Rizki Firgantoro</t>
  </si>
  <si>
    <t>6467-1</t>
  </si>
  <si>
    <t>6469-1</t>
  </si>
  <si>
    <t>6471-1</t>
  </si>
  <si>
    <t>6472-1</t>
  </si>
  <si>
    <t>Rendy Firmansyah</t>
  </si>
  <si>
    <t>6473-1</t>
  </si>
  <si>
    <t>6475-1</t>
  </si>
  <si>
    <t>6477-1</t>
  </si>
  <si>
    <t>Gaduh Marbun</t>
  </si>
  <si>
    <t>6479-1</t>
  </si>
  <si>
    <t>Pangestu Rajata</t>
  </si>
  <si>
    <t>6480-1</t>
  </si>
  <si>
    <t>Tri Rahmawati</t>
  </si>
  <si>
    <t>6482-1</t>
  </si>
  <si>
    <t>6483-1</t>
  </si>
  <si>
    <t>6484-1</t>
  </si>
  <si>
    <t>Farah Maheswara</t>
  </si>
  <si>
    <t>6485-1</t>
  </si>
  <si>
    <t>6487-1</t>
  </si>
  <si>
    <t>6489-1</t>
  </si>
  <si>
    <t>Rangga Budiman</t>
  </si>
  <si>
    <t>6491-1</t>
  </si>
  <si>
    <t>Kania Kuswandari</t>
  </si>
  <si>
    <t>Gg. Dipatiukur No. 002</t>
  </si>
  <si>
    <t>6493-1</t>
  </si>
  <si>
    <t>Hartana Nurdiyanti</t>
  </si>
  <si>
    <t>6495-1</t>
  </si>
  <si>
    <t>6496-1</t>
  </si>
  <si>
    <t>6497-1</t>
  </si>
  <si>
    <t>6498-1</t>
  </si>
  <si>
    <t>Anita Halim</t>
  </si>
  <si>
    <t>6499-1</t>
  </si>
  <si>
    <t>Olga Irawan</t>
  </si>
  <si>
    <t>6500-1</t>
  </si>
  <si>
    <t>6502-1</t>
  </si>
  <si>
    <t>Ulya Agustina</t>
  </si>
  <si>
    <t>6503-1</t>
  </si>
  <si>
    <t>6504-1</t>
  </si>
  <si>
    <t>6505-1</t>
  </si>
  <si>
    <t>6506-1</t>
  </si>
  <si>
    <t>6507-1</t>
  </si>
  <si>
    <t>6508-1</t>
  </si>
  <si>
    <t>6509-1</t>
  </si>
  <si>
    <t>6510-1</t>
  </si>
  <si>
    <t>6511-1</t>
  </si>
  <si>
    <t>Hardi Prayoga</t>
  </si>
  <si>
    <t>6512-1</t>
  </si>
  <si>
    <t>6514-1</t>
  </si>
  <si>
    <t>6515-1</t>
  </si>
  <si>
    <t>6515-2</t>
  </si>
  <si>
    <t>6517-1</t>
  </si>
  <si>
    <t>Zelaya Maryati</t>
  </si>
  <si>
    <t>6521-1</t>
  </si>
  <si>
    <t>6523-1</t>
  </si>
  <si>
    <t>6525-1</t>
  </si>
  <si>
    <t>6526-1</t>
  </si>
  <si>
    <t>6527-1</t>
  </si>
  <si>
    <t>Employee Database</t>
  </si>
  <si>
    <t>Date</t>
  </si>
  <si>
    <t>Employee ID</t>
  </si>
  <si>
    <t>First</t>
  </si>
  <si>
    <t>Last</t>
  </si>
  <si>
    <t>Full Name</t>
  </si>
  <si>
    <t>Email</t>
  </si>
  <si>
    <t>Date of Birth</t>
  </si>
  <si>
    <t>Age</t>
  </si>
  <si>
    <t>Department</t>
  </si>
  <si>
    <t>Location</t>
  </si>
  <si>
    <t>Floor</t>
  </si>
  <si>
    <t>Call</t>
  </si>
  <si>
    <t>E1001</t>
  </si>
  <si>
    <t>Raina</t>
  </si>
  <si>
    <t>Aryani</t>
  </si>
  <si>
    <t>Executive</t>
  </si>
  <si>
    <t>Surabaya 10-827</t>
  </si>
  <si>
    <t>E1002</t>
  </si>
  <si>
    <t>Tari</t>
  </si>
  <si>
    <t>Anggraini</t>
  </si>
  <si>
    <t>Human Resources</t>
  </si>
  <si>
    <t>Jakarta 11-806</t>
  </si>
  <si>
    <t>E1003</t>
  </si>
  <si>
    <t>Karen</t>
  </si>
  <si>
    <t>Riyanti</t>
  </si>
  <si>
    <t>IT</t>
  </si>
  <si>
    <t>Jakarta 10-584</t>
  </si>
  <si>
    <t>E1004</t>
  </si>
  <si>
    <t>Titin</t>
  </si>
  <si>
    <t>Data</t>
  </si>
  <si>
    <t>E1005</t>
  </si>
  <si>
    <t>Ilsa</t>
  </si>
  <si>
    <t>Utami</t>
  </si>
  <si>
    <t>Sales</t>
  </si>
  <si>
    <t>Jakarta 12-766</t>
  </si>
  <si>
    <t>E1006</t>
  </si>
  <si>
    <t>Jessica</t>
  </si>
  <si>
    <t>Hariyah</t>
  </si>
  <si>
    <t>Customer Service</t>
  </si>
  <si>
    <t>Surabaya 12-388</t>
  </si>
  <si>
    <t>E1007</t>
  </si>
  <si>
    <t>Almira</t>
  </si>
  <si>
    <t>Hasanah</t>
  </si>
  <si>
    <t>Jakarta 11-594</t>
  </si>
  <si>
    <t>E1008</t>
  </si>
  <si>
    <t>Sari</t>
  </si>
  <si>
    <t>Astuti</t>
  </si>
  <si>
    <t>E1009</t>
  </si>
  <si>
    <t>Aurora</t>
  </si>
  <si>
    <t>Jakarta 10-851</t>
  </si>
  <si>
    <t>E1010</t>
  </si>
  <si>
    <t>Vivi</t>
  </si>
  <si>
    <t>Andriani</t>
  </si>
  <si>
    <t>Jakarta 11-316</t>
  </si>
  <si>
    <t>E1011</t>
  </si>
  <si>
    <t>Eka</t>
  </si>
  <si>
    <t>Nashiruddin</t>
  </si>
  <si>
    <t>Jakarta 10-797</t>
  </si>
  <si>
    <t>E1012</t>
  </si>
  <si>
    <t>Adiarja</t>
  </si>
  <si>
    <t>Sirait</t>
  </si>
  <si>
    <t>Surabaya 10-779</t>
  </si>
  <si>
    <t>E1013</t>
  </si>
  <si>
    <t>Sidiq</t>
  </si>
  <si>
    <t>Pranowo</t>
  </si>
  <si>
    <t>E1014</t>
  </si>
  <si>
    <t>Harsana</t>
  </si>
  <si>
    <t>Budiman</t>
  </si>
  <si>
    <t>Jakarta 11-663</t>
  </si>
  <si>
    <t>E1015</t>
  </si>
  <si>
    <t>Galar</t>
  </si>
  <si>
    <t>Halim</t>
  </si>
  <si>
    <t>Surabaya 11-426</t>
  </si>
  <si>
    <t>E1016</t>
  </si>
  <si>
    <t>Kardi</t>
  </si>
  <si>
    <t>Saptono</t>
  </si>
  <si>
    <t>Jakarta 10-459</t>
  </si>
  <si>
    <t>E1017</t>
  </si>
  <si>
    <t>Sabar</t>
  </si>
  <si>
    <t>Situmorang</t>
  </si>
  <si>
    <t>E1018</t>
  </si>
  <si>
    <t>Dimaz</t>
  </si>
  <si>
    <t>Zulkarnain</t>
  </si>
  <si>
    <t>Surabaya 12-440</t>
  </si>
  <si>
    <t>E1019</t>
  </si>
  <si>
    <t>Balapati</t>
  </si>
  <si>
    <t>Prasetya</t>
  </si>
  <si>
    <t>Jakarta 10-828</t>
  </si>
  <si>
    <t>E1020</t>
  </si>
  <si>
    <t>Eja</t>
  </si>
  <si>
    <t>Widodo</t>
  </si>
  <si>
    <t>Surabaya 11-611</t>
  </si>
  <si>
    <t>E1021</t>
  </si>
  <si>
    <t>Prabu</t>
  </si>
  <si>
    <t>Haryanto</t>
  </si>
  <si>
    <t>Surabaya 11-722</t>
  </si>
  <si>
    <t>E1022</t>
  </si>
  <si>
    <t>Cayadi</t>
  </si>
  <si>
    <t>Putra</t>
  </si>
  <si>
    <t>Jakarta 11-807</t>
  </si>
  <si>
    <t>E1023</t>
  </si>
  <si>
    <t>Gambira</t>
  </si>
  <si>
    <t>Jakarta 12-854</t>
  </si>
  <si>
    <t>E1024</t>
  </si>
  <si>
    <t>Salman</t>
  </si>
  <si>
    <t>Wasita</t>
  </si>
  <si>
    <t>Jakarta 12-348</t>
  </si>
  <si>
    <t>E1025</t>
  </si>
  <si>
    <t>Wardaya</t>
  </si>
  <si>
    <t>Dongoran</t>
  </si>
  <si>
    <t>Jakarta 10-401</t>
  </si>
  <si>
    <t>E1026</t>
  </si>
  <si>
    <t>Kania</t>
  </si>
  <si>
    <t>Permata</t>
  </si>
  <si>
    <t>Surabaya 11-701</t>
  </si>
  <si>
    <t>I1110</t>
  </si>
  <si>
    <t>Eva</t>
  </si>
  <si>
    <t>Yolanda</t>
  </si>
  <si>
    <t>Surabaya 12-360</t>
  </si>
  <si>
    <t>I1111</t>
  </si>
  <si>
    <t>Amalia</t>
  </si>
  <si>
    <t>Yuniar</t>
  </si>
  <si>
    <t>Surabaya 11-605</t>
  </si>
  <si>
    <t>I1112</t>
  </si>
  <si>
    <t>Ade</t>
  </si>
  <si>
    <t>Rahayu</t>
  </si>
  <si>
    <t>Surabaya 12-408</t>
  </si>
  <si>
    <t>E1027</t>
  </si>
  <si>
    <t>Zizi</t>
  </si>
  <si>
    <t>Usada</t>
  </si>
  <si>
    <t>Gaduh</t>
  </si>
  <si>
    <t>Pratama</t>
  </si>
  <si>
    <t>Account Manager</t>
  </si>
  <si>
    <t>Surabaya 12-407</t>
  </si>
  <si>
    <t>Laras</t>
  </si>
  <si>
    <t>Nuraini</t>
  </si>
  <si>
    <t>Jakarta 10-503</t>
  </si>
  <si>
    <t>Cinthia</t>
  </si>
  <si>
    <t>Gunawan</t>
  </si>
  <si>
    <t>Bagiya</t>
  </si>
  <si>
    <t>Sihombing</t>
  </si>
  <si>
    <t>Jakarta 10-852</t>
  </si>
  <si>
    <t>Violet</t>
  </si>
  <si>
    <t>Mentari</t>
  </si>
  <si>
    <t>Jakarta 12-689</t>
  </si>
  <si>
    <t>Paiman</t>
  </si>
  <si>
    <t>Firgantoro</t>
  </si>
  <si>
    <t>Surabaya 12-465</t>
  </si>
  <si>
    <t>Ophelia</t>
  </si>
  <si>
    <t>Mustofa</t>
  </si>
  <si>
    <t>Jakarta 12-498</t>
  </si>
  <si>
    <t>Darmanto</t>
  </si>
  <si>
    <t>Laksita</t>
  </si>
  <si>
    <t>Surabaya 10-404</t>
  </si>
  <si>
    <t>Kenari</t>
  </si>
  <si>
    <t>Rajasa</t>
  </si>
  <si>
    <t>Puti</t>
  </si>
  <si>
    <t>Clara</t>
  </si>
  <si>
    <t>Prasetyo</t>
  </si>
  <si>
    <t>Nabila</t>
  </si>
  <si>
    <t>Prakasa</t>
  </si>
  <si>
    <t>Jakarta 12-626</t>
  </si>
  <si>
    <t>Sutan</t>
  </si>
  <si>
    <t>Surabaya 11-585</t>
  </si>
  <si>
    <t>Winarno</t>
  </si>
  <si>
    <t>Absolute reference</t>
  </si>
  <si>
    <t>Discount</t>
  </si>
  <si>
    <t>Total Price (Relative)</t>
  </si>
  <si>
    <t>Berat barang</t>
  </si>
  <si>
    <t>Contoh</t>
  </si>
  <si>
    <t>Column reference</t>
  </si>
  <si>
    <t>Row reference</t>
  </si>
  <si>
    <t>Row-column reference</t>
  </si>
  <si>
    <t>Yogyakarta 12-654</t>
  </si>
  <si>
    <t>Yogyakarta 12-465</t>
  </si>
  <si>
    <t>Yogyakarta 11-315</t>
  </si>
  <si>
    <t>Yogyakarta 11-684</t>
  </si>
  <si>
    <t>Yogyakarta 10-385</t>
  </si>
  <si>
    <t>Yogyakarta 10-878</t>
  </si>
  <si>
    <t>Yogyakarta 11-816</t>
  </si>
  <si>
    <t>Yogyakarta 12-689</t>
  </si>
  <si>
    <t>Yogyakarta 11-688</t>
  </si>
  <si>
    <t>Yogyakarta 10-398</t>
  </si>
  <si>
    <t>Mid</t>
  </si>
  <si>
    <t>Group Discount</t>
  </si>
  <si>
    <t>Quantity &gt; 10 or Sub Total &gt; 2 Juta</t>
  </si>
  <si>
    <t xml:space="preserve">Jumlah Data </t>
  </si>
  <si>
    <t>Nilai Minimum</t>
  </si>
  <si>
    <t>Nilai Maximum</t>
  </si>
  <si>
    <t xml:space="preserve">Summary of Order Quantity </t>
  </si>
  <si>
    <t xml:space="preserve">Total Quantity </t>
  </si>
  <si>
    <t>Rerata</t>
  </si>
  <si>
    <t xml:space="preserve">Nilai </t>
  </si>
  <si>
    <t xml:space="preserve">Order Quantity </t>
  </si>
  <si>
    <t>Total Price Inc Diskon</t>
  </si>
  <si>
    <t>&lt; 3%</t>
  </si>
  <si>
    <t>3-&lt;5%</t>
  </si>
  <si>
    <t>5-&lt;8%</t>
  </si>
  <si>
    <t>&gt;8%</t>
  </si>
  <si>
    <t>Super</t>
  </si>
  <si>
    <t>Total Transaction</t>
  </si>
  <si>
    <t>Nadine</t>
  </si>
  <si>
    <t>Tirtayasa</t>
  </si>
  <si>
    <t>Syarat : Akan memberikan keterangan LULUS jika nilai akhir &gt; 75, jika nilai akhir &lt; 75 maka akan memberikan keterangan GAGAL</t>
  </si>
  <si>
    <t>NIM</t>
  </si>
  <si>
    <t>NAMA</t>
  </si>
  <si>
    <t>UTS</t>
  </si>
  <si>
    <t>UAS</t>
  </si>
  <si>
    <t>Nilai Akhir</t>
  </si>
  <si>
    <t>Absen</t>
  </si>
  <si>
    <t>Tugas</t>
  </si>
  <si>
    <t>Nilai</t>
  </si>
  <si>
    <t>Hasil</t>
  </si>
  <si>
    <t>Nama</t>
  </si>
  <si>
    <t>Mutiara</t>
  </si>
  <si>
    <t>Fungsi IF</t>
  </si>
  <si>
    <t>Fungsi IF Bertingkat</t>
  </si>
  <si>
    <t>Fungsi IFS</t>
  </si>
  <si>
    <t>Latihan IF Codition</t>
  </si>
  <si>
    <t>Syarat : Akan memberikan keterangan Grade A jika nilai akhir &gt; 85, jika nilai akhir &gt; 75 Grade B, jika nilai akhir &gt; 65 Grade C, jika nilai akhir &gt; 55 Grade D, nilai akhir &lt; 55 Grade E</t>
  </si>
  <si>
    <t>Syarat : Nilai Akhir didapatkan dari (10% Absen), (20% Tugas), (30% UTS), &amp; (40% UAS). Dan nantinya untuk kolom hasil akan memberikan informasi Grade sama seperti IFS</t>
  </si>
  <si>
    <t>Nilai I</t>
  </si>
  <si>
    <t>Nilai II</t>
  </si>
  <si>
    <t>AND</t>
  </si>
  <si>
    <t>OR</t>
  </si>
  <si>
    <t>Fungsi AND dan OR</t>
  </si>
  <si>
    <t>Syarat : Fungsi AND jika Nilai I &gt; 75 AND Nilai II &gt; 75 cetak LULUS, jika salah satu tidak terpenuhi cetak GAGAL</t>
  </si>
  <si>
    <t>Syarat : Fungsi OR jika Nilai I &gt; 75 OR Nilai II &gt; 75 cetak LULUS, jika tidak terpenuhi kedua kondisi cetak GAGAL</t>
  </si>
  <si>
    <t>Qualified</t>
  </si>
  <si>
    <t>Not Qualified</t>
  </si>
  <si>
    <t>Hlookup</t>
  </si>
  <si>
    <t>Vlookup</t>
  </si>
  <si>
    <t>Name</t>
  </si>
  <si>
    <t>Vertical</t>
  </si>
  <si>
    <t>Raina Aryani</t>
  </si>
  <si>
    <t>Tari Anggraini</t>
  </si>
  <si>
    <t>Karen Riyanti</t>
  </si>
  <si>
    <t>Titin Aryani</t>
  </si>
  <si>
    <t>Ilsa Utami</t>
  </si>
  <si>
    <t>Jessica Hariyah</t>
  </si>
  <si>
    <t>Almira Hasanah</t>
  </si>
  <si>
    <t>Sari Astuti</t>
  </si>
  <si>
    <t>Aurora Anggraini</t>
  </si>
  <si>
    <t>Vivi Andriani</t>
  </si>
  <si>
    <t>Eka Nashiruddin</t>
  </si>
  <si>
    <t>Adiarja Sirait</t>
  </si>
  <si>
    <t>Sidiq Pranowo</t>
  </si>
  <si>
    <t>Harsana Budiman</t>
  </si>
  <si>
    <t>Galar Halim</t>
  </si>
  <si>
    <t>Kardi Saptono</t>
  </si>
  <si>
    <t>Sabar Situmorang</t>
  </si>
  <si>
    <t>Dimaz Zulkarnain</t>
  </si>
  <si>
    <t>Balapati Prasetya</t>
  </si>
  <si>
    <t>Eja Widodo</t>
  </si>
  <si>
    <t>Horizontal</t>
  </si>
  <si>
    <t>ID</t>
  </si>
  <si>
    <t>Makasar</t>
  </si>
  <si>
    <t>Fungsi SUMIF dll (Satu Kriteria)</t>
  </si>
  <si>
    <t>Order ID</t>
  </si>
  <si>
    <t>Price</t>
  </si>
  <si>
    <t>Product</t>
  </si>
  <si>
    <t>Mikael</t>
  </si>
  <si>
    <t>Tono Agus</t>
  </si>
  <si>
    <t>Michell Laura</t>
  </si>
  <si>
    <t>Mouse</t>
  </si>
  <si>
    <t>Keyboard</t>
  </si>
  <si>
    <t>Monitor</t>
  </si>
  <si>
    <t>Speaker</t>
  </si>
  <si>
    <t>USB</t>
  </si>
  <si>
    <t>Printer</t>
  </si>
  <si>
    <t>Quantity</t>
  </si>
  <si>
    <t>Bagus Toni</t>
  </si>
  <si>
    <t>Nando Rico</t>
  </si>
  <si>
    <t>Jumlah Transaksi Keyboard</t>
  </si>
  <si>
    <t>Total Nilai Transaksi Printer</t>
  </si>
  <si>
    <t>NO</t>
  </si>
  <si>
    <t>NAMA PENYEWA</t>
  </si>
  <si>
    <t>KODE KAMAR</t>
  </si>
  <si>
    <t>JENIS KAMAR</t>
  </si>
  <si>
    <t>TARIF/ MALAM</t>
  </si>
  <si>
    <t>DISCOUNT</t>
  </si>
  <si>
    <t>JUMLAH BAYAR</t>
  </si>
  <si>
    <t>L</t>
  </si>
  <si>
    <t>V</t>
  </si>
  <si>
    <t>E</t>
  </si>
  <si>
    <t>TOTAL BAYAR</t>
  </si>
  <si>
    <t>RATA-RATA</t>
  </si>
  <si>
    <t>BAYAR TERTINGGI</t>
  </si>
  <si>
    <t>BAYAR TERENDAH</t>
  </si>
  <si>
    <t>TABEL BANTU</t>
  </si>
  <si>
    <t>LUX</t>
  </si>
  <si>
    <t>VIP</t>
  </si>
  <si>
    <t>EKONOMIS</t>
  </si>
  <si>
    <t>Manager ID</t>
  </si>
  <si>
    <t>Syarat Discout</t>
  </si>
  <si>
    <t>Jika lama hari lebih dari 5 hari, disc 8%</t>
  </si>
  <si>
    <t>LAMA HARI</t>
  </si>
  <si>
    <t>Biaya</t>
  </si>
  <si>
    <t>BIAYA</t>
  </si>
  <si>
    <t>Rata-Rata Jumlah beli Monitor</t>
  </si>
  <si>
    <t>Kriteria 1</t>
  </si>
  <si>
    <t>Kriteria 2</t>
  </si>
  <si>
    <t>Jumlah Transaksi</t>
  </si>
  <si>
    <t>Total Nilai Transaksi</t>
  </si>
  <si>
    <t>Latihan</t>
  </si>
  <si>
    <t>DKI JAKARTA</t>
  </si>
  <si>
    <t>Artisan Heavy-Duty EZD Binder With Locking Rings</t>
  </si>
  <si>
    <t>TypeRight Top-Opening Peel &amp; Seel Envelopes, Plain White</t>
  </si>
  <si>
    <t>TypeRight Top-Opening Peel &amp; Seel Envelopes, Gray</t>
  </si>
  <si>
    <t>Help For Floor</t>
  </si>
  <si>
    <t>Laporan Per Customer Type dan Group Discount</t>
  </si>
  <si>
    <t>Laporan Per Tahun</t>
  </si>
  <si>
    <r>
      <rPr>
        <b/>
        <sz val="11"/>
        <color theme="1"/>
        <rFont val="Calibri"/>
        <family val="2"/>
        <scheme val="minor"/>
      </rPr>
      <t>Order Date</t>
    </r>
    <r>
      <rPr>
        <sz val="11"/>
        <color theme="1"/>
        <rFont val="Calibri"/>
        <family val="2"/>
        <scheme val="minor"/>
      </rPr>
      <t xml:space="preserve"> : diubah formatnya</t>
    </r>
  </si>
  <si>
    <r>
      <rPr>
        <b/>
        <sz val="11"/>
        <color theme="1"/>
        <rFont val="Calibri"/>
        <family val="2"/>
        <scheme val="minor"/>
      </rPr>
      <t>Order Year</t>
    </r>
    <r>
      <rPr>
        <sz val="11"/>
        <color theme="1"/>
        <rFont val="Calibri"/>
        <family val="2"/>
        <scheme val="minor"/>
      </rPr>
      <t xml:space="preserve"> : didapatkan dari order date(hanya tahun)</t>
    </r>
  </si>
  <si>
    <r>
      <rPr>
        <b/>
        <sz val="11"/>
        <color theme="1"/>
        <rFont val="Calibri"/>
        <family val="2"/>
        <scheme val="minor"/>
      </rPr>
      <t>Ship Date</t>
    </r>
    <r>
      <rPr>
        <sz val="11"/>
        <color theme="1"/>
        <rFont val="Calibri"/>
        <family val="2"/>
        <scheme val="minor"/>
      </rPr>
      <t xml:space="preserve"> : diubah formatnya</t>
    </r>
  </si>
  <si>
    <r>
      <rPr>
        <b/>
        <sz val="11"/>
        <color theme="1"/>
        <rFont val="Calibri"/>
        <family val="2"/>
        <scheme val="minor"/>
      </rPr>
      <t>Profit Margin</t>
    </r>
    <r>
      <rPr>
        <sz val="11"/>
        <color theme="1"/>
        <rFont val="Calibri"/>
        <family val="2"/>
        <scheme val="minor"/>
      </rPr>
      <t xml:space="preserve"> : didapatkan dari retail price dan cost price</t>
    </r>
  </si>
  <si>
    <r>
      <rPr>
        <b/>
        <sz val="11"/>
        <color theme="1"/>
        <rFont val="Calibri"/>
        <family val="2"/>
        <scheme val="minor"/>
      </rPr>
      <t>Sub Total</t>
    </r>
    <r>
      <rPr>
        <sz val="11"/>
        <color theme="1"/>
        <rFont val="Calibri"/>
        <family val="2"/>
        <scheme val="minor"/>
      </rPr>
      <t xml:space="preserve"> : didapatkan dari retail price, order quantity , discount</t>
    </r>
  </si>
  <si>
    <r>
      <rPr>
        <b/>
        <sz val="11"/>
        <color theme="1"/>
        <rFont val="Calibri"/>
        <family val="2"/>
        <scheme val="minor"/>
      </rPr>
      <t>Group Discount</t>
    </r>
    <r>
      <rPr>
        <sz val="11"/>
        <color theme="1"/>
        <rFont val="Calibri"/>
        <family val="2"/>
        <scheme val="minor"/>
      </rPr>
      <t xml:space="preserve"> : didapatkan dari discount</t>
    </r>
  </si>
  <si>
    <r>
      <t xml:space="preserve">Laporan Per Tahun : Menggunakan contoh </t>
    </r>
    <r>
      <rPr>
        <b/>
        <sz val="11"/>
        <color theme="1"/>
        <rFont val="Calibri"/>
        <family val="2"/>
        <scheme val="minor"/>
      </rPr>
      <t>countif</t>
    </r>
  </si>
  <si>
    <r>
      <t xml:space="preserve">Laporan Per Customer Type dan Group Discount : menggunakan contoh </t>
    </r>
    <r>
      <rPr>
        <b/>
        <sz val="11"/>
        <color theme="1"/>
        <rFont val="Calibri"/>
        <family val="2"/>
        <scheme val="minor"/>
      </rPr>
      <t>countifs</t>
    </r>
  </si>
  <si>
    <r>
      <t xml:space="preserve">Setelah terisi semua setiap data buatkan dalam bentuk </t>
    </r>
    <r>
      <rPr>
        <b/>
        <sz val="11"/>
        <color theme="1"/>
        <rFont val="Calibri"/>
        <family val="2"/>
        <scheme val="minor"/>
      </rPr>
      <t>dashboard</t>
    </r>
  </si>
  <si>
    <t>Row Labels</t>
  </si>
  <si>
    <t>Grand Total</t>
  </si>
  <si>
    <t>Sum of Order Total</t>
  </si>
  <si>
    <t>Rata-rata Jumlah Transaksi</t>
  </si>
  <si>
    <t>Rata-rata Total Transaksi</t>
  </si>
  <si>
    <t>Rata-Rata Jumlah Transaksi</t>
  </si>
  <si>
    <t>Label Baris</t>
  </si>
  <si>
    <t>Total Keseluruhan</t>
  </si>
  <si>
    <t>2016</t>
  </si>
  <si>
    <t>Jumlah dari Sub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</si>
</sst>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0.00_);_(* \(#,##0.00\);_(* &quot;-&quot;??_);_(@_)"/>
    <numFmt numFmtId="165" formatCode="&quot;$&quot;#,##0.00"/>
    <numFmt numFmtId="166" formatCode="_(* #,##0_);_(* \(#,##0\);_(* &quot;-&quot;??_);_(@_)"/>
    <numFmt numFmtId="167" formatCode="[$-409]d\-mmm\-yy;@"/>
  </numFmts>
  <fonts count="19"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b/>
      <sz val="20"/>
      <color theme="1"/>
      <name val="Calibri"/>
      <family val="2"/>
    </font>
    <font>
      <sz val="11"/>
      <color theme="1"/>
      <name val="Calibri"/>
      <family val="2"/>
      <scheme val="minor"/>
    </font>
    <font>
      <sz val="11"/>
      <color rgb="FF000000"/>
      <name val="Calibri"/>
      <family val="2"/>
    </font>
    <font>
      <sz val="11"/>
      <color theme="1"/>
      <name val="Calibri"/>
      <scheme val="minor"/>
    </font>
    <font>
      <b/>
      <sz val="11"/>
      <color theme="1"/>
      <name val="Calibri"/>
      <family val="2"/>
      <scheme val="minor"/>
    </font>
    <font>
      <b/>
      <sz val="16"/>
      <color theme="1"/>
      <name val="Calibri"/>
      <family val="2"/>
      <scheme val="minor"/>
    </font>
    <font>
      <b/>
      <sz val="18"/>
      <color theme="1"/>
      <name val="Calibri"/>
      <family val="2"/>
      <scheme val="minor"/>
    </font>
    <font>
      <sz val="8"/>
      <name val="Calibri"/>
      <family val="2"/>
      <scheme val="minor"/>
    </font>
    <font>
      <b/>
      <sz val="20"/>
      <color theme="1"/>
      <name val="Calibri"/>
      <family val="2"/>
      <scheme val="minor"/>
    </font>
    <font>
      <b/>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theme="0" tint="-0.249977111117893"/>
        <bgColor indexed="64"/>
      </patternFill>
    </fill>
  </fills>
  <borders count="2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164" fontId="12" fillId="0" borderId="0" applyFont="0" applyFill="0" applyBorder="0" applyAlignment="0" applyProtection="0"/>
    <xf numFmtId="0" fontId="2" fillId="0" borderId="0"/>
    <xf numFmtId="164" fontId="2" fillId="0" borderId="0" applyFont="0" applyFill="0" applyBorder="0" applyAlignment="0" applyProtection="0"/>
  </cellStyleXfs>
  <cellXfs count="95">
    <xf numFmtId="0" fontId="0" fillId="0" borderId="0" xfId="0"/>
    <xf numFmtId="0" fontId="8" fillId="0" borderId="1" xfId="0" applyFont="1" applyBorder="1"/>
    <xf numFmtId="0" fontId="8" fillId="0" borderId="2" xfId="0" applyFont="1" applyBorder="1"/>
    <xf numFmtId="0" fontId="8" fillId="0" borderId="3" xfId="0" applyFont="1" applyBorder="1"/>
    <xf numFmtId="0" fontId="8" fillId="0" borderId="4" xfId="0" applyFont="1" applyBorder="1"/>
    <xf numFmtId="0" fontId="8" fillId="0" borderId="5" xfId="0" applyFont="1" applyBorder="1"/>
    <xf numFmtId="0" fontId="8" fillId="0" borderId="6" xfId="0" applyFont="1" applyBorder="1"/>
    <xf numFmtId="0" fontId="9" fillId="0" borderId="0" xfId="0" applyFont="1"/>
    <xf numFmtId="0" fontId="8" fillId="0" borderId="0" xfId="0" applyFont="1"/>
    <xf numFmtId="0" fontId="10" fillId="0" borderId="0" xfId="0" applyFont="1"/>
    <xf numFmtId="0" fontId="11" fillId="0" borderId="0" xfId="0" applyFont="1"/>
    <xf numFmtId="165" fontId="11" fillId="0" borderId="0" xfId="0" applyNumberFormat="1" applyFont="1"/>
    <xf numFmtId="9" fontId="11" fillId="0" borderId="0" xfId="0" applyNumberFormat="1" applyFont="1"/>
    <xf numFmtId="0" fontId="8" fillId="0" borderId="0" xfId="0" quotePrefix="1" applyFont="1"/>
    <xf numFmtId="0" fontId="7" fillId="0" borderId="0" xfId="0" applyFont="1"/>
    <xf numFmtId="9" fontId="0" fillId="0" borderId="0" xfId="0" applyNumberFormat="1"/>
    <xf numFmtId="0" fontId="0" fillId="0" borderId="7" xfId="0" applyBorder="1"/>
    <xf numFmtId="0" fontId="0" fillId="0" borderId="8" xfId="0" applyBorder="1"/>
    <xf numFmtId="0" fontId="0" fillId="0" borderId="9" xfId="0" applyBorder="1"/>
    <xf numFmtId="0" fontId="0" fillId="0" borderId="10" xfId="0" applyBorder="1"/>
    <xf numFmtId="0" fontId="0" fillId="0" borderId="12" xfId="0" applyBorder="1"/>
    <xf numFmtId="0" fontId="7" fillId="0" borderId="7" xfId="0" applyFont="1" applyBorder="1"/>
    <xf numFmtId="0" fontId="0" fillId="0" borderId="13" xfId="0" applyBorder="1"/>
    <xf numFmtId="0" fontId="0" fillId="0" borderId="14" xfId="0" applyBorder="1"/>
    <xf numFmtId="0" fontId="10" fillId="2" borderId="0" xfId="0" applyFont="1" applyFill="1"/>
    <xf numFmtId="0" fontId="6" fillId="0" borderId="0" xfId="0" applyFont="1"/>
    <xf numFmtId="0" fontId="6" fillId="0" borderId="15" xfId="0" applyFont="1" applyBorder="1"/>
    <xf numFmtId="0" fontId="0" fillId="0" borderId="15" xfId="0" applyBorder="1"/>
    <xf numFmtId="0" fontId="7" fillId="0" borderId="9" xfId="0" applyFont="1" applyBorder="1"/>
    <xf numFmtId="0" fontId="5" fillId="0" borderId="0" xfId="0" applyFont="1"/>
    <xf numFmtId="0" fontId="5" fillId="0" borderId="15" xfId="0" applyFont="1" applyBorder="1"/>
    <xf numFmtId="166" fontId="0" fillId="0" borderId="0" xfId="1" applyNumberFormat="1" applyFont="1" applyAlignment="1"/>
    <xf numFmtId="166" fontId="0" fillId="0" borderId="0" xfId="0" applyNumberFormat="1"/>
    <xf numFmtId="166" fontId="0" fillId="0" borderId="15" xfId="0" applyNumberFormat="1" applyBorder="1"/>
    <xf numFmtId="14" fontId="0" fillId="0" borderId="0" xfId="0" applyNumberFormat="1"/>
    <xf numFmtId="0" fontId="4" fillId="0" borderId="0" xfId="0" quotePrefix="1" applyFont="1"/>
    <xf numFmtId="1" fontId="0" fillId="0" borderId="0" xfId="0" applyNumberFormat="1"/>
    <xf numFmtId="0" fontId="4" fillId="0" borderId="0" xfId="0" applyFont="1"/>
    <xf numFmtId="0" fontId="13" fillId="0" borderId="0" xfId="0" applyFont="1" applyAlignment="1">
      <alignment horizontal="center"/>
    </xf>
    <xf numFmtId="0" fontId="13" fillId="0" borderId="15" xfId="0" applyFont="1" applyBorder="1" applyAlignment="1">
      <alignment horizontal="center"/>
    </xf>
    <xf numFmtId="0" fontId="11" fillId="0" borderId="15" xfId="0" applyFont="1" applyBorder="1"/>
    <xf numFmtId="0" fontId="0" fillId="0" borderId="15" xfId="0" applyBorder="1" applyAlignment="1">
      <alignment horizontal="center"/>
    </xf>
    <xf numFmtId="0" fontId="13" fillId="0" borderId="0" xfId="0" applyFont="1"/>
    <xf numFmtId="0" fontId="14" fillId="0" borderId="0" xfId="0" applyFont="1"/>
    <xf numFmtId="0" fontId="15" fillId="0" borderId="0" xfId="0" applyFont="1"/>
    <xf numFmtId="0" fontId="4" fillId="0" borderId="11" xfId="0" applyFont="1" applyBorder="1"/>
    <xf numFmtId="164" fontId="0" fillId="0" borderId="0" xfId="1" applyFont="1"/>
    <xf numFmtId="0" fontId="13" fillId="0" borderId="0" xfId="0" applyFont="1" applyAlignment="1">
      <alignment horizontal="left"/>
    </xf>
    <xf numFmtId="0" fontId="13" fillId="0" borderId="15" xfId="0" applyFont="1" applyBorder="1" applyAlignment="1">
      <alignment horizontal="center" vertical="center"/>
    </xf>
    <xf numFmtId="0" fontId="13" fillId="0" borderId="15" xfId="0" applyFont="1" applyBorder="1" applyAlignment="1">
      <alignment vertical="center"/>
    </xf>
    <xf numFmtId="0" fontId="4" fillId="0" borderId="15" xfId="0" applyFont="1" applyBorder="1"/>
    <xf numFmtId="164" fontId="11" fillId="0" borderId="15" xfId="1" applyFont="1" applyBorder="1"/>
    <xf numFmtId="0" fontId="4" fillId="0" borderId="15" xfId="0" applyFont="1" applyBorder="1" applyAlignment="1">
      <alignment horizontal="center"/>
    </xf>
    <xf numFmtId="0" fontId="4" fillId="0" borderId="15" xfId="0" applyFont="1" applyBorder="1" applyAlignment="1">
      <alignment horizontal="center" vertical="center"/>
    </xf>
    <xf numFmtId="0" fontId="4" fillId="0" borderId="16" xfId="0" applyFont="1" applyBorder="1" applyAlignment="1">
      <alignment horizontal="center"/>
    </xf>
    <xf numFmtId="0" fontId="4" fillId="3" borderId="15" xfId="0" applyFont="1" applyFill="1" applyBorder="1" applyAlignment="1">
      <alignment horizontal="center" vertical="center"/>
    </xf>
    <xf numFmtId="0" fontId="4" fillId="3" borderId="15" xfId="0" applyFont="1" applyFill="1" applyBorder="1" applyAlignment="1">
      <alignment horizontal="center" vertical="center" wrapText="1"/>
    </xf>
    <xf numFmtId="0" fontId="4" fillId="0" borderId="15" xfId="0" applyFont="1" applyBorder="1" applyAlignment="1">
      <alignment horizontal="center" vertical="center" wrapText="1"/>
    </xf>
    <xf numFmtId="0" fontId="4" fillId="0" borderId="15" xfId="0" applyFont="1" applyBorder="1" applyAlignment="1">
      <alignment wrapText="1"/>
    </xf>
    <xf numFmtId="164" fontId="4" fillId="0" borderId="15" xfId="1" applyFont="1" applyBorder="1"/>
    <xf numFmtId="0" fontId="13" fillId="0" borderId="13" xfId="0" applyFont="1" applyBorder="1" applyAlignment="1">
      <alignment horizontal="center"/>
    </xf>
    <xf numFmtId="0" fontId="17" fillId="0" borderId="0" xfId="0" applyFont="1"/>
    <xf numFmtId="3" fontId="0" fillId="0" borderId="0" xfId="0" applyNumberFormat="1"/>
    <xf numFmtId="167" fontId="4" fillId="0" borderId="20" xfId="0" applyNumberFormat="1" applyFont="1" applyBorder="1" applyAlignment="1">
      <alignment horizontal="right" wrapText="1"/>
    </xf>
    <xf numFmtId="0" fontId="3" fillId="0" borderId="0" xfId="0" applyFont="1"/>
    <xf numFmtId="0" fontId="0" fillId="0" borderId="15" xfId="0" applyBorder="1" applyAlignment="1">
      <alignment horizontal="center" vertical="center"/>
    </xf>
    <xf numFmtId="0" fontId="3" fillId="0" borderId="0" xfId="0" applyFont="1" applyAlignment="1">
      <alignment horizontal="center" vertical="center"/>
    </xf>
    <xf numFmtId="0" fontId="0" fillId="0" borderId="13" xfId="0" applyBorder="1" applyAlignment="1">
      <alignment horizontal="center"/>
    </xf>
    <xf numFmtId="39" fontId="4" fillId="0" borderId="15" xfId="0" applyNumberFormat="1" applyFont="1" applyBorder="1" applyAlignment="1">
      <alignment horizontal="right"/>
    </xf>
    <xf numFmtId="39" fontId="0" fillId="0" borderId="0" xfId="1" applyNumberFormat="1" applyFont="1"/>
    <xf numFmtId="0" fontId="0" fillId="0" borderId="0" xfId="0" applyAlignment="1">
      <alignment horizontal="center" vertical="center"/>
    </xf>
    <xf numFmtId="14" fontId="11" fillId="0" borderId="0" xfId="0" applyNumberFormat="1" applyFont="1"/>
    <xf numFmtId="0" fontId="2" fillId="0" borderId="15" xfId="0" applyFont="1" applyBorder="1" applyAlignment="1">
      <alignment horizontal="center"/>
    </xf>
    <xf numFmtId="0" fontId="2" fillId="0" borderId="15" xfId="0" applyFont="1" applyBorder="1"/>
    <xf numFmtId="4" fontId="4" fillId="0" borderId="15" xfId="0" applyNumberFormat="1" applyFont="1" applyBorder="1"/>
    <xf numFmtId="4" fontId="4" fillId="0" borderId="15" xfId="0" applyNumberFormat="1" applyFont="1" applyBorder="1" applyAlignment="1">
      <alignment horizontal="center"/>
    </xf>
    <xf numFmtId="165" fontId="11" fillId="0" borderId="0" xfId="0" applyNumberFormat="1" applyFont="1" applyAlignment="1">
      <alignment horizontal="center"/>
    </xf>
    <xf numFmtId="0" fontId="13" fillId="0" borderId="0" xfId="2" applyFont="1"/>
    <xf numFmtId="0" fontId="2" fillId="0" borderId="0" xfId="2"/>
    <xf numFmtId="1" fontId="0" fillId="0" borderId="15" xfId="0" applyNumberFormat="1" applyBorder="1" applyAlignment="1">
      <alignment horizontal="center" vertical="center"/>
    </xf>
    <xf numFmtId="0" fontId="0" fillId="0" borderId="15" xfId="0" applyBorder="1" applyAlignment="1">
      <alignment vertical="center"/>
    </xf>
    <xf numFmtId="165" fontId="0" fillId="0" borderId="15" xfId="0" applyNumberFormat="1" applyBorder="1" applyAlignment="1">
      <alignment vertical="center"/>
    </xf>
    <xf numFmtId="165" fontId="0" fillId="0" borderId="15" xfId="0" applyNumberFormat="1" applyBorder="1"/>
    <xf numFmtId="0" fontId="0" fillId="0" borderId="0" xfId="0" pivotButton="1"/>
    <xf numFmtId="0" fontId="0" fillId="0" borderId="0" xfId="0" applyAlignment="1">
      <alignment horizontal="left"/>
    </xf>
    <xf numFmtId="4" fontId="0" fillId="0" borderId="0" xfId="0" applyNumberFormat="1"/>
    <xf numFmtId="165" fontId="18" fillId="0" borderId="0" xfId="0" applyNumberFormat="1" applyFont="1" applyAlignment="1">
      <alignment horizontal="center" vertical="center"/>
    </xf>
    <xf numFmtId="165" fontId="0" fillId="0" borderId="15" xfId="0" applyNumberFormat="1" applyBorder="1" applyAlignment="1">
      <alignment horizontal="center" vertical="center"/>
    </xf>
    <xf numFmtId="0" fontId="13" fillId="0" borderId="15" xfId="0" applyFont="1" applyBorder="1" applyAlignment="1">
      <alignment horizontal="center" vertical="center"/>
    </xf>
    <xf numFmtId="0" fontId="4" fillId="0" borderId="16" xfId="0" applyFont="1" applyBorder="1" applyAlignment="1">
      <alignment horizontal="center" vertical="center"/>
    </xf>
    <xf numFmtId="0" fontId="4" fillId="0" borderId="21" xfId="0" applyFont="1" applyBorder="1" applyAlignment="1">
      <alignment horizontal="center" vertical="center"/>
    </xf>
    <xf numFmtId="0" fontId="4" fillId="0" borderId="22" xfId="0" applyFont="1" applyBorder="1" applyAlignment="1">
      <alignment horizontal="center" vertical="center"/>
    </xf>
    <xf numFmtId="0" fontId="4" fillId="0" borderId="17" xfId="0" applyFont="1" applyBorder="1" applyAlignment="1">
      <alignment horizontal="center"/>
    </xf>
    <xf numFmtId="0" fontId="4" fillId="0" borderId="18" xfId="0" applyFont="1" applyBorder="1" applyAlignment="1">
      <alignment horizontal="center"/>
    </xf>
    <xf numFmtId="0" fontId="4" fillId="0" borderId="19" xfId="0" applyFont="1" applyBorder="1" applyAlignment="1">
      <alignment horizontal="center"/>
    </xf>
  </cellXfs>
  <cellStyles count="4">
    <cellStyle name="Comma" xfId="1" builtinId="3"/>
    <cellStyle name="Comma 2" xfId="3" xr:uid="{00000000-0005-0000-0000-000001000000}"/>
    <cellStyle name="Normal" xfId="0" builtinId="0"/>
    <cellStyle name="Normal 2" xfId="2" xr:uid="{00000000-0005-0000-0000-000003000000}"/>
  </cellStyles>
  <dxfs count="12">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2" formatCode="0.00"/>
    </dxf>
    <dxf>
      <numFmt numFmtId="4" formatCode="#,##0.00"/>
    </dxf>
    <dxf>
      <numFmt numFmtId="2" formatCode="0.00"/>
    </dxf>
    <dxf>
      <numFmt numFmtId="4" formatCode="#,##0.00"/>
    </dxf>
    <dxf>
      <numFmt numFmtId="2" formatCode="0.00"/>
    </dxf>
  </dxfs>
  <tableStyles count="1" defaultTableStyle="TableStyleMedium2" defaultPivotStyle="PivotStyleLight16">
    <tableStyle name="Invisible" pivot="0"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[Tugas Excel Basic to Advance Aldi Kusuma Perdana 20201000033.xlsx]Pivot Table Main Data!PivotTable1</c:name>
    <c:fmtId val="2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Penjualan Pertahun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Main Data'!$B$3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Main Data'!$A$4:$A$5</c:f>
              <c:strCache>
                <c:ptCount val="1"/>
                <c:pt idx="0">
                  <c:v>2016</c:v>
                </c:pt>
              </c:strCache>
            </c:strRef>
          </c:cat>
          <c:val>
            <c:numRef>
              <c:f>'Pivot Table Main Data'!$B$4:$B$5</c:f>
              <c:numCache>
                <c:formatCode>#,##0.00</c:formatCode>
                <c:ptCount val="1"/>
                <c:pt idx="0">
                  <c:v>2016931397.73</c:v>
                </c:pt>
              </c:numCache>
            </c:numRef>
          </c:val>
          <c:extLst>
            <c:ext xmlns:c16="http://schemas.microsoft.com/office/drawing/2014/chart" uri="{C3380CC4-5D6E-409C-BE32-E72D297353CC}">
              <c16:uniqueId val="{00000000-9A1C-441C-83D6-44F1569C3846}"/>
            </c:ext>
          </c:extLst>
        </c:ser>
        <c:dLbls>
          <c:showLegendKey val="0"/>
          <c:showVal val="1"/>
          <c:showCatName val="0"/>
          <c:showSerName val="0"/>
          <c:showPercent val="0"/>
          <c:showBubbleSize val="0"/>
        </c:dLbls>
        <c:gapWidth val="150"/>
        <c:overlap val="-25"/>
        <c:axId val="905387856"/>
        <c:axId val="905388272"/>
      </c:barChart>
      <c:catAx>
        <c:axId val="9053878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388272"/>
        <c:crosses val="autoZero"/>
        <c:auto val="1"/>
        <c:lblAlgn val="ctr"/>
        <c:lblOffset val="100"/>
        <c:noMultiLvlLbl val="0"/>
      </c:catAx>
      <c:valAx>
        <c:axId val="905388272"/>
        <c:scaling>
          <c:orientation val="minMax"/>
        </c:scaling>
        <c:delete val="1"/>
        <c:axPos val="l"/>
        <c:numFmt formatCode="#,##0.00" sourceLinked="1"/>
        <c:majorTickMark val="none"/>
        <c:minorTickMark val="none"/>
        <c:tickLblPos val="nextTo"/>
        <c:crossAx val="905387856"/>
        <c:crosses val="autoZero"/>
        <c:crossBetween val="between"/>
      </c:valAx>
      <c:spPr>
        <a:noFill/>
        <a:ln>
          <a:noFill/>
        </a:ln>
        <a:effectLst/>
      </c:spPr>
    </c:plotArea>
    <c:legend>
      <c:legendPos val="t"/>
      <c:layout>
        <c:manualLayout>
          <c:xMode val="edge"/>
          <c:yMode val="edge"/>
          <c:x val="0.45543328958880142"/>
          <c:y val="0.25606262758821813"/>
          <c:w val="9.4688976377952774E-2"/>
          <c:h val="8.159776902887140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[Tugas Excel Basic to Advance Aldi Kusuma Perdana 20201000033.xlsx]Pivot Table Main Data!PivotTable2</c:name>
    <c:fmtId val="5"/>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Total Berdasarkan Type Customer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s>
    <c:plotArea>
      <c:layout/>
      <c:doughnutChart>
        <c:varyColors val="1"/>
        <c:ser>
          <c:idx val="0"/>
          <c:order val="0"/>
          <c:tx>
            <c:strRef>
              <c:f>'Pivot Table Main Data'!$B$11</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D85B-4BD7-911C-0B1F66C5137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D85B-4BD7-911C-0B1F66C51375}"/>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D85B-4BD7-911C-0B1F66C51375}"/>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D85B-4BD7-911C-0B1F66C5137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 Main Data'!$A$12:$A$16</c:f>
              <c:strCache>
                <c:ptCount val="4"/>
                <c:pt idx="0">
                  <c:v>Consumer</c:v>
                </c:pt>
                <c:pt idx="1">
                  <c:v>Corporate</c:v>
                </c:pt>
                <c:pt idx="2">
                  <c:v>Home Office</c:v>
                </c:pt>
                <c:pt idx="3">
                  <c:v>Small Business</c:v>
                </c:pt>
              </c:strCache>
            </c:strRef>
          </c:cat>
          <c:val>
            <c:numRef>
              <c:f>'Pivot Table Main Data'!$B$12:$B$16</c:f>
              <c:numCache>
                <c:formatCode>#,##0.00</c:formatCode>
                <c:ptCount val="4"/>
                <c:pt idx="0">
                  <c:v>215664784.5</c:v>
                </c:pt>
                <c:pt idx="1">
                  <c:v>783349373.73000002</c:v>
                </c:pt>
                <c:pt idx="2">
                  <c:v>308404020</c:v>
                </c:pt>
                <c:pt idx="3">
                  <c:v>709513219.5</c:v>
                </c:pt>
              </c:numCache>
            </c:numRef>
          </c:val>
          <c:extLst>
            <c:ext xmlns:c16="http://schemas.microsoft.com/office/drawing/2014/chart" uri="{C3380CC4-5D6E-409C-BE32-E72D297353CC}">
              <c16:uniqueId val="{00000008-D85B-4BD7-911C-0B1F66C51375}"/>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[Tugas Excel Basic to Advance Aldi Kusuma Perdana 20201000033.xlsx]Pivot Table Main Data!PivotTable3</c:name>
    <c:fmtId val="2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Total Berdasarkan Kategori</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s>
    <c:plotArea>
      <c:layout/>
      <c:doughnutChart>
        <c:varyColors val="1"/>
        <c:ser>
          <c:idx val="0"/>
          <c:order val="0"/>
          <c:tx>
            <c:strRef>
              <c:f>'Pivot Table Main Data'!$B$18</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66D-4959-A1DE-84E18024AA2A}"/>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66D-4959-A1DE-84E18024AA2A}"/>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266D-4959-A1DE-84E18024AA2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 Main Data'!$A$19:$A$22</c:f>
              <c:strCache>
                <c:ptCount val="3"/>
                <c:pt idx="0">
                  <c:v>Furniture</c:v>
                </c:pt>
                <c:pt idx="1">
                  <c:v>Office Supplies</c:v>
                </c:pt>
                <c:pt idx="2">
                  <c:v>Technology</c:v>
                </c:pt>
              </c:strCache>
            </c:strRef>
          </c:cat>
          <c:val>
            <c:numRef>
              <c:f>'Pivot Table Main Data'!$B$19:$B$22</c:f>
              <c:numCache>
                <c:formatCode>#,##0.00</c:formatCode>
                <c:ptCount val="3"/>
                <c:pt idx="0">
                  <c:v>90576011.999999985</c:v>
                </c:pt>
                <c:pt idx="1">
                  <c:v>661483965</c:v>
                </c:pt>
                <c:pt idx="2">
                  <c:v>1264871420.73</c:v>
                </c:pt>
              </c:numCache>
            </c:numRef>
          </c:val>
          <c:extLst>
            <c:ext xmlns:c16="http://schemas.microsoft.com/office/drawing/2014/chart" uri="{C3380CC4-5D6E-409C-BE32-E72D297353CC}">
              <c16:uniqueId val="{00000006-266D-4959-A1DE-84E18024AA2A}"/>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[Tugas Excel Basic to Advance Aldi Kusuma Perdana 20201000033.xlsx]Pivot Table!PivotTable1</c:name>
    <c:fmtId val="6"/>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a:t>Total Pertahun</a:t>
            </a:r>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noFill/>
          <a:ln w="25400" cap="flat" cmpd="sng" algn="ctr">
            <a:solidFill>
              <a:schemeClr val="accent1"/>
            </a:solidFill>
            <a:miter lim="800000"/>
          </a:ln>
          <a:effectLst/>
        </c:spPr>
        <c:marker>
          <c:symbol val="circle"/>
          <c:size val="6"/>
          <c:spPr>
            <a:noFill/>
            <a:ln w="19050" cap="rnd">
              <a:solidFill>
                <a:schemeClr val="accent1"/>
              </a:solidFill>
              <a:round/>
            </a:ln>
            <a:effectLst/>
          </c:spPr>
        </c:marker>
      </c:pivotFmt>
      <c:pivotFmt>
        <c:idx val="1"/>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noFill/>
            <a:ln w="25400" cap="flat" cmpd="sng" algn="ctr">
              <a:solidFill>
                <a:schemeClr val="accent1"/>
              </a:solidFill>
              <a:miter lim="800000"/>
            </a:ln>
            <a:effectLst/>
          </c:spPr>
          <c:invertIfNegative val="0"/>
          <c:cat>
            <c:strRef>
              <c:f>'Pivot Table'!$A$4:$A$5</c:f>
              <c:strCache>
                <c:ptCount val="1"/>
                <c:pt idx="0">
                  <c:v>2016</c:v>
                </c:pt>
              </c:strCache>
            </c:strRef>
          </c:cat>
          <c:val>
            <c:numRef>
              <c:f>'Pivot Table'!$B$4:$B$5</c:f>
              <c:numCache>
                <c:formatCode>#,##0.00</c:formatCode>
                <c:ptCount val="1"/>
                <c:pt idx="0">
                  <c:v>1905906722</c:v>
                </c:pt>
              </c:numCache>
            </c:numRef>
          </c:val>
          <c:extLst>
            <c:ext xmlns:c16="http://schemas.microsoft.com/office/drawing/2014/chart" uri="{C3380CC4-5D6E-409C-BE32-E72D297353CC}">
              <c16:uniqueId val="{00000000-8196-463E-A2D2-B00158580A9F}"/>
            </c:ext>
          </c:extLst>
        </c:ser>
        <c:dLbls>
          <c:showLegendKey val="0"/>
          <c:showVal val="0"/>
          <c:showCatName val="0"/>
          <c:showSerName val="0"/>
          <c:showPercent val="0"/>
          <c:showBubbleSize val="0"/>
        </c:dLbls>
        <c:gapWidth val="150"/>
        <c:axId val="319948464"/>
        <c:axId val="319948856"/>
      </c:barChart>
      <c:catAx>
        <c:axId val="3199484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19948856"/>
        <c:crosses val="autoZero"/>
        <c:auto val="1"/>
        <c:lblAlgn val="ctr"/>
        <c:lblOffset val="100"/>
        <c:noMultiLvlLbl val="0"/>
      </c:catAx>
      <c:valAx>
        <c:axId val="319948856"/>
        <c:scaling>
          <c:orientation val="minMax"/>
        </c:scaling>
        <c:delete val="0"/>
        <c:axPos val="l"/>
        <c:majorGridlines>
          <c:spPr>
            <a:ln w="9525">
              <a:solidFill>
                <a:schemeClr val="tx1">
                  <a:lumMod val="15000"/>
                  <a:lumOff val="85000"/>
                </a:schemeClr>
              </a:solidFill>
            </a:ln>
            <a:effectLst/>
          </c:spPr>
        </c:majorGridlines>
        <c:title>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1994846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[Tugas Excel Basic to Advance Aldi Kusuma Perdana 20201000033.xlsx]Pivot Table!PivotTable2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Of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'Pivot Table'!$B$7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50C-4E31-A73E-CC45B8ACD7F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50C-4E31-A73E-CC45B8ACD7F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50C-4E31-A73E-CC45B8ACD7F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Table'!$A$8:$A$11</c:f>
              <c:strCache>
                <c:ptCount val="3"/>
                <c:pt idx="0">
                  <c:v>Bandung</c:v>
                </c:pt>
                <c:pt idx="1">
                  <c:v>DKI JAKARTA</c:v>
                </c:pt>
                <c:pt idx="2">
                  <c:v>Surabaya</c:v>
                </c:pt>
              </c:strCache>
            </c:strRef>
          </c:cat>
          <c:val>
            <c:numRef>
              <c:f>'Pivot Table'!$B$8:$B$11</c:f>
              <c:numCache>
                <c:formatCode>#,##0.00</c:formatCode>
                <c:ptCount val="3"/>
                <c:pt idx="0">
                  <c:v>27312065</c:v>
                </c:pt>
                <c:pt idx="1">
                  <c:v>517469359</c:v>
                </c:pt>
                <c:pt idx="2">
                  <c:v>1361125298</c:v>
                </c:pt>
              </c:numCache>
            </c:numRef>
          </c:val>
          <c:extLst>
            <c:ext xmlns:c16="http://schemas.microsoft.com/office/drawing/2014/chart" uri="{C3380CC4-5D6E-409C-BE32-E72D297353CC}">
              <c16:uniqueId val="{00000006-D50C-4E31-A73E-CC45B8ACD7F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[Tugas Excel Basic to Advance Aldi Kusuma Perdana 20201000033.xlsx]Pivot Table!PivotTable3</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By Customer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Table'!$B$14</c:f>
              <c:strCache>
                <c:ptCount val="1"/>
                <c:pt idx="0">
                  <c:v>Total</c:v>
                </c:pt>
              </c:strCache>
            </c:strRef>
          </c:tx>
          <c:spPr>
            <a:solidFill>
              <a:schemeClr val="accent1"/>
            </a:solidFill>
            <a:ln>
              <a:noFill/>
            </a:ln>
            <a:effectLst/>
            <a:sp3d/>
          </c:spPr>
          <c:invertIfNegative val="0"/>
          <c:cat>
            <c:strRef>
              <c:f>'Pivot Table'!$A$15:$A$19</c:f>
              <c:strCache>
                <c:ptCount val="4"/>
                <c:pt idx="0">
                  <c:v>Consumer</c:v>
                </c:pt>
                <c:pt idx="1">
                  <c:v>Corporate</c:v>
                </c:pt>
                <c:pt idx="2">
                  <c:v>Home Office</c:v>
                </c:pt>
                <c:pt idx="3">
                  <c:v>Small Business</c:v>
                </c:pt>
              </c:strCache>
            </c:strRef>
          </c:cat>
          <c:val>
            <c:numRef>
              <c:f>'Pivot Table'!$B$15:$B$19</c:f>
              <c:numCache>
                <c:formatCode>#,##0.00</c:formatCode>
                <c:ptCount val="4"/>
                <c:pt idx="0">
                  <c:v>206066866</c:v>
                </c:pt>
                <c:pt idx="1">
                  <c:v>732627223</c:v>
                </c:pt>
                <c:pt idx="2">
                  <c:v>292060865</c:v>
                </c:pt>
                <c:pt idx="3">
                  <c:v>675151768</c:v>
                </c:pt>
              </c:numCache>
            </c:numRef>
          </c:val>
          <c:extLst>
            <c:ext xmlns:c16="http://schemas.microsoft.com/office/drawing/2014/chart" uri="{C3380CC4-5D6E-409C-BE32-E72D297353CC}">
              <c16:uniqueId val="{00000000-D88A-45F2-AD34-832E588C6980}"/>
            </c:ext>
          </c:extLst>
        </c:ser>
        <c:dLbls>
          <c:showLegendKey val="0"/>
          <c:showVal val="0"/>
          <c:showCatName val="0"/>
          <c:showSerName val="0"/>
          <c:showPercent val="0"/>
          <c:showBubbleSize val="0"/>
        </c:dLbls>
        <c:gapWidth val="95"/>
        <c:gapDepth val="95"/>
        <c:shape val="box"/>
        <c:axId val="319950424"/>
        <c:axId val="323865200"/>
        <c:axId val="0"/>
      </c:bar3DChart>
      <c:catAx>
        <c:axId val="3199504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865200"/>
        <c:crosses val="autoZero"/>
        <c:auto val="1"/>
        <c:lblAlgn val="ctr"/>
        <c:lblOffset val="100"/>
        <c:noMultiLvlLbl val="0"/>
      </c:catAx>
      <c:valAx>
        <c:axId val="32386520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950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415636</xdr:colOff>
      <xdr:row>0</xdr:row>
      <xdr:rowOff>0</xdr:rowOff>
    </xdr:from>
    <xdr:to>
      <xdr:col>15</xdr:col>
      <xdr:colOff>110836</xdr:colOff>
      <xdr:row>15</xdr:row>
      <xdr:rowOff>0</xdr:rowOff>
    </xdr:to>
    <xdr:graphicFrame macro="">
      <xdr:nvGraphicFramePr>
        <xdr:cNvPr id="2" name="Bagan 1">
          <a:extLst>
            <a:ext uri="{FF2B5EF4-FFF2-40B4-BE49-F238E27FC236}">
              <a16:creationId xmlns:a16="http://schemas.microsoft.com/office/drawing/2014/main" id="{55435BE6-5E98-413E-8F14-8CCA0D4CA3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96982</xdr:rowOff>
    </xdr:from>
    <xdr:to>
      <xdr:col>7</xdr:col>
      <xdr:colOff>304800</xdr:colOff>
      <xdr:row>30</xdr:row>
      <xdr:rowOff>96981</xdr:rowOff>
    </xdr:to>
    <xdr:graphicFrame macro="">
      <xdr:nvGraphicFramePr>
        <xdr:cNvPr id="3" name="Bagan 2">
          <a:extLst>
            <a:ext uri="{FF2B5EF4-FFF2-40B4-BE49-F238E27FC236}">
              <a16:creationId xmlns:a16="http://schemas.microsoft.com/office/drawing/2014/main" id="{AE7B60B9-1363-43A1-A640-79CFDC96CA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429491</xdr:colOff>
      <xdr:row>15</xdr:row>
      <xdr:rowOff>96982</xdr:rowOff>
    </xdr:from>
    <xdr:to>
      <xdr:col>15</xdr:col>
      <xdr:colOff>124691</xdr:colOff>
      <xdr:row>30</xdr:row>
      <xdr:rowOff>96981</xdr:rowOff>
    </xdr:to>
    <xdr:graphicFrame macro="">
      <xdr:nvGraphicFramePr>
        <xdr:cNvPr id="4" name="Bagan 3">
          <a:extLst>
            <a:ext uri="{FF2B5EF4-FFF2-40B4-BE49-F238E27FC236}">
              <a16:creationId xmlns:a16="http://schemas.microsoft.com/office/drawing/2014/main" id="{0D6BE0D3-017F-4506-AD97-42EC177A40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0</xdr:rowOff>
    </xdr:from>
    <xdr:to>
      <xdr:col>7</xdr:col>
      <xdr:colOff>295274</xdr:colOff>
      <xdr:row>14</xdr:row>
      <xdr:rowOff>171450</xdr:rowOff>
    </xdr:to>
    <mc:AlternateContent xmlns:mc="http://schemas.openxmlformats.org/markup-compatibility/2006" xmlns:a14="http://schemas.microsoft.com/office/drawing/2010/main">
      <mc:Choice Requires="a14">
        <xdr:graphicFrame macro="">
          <xdr:nvGraphicFramePr>
            <xdr:cNvPr id="5" name="Order Year 1">
              <a:extLst>
                <a:ext uri="{FF2B5EF4-FFF2-40B4-BE49-F238E27FC236}">
                  <a16:creationId xmlns:a16="http://schemas.microsoft.com/office/drawing/2014/main" id="{DA76AA6C-90E2-BFF9-3A6F-73A9570C1C51}"/>
                </a:ext>
              </a:extLst>
            </xdr:cNvPr>
            <xdr:cNvGraphicFramePr/>
          </xdr:nvGraphicFramePr>
          <xdr:xfrm>
            <a:off x="0" y="0"/>
            <a:ext cx="0" cy="0"/>
          </xdr:xfrm>
          <a:graphic>
            <a:graphicData uri="http://schemas.microsoft.com/office/drawing/2010/slicer">
              <sle:slicer xmlns:sle="http://schemas.microsoft.com/office/drawing/2010/slicer" name="Order Year 1"/>
            </a:graphicData>
          </a:graphic>
        </xdr:graphicFrame>
      </mc:Choice>
      <mc:Fallback xmlns="">
        <xdr:sp macro="" textlink="">
          <xdr:nvSpPr>
            <xdr:cNvPr id="0" name=""/>
            <xdr:cNvSpPr>
              <a:spLocks noTextEdit="1"/>
            </xdr:cNvSpPr>
          </xdr:nvSpPr>
          <xdr:spPr>
            <a:xfrm>
              <a:off x="0" y="0"/>
              <a:ext cx="4562474" cy="2705100"/>
            </a:xfrm>
            <a:prstGeom prst="rect">
              <a:avLst/>
            </a:prstGeom>
            <a:solidFill>
              <a:prstClr val="white"/>
            </a:solidFill>
            <a:ln w="1">
              <a:solidFill>
                <a:prstClr val="green"/>
              </a:solidFill>
            </a:ln>
          </xdr:spPr>
          <xdr:txBody>
            <a:bodyPr vertOverflow="clip" horzOverflow="clip"/>
            <a:lstStyle/>
            <a:p>
              <a:r>
                <a:rPr lang="en-US" sz="1100"/>
                <a:t>Bentuk ini mewakili sebuah pemotong. Pemotong didukung dalam Excel 2010 atau versi yang lebih baru.
Jika bentuk dimodifikasi dalam versi Excel yang lebih awal, atau jika buku kerja disimpan dalam Excel 2003 atau yang lebih awal, pemotong tidak dapat digunakan.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381000</xdr:colOff>
      <xdr:row>0</xdr:row>
      <xdr:rowOff>47625</xdr:rowOff>
    </xdr:from>
    <xdr:to>
      <xdr:col>16</xdr:col>
      <xdr:colOff>31356</xdr:colOff>
      <xdr:row>13</xdr:row>
      <xdr:rowOff>47625</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57150</xdr:colOff>
      <xdr:row>0</xdr:row>
      <xdr:rowOff>49074</xdr:rowOff>
    </xdr:from>
    <xdr:to>
      <xdr:col>9</xdr:col>
      <xdr:colOff>342900</xdr:colOff>
      <xdr:row>13</xdr:row>
      <xdr:rowOff>47625</xdr:rowOff>
    </xdr:to>
    <xdr:graphicFrame macro="">
      <xdr:nvGraphicFramePr>
        <xdr:cNvPr id="3" name="Chart 2">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47625</xdr:rowOff>
    </xdr:from>
    <xdr:to>
      <xdr:col>3</xdr:col>
      <xdr:colOff>0</xdr:colOff>
      <xdr:row>13</xdr:row>
      <xdr:rowOff>95250</xdr:rowOff>
    </xdr:to>
    <mc:AlternateContent xmlns:mc="http://schemas.openxmlformats.org/markup-compatibility/2006" xmlns:a14="http://schemas.microsoft.com/office/drawing/2010/main">
      <mc:Choice Requires="a14">
        <xdr:graphicFrame macro="">
          <xdr:nvGraphicFramePr>
            <xdr:cNvPr id="5" name="Order Year">
              <a:extLst>
                <a:ext uri="{FF2B5EF4-FFF2-40B4-BE49-F238E27FC236}">
                  <a16:creationId xmlns:a16="http://schemas.microsoft.com/office/drawing/2014/main" id="{00000000-0008-0000-0900-000005000000}"/>
                </a:ext>
              </a:extLst>
            </xdr:cNvPr>
            <xdr:cNvGraphicFramePr/>
          </xdr:nvGraphicFramePr>
          <xdr:xfrm>
            <a:off x="0" y="0"/>
            <a:ext cx="0" cy="0"/>
          </xdr:xfrm>
          <a:graphic>
            <a:graphicData uri="http://schemas.microsoft.com/office/drawing/2010/slicer">
              <sle:slicer xmlns:sle="http://schemas.microsoft.com/office/drawing/2010/slicer" name="Order Year"/>
            </a:graphicData>
          </a:graphic>
        </xdr:graphicFrame>
      </mc:Choice>
      <mc:Fallback xmlns="">
        <xdr:sp macro="" textlink="">
          <xdr:nvSpPr>
            <xdr:cNvPr id="0" name=""/>
            <xdr:cNvSpPr>
              <a:spLocks noTextEdit="1"/>
            </xdr:cNvSpPr>
          </xdr:nvSpPr>
          <xdr:spPr>
            <a:xfrm>
              <a:off x="0" y="47625"/>
              <a:ext cx="1836964"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0</xdr:row>
      <xdr:rowOff>0</xdr:rowOff>
    </xdr:from>
    <xdr:to>
      <xdr:col>23</xdr:col>
      <xdr:colOff>304800</xdr:colOff>
      <xdr:row>13</xdr:row>
      <xdr:rowOff>51955</xdr:rowOff>
    </xdr:to>
    <xdr:graphicFrame macro="">
      <xdr:nvGraphicFramePr>
        <xdr:cNvPr id="6" name="Chart 5">
          <a:extLst>
            <a:ext uri="{FF2B5EF4-FFF2-40B4-BE49-F238E27FC236}">
              <a16:creationId xmlns:a16="http://schemas.microsoft.com/office/drawing/2014/main" id="{00000000-0008-0000-09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b4-01" refreshedDate="44957.847737731485" createdVersion="5" refreshedVersion="5" minRefreshableVersion="3" recordCount="1000" xr:uid="{00000000-000A-0000-FFFF-FFFF00000000}">
  <cacheSource type="worksheet">
    <worksheetSource ref="A3:V1003" sheet="Data Dashboard"/>
  </cacheSource>
  <cacheFields count="22">
    <cacheField name="Order No" numFmtId="0">
      <sharedItems/>
    </cacheField>
    <cacheField name="Order Date" numFmtId="14">
      <sharedItems containsSemiMixedTypes="0" containsNonDate="0" containsDate="1" containsString="0" minDate="2016-05-26T00:00:00" maxDate="2020-03-25T00:00:00"/>
    </cacheField>
    <cacheField name="Order Year" numFmtId="0">
      <sharedItems containsSemiMixedTypes="0" containsString="0" containsNumber="1" containsInteger="1" minValue="2016" maxValue="2020" count="5">
        <n v="2016"/>
        <n v="2017"/>
        <n v="2018"/>
        <n v="2019"/>
        <n v="2020"/>
      </sharedItems>
    </cacheField>
    <cacheField name="Customer Name" numFmtId="0">
      <sharedItems/>
    </cacheField>
    <cacheField name="Address" numFmtId="0">
      <sharedItems/>
    </cacheField>
    <cacheField name="City" numFmtId="0">
      <sharedItems count="3">
        <s v="DKI JAKARTA"/>
        <s v="Surabaya"/>
        <s v="Bandung"/>
      </sharedItems>
    </cacheField>
    <cacheField name="Customer Type" numFmtId="0">
      <sharedItems count="4">
        <s v="Home Office"/>
        <s v="Corporate"/>
        <s v="Consumer"/>
        <s v="Small Business"/>
      </sharedItems>
    </cacheField>
    <cacheField name="Account Manager ID" numFmtId="0">
      <sharedItems/>
    </cacheField>
    <cacheField name="Order Priority" numFmtId="0">
      <sharedItems/>
    </cacheField>
    <cacheField name="Product Name" numFmtId="0">
      <sharedItems/>
    </cacheField>
    <cacheField name="Product Category" numFmtId="0">
      <sharedItems/>
    </cacheField>
    <cacheField name="Product Container" numFmtId="0">
      <sharedItems/>
    </cacheField>
    <cacheField name="Ship Mode" numFmtId="0">
      <sharedItems/>
    </cacheField>
    <cacheField name="Ship Date" numFmtId="14">
      <sharedItems containsSemiMixedTypes="0" containsNonDate="0" containsDate="1" containsString="0" minDate="2016-05-27T00:00:00" maxDate="2020-03-30T00:00:00"/>
    </cacheField>
    <cacheField name="Cost Price" numFmtId="3">
      <sharedItems containsSemiMixedTypes="0" containsString="0" containsNumber="1" containsInteger="1" minValue="3600" maxValue="5669850"/>
    </cacheField>
    <cacheField name="Retail Price" numFmtId="3">
      <sharedItems containsSemiMixedTypes="0" containsString="0" containsNumber="1" containsInteger="1" minValue="17100" maxValue="8999850"/>
    </cacheField>
    <cacheField name="Profit Margin" numFmtId="3">
      <sharedItems containsSemiMixedTypes="0" containsString="0" containsNumber="1" containsInteger="1" minValue="5330" maxValue="4740450"/>
    </cacheField>
    <cacheField name="Order Quantity" numFmtId="0">
      <sharedItems containsSemiMixedTypes="0" containsString="0" containsNumber="1" containsInteger="1" minValue="1" maxValue="50"/>
    </cacheField>
    <cacheField name="Sub Total" numFmtId="3">
      <sharedItems containsSemiMixedTypes="0" containsString="0" containsNumber="1" containsInteger="1" minValue="22200" maxValue="449992500"/>
    </cacheField>
    <cacheField name="Discount %" numFmtId="9">
      <sharedItems containsSemiMixedTypes="0" containsString="0" containsNumber="1" minValue="0" maxValue="0.1"/>
    </cacheField>
    <cacheField name="Discount Rp" numFmtId="0">
      <sharedItems containsSemiMixedTypes="0" containsString="0" containsNumber="1" containsInteger="1" minValue="0" maxValue="40499325"/>
    </cacheField>
    <cacheField name="Order Total" numFmtId="3">
      <sharedItems containsSemiMixedTypes="0" containsString="0" containsNumber="1" containsInteger="1" minValue="21978" maxValue="409493175"/>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di Kusuma Perdana" refreshedDate="44957.94055486111" createdVersion="8" refreshedVersion="8" minRefreshableVersion="3" recordCount="1000" xr:uid="{5440ED78-C7FF-4E8F-828E-2888AFD825BB}">
  <cacheSource type="worksheet">
    <worksheetSource ref="A3:V1003" sheet="Main Data"/>
  </cacheSource>
  <cacheFields count="24">
    <cacheField name="Order No" numFmtId="0">
      <sharedItems count="996">
        <s v="5014-1"/>
        <s v="5016-1"/>
        <s v="5018-1"/>
        <s v="5019-1"/>
        <s v="5020-1"/>
        <s v="5023-1"/>
        <s v="5024-1"/>
        <s v="5025-1"/>
        <s v="5027-1"/>
        <s v="5029-1"/>
        <s v="5031-1"/>
        <s v="5033-1"/>
        <s v="5034-1"/>
        <s v="5036-1"/>
        <s v="5037-1"/>
        <s v="5038-1"/>
        <s v="5039-1"/>
        <s v="5040-1"/>
        <s v="5043-1"/>
        <s v="5045-1"/>
        <s v="5047-1"/>
        <s v="5048-1"/>
        <s v="5049-1"/>
        <s v="5050-1"/>
        <s v="5052-1"/>
        <s v="5055-1"/>
        <s v="5057-1"/>
        <s v="5059-1"/>
        <s v="5060-1"/>
        <s v="5061-1"/>
        <s v="5062-1"/>
        <s v="5063-1"/>
        <s v="5064-1"/>
        <s v="5066-1"/>
        <s v="5068-1"/>
        <s v="5070-1"/>
        <s v="5071-1"/>
        <s v="5071-2"/>
        <s v="5075-1"/>
        <s v="5077-1"/>
        <s v="5079-1"/>
        <s v="5081-1"/>
        <s v="5084-1"/>
        <s v="5086-1"/>
        <s v="5087-1"/>
        <s v="5089-1"/>
        <s v="5091-1"/>
        <s v="5093-1"/>
        <s v="5095-1"/>
        <s v="5097-1"/>
        <s v="5099-1"/>
        <s v="5101-1"/>
        <s v="5103-1"/>
        <s v="5104-1"/>
        <s v="5106-1"/>
        <s v="5108-1"/>
        <s v="5109-1"/>
        <s v="5111-1"/>
        <s v="5112-1"/>
        <s v="5113-1"/>
        <s v="5114-1"/>
        <s v="5115-1"/>
        <s v="5117-1"/>
        <s v="5119-1"/>
        <s v="5120-1"/>
        <s v="5122-1"/>
        <s v="5124-1"/>
        <s v="5125-1"/>
        <s v="5127-1"/>
        <s v="5128-1"/>
        <s v="5129-1"/>
        <s v="5131-1"/>
        <s v="5133-1"/>
        <s v="5134-1"/>
        <s v="5135-1"/>
        <s v="5137-1"/>
        <s v="5138-1"/>
        <s v="5140-1"/>
        <s v="5142-1"/>
        <s v="5144-1"/>
        <s v="5148-1"/>
        <s v="5150-1"/>
        <s v="5152-1"/>
        <s v="5154-1"/>
        <s v="5156-1"/>
        <s v="5158-1"/>
        <s v="5159-1"/>
        <s v="5160-1"/>
        <s v="5160-2"/>
        <s v="5163-1"/>
        <s v="5165-1"/>
        <s v="5166-1"/>
        <s v="5168-1"/>
        <s v="5168-2"/>
        <s v="5171-1"/>
        <s v="5173-1"/>
        <s v="5174-1"/>
        <s v="5175-1"/>
        <s v="5177-1"/>
        <s v="5178-1"/>
        <s v="5180-1"/>
        <s v="5181-1"/>
        <s v="5183-1"/>
        <s v="5185-1"/>
        <s v="5186-1"/>
        <s v="5188-1"/>
        <s v="5189-1"/>
        <s v="5191-1"/>
        <s v="5193-1"/>
        <s v="5194-1"/>
        <s v="5195-1"/>
        <s v="5195-2"/>
        <s v="5198-1"/>
        <s v="5200-1"/>
        <s v="5201-1"/>
        <s v="5202-1"/>
        <s v="5204-1"/>
        <s v="5206-1"/>
        <s v="5207-1"/>
        <s v="5208-1"/>
        <s v="5209-1"/>
        <s v="5211-1"/>
        <s v="5212-1"/>
        <s v="5213-1"/>
        <s v="5214-1"/>
        <s v="5215-1"/>
        <s v="5216-1"/>
        <s v="5218-1"/>
        <s v="5220-1"/>
        <s v="5221-1"/>
        <s v="5222-1"/>
        <s v="5224-1"/>
        <s v="5225-1"/>
        <s v="5226-1"/>
        <s v="5227-1"/>
        <s v="5229-1"/>
        <s v="5231-1"/>
        <s v="5232-1"/>
        <s v="5234-1"/>
        <s v="5235-1"/>
        <s v="5236-1"/>
        <s v="5238-1"/>
        <s v="5239-1"/>
        <s v="5240-1"/>
        <s v="5241-1"/>
        <s v="5242-1"/>
        <s v="5244-1"/>
        <s v="5246-1"/>
        <s v="5247-1"/>
        <s v="5248-1"/>
        <s v="5250-1"/>
        <s v="5251-1"/>
        <s v="5253-1"/>
        <s v="5254-1"/>
        <s v="5256-1"/>
        <s v="5257-1"/>
        <s v="5259-1"/>
        <s v="5260-1"/>
        <s v="5261-1"/>
        <s v="5263-1"/>
        <s v="5265-1"/>
        <s v="5267-1"/>
        <s v="5268-1"/>
        <s v="5268-2"/>
        <s v="5272-1"/>
        <s v="5274-1"/>
        <s v="5274-2"/>
        <s v="5277-1"/>
        <s v="5278-1"/>
        <s v="5279-1"/>
        <s v="5280-1"/>
        <s v="5282-1"/>
        <s v="5284-1"/>
        <s v="5286-1"/>
        <s v="5288-1"/>
        <s v="5290-1"/>
        <s v="5291-1"/>
        <s v="5292-1"/>
        <s v="5294-1"/>
        <s v="5296-1"/>
        <s v="5298-1"/>
        <s v="5299-1"/>
        <s v="5300-1"/>
        <s v="5302-1"/>
        <s v="5303-1"/>
        <s v="5304-1"/>
        <s v="5305-1"/>
        <s v="5307-1"/>
        <s v="5309-1"/>
        <s v="5310-1"/>
        <s v="5311-1"/>
        <s v="5312-1"/>
        <s v="5313-1"/>
        <s v="5314-1"/>
        <s v="5315-1"/>
        <s v="5316-1"/>
        <s v="5318-1"/>
        <s v="5319-1"/>
        <s v="5321-1"/>
        <s v="5323-1"/>
        <s v="5324-1"/>
        <s v="5326-1"/>
        <s v="5328-1"/>
        <s v="5330-1"/>
        <s v="5332-1"/>
        <s v="5334-1"/>
        <s v="5335-1"/>
        <s v="5335-2"/>
        <s v="5336-1"/>
        <s v="5340-1"/>
        <s v="5342-1"/>
        <s v="5343-1"/>
        <s v="5345-1"/>
        <s v="5346-1"/>
        <s v="5347-1"/>
        <s v="5349-1"/>
        <s v="5350-1"/>
        <s v="5352-1"/>
        <s v="5354-1"/>
        <s v="5355-1"/>
        <s v="5357-1"/>
        <s v="5358-1"/>
        <s v="5358-2"/>
        <s v="5360-1"/>
        <s v="5362-1"/>
        <s v="5364-1"/>
        <s v="5365-1"/>
        <s v="5367-1"/>
        <s v="5367-2"/>
        <s v="5369-1"/>
        <s v="5373-1"/>
        <s v="5375-1"/>
        <s v="5377-1"/>
        <s v="5379-1"/>
        <s v="5381-1"/>
        <s v="5383-1"/>
        <s v="5384-1"/>
        <s v="5386-1"/>
        <s v="5388-1"/>
        <s v="5389-1"/>
        <s v="5391-1"/>
        <s v="5392-1"/>
        <s v="5393-1"/>
        <s v="5394-1"/>
        <s v="5395-1"/>
        <s v="5396-1"/>
        <s v="5398-1"/>
        <s v="5400-1"/>
        <s v="5402-1"/>
        <s v="5402-2"/>
        <s v="5404-1"/>
        <s v="5405-1"/>
        <s v="5407-1"/>
        <s v="5409-1"/>
        <s v="5411-1"/>
        <s v="5413-1"/>
        <s v="5415-1"/>
        <s v="5416-1"/>
        <s v="5418-1"/>
        <s v="5420-1"/>
        <s v="5421-1"/>
        <s v="5423-1"/>
        <s v="5424-1"/>
        <s v="5426-1"/>
        <s v="5428-1"/>
        <s v="5430-1"/>
        <s v="5432-1"/>
        <s v="5433-1"/>
        <s v="5434-1"/>
        <s v="5435-1"/>
        <s v="5436-1"/>
        <s v="5438-1"/>
        <s v="5439-1"/>
        <s v="5440-1"/>
        <s v="5442-1"/>
        <s v="5444-1"/>
        <s v="5445-1"/>
        <s v="5446-1"/>
        <s v="5448-1"/>
        <s v="5449-1"/>
        <s v="5450-1"/>
        <s v="5451-1"/>
        <s v="5453-1"/>
        <s v="5455-1"/>
        <s v="5456-1"/>
        <s v="5457-1"/>
        <s v="5458-1"/>
        <s v="5460-1"/>
        <s v="5461-1"/>
        <s v="5463-1"/>
        <s v="5465-1"/>
        <s v="5467-1"/>
        <s v="5469-1"/>
        <s v="5470-1"/>
        <s v="5471-1"/>
        <s v="5473-1"/>
        <s v="5475-1"/>
        <s v="5476-1"/>
        <s v="5477-1"/>
        <s v="5478-1"/>
        <s v="5479-1"/>
        <s v="5479-2"/>
        <s v="5483-1"/>
        <s v="5485-1"/>
        <s v="5487-1"/>
        <s v="5489-1"/>
        <s v="5491-1"/>
        <s v="5493-1"/>
        <s v="5494-1"/>
        <s v="5496-1"/>
        <s v="5497-1"/>
        <s v="5498-1"/>
        <s v="5500-1"/>
        <s v="5502-1"/>
        <s v="5504-1"/>
        <s v="5505-1"/>
        <s v="5506-1"/>
        <s v="5507-1"/>
        <s v="5508-1"/>
        <s v="5510-1"/>
        <s v="5512-1"/>
        <s v="5513-1"/>
        <s v="5514-1"/>
        <s v="5516-1"/>
        <s v="5518-1"/>
        <s v="5520-1"/>
        <s v="5521-1"/>
        <s v="5523-1"/>
        <s v="5525-1"/>
        <s v="5526-1"/>
        <s v="5527-1"/>
        <s v="5529-1"/>
        <s v="5531-1"/>
        <s v="5533-1"/>
        <s v="5534-1"/>
        <s v="5536-1"/>
        <s v="5537-1"/>
        <s v="5539-1"/>
        <s v="5539-2"/>
        <s v="5541-1"/>
        <s v="5544-1"/>
        <s v="5546-1"/>
        <s v="5547-1"/>
        <s v="5548-1"/>
        <s v="5549-1"/>
        <s v="5551-1"/>
        <s v="5552-1"/>
        <s v="5554-1"/>
        <s v="5556-1"/>
        <s v="5558-1"/>
        <s v="5558-2"/>
        <s v="5560-1"/>
        <s v="5562-1"/>
        <s v="5564-1"/>
        <s v="5566-1"/>
        <s v="5566-2"/>
        <s v="5569-1"/>
        <s v="5570-1"/>
        <s v="5572-1"/>
        <s v="5574-1"/>
        <s v="5576-1"/>
        <s v="5578-1"/>
        <s v="5579-1"/>
        <s v="5581-1"/>
        <s v="5583-1"/>
        <s v="5584-1"/>
        <s v="5586-1"/>
        <s v="5588-1"/>
        <s v="5589-1"/>
        <s v="5591-1"/>
        <s v="5593-1"/>
        <s v="5594-1"/>
        <s v="5596-1"/>
        <s v="5597-1"/>
        <s v="5599-1"/>
        <s v="5599-2"/>
        <s v="5603-1"/>
        <s v="5604-1"/>
        <s v="5605-1"/>
        <s v="5606-1"/>
        <s v="5607-1"/>
        <s v="5609-1"/>
        <s v="5609-2"/>
        <s v="5612-1"/>
        <s v="5613-1"/>
        <s v="5615-1"/>
        <s v="5616-1"/>
        <s v="5618-1"/>
        <s v="5619-1"/>
        <s v="5621-1"/>
        <s v="5621-2"/>
        <s v="5625-1"/>
        <s v="5627-1"/>
        <s v="5629-1"/>
        <s v="5630-1"/>
        <s v="5631-1"/>
        <s v="5633-1"/>
        <s v="5635-1"/>
        <s v="5637-1"/>
        <s v="5639-1"/>
        <s v="5641-1"/>
        <s v="5643-1"/>
        <s v="5644-1"/>
        <s v="5645-1"/>
        <s v="5646-1"/>
        <s v="5647-1"/>
        <s v="5648-1"/>
        <s v="5650-1"/>
        <s v="5651-1"/>
        <s v="5653-1"/>
        <s v="5655-1"/>
        <s v="5655-2"/>
        <s v="5658-1"/>
        <s v="5659-1"/>
        <s v="5661-1"/>
        <s v="5663-1"/>
        <s v="5665-1"/>
        <s v="5667-1"/>
        <s v="5669-1"/>
        <s v="5670-1"/>
        <s v="5671-1"/>
        <s v="5672-1"/>
        <s v="5674-1"/>
        <s v="5676-1"/>
        <s v="5677-1"/>
        <s v="5679-1"/>
        <s v="5680-1"/>
        <s v="5681-1"/>
        <s v="5682-1"/>
        <s v="5684-1"/>
        <s v="5685-1"/>
        <s v="5686-1"/>
        <s v="5687-1"/>
        <s v="5689-1"/>
        <s v="5690-1"/>
        <s v="5692-1"/>
        <s v="5693-1"/>
        <s v="5695-1"/>
        <s v="5696-1"/>
        <s v="5698-1"/>
        <s v="5699-1"/>
        <s v="5701-1"/>
        <s v="5702-1"/>
        <s v="5703-1"/>
        <s v="5705-1"/>
        <s v="5706-1"/>
        <s v="5708-1"/>
        <s v="5710-1"/>
        <s v="5711-1"/>
        <s v="5712-1"/>
        <s v="5713-1"/>
        <s v="5715-1"/>
        <s v="5717-1"/>
        <s v="5718-1"/>
        <s v="5719-1"/>
        <s v="5720-1"/>
        <s v="5721-1"/>
        <s v="5722-1"/>
        <s v="5724-1"/>
        <s v="5724-2"/>
        <s v="5728-1"/>
        <s v="5730-1"/>
        <s v="5731-1"/>
        <s v="5732-1"/>
        <s v="5734-1"/>
        <s v="5736-1"/>
        <s v="5737-1"/>
        <s v="5738-1"/>
        <s v="5740-1"/>
        <s v="5741-1"/>
        <s v="5742-1"/>
        <s v="5743-1"/>
        <s v="5745-1"/>
        <s v="5747-1"/>
        <s v="5749-1"/>
        <s v="5750-1"/>
        <s v="5752-1"/>
        <s v="5754-1"/>
        <s v="5755-1"/>
        <s v="5757-1"/>
        <s v="5760-1"/>
        <s v="5762-1"/>
        <s v="5762-2"/>
        <s v="5766-1"/>
        <s v="5768-1"/>
        <s v="5768-2"/>
        <s v="5773-1"/>
        <s v="5775-1"/>
        <s v="5777-1"/>
        <s v="5778-1"/>
        <s v="5779-1"/>
        <s v="5781-1"/>
        <s v="5782-1"/>
        <s v="5784-1"/>
        <s v="5786-1"/>
        <s v="5787-1"/>
        <s v="5788-1"/>
        <s v="5790-1"/>
        <s v="5791-1"/>
        <s v="5793-1"/>
        <s v="5795-1"/>
        <s v="5797-1"/>
        <s v="5799-1"/>
        <s v="5800-1"/>
        <s v="5801-1"/>
        <s v="5802-1"/>
        <s v="5803-1"/>
        <s v="5804-1"/>
        <s v="5804-2"/>
        <s v="5805-1"/>
        <s v="5806-1"/>
        <s v="5807-1"/>
        <s v="5809-1"/>
        <s v="5811-1"/>
        <s v="5813-1"/>
        <s v="5814-1"/>
        <s v="5815-1"/>
        <s v="5816-1"/>
        <s v="5818-1"/>
        <s v="5819-1"/>
        <s v="5821-1"/>
        <s v="5822-1"/>
        <s v="5824-1"/>
        <s v="5826-1"/>
        <s v="5829-1"/>
        <s v="5831-1"/>
        <s v="5832-1"/>
        <s v="5833-1"/>
        <s v="5834-1"/>
        <s v="5835-1"/>
        <s v="5837-1"/>
        <s v="5838-1"/>
        <s v="5840-1"/>
        <s v="5841-1"/>
        <s v="5842-1"/>
        <s v="5843-1"/>
        <s v="5845-1"/>
        <s v="5847-1"/>
        <s v="5848-1"/>
        <s v="5850-1"/>
        <s v="5852-1"/>
        <s v="5854-1"/>
        <s v="5856-1"/>
        <s v="5857-1"/>
        <s v="5859-1"/>
        <s v="5861-1"/>
        <s v="5863-1"/>
        <s v="5865-1"/>
        <s v="5867-1"/>
        <s v="5868-1"/>
        <s v="5869-1"/>
        <s v="5869-2"/>
        <s v="5870-1"/>
        <s v="5871-1"/>
        <s v="5872-1"/>
        <s v="5873-1"/>
        <s v="5875-1"/>
        <s v="5877-1"/>
        <s v="5879-1"/>
        <s v="5881-1"/>
        <s v="5882-1"/>
        <s v="5884-1"/>
        <s v="5885-1"/>
        <s v="5886-1"/>
        <s v="5887-1"/>
        <s v="5888-1"/>
        <s v="5888-2"/>
        <s v="5891-1"/>
        <s v="5893-1"/>
        <s v="5894-1"/>
        <s v="5896-1"/>
        <s v="5898-1"/>
        <s v="5899-1"/>
        <s v="5900-1"/>
        <s v="5902-1"/>
        <s v="5904-1"/>
        <s v="5906-1"/>
        <s v="5907-1"/>
        <s v="5908-1"/>
        <s v="5909-1"/>
        <s v="5911-1"/>
        <s v="5913-1"/>
        <s v="5914-1"/>
        <s v="5916-1"/>
        <s v="5917-1"/>
        <s v="5919-1"/>
        <s v="5921-1"/>
        <s v="5923-1"/>
        <s v="5925-1"/>
        <s v="5927-1"/>
        <s v="5928-1"/>
        <s v="5930-1"/>
        <s v="5931-1"/>
        <s v="5932-1"/>
        <s v="5933-1"/>
        <s v="5935-1"/>
        <s v="5937-1"/>
        <s v="5938-1"/>
        <s v="5939-1"/>
        <s v="5941-1"/>
        <s v="5943-1"/>
        <s v="5943-2"/>
        <s v="5944-1"/>
        <s v="5947-1"/>
        <s v="5949-1"/>
        <s v="5951-1"/>
        <s v="5952-1"/>
        <s v="5955-1"/>
        <s v="5956-1"/>
        <s v="5960-1"/>
        <s v="5962-1"/>
        <s v="5964-1"/>
        <s v="5965-1"/>
        <s v="5967-1"/>
        <s v="5968-1"/>
        <s v="5969-1"/>
        <s v="5971-1"/>
        <s v="5973-1"/>
        <s v="5974-1"/>
        <s v="5976-1"/>
        <s v="5977-1"/>
        <s v="5978-1"/>
        <s v="5980-1"/>
        <s v="5982-1"/>
        <s v="5983-1"/>
        <s v="5984-1"/>
        <s v="5985-1"/>
        <s v="5987-1"/>
        <s v="5988-1"/>
        <s v="5990-1"/>
        <s v="5990-2"/>
        <s v="5993-1"/>
        <s v="5994-1"/>
        <s v="5996-1"/>
        <s v="5997-1"/>
        <s v="5997-2"/>
        <s v="6000-1"/>
        <s v="6001-1"/>
        <s v="6002-1"/>
        <s v="6003-1"/>
        <s v="6005-1"/>
        <s v="6006-1"/>
        <s v="6007-1"/>
        <s v="6009-1"/>
        <s v="6011-1"/>
        <s v="6012-1"/>
        <s v="6014-1"/>
        <s v="6014-2"/>
        <s v="6017-1"/>
        <s v="6019-1"/>
        <s v="6021-1"/>
        <s v="6023-1"/>
        <s v="6025-1"/>
        <s v="6027-1"/>
        <s v="6029-1"/>
        <s v="6030-1"/>
        <s v="6032-1"/>
        <s v="6034-1"/>
        <s v="6036-1"/>
        <s v="6037-1"/>
        <s v="6038-1"/>
        <s v="6039-1"/>
        <s v="6042-1"/>
        <s v="6044-1"/>
        <s v="6046-1"/>
        <s v="6048-1"/>
        <s v="6050-1"/>
        <s v="6052-1"/>
        <s v="6054-1"/>
        <s v="6056-1"/>
        <s v="6057-1"/>
        <s v="6058-1"/>
        <s v="6059-1"/>
        <s v="6061-1"/>
        <s v="6063-1"/>
        <s v="6065-1"/>
        <s v="6066-1"/>
        <s v="6067-1"/>
        <s v="6068-1"/>
        <s v="6070-1"/>
        <s v="6071-1"/>
        <s v="6072-1"/>
        <s v="6074-1"/>
        <s v="6076-1"/>
        <s v="6077-1"/>
        <s v="6079-1"/>
        <s v="6081-1"/>
        <s v="6083-1"/>
        <s v="6085-1"/>
        <s v="6086-1"/>
        <s v="6088-1"/>
        <s v="6090-1"/>
        <s v="6094-1"/>
        <s v="6095-1"/>
        <s v="6096-1"/>
        <s v="6098-1"/>
        <s v="6099-1"/>
        <s v="6100-1"/>
        <s v="6102-1"/>
        <s v="6103-1"/>
        <s v="6104-1"/>
        <s v="6104-2"/>
        <s v="6108-1"/>
        <s v="6109-1"/>
        <s v="6110-1"/>
        <s v="6112-1"/>
        <s v="6113-1"/>
        <s v="6114-1"/>
        <s v="6116-1"/>
        <s v="6118-1"/>
        <s v="6119-1"/>
        <s v="6121-1"/>
        <s v="6123-1"/>
        <s v="6124-1"/>
        <s v="6125-1"/>
        <s v="6127-1"/>
        <s v="6128-1"/>
        <s v="6130-1"/>
        <s v="6132-1"/>
        <s v="6134-1"/>
        <s v="6135-1"/>
        <s v="6136-1"/>
        <s v="6138-1"/>
        <s v="6140-1"/>
        <s v="6141-1"/>
        <s v="6143-1"/>
        <s v="6143-2"/>
        <s v="6144-1"/>
        <s v="6146-1"/>
        <s v="6148-1"/>
        <s v="6150-1"/>
        <s v="6151-1"/>
        <s v="6152-1"/>
        <s v="6154-1"/>
        <s v="6155-1"/>
        <s v="6157-1"/>
        <s v="6158-1"/>
        <s v="6159-1"/>
        <s v="6159-2"/>
        <s v="6165-1"/>
        <s v="6166-1"/>
        <s v="6167-1"/>
        <s v="6168-1"/>
        <s v="6169-1"/>
        <s v="6170-1"/>
        <s v="6172-1"/>
        <s v="6174-1"/>
        <s v="6175-1"/>
        <s v="6176-1"/>
        <s v="6177-1"/>
        <s v="6179-1"/>
        <s v="6181-1"/>
        <s v="6183-1"/>
        <s v="6184-1"/>
        <s v="6185-1"/>
        <s v="6186-1"/>
        <s v="6187-1"/>
        <s v="6189-1"/>
        <s v="6190-1"/>
        <s v="6191-1"/>
        <s v="6193-1"/>
        <s v="6194-1"/>
        <s v="6196-1"/>
        <s v="6197-1"/>
        <s v="6197-2"/>
        <s v="6201-1"/>
        <s v="6203-1"/>
        <s v="6204-1"/>
        <s v="6206-1"/>
        <s v="6208-1"/>
        <s v="6209-1"/>
        <s v="6211-1"/>
        <s v="6213-1"/>
        <s v="6214-1"/>
        <s v="6215-1"/>
        <s v="6217-1"/>
        <s v="6219-1"/>
        <s v="6220-1"/>
        <s v="6221-1"/>
        <s v="6222-1"/>
        <s v="6223-1"/>
        <s v="6224-1"/>
        <s v="6225-1"/>
        <s v="6226-1"/>
        <s v="6227-1"/>
        <s v="6228-1"/>
        <s v="6230-1"/>
        <s v="6231-1"/>
        <s v="6232-1"/>
        <s v="6234-1"/>
        <s v="6235-1"/>
        <s v="6237-1"/>
        <s v="6238-1"/>
        <s v="6240-1"/>
        <s v="6242-1"/>
        <s v="6243-1"/>
        <s v="6244-1"/>
        <s v="6246-1"/>
        <s v="6248-1"/>
        <s v="6250-1"/>
        <s v="6252-1"/>
        <s v="6254-1"/>
        <s v="6256-1"/>
        <s v="6257-1"/>
        <s v="6258-1"/>
        <s v="6260-1"/>
        <s v="6261-1"/>
        <s v="6263-1"/>
        <s v="6264-1"/>
        <s v="6266-1"/>
        <s v="6266-2"/>
        <s v="6269-1"/>
        <s v="6270-1"/>
        <s v="6272-1"/>
        <s v="6273-1"/>
        <s v="6274-1"/>
        <s v="6275-1"/>
        <s v="6276-1"/>
        <s v="6278-1"/>
        <s v="6278-2"/>
        <s v="6280-1"/>
        <s v="6280-2"/>
        <s v="6281-1"/>
        <s v="6285-1"/>
        <s v="6287-1"/>
        <s v="6288-1"/>
        <s v="6290-1"/>
        <s v="6291-1"/>
        <s v="6293-1"/>
        <s v="6294-1"/>
        <s v="6295-1"/>
        <s v="6296-1"/>
        <s v="6298-1"/>
        <s v="6300-1"/>
        <s v="6301-1"/>
        <s v="6302-1"/>
        <s v="6303-1"/>
        <s v="6304-1"/>
        <s v="6306-1"/>
        <s v="6307-1"/>
        <s v="6309-1"/>
        <s v="6311-1"/>
        <s v="6313-1"/>
        <s v="6315-1"/>
        <s v="6316-1"/>
        <s v="6317-1"/>
        <s v="6319-1"/>
        <s v="6320-1"/>
        <s v="6321-1"/>
        <s v="6322-1"/>
        <s v="6324-1"/>
        <s v="6325-1"/>
        <s v="6325-2"/>
        <s v="6327-1"/>
        <s v="6328-1"/>
        <s v="6329-1"/>
        <s v="6330-1"/>
        <s v="6332-1"/>
        <s v="6333-1"/>
        <s v="6335-1"/>
        <s v="6336-1"/>
        <s v="6336-2"/>
        <s v="6337-1"/>
        <s v="6338-1"/>
        <s v="6339-1"/>
        <s v="6339-2"/>
        <s v="6340-1"/>
        <s v="6342-1"/>
        <s v="6343-1"/>
        <s v="6345-1"/>
        <s v="6346-1"/>
        <s v="6347-1"/>
        <s v="6348-1"/>
        <s v="6349-1"/>
        <s v="6351-1"/>
        <s v="6352-1"/>
        <s v="6353-1"/>
        <s v="6354-1"/>
        <s v="6355-1"/>
        <s v="6356-1"/>
        <s v="6358-1"/>
        <s v="6359-1"/>
        <s v="6361-1"/>
        <s v="6362-1"/>
        <s v="6364-1"/>
        <s v="6365-1"/>
        <s v="6367-1"/>
        <s v="6369-1"/>
        <s v="6370-1"/>
        <s v="6371-1"/>
        <s v="6373-1"/>
        <s v="6374-1"/>
        <s v="6376-1"/>
        <s v="6377-1"/>
        <s v="6379-1"/>
        <s v="6380-1"/>
        <s v="6382-1"/>
        <s v="6384-1"/>
        <s v="6384-2"/>
        <s v="6387-1"/>
        <s v="6388-1"/>
        <s v="6389-1"/>
        <s v="6390-1"/>
        <s v="6391-1"/>
        <s v="6392-1"/>
        <s v="6393-1"/>
        <s v="6394-1"/>
        <s v="6395-1"/>
        <s v="6396-1"/>
        <s v="6397-1"/>
        <s v="6399-1"/>
        <s v="6401-1"/>
        <s v="6402-1"/>
        <s v="6403-1"/>
        <s v="6403-2"/>
        <s v="6407-1"/>
        <s v="6409-1"/>
        <s v="6411-1"/>
        <s v="6413-1"/>
        <s v="6414-1"/>
        <s v="6415-1"/>
        <s v="6417-1"/>
        <s v="6417-2"/>
        <s v="6418-1"/>
        <s v="6422-1"/>
        <s v="6423-1"/>
        <s v="6425-1"/>
        <s v="6426-1"/>
        <s v="6427-1"/>
        <s v="6429-1"/>
        <s v="6430-1"/>
        <s v="6432-1"/>
        <s v="6433-1"/>
        <s v="6434-1"/>
        <s v="6436-1"/>
        <s v="6437-1"/>
        <s v="6437-2"/>
        <s v="6438-1"/>
        <s v="6440-1"/>
        <s v="6442-1"/>
        <s v="6443-1"/>
        <s v="6445-1"/>
        <s v="6447-1"/>
        <s v="6449-1"/>
        <s v="6451-1"/>
        <s v="6453-1"/>
        <s v="6455-1"/>
        <s v="6457-1"/>
        <s v="6457-2"/>
        <s v="6460-1"/>
        <s v="6461-1"/>
        <s v="6463-1"/>
        <s v="6465-1"/>
        <s v="6467-1"/>
        <s v="6469-1"/>
        <s v="6471-1"/>
        <s v="6472-1"/>
        <s v="6473-1"/>
        <s v="6475-1"/>
        <s v="6477-1"/>
        <s v="6479-1"/>
        <s v="6480-1"/>
        <s v="6482-1"/>
        <s v="6483-1"/>
        <s v="6484-1"/>
        <s v="6485-1"/>
        <s v="6487-1"/>
        <s v="6489-1"/>
        <s v="6491-1"/>
        <s v="6493-1"/>
        <s v="6495-1"/>
        <s v="6496-1"/>
        <s v="6497-1"/>
        <s v="6498-1"/>
        <s v="6499-1"/>
        <s v="6500-1"/>
        <s v="6502-1"/>
        <s v="6503-1"/>
        <s v="6504-1"/>
        <s v="6505-1"/>
        <s v="6506-1"/>
        <s v="6507-1"/>
        <s v="6508-1"/>
        <s v="6509-1"/>
        <s v="6510-1"/>
        <s v="6511-1"/>
        <s v="6512-1"/>
        <s v="6514-1"/>
        <s v="6515-1"/>
        <s v="6515-2"/>
        <s v="6517-1"/>
        <s v="6521-1"/>
        <s v="6523-1"/>
        <s v="6525-1"/>
        <s v="6526-1"/>
        <s v="6527-1"/>
      </sharedItems>
    </cacheField>
    <cacheField name="Order Date" numFmtId="14">
      <sharedItems containsSemiMixedTypes="0" containsNonDate="0" containsDate="1" containsString="0" minDate="2016-05-26T00:00:00" maxDate="2020-03-25T00:00:00" count="697">
        <d v="2016-05-26T00:00:00"/>
        <d v="2016-05-27T00:00:00"/>
        <d v="2016-05-28T00:00:00"/>
        <d v="2016-05-29T00:00:00"/>
        <d v="2016-06-01T00:00:00"/>
        <d v="2016-06-02T00:00:00"/>
        <d v="2016-06-04T00:00:00"/>
        <d v="2016-06-06T00:00:00"/>
        <d v="2016-06-07T00:00:00"/>
        <d v="2016-06-09T00:00:00"/>
        <d v="2016-06-10T00:00:00"/>
        <d v="2016-06-19T00:00:00"/>
        <d v="2016-06-23T00:00:00"/>
        <d v="2016-06-25T00:00:00"/>
        <d v="2016-06-27T00:00:00"/>
        <d v="2016-06-28T00:00:00"/>
        <d v="2016-07-05T00:00:00"/>
        <d v="2016-07-08T00:00:00"/>
        <d v="2016-07-09T00:00:00"/>
        <d v="2016-07-12T00:00:00"/>
        <d v="2016-08-01T00:00:00"/>
        <d v="2016-08-02T00:00:00"/>
        <d v="2016-08-09T00:00:00"/>
        <d v="2016-08-10T00:00:00"/>
        <d v="2016-08-12T00:00:00"/>
        <d v="2016-08-13T00:00:00"/>
        <d v="2016-08-14T00:00:00"/>
        <d v="2016-08-15T00:00:00"/>
        <d v="2016-08-16T00:00:00"/>
        <d v="2016-08-17T00:00:00"/>
        <d v="2016-08-19T00:00:00"/>
        <d v="2016-08-21T00:00:00"/>
        <d v="2016-08-25T00:00:00"/>
        <d v="2016-08-26T00:00:00"/>
        <d v="2016-08-27T00:00:00"/>
        <d v="2016-08-31T00:00:00"/>
        <d v="2016-09-01T00:00:00"/>
        <d v="2016-09-02T00:00:00"/>
        <d v="2016-09-03T00:00:00"/>
        <d v="2016-09-04T00:00:00"/>
        <d v="2016-09-07T00:00:00"/>
        <d v="2016-09-08T00:00:00"/>
        <d v="2016-09-09T00:00:00"/>
        <d v="2016-09-10T00:00:00"/>
        <d v="2016-09-12T00:00:00"/>
        <d v="2016-09-14T00:00:00"/>
        <d v="2016-09-16T00:00:00"/>
        <d v="2016-09-17T00:00:00"/>
        <d v="2016-09-18T00:00:00"/>
        <d v="2016-09-19T00:00:00"/>
        <d v="2016-09-21T00:00:00"/>
        <d v="2016-09-22T00:00:00"/>
        <d v="2016-09-23T00:00:00"/>
        <d v="2016-09-27T00:00:00"/>
        <d v="2016-09-28T00:00:00"/>
        <d v="2016-10-02T00:00:00"/>
        <d v="2016-10-03T00:00:00"/>
        <d v="2016-10-06T00:00:00"/>
        <d v="2016-10-07T00:00:00"/>
        <d v="2016-10-08T00:00:00"/>
        <d v="2016-10-11T00:00:00"/>
        <d v="2016-10-12T00:00:00"/>
        <d v="2016-10-14T00:00:00"/>
        <d v="2016-10-15T00:00:00"/>
        <d v="2016-10-16T00:00:00"/>
        <d v="2016-10-17T00:00:00"/>
        <d v="2016-10-18T00:00:00"/>
        <d v="2016-10-22T00:00:00"/>
        <d v="2016-10-27T00:00:00"/>
        <d v="2016-10-28T00:00:00"/>
        <d v="2016-10-29T00:00:00"/>
        <d v="2016-10-30T00:00:00"/>
        <d v="2016-11-01T00:00:00"/>
        <d v="2016-11-02T00:00:00"/>
        <d v="2016-11-03T00:00:00"/>
        <d v="2016-11-04T00:00:00"/>
        <d v="2016-11-05T00:00:00"/>
        <d v="2016-11-07T00:00:00"/>
        <d v="2016-11-08T00:00:00"/>
        <d v="2016-11-09T00:00:00"/>
        <d v="2016-11-10T00:00:00"/>
        <d v="2016-11-11T00:00:00"/>
        <d v="2016-11-12T00:00:00"/>
        <d v="2016-11-14T00:00:00"/>
        <d v="2016-11-18T00:00:00"/>
        <d v="2016-11-19T00:00:00"/>
        <d v="2016-11-20T00:00:00"/>
        <d v="2016-11-21T00:00:00"/>
        <d v="2016-11-22T00:00:00"/>
        <d v="2016-11-23T00:00:00"/>
        <d v="2016-11-24T00:00:00"/>
        <d v="2016-11-26T00:00:00"/>
        <d v="2016-11-27T00:00:00"/>
        <d v="2016-11-29T00:00:00"/>
        <d v="2016-12-02T00:00:00"/>
        <d v="2016-12-04T00:00:00"/>
        <d v="2016-12-06T00:00:00"/>
        <d v="2016-12-07T00:00:00"/>
        <d v="2016-12-10T00:00:00"/>
        <d v="2016-12-11T00:00:00"/>
        <d v="2016-12-12T00:00:00"/>
        <d v="2016-12-14T00:00:00"/>
        <d v="2016-12-15T00:00:00"/>
        <d v="2016-12-16T00:00:00"/>
        <d v="2016-12-17T00:00:00"/>
        <d v="2016-12-22T00:00:00"/>
        <d v="2016-12-23T00:00:00"/>
        <d v="2016-12-25T00:00:00"/>
        <d v="2016-12-27T00:00:00"/>
        <d v="2016-12-30T00:00:00"/>
        <d v="2016-12-31T00:00:00"/>
        <d v="2017-01-02T00:00:00"/>
        <d v="2017-01-04T00:00:00"/>
        <d v="2017-01-05T00:00:00"/>
        <d v="2017-01-08T00:00:00"/>
        <d v="2017-01-09T00:00:00"/>
        <d v="2017-01-12T00:00:00"/>
        <d v="2017-01-13T00:00:00"/>
        <d v="2017-01-15T00:00:00"/>
        <d v="2017-01-16T00:00:00"/>
        <d v="2017-01-17T00:00:00"/>
        <d v="2017-01-18T00:00:00"/>
        <d v="2017-01-21T00:00:00"/>
        <d v="2017-01-23T00:00:00"/>
        <d v="2017-01-25T00:00:00"/>
        <d v="2017-02-01T00:00:00"/>
        <d v="2017-02-02T00:00:00"/>
        <d v="2017-02-05T00:00:00"/>
        <d v="2017-02-06T00:00:00"/>
        <d v="2017-02-07T00:00:00"/>
        <d v="2017-02-09T00:00:00"/>
        <d v="2017-02-10T00:00:00"/>
        <d v="2017-02-13T00:00:00"/>
        <d v="2017-02-14T00:00:00"/>
        <d v="2017-02-15T00:00:00"/>
        <d v="2017-02-17T00:00:00"/>
        <d v="2017-02-19T00:00:00"/>
        <d v="2017-02-21T00:00:00"/>
        <d v="2017-02-24T00:00:00"/>
        <d v="2017-02-27T00:00:00"/>
        <d v="2017-02-28T00:00:00"/>
        <d v="2017-03-01T00:00:00"/>
        <d v="2017-03-02T00:00:00"/>
        <d v="2017-03-03T00:00:00"/>
        <d v="2017-03-04T00:00:00"/>
        <d v="2017-03-07T00:00:00"/>
        <d v="2017-03-11T00:00:00"/>
        <d v="2017-03-13T00:00:00"/>
        <d v="2017-03-19T00:00:00"/>
        <d v="2017-03-22T00:00:00"/>
        <d v="2017-03-23T00:00:00"/>
        <d v="2017-03-24T00:00:00"/>
        <d v="2017-03-25T00:00:00"/>
        <d v="2017-03-27T00:00:00"/>
        <d v="2017-03-30T00:00:00"/>
        <d v="2017-03-31T00:00:00"/>
        <d v="2017-04-02T00:00:00"/>
        <d v="2017-04-06T00:00:00"/>
        <d v="2017-04-10T00:00:00"/>
        <d v="2017-04-12T00:00:00"/>
        <d v="2017-04-13T00:00:00"/>
        <d v="2017-04-18T00:00:00"/>
        <d v="2017-04-21T00:00:00"/>
        <d v="2017-04-22T00:00:00"/>
        <d v="2017-04-24T00:00:00"/>
        <d v="2017-04-27T00:00:00"/>
        <d v="2017-04-28T00:00:00"/>
        <d v="2017-04-29T00:00:00"/>
        <d v="2017-05-01T00:00:00"/>
        <d v="2017-05-07T00:00:00"/>
        <d v="2017-05-08T00:00:00"/>
        <d v="2017-05-09T00:00:00"/>
        <d v="2017-05-10T00:00:00"/>
        <d v="2017-05-11T00:00:00"/>
        <d v="2017-05-13T00:00:00"/>
        <d v="2017-05-14T00:00:00"/>
        <d v="2017-05-17T00:00:00"/>
        <d v="2017-05-18T00:00:00"/>
        <d v="2017-05-20T00:00:00"/>
        <d v="2017-05-22T00:00:00"/>
        <d v="2017-05-24T00:00:00"/>
        <d v="2017-05-25T00:00:00"/>
        <d v="2017-05-27T00:00:00"/>
        <d v="2017-05-28T00:00:00"/>
        <d v="2017-05-30T00:00:00"/>
        <d v="2017-05-31T00:00:00"/>
        <d v="2017-06-06T00:00:00"/>
        <d v="2017-06-07T00:00:00"/>
        <d v="2017-06-08T00:00:00"/>
        <d v="2017-06-09T00:00:00"/>
        <d v="2017-06-12T00:00:00"/>
        <d v="2017-06-14T00:00:00"/>
        <d v="2017-06-18T00:00:00"/>
        <d v="2017-06-22T00:00:00"/>
        <d v="2017-06-23T00:00:00"/>
        <d v="2017-06-24T00:00:00"/>
        <d v="2017-06-25T00:00:00"/>
        <d v="2017-06-27T00:00:00"/>
        <d v="2017-06-29T00:00:00"/>
        <d v="2017-07-01T00:00:00"/>
        <d v="2017-07-03T00:00:00"/>
        <d v="2017-07-10T00:00:00"/>
        <d v="2017-07-11T00:00:00"/>
        <d v="2017-07-13T00:00:00"/>
        <d v="2017-07-14T00:00:00"/>
        <d v="2017-07-15T00:00:00"/>
        <d v="2017-07-16T00:00:00"/>
        <d v="2017-07-17T00:00:00"/>
        <d v="2017-07-19T00:00:00"/>
        <d v="2017-07-20T00:00:00"/>
        <d v="2017-07-24T00:00:00"/>
        <d v="2017-07-28T00:00:00"/>
        <d v="2017-07-30T00:00:00"/>
        <d v="2017-08-14T00:00:00"/>
        <d v="2017-08-15T00:00:00"/>
        <d v="2017-08-18T00:00:00"/>
        <d v="2017-08-20T00:00:00"/>
        <d v="2017-08-21T00:00:00"/>
        <d v="2017-08-23T00:00:00"/>
        <d v="2017-08-25T00:00:00"/>
        <d v="2017-08-27T00:00:00"/>
        <d v="2017-08-29T00:00:00"/>
        <d v="2017-08-31T00:00:00"/>
        <d v="2017-09-06T00:00:00"/>
        <d v="2017-09-10T00:00:00"/>
        <d v="2017-09-14T00:00:00"/>
        <d v="2017-09-15T00:00:00"/>
        <d v="2017-09-16T00:00:00"/>
        <d v="2017-09-17T00:00:00"/>
        <d v="2017-09-19T00:00:00"/>
        <d v="2017-09-20T00:00:00"/>
        <d v="2017-09-21T00:00:00"/>
        <d v="2017-09-25T00:00:00"/>
        <d v="2017-09-28T00:00:00"/>
        <d v="2017-09-29T00:00:00"/>
        <d v="2017-09-30T00:00:00"/>
        <d v="2017-10-01T00:00:00"/>
        <d v="2017-10-04T00:00:00"/>
        <d v="2017-10-05T00:00:00"/>
        <d v="2017-10-07T00:00:00"/>
        <d v="2017-10-09T00:00:00"/>
        <d v="2017-10-11T00:00:00"/>
        <d v="2017-10-12T00:00:00"/>
        <d v="2017-10-16T00:00:00"/>
        <d v="2017-10-17T00:00:00"/>
        <d v="2017-10-23T00:00:00"/>
        <d v="2017-10-24T00:00:00"/>
        <d v="2017-10-27T00:00:00"/>
        <d v="2017-10-29T00:00:00"/>
        <d v="2017-10-30T00:00:00"/>
        <d v="2017-11-03T00:00:00"/>
        <d v="2017-11-05T00:00:00"/>
        <d v="2017-11-06T00:00:00"/>
        <d v="2017-11-07T00:00:00"/>
        <d v="2017-11-09T00:00:00"/>
        <d v="2017-11-11T00:00:00"/>
        <d v="2017-11-15T00:00:00"/>
        <d v="2017-11-17T00:00:00"/>
        <d v="2017-11-18T00:00:00"/>
        <d v="2017-11-19T00:00:00"/>
        <d v="2017-11-23T00:00:00"/>
        <d v="2017-11-24T00:00:00"/>
        <d v="2017-12-04T00:00:00"/>
        <d v="2017-12-07T00:00:00"/>
        <d v="2017-12-08T00:00:00"/>
        <d v="2017-12-09T00:00:00"/>
        <d v="2017-12-10T00:00:00"/>
        <d v="2017-12-15T00:00:00"/>
        <d v="2017-12-16T00:00:00"/>
        <d v="2017-12-17T00:00:00"/>
        <d v="2017-12-20T00:00:00"/>
        <d v="2017-12-23T00:00:00"/>
        <d v="2017-12-24T00:00:00"/>
        <d v="2017-12-25T00:00:00"/>
        <d v="2017-12-26T00:00:00"/>
        <d v="2017-12-30T00:00:00"/>
        <d v="2018-01-03T00:00:00"/>
        <d v="2018-01-05T00:00:00"/>
        <d v="2018-01-09T00:00:00"/>
        <d v="2018-01-10T00:00:00"/>
        <d v="2018-01-11T00:00:00"/>
        <d v="2018-01-13T00:00:00"/>
        <d v="2018-01-14T00:00:00"/>
        <d v="2018-01-15T00:00:00"/>
        <d v="2018-01-16T00:00:00"/>
        <d v="2018-01-18T00:00:00"/>
        <d v="2018-01-20T00:00:00"/>
        <d v="2018-01-21T00:00:00"/>
        <d v="2018-01-22T00:00:00"/>
        <d v="2018-01-23T00:00:00"/>
        <d v="2018-01-27T00:00:00"/>
        <d v="2018-01-28T00:00:00"/>
        <d v="2018-01-29T00:00:00"/>
        <d v="2018-01-30T00:00:00"/>
        <d v="2018-01-31T00:00:00"/>
        <d v="2018-02-01T00:00:00"/>
        <d v="2018-02-02T00:00:00"/>
        <d v="2018-02-03T00:00:00"/>
        <d v="2018-02-04T00:00:00"/>
        <d v="2018-02-07T00:00:00"/>
        <d v="2018-02-08T00:00:00"/>
        <d v="2018-02-09T00:00:00"/>
        <d v="2018-02-10T00:00:00"/>
        <d v="2018-02-13T00:00:00"/>
        <d v="2018-02-14T00:00:00"/>
        <d v="2018-02-15T00:00:00"/>
        <d v="2018-02-19T00:00:00"/>
        <d v="2018-02-22T00:00:00"/>
        <d v="2018-02-23T00:00:00"/>
        <d v="2018-02-28T00:00:00"/>
        <d v="2018-03-01T00:00:00"/>
        <d v="2018-03-02T00:00:00"/>
        <d v="2018-03-03T00:00:00"/>
        <d v="2018-03-05T00:00:00"/>
        <d v="2018-03-06T00:00:00"/>
        <d v="2018-03-07T00:00:00"/>
        <d v="2018-03-10T00:00:00"/>
        <d v="2018-03-14T00:00:00"/>
        <d v="2018-03-15T00:00:00"/>
        <d v="2018-03-18T00:00:00"/>
        <d v="2018-03-19T00:00:00"/>
        <d v="2018-03-20T00:00:00"/>
        <d v="2018-03-22T00:00:00"/>
        <d v="2018-03-23T00:00:00"/>
        <d v="2018-03-24T00:00:00"/>
        <d v="2018-03-27T00:00:00"/>
        <d v="2018-03-30T00:00:00"/>
        <d v="2018-04-05T00:00:00"/>
        <d v="2018-04-08T00:00:00"/>
        <d v="2018-04-09T00:00:00"/>
        <d v="2018-04-10T00:00:00"/>
        <d v="2018-04-11T00:00:00"/>
        <d v="2018-04-13T00:00:00"/>
        <d v="2018-04-15T00:00:00"/>
        <d v="2018-04-16T00:00:00"/>
        <d v="2018-04-21T00:00:00"/>
        <d v="2018-04-23T00:00:00"/>
        <d v="2018-04-24T00:00:00"/>
        <d v="2018-04-25T00:00:00"/>
        <d v="2018-04-26T00:00:00"/>
        <d v="2018-04-27T00:00:00"/>
        <d v="2018-04-28T00:00:00"/>
        <d v="2018-04-29T00:00:00"/>
        <d v="2018-04-30T00:00:00"/>
        <d v="2018-05-01T00:00:00"/>
        <d v="2018-05-04T00:00:00"/>
        <d v="2018-05-05T00:00:00"/>
        <d v="2018-05-06T00:00:00"/>
        <d v="2018-05-07T00:00:00"/>
        <d v="2018-05-10T00:00:00"/>
        <d v="2018-05-12T00:00:00"/>
        <d v="2018-05-14T00:00:00"/>
        <d v="2018-05-15T00:00:00"/>
        <d v="2018-05-16T00:00:00"/>
        <d v="2018-05-18T00:00:00"/>
        <d v="2018-05-19T00:00:00"/>
        <d v="2018-05-22T00:00:00"/>
        <d v="2018-05-23T00:00:00"/>
        <d v="2018-05-24T00:00:00"/>
        <d v="2018-05-27T00:00:00"/>
        <d v="2018-05-29T00:00:00"/>
        <d v="2018-05-30T00:00:00"/>
        <d v="2018-06-01T00:00:00"/>
        <d v="2018-06-02T00:00:00"/>
        <d v="2018-06-07T00:00:00"/>
        <d v="2018-06-08T00:00:00"/>
        <d v="2018-06-11T00:00:00"/>
        <d v="2018-06-13T00:00:00"/>
        <d v="2018-06-14T00:00:00"/>
        <d v="2018-06-15T00:00:00"/>
        <d v="2018-06-16T00:00:00"/>
        <d v="2018-06-18T00:00:00"/>
        <d v="2018-06-23T00:00:00"/>
        <d v="2018-06-24T00:00:00"/>
        <d v="2018-06-27T00:00:00"/>
        <d v="2018-06-28T00:00:00"/>
        <d v="2018-06-29T00:00:00"/>
        <d v="2018-06-30T00:00:00"/>
        <d v="2018-07-02T00:00:00"/>
        <d v="2018-07-03T00:00:00"/>
        <d v="2018-07-04T00:00:00"/>
        <d v="2018-07-06T00:00:00"/>
        <d v="2018-07-07T00:00:00"/>
        <d v="2018-07-12T00:00:00"/>
        <d v="2018-07-17T00:00:00"/>
        <d v="2018-07-21T00:00:00"/>
        <d v="2018-07-23T00:00:00"/>
        <d v="2018-07-24T00:00:00"/>
        <d v="2018-07-26T00:00:00"/>
        <d v="2018-07-31T00:00:00"/>
        <d v="2018-08-01T00:00:00"/>
        <d v="2018-08-02T00:00:00"/>
        <d v="2018-08-05T00:00:00"/>
        <d v="2018-08-06T00:00:00"/>
        <d v="2018-08-07T00:00:00"/>
        <d v="2018-08-08T00:00:00"/>
        <d v="2018-08-10T00:00:00"/>
        <d v="2018-08-11T00:00:00"/>
        <d v="2018-08-12T00:00:00"/>
        <d v="2018-08-13T00:00:00"/>
        <d v="2018-08-14T00:00:00"/>
        <d v="2018-08-15T00:00:00"/>
        <d v="2018-08-16T00:00:00"/>
        <d v="2018-08-18T00:00:00"/>
        <d v="2018-08-22T00:00:00"/>
        <d v="2018-08-23T00:00:00"/>
        <d v="2018-08-24T00:00:00"/>
        <d v="2018-08-26T00:00:00"/>
        <d v="2018-08-27T00:00:00"/>
        <d v="2018-08-29T00:00:00"/>
        <d v="2018-08-30T00:00:00"/>
        <d v="2018-08-31T00:00:00"/>
        <d v="2018-09-01T00:00:00"/>
        <d v="2018-09-03T00:00:00"/>
        <d v="2018-09-05T00:00:00"/>
        <d v="2018-09-07T00:00:00"/>
        <d v="2018-09-08T00:00:00"/>
        <d v="2018-09-09T00:00:00"/>
        <d v="2018-09-10T00:00:00"/>
        <d v="2018-09-12T00:00:00"/>
        <d v="2018-09-13T00:00:00"/>
        <d v="2018-09-20T00:00:00"/>
        <d v="2018-09-22T00:00:00"/>
        <d v="2018-09-23T00:00:00"/>
        <d v="2018-09-25T00:00:00"/>
        <d v="2018-09-26T00:00:00"/>
        <d v="2018-10-02T00:00:00"/>
        <d v="2018-10-03T00:00:00"/>
        <d v="2018-10-07T00:00:00"/>
        <d v="2018-10-09T00:00:00"/>
        <d v="2018-10-10T00:00:00"/>
        <d v="2018-10-11T00:00:00"/>
        <d v="2018-10-14T00:00:00"/>
        <d v="2018-10-16T00:00:00"/>
        <d v="2018-10-17T00:00:00"/>
        <d v="2018-10-21T00:00:00"/>
        <d v="2018-10-23T00:00:00"/>
        <d v="2018-10-24T00:00:00"/>
        <d v="2018-10-26T00:00:00"/>
        <d v="2018-10-27T00:00:00"/>
        <d v="2018-10-28T00:00:00"/>
        <d v="2018-10-29T00:00:00"/>
        <d v="2018-10-30T00:00:00"/>
        <d v="2018-10-31T00:00:00"/>
        <d v="2018-11-01T00:00:00"/>
        <d v="2018-11-04T00:00:00"/>
        <d v="2018-11-05T00:00:00"/>
        <d v="2018-11-06T00:00:00"/>
        <d v="2018-11-07T00:00:00"/>
        <d v="2018-11-08T00:00:00"/>
        <d v="2018-11-10T00:00:00"/>
        <d v="2018-11-11T00:00:00"/>
        <d v="2018-11-13T00:00:00"/>
        <d v="2018-11-14T00:00:00"/>
        <d v="2018-11-15T00:00:00"/>
        <d v="2018-11-19T00:00:00"/>
        <d v="2018-11-20T00:00:00"/>
        <d v="2018-11-22T00:00:00"/>
        <d v="2018-11-23T00:00:00"/>
        <d v="2018-11-24T00:00:00"/>
        <d v="2018-11-26T00:00:00"/>
        <d v="2018-11-27T00:00:00"/>
        <d v="2018-12-03T00:00:00"/>
        <d v="2018-12-04T00:00:00"/>
        <d v="2018-12-05T00:00:00"/>
        <d v="2018-12-06T00:00:00"/>
        <d v="2018-12-08T00:00:00"/>
        <d v="2018-12-10T00:00:00"/>
        <d v="2018-12-12T00:00:00"/>
        <d v="2018-12-13T00:00:00"/>
        <d v="2018-12-15T00:00:00"/>
        <d v="2018-12-16T00:00:00"/>
        <d v="2018-12-17T00:00:00"/>
        <d v="2018-12-19T00:00:00"/>
        <d v="2018-12-20T00:00:00"/>
        <d v="2018-12-21T00:00:00"/>
        <d v="2018-12-23T00:00:00"/>
        <d v="2018-12-24T00:00:00"/>
        <d v="2018-12-25T00:00:00"/>
        <d v="2018-12-28T00:00:00"/>
        <d v="2018-12-29T00:00:00"/>
        <d v="2018-12-30T00:00:00"/>
        <d v="2019-01-07T00:00:00"/>
        <d v="2019-01-08T00:00:00"/>
        <d v="2019-01-09T00:00:00"/>
        <d v="2019-01-10T00:00:00"/>
        <d v="2019-01-11T00:00:00"/>
        <d v="2019-01-13T00:00:00"/>
        <d v="2019-01-21T00:00:00"/>
        <d v="2019-01-24T00:00:00"/>
        <d v="2019-01-25T00:00:00"/>
        <d v="2019-01-27T00:00:00"/>
        <d v="2019-02-01T00:00:00"/>
        <d v="2019-02-02T00:00:00"/>
        <d v="2019-02-05T00:00:00"/>
        <d v="2019-02-09T00:00:00"/>
        <d v="2019-02-12T00:00:00"/>
        <d v="2019-02-13T00:00:00"/>
        <d v="2019-02-18T00:00:00"/>
        <d v="2019-02-19T00:00:00"/>
        <d v="2019-02-22T00:00:00"/>
        <d v="2019-02-23T00:00:00"/>
        <d v="2019-02-24T00:00:00"/>
        <d v="2019-02-27T00:00:00"/>
        <d v="2019-02-28T00:00:00"/>
        <d v="2019-03-01T00:00:00"/>
        <d v="2019-03-04T00:00:00"/>
        <d v="2019-03-06T00:00:00"/>
        <d v="2019-03-08T00:00:00"/>
        <d v="2019-03-12T00:00:00"/>
        <d v="2019-03-14T00:00:00"/>
        <d v="2019-03-18T00:00:00"/>
        <d v="2019-03-20T00:00:00"/>
        <d v="2019-03-22T00:00:00"/>
        <d v="2019-03-23T00:00:00"/>
        <d v="2019-03-30T00:00:00"/>
        <d v="2019-04-02T00:00:00"/>
        <d v="2019-04-05T00:00:00"/>
        <d v="2019-04-07T00:00:00"/>
        <d v="2019-04-08T00:00:00"/>
        <d v="2019-04-11T00:00:00"/>
        <d v="2019-04-14T00:00:00"/>
        <d v="2019-04-16T00:00:00"/>
        <d v="2019-04-23T00:00:00"/>
        <d v="2019-04-26T00:00:00"/>
        <d v="2019-05-01T00:00:00"/>
        <d v="2019-05-02T00:00:00"/>
        <d v="2019-05-03T00:00:00"/>
        <d v="2019-05-08T00:00:00"/>
        <d v="2019-05-10T00:00:00"/>
        <d v="2019-05-12T00:00:00"/>
        <d v="2019-05-13T00:00:00"/>
        <d v="2019-05-16T00:00:00"/>
        <d v="2019-05-17T00:00:00"/>
        <d v="2019-05-18T00:00:00"/>
        <d v="2019-05-19T00:00:00"/>
        <d v="2019-05-23T00:00:00"/>
        <d v="2019-05-24T00:00:00"/>
        <d v="2019-05-25T00:00:00"/>
        <d v="2019-05-26T00:00:00"/>
        <d v="2019-05-27T00:00:00"/>
        <d v="2019-05-28T00:00:00"/>
        <d v="2019-05-31T00:00:00"/>
        <d v="2019-06-01T00:00:00"/>
        <d v="2019-06-04T00:00:00"/>
        <d v="2019-06-06T00:00:00"/>
        <d v="2019-06-07T00:00:00"/>
        <d v="2019-06-10T00:00:00"/>
        <d v="2019-06-13T00:00:00"/>
        <d v="2019-06-18T00:00:00"/>
        <d v="2019-06-19T00:00:00"/>
        <d v="2019-06-20T00:00:00"/>
        <d v="2019-06-22T00:00:00"/>
        <d v="2019-06-24T00:00:00"/>
        <d v="2019-06-25T00:00:00"/>
        <d v="2019-06-27T00:00:00"/>
        <d v="2019-06-30T00:00:00"/>
        <d v="2019-07-01T00:00:00"/>
        <d v="2019-07-03T00:00:00"/>
        <d v="2019-07-04T00:00:00"/>
        <d v="2019-07-08T00:00:00"/>
        <d v="2019-07-09T00:00:00"/>
        <d v="2019-07-10T00:00:00"/>
        <d v="2019-07-12T00:00:00"/>
        <d v="2019-07-13T00:00:00"/>
        <d v="2019-07-16T00:00:00"/>
        <d v="2019-07-17T00:00:00"/>
        <d v="2019-07-19T00:00:00"/>
        <d v="2019-07-20T00:00:00"/>
        <d v="2019-07-24T00:00:00"/>
        <d v="2019-07-25T00:00:00"/>
        <d v="2019-07-27T00:00:00"/>
        <d v="2019-07-31T00:00:00"/>
        <d v="2019-08-01T00:00:00"/>
        <d v="2019-08-06T00:00:00"/>
        <d v="2019-08-07T00:00:00"/>
        <d v="2019-08-08T00:00:00"/>
        <d v="2019-08-10T00:00:00"/>
        <d v="2019-08-14T00:00:00"/>
        <d v="2019-08-15T00:00:00"/>
        <d v="2019-08-18T00:00:00"/>
        <d v="2019-08-21T00:00:00"/>
        <d v="2019-08-22T00:00:00"/>
        <d v="2019-08-23T00:00:00"/>
        <d v="2019-08-25T00:00:00"/>
        <d v="2019-08-27T00:00:00"/>
        <d v="2019-08-30T00:00:00"/>
        <d v="2019-08-31T00:00:00"/>
        <d v="2019-09-01T00:00:00"/>
        <d v="2019-09-03T00:00:00"/>
        <d v="2019-09-04T00:00:00"/>
        <d v="2019-09-05T00:00:00"/>
        <d v="2019-09-08T00:00:00"/>
        <d v="2019-09-09T00:00:00"/>
        <d v="2019-09-11T00:00:00"/>
        <d v="2019-09-12T00:00:00"/>
        <d v="2019-09-13T00:00:00"/>
        <d v="2019-09-15T00:00:00"/>
        <d v="2019-09-16T00:00:00"/>
        <d v="2019-09-24T00:00:00"/>
        <d v="2019-09-26T00:00:00"/>
        <d v="2019-09-27T00:00:00"/>
        <d v="2019-09-28T00:00:00"/>
        <d v="2019-10-01T00:00:00"/>
        <d v="2019-10-02T00:00:00"/>
        <d v="2019-10-03T00:00:00"/>
        <d v="2019-10-08T00:00:00"/>
        <d v="2019-10-11T00:00:00"/>
        <d v="2019-10-12T00:00:00"/>
        <d v="2019-10-13T00:00:00"/>
        <d v="2019-10-15T00:00:00"/>
        <d v="2019-10-16T00:00:00"/>
        <d v="2019-10-18T00:00:00"/>
        <d v="2019-10-20T00:00:00"/>
        <d v="2019-10-24T00:00:00"/>
        <d v="2019-10-25T00:00:00"/>
        <d v="2019-10-29T00:00:00"/>
        <d v="2019-10-30T00:00:00"/>
        <d v="2019-11-09T00:00:00"/>
        <d v="2019-11-10T00:00:00"/>
        <d v="2019-11-15T00:00:00"/>
        <d v="2019-11-16T00:00:00"/>
        <d v="2019-11-17T00:00:00"/>
        <d v="2019-11-18T00:00:00"/>
        <d v="2019-11-20T00:00:00"/>
        <d v="2019-11-21T00:00:00"/>
        <d v="2019-11-24T00:00:00"/>
        <d v="2019-11-28T00:00:00"/>
        <d v="2019-11-30T00:00:00"/>
        <d v="2019-12-01T00:00:00"/>
        <d v="2019-12-03T00:00:00"/>
        <d v="2019-12-06T00:00:00"/>
        <d v="2019-12-07T00:00:00"/>
        <d v="2019-12-10T00:00:00"/>
        <d v="2019-12-14T00:00:00"/>
        <d v="2019-12-17T00:00:00"/>
        <d v="2019-12-18T00:00:00"/>
        <d v="2019-12-19T00:00:00"/>
        <d v="2019-12-20T00:00:00"/>
        <d v="2019-12-27T00:00:00"/>
        <d v="2019-12-28T00:00:00"/>
        <d v="2019-12-29T00:00:00"/>
        <d v="2019-12-31T00:00:00"/>
        <d v="2020-01-01T00:00:00"/>
        <d v="2020-01-03T00:00:00"/>
        <d v="2020-01-04T00:00:00"/>
        <d v="2020-01-05T00:00:00"/>
        <d v="2020-01-06T00:00:00"/>
        <d v="2020-01-08T00:00:00"/>
        <d v="2020-01-09T00:00:00"/>
        <d v="2020-01-11T00:00:00"/>
        <d v="2020-01-13T00:00:00"/>
        <d v="2020-01-14T00:00:00"/>
        <d v="2020-01-19T00:00:00"/>
        <d v="2020-01-21T00:00:00"/>
        <d v="2020-01-24T00:00:00"/>
        <d v="2020-01-25T00:00:00"/>
        <d v="2020-01-26T00:00:00"/>
        <d v="2020-01-27T00:00:00"/>
        <d v="2020-01-28T00:00:00"/>
        <d v="2020-01-29T00:00:00"/>
        <d v="2020-01-31T00:00:00"/>
        <d v="2020-02-01T00:00:00"/>
        <d v="2020-02-02T00:00:00"/>
        <d v="2020-02-04T00:00:00"/>
        <d v="2020-02-05T00:00:00"/>
        <d v="2020-02-07T00:00:00"/>
        <d v="2020-02-09T00:00:00"/>
        <d v="2020-02-10T00:00:00"/>
        <d v="2020-02-11T00:00:00"/>
        <d v="2020-02-13T00:00:00"/>
        <d v="2020-02-15T00:00:00"/>
        <d v="2020-02-16T00:00:00"/>
        <d v="2020-02-18T00:00:00"/>
        <d v="2020-02-21T00:00:00"/>
        <d v="2020-02-22T00:00:00"/>
        <d v="2020-02-23T00:00:00"/>
        <d v="2020-02-25T00:00:00"/>
        <d v="2020-02-26T00:00:00"/>
        <d v="2020-02-27T00:00:00"/>
        <d v="2020-02-29T00:00:00"/>
        <d v="2020-03-01T00:00:00"/>
        <d v="2020-03-04T00:00:00"/>
        <d v="2020-03-06T00:00:00"/>
        <d v="2020-03-07T00:00:00"/>
        <d v="2020-03-10T00:00:00"/>
        <d v="2020-03-11T00:00:00"/>
        <d v="2020-03-12T00:00:00"/>
        <d v="2020-03-13T00:00:00"/>
        <d v="2020-03-15T00:00:00"/>
        <d v="2020-03-17T00:00:00"/>
        <d v="2020-03-18T00:00:00"/>
        <d v="2020-03-19T00:00:00"/>
        <d v="2020-03-20T00:00:00"/>
        <d v="2020-03-22T00:00:00"/>
        <d v="2020-03-23T00:00:00"/>
        <d v="2020-03-24T00:00:00"/>
      </sharedItems>
      <fieldGroup par="23" base="1">
        <rangePr groupBy="months" startDate="2016-05-26T00:00:00" endDate="2020-03-25T00:00:00"/>
        <groupItems count="14">
          <s v="&lt;5/26/2016"/>
          <s v="Jan"/>
          <s v="Feb"/>
          <s v="Mar"/>
          <s v="Apr"/>
          <s v="May"/>
          <s v="Jun"/>
          <s v="Jul"/>
          <s v="Aug"/>
          <s v="Sep"/>
          <s v="Oct"/>
          <s v="Nov"/>
          <s v="Dec"/>
          <s v="&gt;3/25/2020"/>
        </groupItems>
      </fieldGroup>
    </cacheField>
    <cacheField name="Order Year" numFmtId="0">
      <sharedItems containsSemiMixedTypes="0" containsString="0" containsNumber="1" containsInteger="1" minValue="2016" maxValue="2020" count="5">
        <n v="2016"/>
        <n v="2017"/>
        <n v="2018"/>
        <n v="2019"/>
        <n v="2020"/>
      </sharedItems>
    </cacheField>
    <cacheField name="Customer Name" numFmtId="0">
      <sharedItems/>
    </cacheField>
    <cacheField name="Address" numFmtId="0">
      <sharedItems/>
    </cacheField>
    <cacheField name="City" numFmtId="0">
      <sharedItems/>
    </cacheField>
    <cacheField name="Customer Type" numFmtId="0">
      <sharedItems count="4">
        <s v="Home Office"/>
        <s v="Corporate"/>
        <s v="Consumer"/>
        <s v="Small Business"/>
      </sharedItems>
    </cacheField>
    <cacheField name="Account Manager ID" numFmtId="0">
      <sharedItems/>
    </cacheField>
    <cacheField name="Order Priority" numFmtId="0">
      <sharedItems count="5">
        <s v="High"/>
        <s v="Critical"/>
        <s v="Low"/>
        <s v="Not Specified"/>
        <s v="Medium"/>
      </sharedItems>
    </cacheField>
    <cacheField name="Product Name" numFmtId="0">
      <sharedItems count="147">
        <s v="Artisan Heavy-Duty EZD  Binder With Locking Rings"/>
        <s v="DrawIt Pizazz Watercolor Pencils, 10-Color Set with Brush"/>
        <s v="Message Book, One Form per Page"/>
        <s v="Cando S750 Color Inkjet Printer"/>
        <s v="Steady EarthWrite Recycled Pencils, Medium Soft, #2"/>
        <s v="12 Colored Short Pencils"/>
        <s v="Multimedia Mailers"/>
        <s v="Pizazz Dustless Chalk Sticks"/>
        <s v="TypeRight Side-Opening Peel &amp; Seel Expanding Envelopes"/>
        <s v="Artisan Printable Repositionable Plastic Tabs"/>
        <s v="Security-Tint Envelopes"/>
        <s v="Artisan Arch Ring Binders"/>
        <s v="OIC Thumb-Tacks"/>
        <s v="Apex Elite Stainless Steel Scissors"/>
        <s v="Alto Parchment Paper, Assorted Colors"/>
        <s v="Steady Colorific Colored Pencils, 12/Box"/>
        <s v="Smiths Gold Paper Clips"/>
        <s v="UGen RF Keyboard"/>
        <s v="Smiths Standard Envelopes"/>
        <s v="Office Shears by Apex"/>
        <s v="EcoTones Memo Sheets"/>
        <s v="Smiths Premium Bright 1-Part Blank Computer Paper"/>
        <s v="Artisan 479 Labels"/>
        <s v="Beekin 105-Key Black Keyboard"/>
        <s v="Adesso Programmable 142-Key Keyboard"/>
        <s v="TechSavi Access Keyboard"/>
        <s v="Smiths SlimLine Pencil Sharpener"/>
        <s v="Artisan Premier Heavy-Duty Binder with Round Locking Rings"/>
        <s v="Steady Liquid Accent Highlighters"/>
        <s v="Laser Neon Mac Format Diskettes, 10/Pack"/>
        <s v="1726 Digital Answering Machine"/>
        <s v="Artisan Flip-Chart Easel Binder, Black"/>
        <s v="DrawIt Colored Pencils, 48-Color Set"/>
        <s v="600 Series Non-Flip"/>
        <s v="210 Trimline Phone, White"/>
        <s v="Steady Major Accent Highlighters"/>
        <s v="Aluminum Document Frame"/>
        <s v="Artisan Legal 4-Ring Binder"/>
        <s v="Smiths General Use 3-Ring Binders"/>
        <s v="Alto Keyboard-In-A-Box"/>
        <s v="Artisan 48 Labels"/>
        <s v="UGen Ultra Professional Cordless Optical Suite"/>
        <s v="OIC Colored Binder Clips, Assorted Sizes"/>
        <s v="Colored Envelopes"/>
        <s v="Xit Blank Computer Paper"/>
        <s v="Alto Perma 2700 Stacking Storage Drawers"/>
        <s v="TechSavi Cordless Elite Duo"/>
        <s v="Wirebound Message Book, 4 per Page"/>
        <s v="Laser DVD-RAM discs"/>
        <s v="Artisan Hi-Liter Fluorescent Desk Style Markers"/>
        <s v="Deluxe Rollaway Locking File with Drawer"/>
        <s v="Smiths Colored Interoffice Envelopes"/>
        <s v="Wirebound Voice Message Log Book"/>
        <s v="Smiths Metal Binder Clips"/>
        <s v="3Max Organizer Strips"/>
        <s v="PastelOcean Color Pencil Set"/>
        <s v="Economy Binders"/>
        <s v="HFX 6S Scientific Calculator"/>
        <s v="Self-Adhesive Removable Labels"/>
        <s v="TypeRight  Top-Opening Peel &amp; Seel Envelopes, Plain White"/>
        <s v="TypeRight  Top-Opening Peel &amp; Seel  Envelopes, Gray"/>
        <s v="Artisan Non-Stick Binders"/>
        <s v="DrawIt Colored Pencils"/>
        <s v="Smiths Pen Style Liquid Stix; Assorted (yellow, pink, green, blue, orange), 5/Pack"/>
        <s v="Steady Liquid Accent Tank-Style Highlighters"/>
        <s v="Bagged Rubber Bands"/>
        <s v="UGen Ultra Cordless Optical Suite"/>
        <s v="Cando PC940 Copier"/>
        <s v="TechSavi Internet Navigator Keyboard"/>
        <s v="Artisan Hi-Liter Smear-Safe Highlighters"/>
        <s v="Artisan Hanging File Binders"/>
        <s v="Beekin 6 Outlet Metallic Surge Strip"/>
        <s v="Fluorescent Highlighters by DrawIt"/>
        <s v="Artisan 481 Labels"/>
        <s v="Emerson C82 Color Inkjet Printer"/>
        <s v="Artisan Durable Binders"/>
        <s v="Pizazz Drawing Pencil Set"/>
        <s v="Artisan Poly Binder Pockets"/>
        <s v="Barrel Sharpener"/>
        <s v="Binding Machine Supplies"/>
        <s v="Binder Posts"/>
        <s v="Binder Clips by OIC"/>
        <s v="Economy Rollaway Files"/>
        <s v="Self-Adhesive Ring Binder Labels"/>
        <s v="3Max Polarizing Task Lamp with Clamp Arm, Light Gray"/>
        <s v="Apex Straight Scissors"/>
        <s v="Artisan Binder Labels"/>
        <s v="Alto Memo Cubes"/>
        <s v="TechSavi Cordless Navigator Duo"/>
        <s v="Apex Preferred Stainless Steel Scissors"/>
        <s v="Multi-Use Personal File Cart and Caster Set, Three Stacking Bins"/>
        <s v="Desktop 3-Pocket Hot File"/>
        <s v="600 Series Flip"/>
        <s v="300 Series Non-Flip"/>
        <s v="Angle-D Binders with Locking Rings, Label Holders"/>
        <s v="Brown Kraft Recycled Envelopes"/>
        <s v="Steady 52201 APSCO Electric Pencil Sharpener"/>
        <s v="Artisan 487 Labels"/>
        <s v="Lumi Crayons"/>
        <s v="Artisan Durable Poly Binders"/>
        <s v="Pizazz Colored Pencils"/>
        <s v="Apex Office Executive Series Stainless Steel Trimmers"/>
        <s v="3Max Polarizing Light Filter Sleeves"/>
        <s v="Steady Pocket Accent Highlighters"/>
        <s v="Artisan Binding System Hidden Tab Executive Style Index Sets"/>
        <s v="Artisan Hi-Liter GlideStik Fluorescent Highlighter, Yellow Ink"/>
        <s v="Artisan 478 Labels"/>
        <s v="Apex Forged Steel Scissors with Black Enamel Handles"/>
        <s v="Smiths Bulldog Clip"/>
        <s v="Emerson LQ-870 Dot Matrix Printer"/>
        <s v="HFX LaserJet 3310 Copier"/>
        <s v="Unpadded Memo Slips"/>
        <s v="Ames Color-File Green Diamond Border X-ray Mailers"/>
        <s v="Artisan Hi-Liter Pen Style Six-Color Fluorescent Set"/>
        <s v="Blackstonian Pencils"/>
        <s v="Creator Colored Pencils"/>
        <s v="Apex Box Cutter Scissors"/>
        <s v="Airmail Envelopes"/>
        <s v="Smiths Colored Bar Computer Paper"/>
        <s v="Alto Perma 3000 Stacking Storage Drawers"/>
        <s v="OIC Bulk Pack Metal Binder Clips"/>
        <s v="Artisan Hi-Liter Comfort Grip Fluorescent Highlighter, Yellow Ink"/>
        <s v="Emerson Stylus 1520 Color Inkjet Printer"/>
        <s v="24 Capacity Maxi Data Binder Racks, Pearl"/>
        <s v="Assorted Color Push Pins"/>
        <s v="Alto 3-Hole Punch"/>
        <s v="Creator Anti Dust Chalk, 12/Pack"/>
        <s v="Adams &quot;While You Were Out&quot; Message Pads"/>
        <s v="Artisan 474 Labels"/>
        <s v="Smiths Paper Clips"/>
        <s v="TechSavi Cordless Access Keyboard"/>
        <s v="Artisan File Folder Labels"/>
        <s v="Artisan Round Ring Poly Binders"/>
        <s v="Colored Push Pins"/>
        <s v="Steady Colorific Eraseable Coloring Pencils, 12 Count"/>
        <s v="Smiths File Caddy"/>
        <s v="Artisan Reinforcements for Hole-Punch Pages"/>
        <s v="Artisan Hi-Liter EverBold Pen Style Fluorescent Highlighters, 4/Pack"/>
        <s v="TechSavi Cordless Keyboard"/>
        <s v="Smiths Pushpins"/>
        <s v="Apex Design Stainless Steel Bent Scissors"/>
        <s v="Col-Erase Pencils with Erasers"/>
        <s v="Artisan Hole Reinforcements"/>
        <s v="Alto Six-Outlet Power Strip, 4 Cord Length"/>
        <s v="Smiths Bulk Pack Metal Binder Clips"/>
        <s v="Alliance Rubber Bands"/>
        <s v="HFX 610 Color Digital Copier / Printer"/>
      </sharedItems>
    </cacheField>
    <cacheField name="Product Category" numFmtId="0">
      <sharedItems count="3">
        <s v="Office Supplies"/>
        <s v="Technology"/>
        <s v="Furniture"/>
      </sharedItems>
    </cacheField>
    <cacheField name="Product Container" numFmtId="0">
      <sharedItems count="6">
        <s v="Small Box"/>
        <s v="Wrap Bag"/>
        <s v="Jumbo Drum"/>
        <s v="Small Pack"/>
        <s v="Medium Box"/>
        <s v="Large Box"/>
      </sharedItems>
    </cacheField>
    <cacheField name="Ship Mode" numFmtId="0">
      <sharedItems/>
    </cacheField>
    <cacheField name="Ship Date" numFmtId="14">
      <sharedItems containsSemiMixedTypes="0" containsNonDate="0" containsDate="1" containsString="0" minDate="2016-05-27T00:00:00" maxDate="2020-03-30T00:00:00"/>
    </cacheField>
    <cacheField name="Cost Price" numFmtId="0">
      <sharedItems containsSemiMixedTypes="0" containsString="0" containsNumber="1" minValue="3600" maxValue="5669850"/>
    </cacheField>
    <cacheField name="Retail Price" numFmtId="0">
      <sharedItems containsSemiMixedTypes="0" containsString="0" containsNumber="1" minValue="17100" maxValue="8999850"/>
    </cacheField>
    <cacheField name="Profit Margin" numFmtId="165">
      <sharedItems containsSemiMixedTypes="0" containsString="0" containsNumber="1" minValue="5329.5000000000073" maxValue="4740450"/>
    </cacheField>
    <cacheField name="Order Quantity" numFmtId="0">
      <sharedItems containsSemiMixedTypes="0" containsString="0" containsNumber="1" containsInteger="1" minValue="1" maxValue="50"/>
    </cacheField>
    <cacheField name="Sub Total" numFmtId="165">
      <sharedItems containsSemiMixedTypes="0" containsString="0" containsNumber="1" minValue="21978" maxValue="449182513.5"/>
    </cacheField>
    <cacheField name="Discount %" numFmtId="9">
      <sharedItems containsSemiMixedTypes="0" containsString="0" containsNumber="1" minValue="0" maxValue="0.1"/>
    </cacheField>
    <cacheField name="Group Discount" numFmtId="165">
      <sharedItems/>
    </cacheField>
    <cacheField name="Quantity &gt; 10 or Sub Total &gt; 2 Juta" numFmtId="165">
      <sharedItems/>
    </cacheField>
    <cacheField name="Kuartal" numFmtId="0" databaseField="0">
      <fieldGroup base="1">
        <rangePr groupBy="quarters" startDate="2016-05-26T00:00:00" endDate="2020-03-25T00:00:00"/>
        <groupItems count="6">
          <s v="&lt;5/26/2016"/>
          <s v="Kuartal1"/>
          <s v="Kuartal2"/>
          <s v="Kuartal3"/>
          <s v="Kuartal4"/>
          <s v="&gt;3/25/2020"/>
        </groupItems>
      </fieldGroup>
    </cacheField>
    <cacheField name="Tahun" numFmtId="0" databaseField="0">
      <fieldGroup base="1">
        <rangePr groupBy="years" startDate="2016-05-26T00:00:00" endDate="2020-03-25T00:00:00"/>
        <groupItems count="7">
          <s v="&lt;5/26/2016"/>
          <s v="2016"/>
          <s v="2017"/>
          <s v="2018"/>
          <s v="2019"/>
          <s v="2020"/>
          <s v="&gt;3/25/2020"/>
        </groupItems>
      </fieldGroup>
    </cacheField>
  </cacheFields>
  <extLst>
    <ext xmlns:x14="http://schemas.microsoft.com/office/spreadsheetml/2009/9/main" uri="{725AE2AE-9491-48be-B2B4-4EB974FC3084}">
      <x14:pivotCacheDefinition pivotCacheId="213183802"/>
    </ext>
  </extLst>
</pivotCacheDefinition>
</file>

<file path=xl/pivotCache/pivotCacheRecords1.xml><?xml version="1.0" encoding="utf-8"?>
<pivotCacheRecords xmlns="http://schemas.openxmlformats.org/spreadsheetml/2006/main" xmlns:r="http://schemas.openxmlformats.org/officeDocument/2006/relationships" count="1000">
  <r>
    <s v="5014-1"/>
    <d v="2016-05-26T00:00:00"/>
    <x v="0"/>
    <s v="Wawan Riyanti"/>
    <s v="Jl. Antapani Lama No. 705"/>
    <x v="0"/>
    <x v="0"/>
    <s v="E1028"/>
    <s v="High"/>
    <s v="Artisan Heavy-Duty EZD Binder With Locking Rings"/>
    <s v="Office Supplies"/>
    <s v="Small Box"/>
    <s v="Regular Air"/>
    <d v="2016-05-27T00:00:00"/>
    <n v="52800"/>
    <n v="83700"/>
    <n v="30900"/>
    <n v="29"/>
    <n v="2427300"/>
    <n v="0.03"/>
    <n v="72819"/>
    <n v="2354481"/>
  </r>
  <r>
    <s v="5016-1"/>
    <d v="2016-05-26T00:00:00"/>
    <x v="0"/>
    <s v="Aditya Nainggolan"/>
    <s v="Jl. Surapati No. 996"/>
    <x v="0"/>
    <x v="0"/>
    <s v="E1029"/>
    <s v="High"/>
    <s v="DrawIt Pizazz Watercolor Pencils, 10-Color Set with Brush"/>
    <s v="Office Supplies"/>
    <s v="Wrap Bag"/>
    <s v="Regular Air"/>
    <d v="2016-05-27T00:00:00"/>
    <n v="35850"/>
    <n v="63900"/>
    <n v="28050"/>
    <n v="29"/>
    <n v="1853100"/>
    <n v="0.03"/>
    <n v="55593"/>
    <n v="1797507"/>
  </r>
  <r>
    <s v="5018-1"/>
    <d v="2016-05-27T00:00:00"/>
    <x v="0"/>
    <s v="Rafid Sudiati"/>
    <s v="Jalan K.H. Wahid Hasyim No. 5"/>
    <x v="1"/>
    <x v="1"/>
    <s v="E1030"/>
    <s v="Critical"/>
    <s v="Message Book, One Form per Page"/>
    <s v="Office Supplies"/>
    <s v="Wrap Bag"/>
    <s v="Express Air"/>
    <d v="2016-05-29T00:00:00"/>
    <n v="36150"/>
    <n v="55650"/>
    <n v="19500"/>
    <n v="42"/>
    <n v="2337300"/>
    <n v="7.0000000000000007E-2"/>
    <n v="163611"/>
    <n v="2173689"/>
  </r>
  <r>
    <s v="5019-1"/>
    <d v="2016-05-28T00:00:00"/>
    <x v="0"/>
    <s v="Pangestu Maulana"/>
    <s v="Gg. Joyoboyo No. 026"/>
    <x v="0"/>
    <x v="0"/>
    <s v="E1028"/>
    <s v="High"/>
    <s v="Cando S750 Color Inkjet Printer"/>
    <s v="Technology"/>
    <s v="Jumbo Drum"/>
    <s v="Delivery Truck"/>
    <d v="2016-05-30T00:00:00"/>
    <n v="1125000"/>
    <n v="1814550"/>
    <n v="689550"/>
    <n v="6"/>
    <n v="10887300"/>
    <n v="0.08"/>
    <n v="870984"/>
    <n v="10016316"/>
  </r>
  <r>
    <s v="5020-1"/>
    <d v="2016-05-29T00:00:00"/>
    <x v="0"/>
    <s v="Pangestu Hariyah"/>
    <s v="Gg. Surapati No. 4"/>
    <x v="1"/>
    <x v="2"/>
    <s v="E1031"/>
    <s v="Critical"/>
    <s v="Steady EarthWrite Recycled Pencils, Medium Soft, #2"/>
    <s v="Office Supplies"/>
    <s v="Wrap Bag"/>
    <s v="Regular Air"/>
    <d v="2016-05-30T00:00:00"/>
    <n v="13500"/>
    <n v="31500"/>
    <n v="18000"/>
    <n v="17"/>
    <n v="535500"/>
    <n v="0.03"/>
    <n v="16065"/>
    <n v="519435"/>
  </r>
  <r>
    <s v="5023-1"/>
    <d v="2016-06-01T00:00:00"/>
    <x v="0"/>
    <s v="Nilam Suwarno"/>
    <s v="Gg. Joyoboyo No. 026"/>
    <x v="0"/>
    <x v="0"/>
    <s v="E1028"/>
    <s v="Low"/>
    <s v="12 Colored Short Pencils"/>
    <s v="Office Supplies"/>
    <s v="Wrap Bag"/>
    <s v="Regular Air"/>
    <d v="2016-06-06T00:00:00"/>
    <n v="16350"/>
    <n v="39000"/>
    <n v="22650"/>
    <n v="47"/>
    <n v="1833000"/>
    <n v="0.1"/>
    <n v="183300"/>
    <n v="1649700"/>
  </r>
  <r>
    <s v="5024-1"/>
    <d v="2016-06-02T00:00:00"/>
    <x v="0"/>
    <s v="Endra Hutapea"/>
    <s v="Gg. Joyoboyo No. 691"/>
    <x v="1"/>
    <x v="1"/>
    <s v="E1032"/>
    <s v="Critical"/>
    <s v="Multimedia Mailers"/>
    <s v="Office Supplies"/>
    <s v="Small Box"/>
    <s v="Regular Air"/>
    <d v="2016-06-04T00:00:00"/>
    <n v="1490850"/>
    <n v="2443950"/>
    <n v="953100"/>
    <n v="32"/>
    <n v="78206400"/>
    <n v="0.09"/>
    <n v="7038576"/>
    <n v="71167824"/>
  </r>
  <r>
    <s v="5025-1"/>
    <d v="2016-06-04T00:00:00"/>
    <x v="0"/>
    <s v="Embuh Wibisono"/>
    <s v="Jalan Ciwastra No. 383"/>
    <x v="1"/>
    <x v="2"/>
    <s v="E1032"/>
    <s v="Critical"/>
    <s v="Pizazz Dustless Chalk Sticks"/>
    <s v="Office Supplies"/>
    <s v="Wrap Bag"/>
    <s v="Regular Air"/>
    <d v="2016-06-06T00:00:00"/>
    <n v="16350"/>
    <n v="25200"/>
    <n v="8850"/>
    <n v="33"/>
    <n v="831600"/>
    <n v="0.04"/>
    <n v="33264"/>
    <n v="798336"/>
  </r>
  <r>
    <s v="5027-1"/>
    <d v="2016-06-06T00:00:00"/>
    <x v="0"/>
    <s v="Unggul Zulaika"/>
    <s v="Jl. Jend. Sudirman No. 0"/>
    <x v="1"/>
    <x v="3"/>
    <s v="E1030"/>
    <s v="Not Specified"/>
    <s v="TypeRight Side-Opening Peel &amp; Seel Expanding Envelopes"/>
    <s v="Office Supplies"/>
    <s v="Small Box"/>
    <s v="Regular Air"/>
    <d v="2016-06-07T00:00:00"/>
    <n v="814350"/>
    <n v="1357200"/>
    <n v="542850"/>
    <n v="8"/>
    <n v="10857600"/>
    <n v="7.0000000000000007E-2"/>
    <n v="760032"/>
    <n v="10097568"/>
  </r>
  <r>
    <s v="5029-1"/>
    <d v="2016-06-07T00:00:00"/>
    <x v="0"/>
    <s v="Gina Rajata"/>
    <s v="Gang Gedebage Selatan No. 424"/>
    <x v="1"/>
    <x v="1"/>
    <s v="E1033"/>
    <s v="Not Specified"/>
    <s v="Artisan Printable Repositionable Plastic Tabs"/>
    <s v="Office Supplies"/>
    <s v="Small Box"/>
    <s v="Regular Air"/>
    <d v="2016-06-07T00:00:00"/>
    <n v="79950"/>
    <n v="129000"/>
    <n v="49050"/>
    <n v="48"/>
    <n v="6192000"/>
    <n v="0"/>
    <n v="0"/>
    <n v="6192000"/>
  </r>
  <r>
    <s v="5031-1"/>
    <d v="2016-06-09T00:00:00"/>
    <x v="0"/>
    <s v="Opung Kuswoyo"/>
    <s v="Gg. Otto Iskandardinata No. 6"/>
    <x v="0"/>
    <x v="1"/>
    <s v="E1029"/>
    <s v="Medium"/>
    <s v="Security-Tint Envelopes"/>
    <s v="Office Supplies"/>
    <s v="Small Box"/>
    <s v="Regular Air"/>
    <d v="2016-06-11T00:00:00"/>
    <n v="73350"/>
    <n v="114600"/>
    <n v="41250"/>
    <n v="18"/>
    <n v="2062800"/>
    <n v="0.1"/>
    <n v="206280"/>
    <n v="1856520"/>
  </r>
  <r>
    <s v="5033-1"/>
    <d v="2016-06-09T00:00:00"/>
    <x v="0"/>
    <s v="Rafi Januar"/>
    <s v="Gg. Waringin No. 112"/>
    <x v="1"/>
    <x v="1"/>
    <s v="E1034"/>
    <s v="Medium"/>
    <s v="TypeRight Side-Opening Peel &amp; Seel Expanding Envelopes"/>
    <s v="Office Supplies"/>
    <s v="Small Box"/>
    <s v="Regular Air"/>
    <d v="2016-06-11T00:00:00"/>
    <n v="814350"/>
    <n v="1357200"/>
    <n v="542850"/>
    <n v="3"/>
    <n v="4071600"/>
    <n v="0.03"/>
    <n v="122148"/>
    <n v="3949452"/>
  </r>
  <r>
    <s v="5034-1"/>
    <d v="2016-06-10T00:00:00"/>
    <x v="0"/>
    <s v="Ajimat Hutapea"/>
    <s v="Jl. Dipenogoro No. 422"/>
    <x v="1"/>
    <x v="1"/>
    <s v="E1032"/>
    <s v="High"/>
    <s v="Artisan Arch Ring Binders"/>
    <s v="Office Supplies"/>
    <s v="Small Box"/>
    <s v="Regular Air"/>
    <d v="2016-06-10T00:00:00"/>
    <n v="540300"/>
    <n v="871500"/>
    <n v="331200"/>
    <n v="50"/>
    <n v="43575000"/>
    <n v="0.05"/>
    <n v="2178750"/>
    <n v="41396250"/>
  </r>
  <r>
    <s v="5036-1"/>
    <d v="2016-06-19T00:00:00"/>
    <x v="0"/>
    <s v="Rafi Anggriawan"/>
    <s v="Gg. Stasiun Wonokromo No. 0"/>
    <x v="0"/>
    <x v="1"/>
    <s v="E1028"/>
    <s v="Critical"/>
    <s v="OIC Thumb-Tacks"/>
    <s v="Office Supplies"/>
    <s v="Wrap Bag"/>
    <s v="Regular Air"/>
    <d v="2016-06-22T00:00:00"/>
    <n v="10650"/>
    <n v="17100"/>
    <n v="6450"/>
    <n v="50"/>
    <n v="855000"/>
    <n v="0.06"/>
    <n v="51300"/>
    <n v="803700"/>
  </r>
  <r>
    <s v="5037-1"/>
    <d v="2016-06-23T00:00:00"/>
    <x v="0"/>
    <s v="Balamantri Mandasari"/>
    <s v="Gang Sadang Serang No. 74"/>
    <x v="1"/>
    <x v="0"/>
    <s v="E1035"/>
    <s v="Critical"/>
    <s v="Apex Elite Stainless Steel Scissors"/>
    <s v="Office Supplies"/>
    <s v="Small Pack"/>
    <s v="Regular Air"/>
    <d v="2016-06-25T00:00:00"/>
    <n v="51300"/>
    <n v="125100"/>
    <n v="73800"/>
    <n v="16"/>
    <n v="2001600"/>
    <n v="0.03"/>
    <n v="60048"/>
    <n v="1941552"/>
  </r>
  <r>
    <s v="5038-1"/>
    <d v="2016-06-25T00:00:00"/>
    <x v="0"/>
    <s v="Gaduh Hassanah"/>
    <s v="Gg. Otto Iskandardinata No. 6"/>
    <x v="0"/>
    <x v="1"/>
    <s v="E1029"/>
    <s v="Low"/>
    <s v="OIC Thumb-Tacks"/>
    <s v="Office Supplies"/>
    <s v="Wrap Bag"/>
    <s v="Regular Air"/>
    <d v="2016-06-25T00:00:00"/>
    <n v="10650"/>
    <n v="17100"/>
    <n v="6450"/>
    <n v="38"/>
    <n v="649800"/>
    <n v="0.02"/>
    <n v="12996"/>
    <n v="636804"/>
  </r>
  <r>
    <s v="5039-1"/>
    <d v="2016-06-27T00:00:00"/>
    <x v="0"/>
    <s v="Bagya Permadi"/>
    <s v="Jalan Jamika No. 4"/>
    <x v="1"/>
    <x v="1"/>
    <s v="E1033"/>
    <s v="Medium"/>
    <s v="Alto Parchment Paper, Assorted Colors"/>
    <s v="Office Supplies"/>
    <s v="Small Box"/>
    <s v="Regular Air"/>
    <d v="2016-06-28T00:00:00"/>
    <n v="68850"/>
    <n v="109200"/>
    <n v="40350"/>
    <n v="22"/>
    <n v="2402400"/>
    <n v="0.01"/>
    <n v="24024"/>
    <n v="2378376"/>
  </r>
  <r>
    <s v="5040-1"/>
    <d v="2016-06-28T00:00:00"/>
    <x v="0"/>
    <s v="Labuh Permata"/>
    <s v="Jalan Jend. A. Yani No. 48"/>
    <x v="1"/>
    <x v="3"/>
    <s v="E1036"/>
    <s v="Low"/>
    <s v="Steady Colorific Colored Pencils, 12/Box"/>
    <s v="Office Supplies"/>
    <s v="Wrap Bag"/>
    <s v="Regular Air"/>
    <d v="2016-07-02T00:00:00"/>
    <n v="19500"/>
    <n v="43200"/>
    <n v="23700"/>
    <n v="48"/>
    <n v="2073600"/>
    <n v="7.0000000000000007E-2"/>
    <n v="145152"/>
    <n v="1928448"/>
  </r>
  <r>
    <s v="5043-1"/>
    <d v="2016-07-05T00:00:00"/>
    <x v="0"/>
    <s v="Lantar Yuliarti"/>
    <s v="Jl. Astana Anyar No. 51"/>
    <x v="1"/>
    <x v="3"/>
    <s v="E1031"/>
    <s v="High"/>
    <s v="Smiths Gold Paper Clips"/>
    <s v="Office Supplies"/>
    <s v="Wrap Bag"/>
    <s v="Regular Air"/>
    <d v="2016-07-08T00:00:00"/>
    <n v="27300"/>
    <n v="44700"/>
    <n v="17400"/>
    <n v="22"/>
    <n v="983400"/>
    <n v="0.04"/>
    <n v="39336"/>
    <n v="944064"/>
  </r>
  <r>
    <s v="5045-1"/>
    <d v="2016-07-08T00:00:00"/>
    <x v="0"/>
    <s v="Darijan Pratiwi"/>
    <s v="Gang Otto Iskandardinata No. 167"/>
    <x v="1"/>
    <x v="2"/>
    <s v="E1037"/>
    <s v="Not Specified"/>
    <s v="UGen RF Keyboard"/>
    <s v="Technology"/>
    <s v="Small Box"/>
    <s v="Regular Air"/>
    <d v="2016-07-10T00:00:00"/>
    <n v="1223850"/>
    <n v="2399850"/>
    <n v="1176000"/>
    <n v="30"/>
    <n v="71995500"/>
    <n v="0.01"/>
    <n v="719955"/>
    <n v="71275545"/>
  </r>
  <r>
    <s v="5047-1"/>
    <d v="2016-07-09T00:00:00"/>
    <x v="0"/>
    <s v="Ami Utami"/>
    <s v="Jl. S. Parman No. 91"/>
    <x v="1"/>
    <x v="0"/>
    <s v="E1034"/>
    <s v="Low"/>
    <s v="Artisan Printable Repositionable Plastic Tabs"/>
    <s v="Office Supplies"/>
    <s v="Small Box"/>
    <s v="Regular Air"/>
    <d v="2016-07-16T00:00:00"/>
    <n v="79950"/>
    <n v="129000"/>
    <n v="49050"/>
    <n v="37"/>
    <n v="4773000"/>
    <n v="0.04"/>
    <n v="190920"/>
    <n v="4582080"/>
  </r>
  <r>
    <s v="5048-1"/>
    <d v="2016-07-09T00:00:00"/>
    <x v="0"/>
    <s v="Citra Riyanti"/>
    <s v="Jalan Jend. A. Yani No. 48"/>
    <x v="1"/>
    <x v="3"/>
    <s v="E1036"/>
    <s v="Medium"/>
    <s v="Smiths Standard Envelopes"/>
    <s v="Office Supplies"/>
    <s v="Small Box"/>
    <s v="Regular Air"/>
    <d v="2016-07-09T00:00:00"/>
    <n v="52800"/>
    <n v="85200"/>
    <n v="32400"/>
    <n v="24"/>
    <n v="2044800"/>
    <n v="0.06"/>
    <n v="122688"/>
    <n v="1922112"/>
  </r>
  <r>
    <s v="5049-1"/>
    <d v="2016-07-12T00:00:00"/>
    <x v="0"/>
    <s v="Aris Ardianto"/>
    <s v="Gg. Suniaraja No. 21"/>
    <x v="1"/>
    <x v="1"/>
    <s v="E1031"/>
    <s v="Not Specified"/>
    <s v="Office Shears by Apex"/>
    <s v="Office Supplies"/>
    <s v="Small Pack"/>
    <s v="Regular Air"/>
    <d v="2016-07-13T00:00:00"/>
    <n v="14100"/>
    <n v="31200"/>
    <n v="17100"/>
    <n v="4"/>
    <n v="124800"/>
    <n v="0.02"/>
    <n v="2496"/>
    <n v="122304"/>
  </r>
  <r>
    <s v="5050-1"/>
    <d v="2016-08-01T00:00:00"/>
    <x v="0"/>
    <s v="Kenes Nababan"/>
    <s v="Gg. M.H Thamrin No. 784"/>
    <x v="0"/>
    <x v="1"/>
    <s v="E1029"/>
    <s v="Not Specified"/>
    <s v="Artisan Printable Repositionable Plastic Tabs"/>
    <s v="Office Supplies"/>
    <s v="Small Box"/>
    <s v="Regular Air"/>
    <d v="2016-08-02T00:00:00"/>
    <n v="79950"/>
    <n v="129000"/>
    <n v="49050"/>
    <n v="36"/>
    <n v="4644000"/>
    <n v="0.06"/>
    <n v="278640"/>
    <n v="4365360"/>
  </r>
  <r>
    <s v="5052-1"/>
    <d v="2016-08-02T00:00:00"/>
    <x v="0"/>
    <s v="Cindy Maryati"/>
    <s v="Gg. Jakarta No. 646"/>
    <x v="0"/>
    <x v="3"/>
    <s v="E1029"/>
    <s v="Not Specified"/>
    <s v="EcoTones Memo Sheets"/>
    <s v="Office Supplies"/>
    <s v="Wrap Bag"/>
    <s v="Regular Air"/>
    <d v="2016-08-04T00:00:00"/>
    <n v="37800"/>
    <n v="60000"/>
    <n v="22200"/>
    <n v="31"/>
    <n v="1860000"/>
    <n v="0.01"/>
    <n v="18600"/>
    <n v="1841400"/>
  </r>
  <r>
    <s v="5055-1"/>
    <d v="2016-08-09T00:00:00"/>
    <x v="0"/>
    <s v="Prakosa Budiman"/>
    <s v="Gg. Dr. Djunjunan No. 33"/>
    <x v="1"/>
    <x v="0"/>
    <s v="E1032"/>
    <s v="High"/>
    <s v="Smiths Premium Bright 1-Part Blank Computer Paper"/>
    <s v="Office Supplies"/>
    <s v="Small Box"/>
    <s v="Express Air"/>
    <d v="2016-08-10T00:00:00"/>
    <n v="114150"/>
    <n v="184200"/>
    <n v="70050"/>
    <n v="29"/>
    <n v="5341800"/>
    <n v="0"/>
    <n v="0"/>
    <n v="5341800"/>
  </r>
  <r>
    <s v="5057-1"/>
    <d v="2016-08-10T00:00:00"/>
    <x v="0"/>
    <s v="Padma Nugroho"/>
    <s v="Gg. Monginsidi No. 3"/>
    <x v="0"/>
    <x v="1"/>
    <s v="E1029"/>
    <s v="Medium"/>
    <s v="Artisan 479 Labels"/>
    <s v="Office Supplies"/>
    <s v="Small Box"/>
    <s v="Regular Air"/>
    <d v="2016-08-12T00:00:00"/>
    <n v="23850"/>
    <n v="39150"/>
    <n v="15300"/>
    <n v="9"/>
    <n v="352350"/>
    <n v="0.06"/>
    <n v="21141"/>
    <n v="331209"/>
  </r>
  <r>
    <s v="5059-1"/>
    <d v="2016-08-10T00:00:00"/>
    <x v="0"/>
    <s v="Ani Maryadi"/>
    <s v="Gang Soekarno Hatta No. 2"/>
    <x v="1"/>
    <x v="1"/>
    <s v="E1038"/>
    <s v="Medium"/>
    <s v="Beekin 105-Key Black Keyboard"/>
    <s v="Technology"/>
    <s v="Small Box"/>
    <s v="Regular Air"/>
    <d v="2016-08-10T00:00:00"/>
    <n v="95850"/>
    <n v="299700"/>
    <n v="203850"/>
    <n v="7"/>
    <n v="2097900"/>
    <n v="0.01"/>
    <n v="20979"/>
    <n v="2076921"/>
  </r>
  <r>
    <s v="5060-1"/>
    <d v="2016-08-12T00:00:00"/>
    <x v="0"/>
    <s v="Bakidin Anggraini"/>
    <s v="Jl. Rumah Sakit No. 738"/>
    <x v="0"/>
    <x v="1"/>
    <s v="E1028"/>
    <s v="Medium"/>
    <s v="Adesso Programmable 142-Key Keyboard"/>
    <s v="Technology"/>
    <s v="Small Box"/>
    <s v="Express Air"/>
    <d v="2016-08-13T00:00:00"/>
    <n v="480300"/>
    <n v="2287200"/>
    <n v="1806900"/>
    <n v="16"/>
    <n v="36595200"/>
    <n v="0.1"/>
    <n v="3659520"/>
    <n v="32935680"/>
  </r>
  <r>
    <s v="5061-1"/>
    <d v="2016-08-12T00:00:00"/>
    <x v="0"/>
    <s v="Koko Setiawan"/>
    <s v="Gang Yos Sudarso No. 13"/>
    <x v="1"/>
    <x v="3"/>
    <s v="E1039"/>
    <s v="Not Specified"/>
    <s v="Smiths Premium Bright 1-Part Blank Computer Paper"/>
    <s v="Office Supplies"/>
    <s v="Small Box"/>
    <s v="Regular Air"/>
    <d v="2016-08-14T00:00:00"/>
    <n v="114150"/>
    <n v="184200"/>
    <n v="70050"/>
    <n v="27"/>
    <n v="4973400"/>
    <n v="0.03"/>
    <n v="149202"/>
    <n v="4824198"/>
  </r>
  <r>
    <s v="5062-1"/>
    <d v="2016-08-12T00:00:00"/>
    <x v="0"/>
    <s v="Teddy Yuniar"/>
    <s v="Jl. Jend. Sudirman No. 0"/>
    <x v="1"/>
    <x v="2"/>
    <s v="E1030"/>
    <s v="Not Specified"/>
    <s v="TechSavi Access Keyboard"/>
    <s v="Technology"/>
    <s v="Small Box"/>
    <s v="Regular Air"/>
    <d v="2016-08-14T00:00:00"/>
    <n v="151050"/>
    <n v="239700"/>
    <n v="88650"/>
    <n v="39"/>
    <n v="9348300"/>
    <n v="0.09"/>
    <n v="841347"/>
    <n v="8506953"/>
  </r>
  <r>
    <s v="5063-1"/>
    <d v="2016-08-13T00:00:00"/>
    <x v="0"/>
    <s v="Narji Wastuti"/>
    <s v="Gg. Joyoboyo No. 026"/>
    <x v="0"/>
    <x v="1"/>
    <s v="E1028"/>
    <s v="Not Specified"/>
    <s v="Smiths SlimLine Pencil Sharpener"/>
    <s v="Office Supplies"/>
    <s v="Small Pack"/>
    <s v="Regular Air"/>
    <d v="2016-08-15T00:00:00"/>
    <n v="71850"/>
    <n v="179550"/>
    <n v="107700"/>
    <n v="7"/>
    <n v="1256850"/>
    <n v="0.05"/>
    <n v="62843"/>
    <n v="1194008"/>
  </r>
  <r>
    <s v="5064-1"/>
    <d v="2016-08-14T00:00:00"/>
    <x v="0"/>
    <s v="Ami Maheswara"/>
    <s v="Jl. Rumah Sakit No. 738"/>
    <x v="0"/>
    <x v="0"/>
    <s v="E1028"/>
    <s v="Not Specified"/>
    <s v="Artisan Premier Heavy-Duty Binder with Round Locking Rings"/>
    <s v="Office Supplies"/>
    <s v="Small Box"/>
    <s v="Regular Air"/>
    <d v="2016-08-15T00:00:00"/>
    <n v="130650"/>
    <n v="214200"/>
    <n v="83550"/>
    <n v="42"/>
    <n v="8996400"/>
    <n v="0.1"/>
    <n v="899640"/>
    <n v="8096760"/>
  </r>
  <r>
    <s v="5066-1"/>
    <d v="2016-08-14T00:00:00"/>
    <x v="0"/>
    <s v="Pandu Mustofa"/>
    <s v="Gang Asia Afrika No. 72"/>
    <x v="1"/>
    <x v="3"/>
    <s v="E1037"/>
    <s v="Critical"/>
    <s v="TypeRight Side-Opening Peel &amp; Seel Expanding Envelopes"/>
    <s v="Office Supplies"/>
    <s v="Small Box"/>
    <s v="Regular Air"/>
    <d v="2016-08-15T00:00:00"/>
    <n v="814350"/>
    <n v="1357200"/>
    <n v="542850"/>
    <n v="15"/>
    <n v="20358000"/>
    <n v="0.05"/>
    <n v="1017900"/>
    <n v="19340100"/>
  </r>
  <r>
    <s v="5068-1"/>
    <d v="2016-08-15T00:00:00"/>
    <x v="0"/>
    <s v="Ganep Waluyo"/>
    <s v="Jl. Jamika No. 246"/>
    <x v="1"/>
    <x v="3"/>
    <s v="E1038"/>
    <s v="Critical"/>
    <s v="Smiths Standard Envelopes"/>
    <s v="Office Supplies"/>
    <s v="Small Box"/>
    <s v="Regular Air"/>
    <d v="2016-08-17T00:00:00"/>
    <n v="52800"/>
    <n v="85200"/>
    <n v="32400"/>
    <n v="20"/>
    <n v="1704000"/>
    <n v="7.0000000000000007E-2"/>
    <n v="119280"/>
    <n v="1584720"/>
  </r>
  <r>
    <s v="5070-1"/>
    <d v="2016-08-16T00:00:00"/>
    <x v="0"/>
    <s v="Elma Agustina"/>
    <s v="Gg. Waringin No. 112"/>
    <x v="1"/>
    <x v="1"/>
    <s v="E1034"/>
    <s v="Critical"/>
    <s v="Steady Liquid Accent Highlighters"/>
    <s v="Office Supplies"/>
    <s v="Wrap Bag"/>
    <s v="Regular Air"/>
    <d v="2016-08-18T00:00:00"/>
    <n v="52050"/>
    <n v="100200"/>
    <n v="48150"/>
    <n v="41"/>
    <n v="4108200"/>
    <n v="0.08"/>
    <n v="328656"/>
    <n v="3779544"/>
  </r>
  <r>
    <s v="5071-1"/>
    <d v="2016-08-17T00:00:00"/>
    <x v="0"/>
    <s v="Wani Astuti"/>
    <s v="Gg. Siliwangi No. 82"/>
    <x v="1"/>
    <x v="1"/>
    <s v="E1036"/>
    <s v="Medium"/>
    <s v="Laser Neon Mac Format Diskettes, 10/Pack"/>
    <s v="Technology"/>
    <s v="Small Pack"/>
    <s v="Regular Air"/>
    <d v="2016-08-18T00:00:00"/>
    <n v="28050"/>
    <n v="33380"/>
    <n v="5330"/>
    <n v="41"/>
    <n v="1368560"/>
    <n v="0.06"/>
    <n v="82114"/>
    <n v="1286446"/>
  </r>
  <r>
    <s v="5071-2"/>
    <d v="2016-08-17T00:00:00"/>
    <x v="0"/>
    <s v="Wani Astuti"/>
    <s v="Gg. Siliwangi No. 82"/>
    <x v="1"/>
    <x v="1"/>
    <s v="E1036"/>
    <s v="Medium"/>
    <s v="Steady Liquid Accent Highlighters"/>
    <s v="Office Supplies"/>
    <s v="Wrap Bag"/>
    <s v="Regular Air"/>
    <d v="2016-08-18T00:00:00"/>
    <n v="52050"/>
    <n v="100200"/>
    <n v="48150"/>
    <n v="2"/>
    <n v="200400"/>
    <n v="0.01"/>
    <n v="2004"/>
    <n v="198396"/>
  </r>
  <r>
    <s v="5075-1"/>
    <d v="2016-08-17T00:00:00"/>
    <x v="0"/>
    <s v="Raditya Uwais"/>
    <s v="Jl. Antapani Lama No. 705"/>
    <x v="0"/>
    <x v="1"/>
    <s v="E1028"/>
    <s v="Low"/>
    <s v="TechSavi Access Keyboard"/>
    <s v="Technology"/>
    <s v="Small Box"/>
    <s v="Regular Air"/>
    <d v="2016-08-22T00:00:00"/>
    <n v="151050"/>
    <n v="239700"/>
    <n v="88650"/>
    <n v="34"/>
    <n v="8149800"/>
    <n v="0.1"/>
    <n v="814980"/>
    <n v="7334820"/>
  </r>
  <r>
    <s v="5077-1"/>
    <d v="2016-08-19T00:00:00"/>
    <x v="0"/>
    <s v="Cahyono Hidayanto"/>
    <s v="Jl. Gardujati No. 82"/>
    <x v="1"/>
    <x v="3"/>
    <s v="E1037"/>
    <s v="Not Specified"/>
    <s v="Smiths SlimLine Pencil Sharpener"/>
    <s v="Office Supplies"/>
    <s v="Small Pack"/>
    <s v="Regular Air"/>
    <d v="2016-08-21T00:00:00"/>
    <n v="71850"/>
    <n v="179550"/>
    <n v="107700"/>
    <n v="18"/>
    <n v="3231900"/>
    <n v="0.08"/>
    <n v="258552"/>
    <n v="2973348"/>
  </r>
  <r>
    <s v="5079-1"/>
    <d v="2016-08-21T00:00:00"/>
    <x v="0"/>
    <s v="Rika Uwais"/>
    <s v="Gang Pacuan Kuda No. 04"/>
    <x v="1"/>
    <x v="0"/>
    <s v="E1037"/>
    <s v="Critical"/>
    <s v="1726 Digital Answering Machine"/>
    <s v="Technology"/>
    <s v="Medium Box"/>
    <s v="Express Air"/>
    <d v="2016-08-22T00:00:00"/>
    <n v="132300"/>
    <n v="314850"/>
    <n v="182550"/>
    <n v="8"/>
    <n v="2518800"/>
    <n v="0.09"/>
    <n v="226692"/>
    <n v="2292108"/>
  </r>
  <r>
    <s v="5081-1"/>
    <d v="2016-08-21T00:00:00"/>
    <x v="0"/>
    <s v="Indra Jailani"/>
    <s v="Gg. Jakarta No. 646"/>
    <x v="0"/>
    <x v="2"/>
    <s v="E1029"/>
    <s v="Critical"/>
    <s v="Pizazz Dustless Chalk Sticks"/>
    <s v="Office Supplies"/>
    <s v="Wrap Bag"/>
    <s v="Regular Air"/>
    <d v="2016-08-23T00:00:00"/>
    <n v="16350"/>
    <n v="25200"/>
    <n v="8850"/>
    <n v="18"/>
    <n v="453600"/>
    <n v="0.06"/>
    <n v="27216"/>
    <n v="426384"/>
  </r>
  <r>
    <s v="5084-1"/>
    <d v="2016-08-25T00:00:00"/>
    <x v="0"/>
    <s v="Aditya Nainggolan"/>
    <s v="Jl. Surapati No. 996"/>
    <x v="0"/>
    <x v="0"/>
    <s v="E1029"/>
    <s v="Medium"/>
    <s v="EcoTones Memo Sheets"/>
    <s v="Office Supplies"/>
    <s v="Wrap Bag"/>
    <s v="Express Air"/>
    <d v="2016-08-27T00:00:00"/>
    <n v="37800"/>
    <n v="60000"/>
    <n v="22200"/>
    <n v="19"/>
    <n v="1140000"/>
    <n v="0.09"/>
    <n v="102600"/>
    <n v="1037400"/>
  </r>
  <r>
    <s v="5086-1"/>
    <d v="2016-08-26T00:00:00"/>
    <x v="0"/>
    <s v="Umaya Yulianti"/>
    <s v="Jl. Ciwastra No. 543"/>
    <x v="0"/>
    <x v="0"/>
    <s v="E1029"/>
    <s v="High"/>
    <s v="Artisan Flip-Chart Easel Binder, Black"/>
    <s v="Office Supplies"/>
    <s v="Small Box"/>
    <s v="Regular Air"/>
    <d v="2016-08-27T00:00:00"/>
    <n v="208200"/>
    <n v="335700"/>
    <n v="127500"/>
    <n v="26"/>
    <n v="8728200"/>
    <n v="0.1"/>
    <n v="872820"/>
    <n v="7855380"/>
  </r>
  <r>
    <s v="5087-1"/>
    <d v="2016-08-26T00:00:00"/>
    <x v="0"/>
    <s v="Yuni Pradipta"/>
    <s v="Jalan Jayawijaya No. 5"/>
    <x v="1"/>
    <x v="1"/>
    <s v="E1033"/>
    <s v="Not Specified"/>
    <s v="DrawIt Colored Pencils, 48-Color Set"/>
    <s v="Office Supplies"/>
    <s v="Wrap Bag"/>
    <s v="Regular Air"/>
    <d v="2016-08-28T00:00:00"/>
    <n v="323400"/>
    <n v="548250"/>
    <n v="224850"/>
    <n v="45"/>
    <n v="24671250"/>
    <n v="0.1"/>
    <n v="2467125"/>
    <n v="22204125"/>
  </r>
  <r>
    <s v="5089-1"/>
    <d v="2016-08-27T00:00:00"/>
    <x v="0"/>
    <s v="Kasiran Firgantoro"/>
    <s v="Jalan Gardujati No. 513"/>
    <x v="1"/>
    <x v="2"/>
    <s v="E1036"/>
    <s v="High"/>
    <s v="600 Series Non-Flip"/>
    <s v="Technology"/>
    <s v="Small Box"/>
    <s v="Express Air"/>
    <d v="2016-08-28T00:00:00"/>
    <n v="296700"/>
    <n v="689850"/>
    <n v="393150"/>
    <n v="14"/>
    <n v="9657900"/>
    <n v="0.02"/>
    <n v="193158"/>
    <n v="9464742"/>
  </r>
  <r>
    <s v="5091-1"/>
    <d v="2016-08-31T00:00:00"/>
    <x v="0"/>
    <s v="Gara Aryani"/>
    <s v="Gang R.E Martadinata No. 969"/>
    <x v="1"/>
    <x v="0"/>
    <s v="E1036"/>
    <s v="High"/>
    <s v="210 Trimline Phone, White"/>
    <s v="Technology"/>
    <s v="Medium Box"/>
    <s v="Regular Air"/>
    <d v="2016-09-01T00:00:00"/>
    <n v="148650"/>
    <n v="239850"/>
    <n v="91200"/>
    <n v="7"/>
    <n v="1678950"/>
    <n v="0.03"/>
    <n v="50369"/>
    <n v="1628582"/>
  </r>
  <r>
    <s v="5093-1"/>
    <d v="2016-08-31T00:00:00"/>
    <x v="0"/>
    <s v="Ami Maheswara"/>
    <s v="Jl. Rumah Sakit No. 738"/>
    <x v="0"/>
    <x v="0"/>
    <s v="E1028"/>
    <s v="Not Specified"/>
    <s v="Steady Major Accent Highlighters"/>
    <s v="Office Supplies"/>
    <s v="Wrap Bag"/>
    <s v="Regular Air"/>
    <d v="2016-09-01T00:00:00"/>
    <n v="56250"/>
    <n v="106200"/>
    <n v="49950"/>
    <n v="29"/>
    <n v="3079800"/>
    <n v="0.04"/>
    <n v="123192"/>
    <n v="2956608"/>
  </r>
  <r>
    <s v="5095-1"/>
    <d v="2016-09-01T00:00:00"/>
    <x v="0"/>
    <s v="Saadat Hutapea"/>
    <s v="Jalan PHH. Mustofa No. 625"/>
    <x v="1"/>
    <x v="1"/>
    <s v="E1034"/>
    <s v="High"/>
    <s v="Aluminum Document Frame"/>
    <s v="Furniture"/>
    <s v="Small Pack"/>
    <s v="Regular Air"/>
    <d v="2016-09-02T00:00:00"/>
    <n v="82500"/>
    <n v="183300"/>
    <n v="100800"/>
    <n v="35"/>
    <n v="6415500"/>
    <n v="0"/>
    <n v="0"/>
    <n v="6415500"/>
  </r>
  <r>
    <s v="5097-1"/>
    <d v="2016-09-01T00:00:00"/>
    <x v="0"/>
    <s v="Asman Dongoran"/>
    <s v="Jl. Astana Anyar No. 51"/>
    <x v="1"/>
    <x v="3"/>
    <s v="E1031"/>
    <s v="Not Specified"/>
    <s v="Artisan Legal 4-Ring Binder"/>
    <s v="Office Supplies"/>
    <s v="Small Box"/>
    <s v="Regular Air"/>
    <d v="2016-09-03T00:00:00"/>
    <n v="204600"/>
    <n v="314700"/>
    <n v="110100"/>
    <n v="47"/>
    <n v="14790900"/>
    <n v="0.1"/>
    <n v="1479090"/>
    <n v="13311810"/>
  </r>
  <r>
    <s v="5099-1"/>
    <d v="2016-09-02T00:00:00"/>
    <x v="0"/>
    <s v="Raditya Uwais"/>
    <s v="Jl. Antapani Lama No. 705"/>
    <x v="0"/>
    <x v="2"/>
    <s v="E1028"/>
    <s v="High"/>
    <s v="Apex Elite Stainless Steel Scissors"/>
    <s v="Office Supplies"/>
    <s v="Small Pack"/>
    <s v="Regular Air"/>
    <d v="2016-09-02T00:00:00"/>
    <n v="51300"/>
    <n v="125100"/>
    <n v="73800"/>
    <n v="24"/>
    <n v="3002400"/>
    <n v="0.1"/>
    <n v="300240"/>
    <n v="2702160"/>
  </r>
  <r>
    <s v="5101-1"/>
    <d v="2016-09-03T00:00:00"/>
    <x v="0"/>
    <s v="Cengkal Prastuti"/>
    <s v="Gang Setiabudhi No. 1"/>
    <x v="2"/>
    <x v="3"/>
    <s v="E1036"/>
    <s v="Critical"/>
    <s v="Alto Parchment Paper, Assorted Colors"/>
    <s v="Office Supplies"/>
    <s v="Small Box"/>
    <s v="Express Air"/>
    <d v="2016-09-04T00:00:00"/>
    <n v="68850"/>
    <n v="109200"/>
    <n v="40350"/>
    <n v="2"/>
    <n v="218400"/>
    <n v="0.08"/>
    <n v="17472"/>
    <n v="200928"/>
  </r>
  <r>
    <s v="5103-1"/>
    <d v="2016-09-03T00:00:00"/>
    <x v="0"/>
    <s v="Danang Uyainah"/>
    <s v="Jalan Moch. Ramdan No. 338"/>
    <x v="0"/>
    <x v="1"/>
    <s v="E1028"/>
    <s v="Critical"/>
    <s v="Smiths General Use 3-Ring Binders"/>
    <s v="Office Supplies"/>
    <s v="Small Box"/>
    <s v="Regular Air"/>
    <d v="2016-09-05T00:00:00"/>
    <n v="17700"/>
    <n v="28200"/>
    <n v="10500"/>
    <n v="1"/>
    <n v="28200"/>
    <n v="0.05"/>
    <n v="1410"/>
    <n v="26790"/>
  </r>
  <r>
    <s v="5104-1"/>
    <d v="2016-09-04T00:00:00"/>
    <x v="0"/>
    <s v="Cager Prayoga"/>
    <s v="Gg. Stasiun Wonokromo No. 32"/>
    <x v="1"/>
    <x v="0"/>
    <s v="E1036"/>
    <s v="Medium"/>
    <s v="Alto Keyboard-In-A-Box"/>
    <s v="Technology"/>
    <s v="Small Box"/>
    <s v="Express Air"/>
    <d v="2016-09-06T00:00:00"/>
    <n v="96000"/>
    <n v="436500"/>
    <n v="340500"/>
    <n v="33"/>
    <n v="14404500"/>
    <n v="0.01"/>
    <n v="144045"/>
    <n v="14260455"/>
  </r>
  <r>
    <s v="5106-1"/>
    <d v="2016-09-07T00:00:00"/>
    <x v="0"/>
    <s v="Joko Mangunsong"/>
    <s v="Gang Otto Iskandardinata No. 167"/>
    <x v="1"/>
    <x v="3"/>
    <s v="E1037"/>
    <s v="Critical"/>
    <s v="Artisan 48 Labels"/>
    <s v="Office Supplies"/>
    <s v="Small Box"/>
    <s v="Regular Air"/>
    <d v="2016-09-07T00:00:00"/>
    <n v="57600"/>
    <n v="94500"/>
    <n v="36900"/>
    <n v="42"/>
    <n v="3969000"/>
    <n v="7.0000000000000007E-2"/>
    <n v="277830"/>
    <n v="3691170"/>
  </r>
  <r>
    <s v="5108-1"/>
    <d v="2016-09-08T00:00:00"/>
    <x v="0"/>
    <s v="Gandewa Hariyah"/>
    <s v="Jl. Sadang Serang No. 015"/>
    <x v="1"/>
    <x v="0"/>
    <s v="E1036"/>
    <s v="Medium"/>
    <s v="UGen Ultra Professional Cordless Optical Suite"/>
    <s v="Technology"/>
    <s v="Small Box"/>
    <s v="Regular Air"/>
    <d v="2016-09-09T00:00:00"/>
    <n v="2347500"/>
    <n v="4514550"/>
    <n v="2167050"/>
    <n v="14"/>
    <n v="63203700"/>
    <n v="0.1"/>
    <n v="6320370"/>
    <n v="56883330"/>
  </r>
  <r>
    <s v="5109-1"/>
    <d v="2016-09-09T00:00:00"/>
    <x v="0"/>
    <s v="Candrakanta Aryani"/>
    <s v="Gg. Pacuan Kuda No. 49"/>
    <x v="1"/>
    <x v="1"/>
    <s v="E1037"/>
    <s v="Low"/>
    <s v="OIC Colored Binder Clips, Assorted Sizes"/>
    <s v="Office Supplies"/>
    <s v="Wrap Bag"/>
    <s v="Regular Air"/>
    <d v="2016-09-13T00:00:00"/>
    <n v="34350"/>
    <n v="53700"/>
    <n v="19350"/>
    <n v="38"/>
    <n v="2040600"/>
    <n v="0.06"/>
    <n v="122436"/>
    <n v="1918164"/>
  </r>
  <r>
    <s v="5111-1"/>
    <d v="2016-09-10T00:00:00"/>
    <x v="0"/>
    <s v="Enteng Simbolon"/>
    <s v="Gg. Raya Ujungberung No. 54"/>
    <x v="2"/>
    <x v="0"/>
    <s v="E1039"/>
    <s v="High"/>
    <s v="Colored Envelopes"/>
    <s v="Office Supplies"/>
    <s v="Small Box"/>
    <s v="Express Air"/>
    <d v="2016-09-10T00:00:00"/>
    <n v="33750"/>
    <n v="55350"/>
    <n v="21600"/>
    <n v="35"/>
    <n v="1937250"/>
    <n v="0.03"/>
    <n v="58118"/>
    <n v="1879133"/>
  </r>
  <r>
    <s v="5112-1"/>
    <d v="2016-09-10T00:00:00"/>
    <x v="0"/>
    <s v="Limar Laksmiwati"/>
    <s v="Gang Sadang Serang No. 74"/>
    <x v="2"/>
    <x v="3"/>
    <s v="E1039"/>
    <s v="Medium"/>
    <s v="Xit Blank Computer Paper"/>
    <s v="Office Supplies"/>
    <s v="Small Box"/>
    <s v="Express Air"/>
    <d v="2016-09-10T00:00:00"/>
    <n v="185850"/>
    <n v="299700"/>
    <n v="113850"/>
    <n v="13"/>
    <n v="3896100"/>
    <n v="0.1"/>
    <n v="389610"/>
    <n v="3506490"/>
  </r>
  <r>
    <s v="5113-1"/>
    <d v="2016-09-12T00:00:00"/>
    <x v="0"/>
    <s v="Gara Purwanti"/>
    <s v="Jl. Surapati No. 30"/>
    <x v="1"/>
    <x v="1"/>
    <s v="E1031"/>
    <s v="Medium"/>
    <s v="Alto Perma 2700 Stacking Storage Drawers"/>
    <s v="Office Supplies"/>
    <s v="Small Box"/>
    <s v="Regular Air"/>
    <d v="2016-09-12T00:00:00"/>
    <n v="133800"/>
    <n v="446100"/>
    <n v="312300"/>
    <n v="14"/>
    <n v="6245400"/>
    <n v="0.02"/>
    <n v="124908"/>
    <n v="6120492"/>
  </r>
  <r>
    <s v="5114-1"/>
    <d v="2016-09-12T00:00:00"/>
    <x v="0"/>
    <s v="Cakrawala Yuniar"/>
    <s v="Jalan Jend. A. Yani No. 48"/>
    <x v="1"/>
    <x v="3"/>
    <s v="E1036"/>
    <s v="Not Specified"/>
    <s v="TechSavi Cordless Elite Duo"/>
    <s v="Technology"/>
    <s v="Small Box"/>
    <s v="Regular Air"/>
    <d v="2016-09-14T00:00:00"/>
    <n v="908850"/>
    <n v="1514700"/>
    <n v="605850"/>
    <n v="33"/>
    <n v="49985100"/>
    <n v="0.05"/>
    <n v="2499255"/>
    <n v="47485845"/>
  </r>
  <r>
    <s v="5115-1"/>
    <d v="2016-09-12T00:00:00"/>
    <x v="0"/>
    <s v="Gamani Laksmiwati"/>
    <s v="Jl. Antapani Lama No. 705"/>
    <x v="0"/>
    <x v="2"/>
    <s v="E1028"/>
    <s v="Low"/>
    <s v="Wirebound Message Book, 4 per Page"/>
    <s v="Office Supplies"/>
    <s v="Wrap Bag"/>
    <s v="Regular Air"/>
    <d v="2016-09-16T00:00:00"/>
    <n v="52200"/>
    <n v="81450"/>
    <n v="29250"/>
    <n v="29"/>
    <n v="2362050"/>
    <n v="7.0000000000000007E-2"/>
    <n v="165344"/>
    <n v="2196707"/>
  </r>
  <r>
    <s v="5117-1"/>
    <d v="2016-09-14T00:00:00"/>
    <x v="0"/>
    <s v="Caturangga Dabukke"/>
    <s v="Gg. Suniaraja No. 21"/>
    <x v="1"/>
    <x v="3"/>
    <s v="E1031"/>
    <s v="Low"/>
    <s v="Laser DVD-RAM discs"/>
    <s v="Technology"/>
    <s v="Small Pack"/>
    <s v="Regular Air"/>
    <d v="2016-09-16T00:00:00"/>
    <n v="302700"/>
    <n v="531150"/>
    <n v="228450"/>
    <n v="38"/>
    <n v="20183700"/>
    <n v="0.03"/>
    <n v="605511"/>
    <n v="19578189"/>
  </r>
  <r>
    <s v="5119-1"/>
    <d v="2016-09-16T00:00:00"/>
    <x v="0"/>
    <s v="Jagapati Marbun"/>
    <s v="Jl. Laswi No. 04"/>
    <x v="1"/>
    <x v="3"/>
    <s v="E1040"/>
    <s v="Not Specified"/>
    <s v="Artisan Hi-Liter Fluorescent Desk Style Markers"/>
    <s v="Office Supplies"/>
    <s v="Wrap Bag"/>
    <s v="Regular Air"/>
    <d v="2016-09-18T00:00:00"/>
    <n v="26400"/>
    <n v="50700"/>
    <n v="24300"/>
    <n v="34"/>
    <n v="1723800"/>
    <n v="7.0000000000000007E-2"/>
    <n v="120666"/>
    <n v="1603134"/>
  </r>
  <r>
    <s v="5120-1"/>
    <d v="2016-09-17T00:00:00"/>
    <x v="0"/>
    <s v="Saiful Putra"/>
    <s v="Gg. Siliwangi No. 82"/>
    <x v="1"/>
    <x v="0"/>
    <s v="E1036"/>
    <s v="Critical"/>
    <s v="Artisan Arch Ring Binders"/>
    <s v="Office Supplies"/>
    <s v="Small Box"/>
    <s v="Express Air"/>
    <d v="2016-09-19T00:00:00"/>
    <n v="540300"/>
    <n v="871500"/>
    <n v="331200"/>
    <n v="10"/>
    <n v="8715000"/>
    <n v="0.09"/>
    <n v="784350"/>
    <n v="7930650"/>
  </r>
  <r>
    <s v="5122-1"/>
    <d v="2016-09-17T00:00:00"/>
    <x v="0"/>
    <s v="Yuni Wastuti"/>
    <s v="Jl. S. Parman No. 91"/>
    <x v="1"/>
    <x v="1"/>
    <s v="E1034"/>
    <s v="Low"/>
    <s v="UGen Ultra Professional Cordless Optical Suite"/>
    <s v="Technology"/>
    <s v="Small Box"/>
    <s v="Regular Air"/>
    <d v="2016-09-17T00:00:00"/>
    <n v="2347500"/>
    <n v="4514550"/>
    <n v="2167050"/>
    <n v="38"/>
    <n v="171552900"/>
    <n v="0.09"/>
    <n v="15439761"/>
    <n v="156113139"/>
  </r>
  <r>
    <s v="5124-1"/>
    <d v="2016-09-18T00:00:00"/>
    <x v="0"/>
    <s v="Cahya Purnawati"/>
    <s v="Jalan Tebet Barat Dalam No. 229"/>
    <x v="1"/>
    <x v="3"/>
    <s v="E1031"/>
    <s v="Medium"/>
    <s v="Apex Elite Stainless Steel Scissors"/>
    <s v="Office Supplies"/>
    <s v="Small Pack"/>
    <s v="Regular Air"/>
    <d v="2016-09-20T00:00:00"/>
    <n v="51300"/>
    <n v="125100"/>
    <n v="73800"/>
    <n v="30"/>
    <n v="3753000"/>
    <n v="0.02"/>
    <n v="75060"/>
    <n v="3677940"/>
  </r>
  <r>
    <s v="5125-1"/>
    <d v="2016-09-19T00:00:00"/>
    <x v="0"/>
    <s v="Asmadi Simanjuntak"/>
    <s v="Gg. HOS. Cokroaminoto No. 1"/>
    <x v="1"/>
    <x v="1"/>
    <s v="E1041"/>
    <s v="Not Specified"/>
    <s v="TechSavi Cordless Elite Duo"/>
    <s v="Technology"/>
    <s v="Small Box"/>
    <s v="Regular Air"/>
    <d v="2016-09-20T00:00:00"/>
    <n v="908850"/>
    <n v="1514700"/>
    <n v="605850"/>
    <n v="29"/>
    <n v="43926300"/>
    <n v="0.03"/>
    <n v="1317789"/>
    <n v="42608511"/>
  </r>
  <r>
    <s v="5127-1"/>
    <d v="2016-09-21T00:00:00"/>
    <x v="0"/>
    <s v="Kamila Sinaga"/>
    <s v="Gang H.J Maemunah No. 6"/>
    <x v="1"/>
    <x v="1"/>
    <s v="E1039"/>
    <s v="Not Specified"/>
    <s v="Deluxe Rollaway Locking File with Drawer"/>
    <s v="Office Supplies"/>
    <s v="Small Box"/>
    <s v="Regular Air"/>
    <d v="2016-09-21T00:00:00"/>
    <n v="2682450"/>
    <n v="6238200"/>
    <n v="3555750"/>
    <n v="2"/>
    <n v="12476400"/>
    <n v="7.0000000000000007E-2"/>
    <n v="873348"/>
    <n v="11603052"/>
  </r>
  <r>
    <s v="5128-1"/>
    <d v="2016-09-22T00:00:00"/>
    <x v="0"/>
    <s v="Ibun Haryanto"/>
    <s v="Jalan Kutai No. 503"/>
    <x v="1"/>
    <x v="3"/>
    <s v="E1039"/>
    <s v="Medium"/>
    <s v="EcoTones Memo Sheets"/>
    <s v="Office Supplies"/>
    <s v="Wrap Bag"/>
    <s v="Regular Air"/>
    <d v="2016-09-24T00:00:00"/>
    <n v="37800"/>
    <n v="60000"/>
    <n v="22200"/>
    <n v="39"/>
    <n v="2340000"/>
    <n v="0.08"/>
    <n v="187200"/>
    <n v="2152800"/>
  </r>
  <r>
    <s v="5129-1"/>
    <d v="2016-09-23T00:00:00"/>
    <x v="0"/>
    <s v="Chandra Firmansyah"/>
    <s v="Jalan Kutai No. 503"/>
    <x v="1"/>
    <x v="2"/>
    <s v="E1039"/>
    <s v="Low"/>
    <s v="Smiths Colored Interoffice Envelopes"/>
    <s v="Office Supplies"/>
    <s v="Small Box"/>
    <s v="Regular Air"/>
    <d v="2016-09-25T00:00:00"/>
    <n v="297450"/>
    <n v="464700"/>
    <n v="167250"/>
    <n v="49"/>
    <n v="22770300"/>
    <n v="0.09"/>
    <n v="2049327"/>
    <n v="20720973"/>
  </r>
  <r>
    <s v="5131-1"/>
    <d v="2016-09-27T00:00:00"/>
    <x v="0"/>
    <s v="Eja Anggriawan"/>
    <s v="Jalan K.H. Wahid Hasyim No. 5"/>
    <x v="1"/>
    <x v="3"/>
    <s v="E1030"/>
    <s v="Medium"/>
    <s v="UGen Ultra Professional Cordless Optical Suite"/>
    <s v="Technology"/>
    <s v="Small Box"/>
    <s v="Regular Air"/>
    <d v="2016-09-29T00:00:00"/>
    <n v="2347500"/>
    <n v="4514550"/>
    <n v="2167050"/>
    <n v="5"/>
    <n v="22572750"/>
    <n v="7.0000000000000007E-2"/>
    <n v="1580093"/>
    <n v="20992658"/>
  </r>
  <r>
    <s v="5133-1"/>
    <d v="2016-09-27T00:00:00"/>
    <x v="0"/>
    <s v="Harja Pratiwi"/>
    <s v="Gg. Jakarta No. 646"/>
    <x v="0"/>
    <x v="2"/>
    <s v="E1029"/>
    <s v="High"/>
    <s v="Wirebound Voice Message Log Book"/>
    <s v="Office Supplies"/>
    <s v="Wrap Bag"/>
    <s v="Express Air"/>
    <d v="2016-09-29T00:00:00"/>
    <n v="43500"/>
    <n v="71400"/>
    <n v="27900"/>
    <n v="27"/>
    <n v="1927800"/>
    <n v="7.0000000000000007E-2"/>
    <n v="134946"/>
    <n v="1792854"/>
  </r>
  <r>
    <s v="5134-1"/>
    <d v="2016-09-28T00:00:00"/>
    <x v="0"/>
    <s v="Hasan Megantara"/>
    <s v="Jalan Gedebage Selatan No. 048"/>
    <x v="0"/>
    <x v="1"/>
    <s v="E1029"/>
    <s v="Low"/>
    <s v="UGen Ultra Professional Cordless Optical Suite"/>
    <s v="Technology"/>
    <s v="Small Box"/>
    <s v="Regular Air"/>
    <d v="2016-09-28T00:00:00"/>
    <n v="2347500"/>
    <n v="4514550"/>
    <n v="2167050"/>
    <n v="1"/>
    <n v="4514550"/>
    <n v="0.06"/>
    <n v="270873"/>
    <n v="4243677"/>
  </r>
  <r>
    <s v="5135-1"/>
    <d v="2016-10-02T00:00:00"/>
    <x v="0"/>
    <s v="Lantar Yuliarti"/>
    <s v="Jl. Astana Anyar No. 51"/>
    <x v="1"/>
    <x v="3"/>
    <s v="E1031"/>
    <s v="Medium"/>
    <s v="OIC Colored Binder Clips, Assorted Sizes"/>
    <s v="Office Supplies"/>
    <s v="Wrap Bag"/>
    <s v="Regular Air"/>
    <d v="2016-10-03T00:00:00"/>
    <n v="34350"/>
    <n v="53700"/>
    <n v="19350"/>
    <n v="10"/>
    <n v="537000"/>
    <n v="0.05"/>
    <n v="26850"/>
    <n v="510150"/>
  </r>
  <r>
    <s v="5137-1"/>
    <d v="2016-10-03T00:00:00"/>
    <x v="0"/>
    <s v="Widya Sihotang"/>
    <s v="Gang R.E Martadinata No. 969"/>
    <x v="1"/>
    <x v="1"/>
    <s v="E1036"/>
    <s v="Medium"/>
    <s v="Multimedia Mailers"/>
    <s v="Office Supplies"/>
    <s v="Small Box"/>
    <s v="Regular Air"/>
    <d v="2016-10-04T00:00:00"/>
    <n v="1490850"/>
    <n v="2443950"/>
    <n v="953100"/>
    <n v="7"/>
    <n v="17107650"/>
    <n v="0.03"/>
    <n v="513230"/>
    <n v="16594421"/>
  </r>
  <r>
    <s v="5138-1"/>
    <d v="2016-10-03T00:00:00"/>
    <x v="0"/>
    <s v="Wulan Mustofa"/>
    <s v="Jalan R.E Martadinata No. 6"/>
    <x v="0"/>
    <x v="3"/>
    <s v="E1029"/>
    <s v="High"/>
    <s v="Smiths Metal Binder Clips"/>
    <s v="Office Supplies"/>
    <s v="Wrap Bag"/>
    <s v="Express Air"/>
    <d v="2016-10-05T00:00:00"/>
    <n v="24000"/>
    <n v="39300"/>
    <n v="15300"/>
    <n v="34"/>
    <n v="1336200"/>
    <n v="0.08"/>
    <n v="106896"/>
    <n v="1229304"/>
  </r>
  <r>
    <s v="5140-1"/>
    <d v="2016-10-06T00:00:00"/>
    <x v="0"/>
    <s v="Danang Mansur"/>
    <s v="Jalan Indragiri No. 077"/>
    <x v="1"/>
    <x v="1"/>
    <s v="E1030"/>
    <s v="High"/>
    <s v="3Max Organizer Strips"/>
    <s v="Office Supplies"/>
    <s v="Small Box"/>
    <s v="Regular Air"/>
    <d v="2016-10-07T00:00:00"/>
    <n v="51000"/>
    <n v="81000"/>
    <n v="30000"/>
    <n v="25"/>
    <n v="2025000"/>
    <n v="0.09"/>
    <n v="182250"/>
    <n v="1842750"/>
  </r>
  <r>
    <s v="5142-1"/>
    <d v="2016-10-07T00:00:00"/>
    <x v="0"/>
    <s v="Luhung Padmasari"/>
    <s v="Jl. Pelajar Pejuang No. 25"/>
    <x v="2"/>
    <x v="0"/>
    <s v="E1036"/>
    <s v="High"/>
    <s v="PastelOcean Color Pencil Set"/>
    <s v="Office Supplies"/>
    <s v="Wrap Bag"/>
    <s v="Regular Air"/>
    <d v="2016-10-08T00:00:00"/>
    <n v="166650"/>
    <n v="297600"/>
    <n v="130950"/>
    <n v="26"/>
    <n v="7737600"/>
    <n v="7.0000000000000007E-2"/>
    <n v="541632"/>
    <n v="7195968"/>
  </r>
  <r>
    <s v="5144-1"/>
    <d v="2016-10-08T00:00:00"/>
    <x v="0"/>
    <s v="Respati Puspita"/>
    <s v="Gang Pelajar Pejuang No. 95"/>
    <x v="2"/>
    <x v="1"/>
    <s v="E1033"/>
    <s v="Critical"/>
    <s v="Smiths Gold Paper Clips"/>
    <s v="Office Supplies"/>
    <s v="Wrap Bag"/>
    <s v="Regular Air"/>
    <d v="2016-10-09T00:00:00"/>
    <n v="27300"/>
    <n v="44700"/>
    <n v="17400"/>
    <n v="3"/>
    <n v="134100"/>
    <n v="0.09"/>
    <n v="12069"/>
    <n v="122031"/>
  </r>
  <r>
    <s v="5148-1"/>
    <d v="2016-10-11T00:00:00"/>
    <x v="0"/>
    <s v="Galang Sitompul"/>
    <s v="Gg. Otto Iskandardinata No. 6"/>
    <x v="0"/>
    <x v="0"/>
    <s v="E1028"/>
    <s v="Medium"/>
    <s v="Economy Binders"/>
    <s v="Office Supplies"/>
    <s v="Small Box"/>
    <s v="Regular Air"/>
    <d v="2016-10-13T00:00:00"/>
    <n v="19950"/>
    <n v="31200"/>
    <n v="11250"/>
    <n v="44"/>
    <n v="1372800"/>
    <n v="0.04"/>
    <n v="54912"/>
    <n v="1317888"/>
  </r>
  <r>
    <s v="5150-1"/>
    <d v="2016-10-11T00:00:00"/>
    <x v="0"/>
    <s v="Kayla Sihombing"/>
    <s v="Jalan Sukabumi No. 509"/>
    <x v="1"/>
    <x v="3"/>
    <s v="E1030"/>
    <s v="Not Specified"/>
    <s v="HFX 6S Scientific Calculator"/>
    <s v="Technology"/>
    <s v="Medium Box"/>
    <s v="Regular Air"/>
    <d v="2016-10-13T00:00:00"/>
    <n v="118800"/>
    <n v="194850"/>
    <n v="76050"/>
    <n v="49"/>
    <n v="9547650"/>
    <n v="7.0000000000000007E-2"/>
    <n v="668336"/>
    <n v="8879315"/>
  </r>
  <r>
    <s v="5152-1"/>
    <d v="2016-10-12T00:00:00"/>
    <x v="0"/>
    <s v="Jumadi Suartini"/>
    <s v="Gang Yos Sudarso No. 13"/>
    <x v="1"/>
    <x v="3"/>
    <s v="E1039"/>
    <s v="Low"/>
    <s v="Beekin 105-Key Black Keyboard"/>
    <s v="Technology"/>
    <s v="Small Box"/>
    <s v="Regular Air"/>
    <d v="2016-10-16T00:00:00"/>
    <n v="95850"/>
    <n v="299700"/>
    <n v="203850"/>
    <n v="19"/>
    <n v="5694300"/>
    <n v="0.08"/>
    <n v="455544"/>
    <n v="5238756"/>
  </r>
  <r>
    <s v="5154-1"/>
    <d v="2016-10-14T00:00:00"/>
    <x v="0"/>
    <s v="Rachel Pertiwi"/>
    <s v="Jalan Lembong No. 9"/>
    <x v="1"/>
    <x v="2"/>
    <s v="E1032"/>
    <s v="High"/>
    <s v="Laser Neon Mac Format Diskettes, 10/Pack"/>
    <s v="Technology"/>
    <s v="Small Pack"/>
    <s v="Express Air"/>
    <d v="2016-10-15T00:00:00"/>
    <n v="28050"/>
    <n v="121800"/>
    <n v="93750"/>
    <n v="32"/>
    <n v="3897600"/>
    <n v="0.08"/>
    <n v="311808"/>
    <n v="3585792"/>
  </r>
  <r>
    <s v="5156-1"/>
    <d v="2016-10-15T00:00:00"/>
    <x v="0"/>
    <s v="Ellis Wahyudin"/>
    <s v="Gg. Monginsidi No. 3"/>
    <x v="0"/>
    <x v="0"/>
    <s v="E1029"/>
    <s v="High"/>
    <s v="Self-Adhesive Removable Labels"/>
    <s v="Office Supplies"/>
    <s v="Small Box"/>
    <s v="Regular Air"/>
    <d v="2016-10-17T00:00:00"/>
    <n v="29700"/>
    <n v="47250"/>
    <n v="17550"/>
    <n v="23"/>
    <n v="1086750"/>
    <n v="0.01"/>
    <n v="10868"/>
    <n v="1075883"/>
  </r>
  <r>
    <s v="5158-1"/>
    <d v="2016-10-15T00:00:00"/>
    <x v="0"/>
    <s v="Praba Widodo"/>
    <s v="Gang Jakarta No. 938"/>
    <x v="1"/>
    <x v="1"/>
    <s v="E1036"/>
    <s v="Not Specified"/>
    <s v="TypeRight Top-Opening Peel &amp; Seel Envelopes, Plain White"/>
    <s v="Office Supplies"/>
    <s v="Small Box"/>
    <s v="Regular Air"/>
    <d v="2016-10-17T00:00:00"/>
    <n v="252750"/>
    <n v="407700"/>
    <n v="154950"/>
    <n v="34"/>
    <n v="13861800"/>
    <n v="0.1"/>
    <n v="1386180"/>
    <n v="12475620"/>
  </r>
  <r>
    <s v="5159-1"/>
    <d v="2016-10-16T00:00:00"/>
    <x v="0"/>
    <s v="Ibrani Widiastuti"/>
    <s v="Jalan R.E Martadinata No. 6"/>
    <x v="0"/>
    <x v="3"/>
    <s v="E1029"/>
    <s v="Critical"/>
    <s v="Smiths Metal Binder Clips"/>
    <s v="Office Supplies"/>
    <s v="Wrap Bag"/>
    <s v="Regular Air"/>
    <d v="2016-10-17T00:00:00"/>
    <n v="24000"/>
    <n v="39300"/>
    <n v="15300"/>
    <n v="21"/>
    <n v="825300"/>
    <n v="0.05"/>
    <n v="41265"/>
    <n v="784035"/>
  </r>
  <r>
    <s v="5160-1"/>
    <d v="2016-10-17T00:00:00"/>
    <x v="0"/>
    <s v="Karsa Kuswoyo"/>
    <s v="Gang Gedebage Selatan No. 92"/>
    <x v="0"/>
    <x v="1"/>
    <s v="E1029"/>
    <s v="Not Specified"/>
    <s v="1726 Digital Answering Machine"/>
    <s v="Technology"/>
    <s v="Medium Box"/>
    <s v="Regular Air"/>
    <d v="2016-10-19T00:00:00"/>
    <n v="132300"/>
    <n v="314850"/>
    <n v="182550"/>
    <n v="41"/>
    <n v="12908850"/>
    <n v="0.02"/>
    <n v="258177"/>
    <n v="12650673"/>
  </r>
  <r>
    <s v="5160-2"/>
    <d v="2016-10-17T00:00:00"/>
    <x v="0"/>
    <s v="Karsa Kuswoyo"/>
    <s v="Gang Gedebage Selatan No. 92"/>
    <x v="0"/>
    <x v="1"/>
    <s v="E1029"/>
    <s v="Not Specified"/>
    <s v="3Max Organizer Strips"/>
    <s v="Office Supplies"/>
    <s v="Small Box"/>
    <s v="Express Air"/>
    <d v="2016-10-19T00:00:00"/>
    <n v="51000"/>
    <n v="81000"/>
    <n v="30000"/>
    <n v="26"/>
    <n v="2106000"/>
    <n v="0.05"/>
    <n v="105300"/>
    <n v="2000700"/>
  </r>
  <r>
    <s v="5163-1"/>
    <d v="2016-10-18T00:00:00"/>
    <x v="0"/>
    <s v="Lantar Yuliarti"/>
    <s v="Jl. Astana Anyar No. 51"/>
    <x v="1"/>
    <x v="3"/>
    <s v="E1031"/>
    <s v="Medium"/>
    <s v="TypeRight Top-Opening Peel &amp; Seel Envelopes, Gray"/>
    <s v="Office Supplies"/>
    <s v="Small Box"/>
    <s v="Regular Air"/>
    <d v="2016-10-18T00:00:00"/>
    <n v="323400"/>
    <n v="539100"/>
    <n v="215700"/>
    <n v="28"/>
    <n v="15094800"/>
    <n v="0.01"/>
    <n v="150948"/>
    <n v="14943852"/>
  </r>
  <r>
    <s v="5165-1"/>
    <d v="2016-10-22T00:00:00"/>
    <x v="0"/>
    <s v="Zulaikha Salahudin"/>
    <s v="Gg. Suniaraja No. 21"/>
    <x v="1"/>
    <x v="1"/>
    <s v="E1031"/>
    <s v="Critical"/>
    <s v="Artisan Non-Stick Binders"/>
    <s v="Office Supplies"/>
    <s v="Small Box"/>
    <s v="Regular Air"/>
    <d v="2016-10-22T00:00:00"/>
    <n v="41100"/>
    <n v="67350"/>
    <n v="26250"/>
    <n v="11"/>
    <n v="740850"/>
    <n v="0.08"/>
    <n v="59268"/>
    <n v="681582"/>
  </r>
  <r>
    <s v="5166-1"/>
    <d v="2016-10-22T00:00:00"/>
    <x v="0"/>
    <s v="Kenes Nababan"/>
    <s v="Gg. M.H Thamrin No. 784"/>
    <x v="0"/>
    <x v="1"/>
    <s v="E1029"/>
    <s v="Not Specified"/>
    <s v="DrawIt Colored Pencils"/>
    <s v="Office Supplies"/>
    <s v="Wrap Bag"/>
    <s v="Regular Air"/>
    <d v="2016-10-25T00:00:00"/>
    <n v="65550"/>
    <n v="136650"/>
    <n v="71100"/>
    <n v="6"/>
    <n v="819900"/>
    <n v="0.04"/>
    <n v="32796"/>
    <n v="787104"/>
  </r>
  <r>
    <s v="5168-1"/>
    <d v="2016-10-27T00:00:00"/>
    <x v="0"/>
    <s v="Siska Halim"/>
    <s v="Jl. HOS. Cokroaminoto No. 1"/>
    <x v="1"/>
    <x v="2"/>
    <s v="E1039"/>
    <s v="Critical"/>
    <s v="Smiths Pen Style Liquid Stix; Assorted (yellow, pink, green, blue, orange), 5/Pack"/>
    <s v="Office Supplies"/>
    <s v="Wrap Bag"/>
    <s v="Regular Air"/>
    <d v="2016-10-28T00:00:00"/>
    <n v="58200"/>
    <n v="97050"/>
    <n v="38850"/>
    <n v="20"/>
    <n v="1941000"/>
    <n v="0.02"/>
    <n v="38820"/>
    <n v="1902180"/>
  </r>
  <r>
    <s v="5168-2"/>
    <d v="2016-10-27T00:00:00"/>
    <x v="0"/>
    <s v="Siska Halim"/>
    <s v="Jl. HOS. Cokroaminoto No. 1"/>
    <x v="1"/>
    <x v="2"/>
    <s v="E1039"/>
    <s v="Critical"/>
    <s v="Steady Liquid Accent Tank-Style Highlighters"/>
    <s v="Office Supplies"/>
    <s v="Wrap Bag"/>
    <s v="Regular Air"/>
    <d v="2016-10-29T00:00:00"/>
    <n v="19650"/>
    <n v="42600"/>
    <n v="22950"/>
    <n v="39"/>
    <n v="1661400"/>
    <n v="7.0000000000000007E-2"/>
    <n v="116298"/>
    <n v="1545102"/>
  </r>
  <r>
    <s v="5171-1"/>
    <d v="2016-10-28T00:00:00"/>
    <x v="0"/>
    <s v="Marsito Prasetya"/>
    <s v="Gg. Kapten Muslihat No. 5"/>
    <x v="1"/>
    <x v="0"/>
    <s v="E1034"/>
    <s v="Critical"/>
    <s v="Bagged Rubber Bands"/>
    <s v="Office Supplies"/>
    <s v="Wrap Bag"/>
    <s v="Regular Air"/>
    <d v="2016-10-29T00:00:00"/>
    <n v="3600"/>
    <n v="18900"/>
    <n v="15300"/>
    <n v="10"/>
    <n v="189000"/>
    <n v="0.1"/>
    <n v="18900"/>
    <n v="170100"/>
  </r>
  <r>
    <s v="5173-1"/>
    <d v="2016-10-28T00:00:00"/>
    <x v="0"/>
    <s v="Padma Nugroho"/>
    <s v="Gg. Monginsidi No. 3"/>
    <x v="0"/>
    <x v="1"/>
    <s v="E1029"/>
    <s v="High"/>
    <s v="Wirebound Voice Message Log Book"/>
    <s v="Office Supplies"/>
    <s v="Wrap Bag"/>
    <s v="Regular Air"/>
    <d v="2016-10-28T00:00:00"/>
    <n v="43500"/>
    <n v="71400"/>
    <n v="27900"/>
    <n v="13"/>
    <n v="928200"/>
    <n v="7.0000000000000007E-2"/>
    <n v="64974"/>
    <n v="863226"/>
  </r>
  <r>
    <s v="5174-1"/>
    <d v="2016-10-29T00:00:00"/>
    <x v="0"/>
    <s v="Kuncara Hasanah"/>
    <s v="Jl. Rumah Sakit No. 738"/>
    <x v="0"/>
    <x v="2"/>
    <s v="E1028"/>
    <s v="Low"/>
    <s v="UGen Ultra Cordless Optical Suite"/>
    <s v="Technology"/>
    <s v="Small Box"/>
    <s v="Express Air"/>
    <d v="2016-10-29T00:00:00"/>
    <n v="817800"/>
    <n v="1514550"/>
    <n v="696750"/>
    <n v="35"/>
    <n v="53009250"/>
    <n v="0.05"/>
    <n v="2650463"/>
    <n v="50358788"/>
  </r>
  <r>
    <s v="5175-1"/>
    <d v="2016-10-30T00:00:00"/>
    <x v="0"/>
    <s v="Warta Situmorang"/>
    <s v="Gang Jayawijaya No. 91"/>
    <x v="0"/>
    <x v="0"/>
    <s v="E1028"/>
    <s v="Critical"/>
    <s v="Apex Elite Stainless Steel Scissors"/>
    <s v="Office Supplies"/>
    <s v="Small Pack"/>
    <s v="Express Air"/>
    <d v="2016-11-01T00:00:00"/>
    <n v="51300"/>
    <n v="125100"/>
    <n v="73800"/>
    <n v="15"/>
    <n v="1876500"/>
    <n v="0"/>
    <n v="0"/>
    <n v="1876500"/>
  </r>
  <r>
    <s v="5177-1"/>
    <d v="2016-11-01T00:00:00"/>
    <x v="0"/>
    <s v="Wulan Mustofa"/>
    <s v="Jalan R.E Martadinata No. 6"/>
    <x v="0"/>
    <x v="3"/>
    <s v="E1029"/>
    <s v="Critical"/>
    <s v="Artisan Printable Repositionable Plastic Tabs"/>
    <s v="Office Supplies"/>
    <s v="Small Box"/>
    <s v="Express Air"/>
    <d v="2016-11-03T00:00:00"/>
    <n v="79950"/>
    <n v="129000"/>
    <n v="49050"/>
    <n v="23"/>
    <n v="2967000"/>
    <n v="0.02"/>
    <n v="59340"/>
    <n v="2907660"/>
  </r>
  <r>
    <s v="5178-1"/>
    <d v="2016-11-02T00:00:00"/>
    <x v="0"/>
    <s v="Saadat Manullang"/>
    <s v="Gang Monginsidi No. 432"/>
    <x v="1"/>
    <x v="1"/>
    <s v="E1035"/>
    <s v="High"/>
    <s v="Cando PC940 Copier"/>
    <s v="Technology"/>
    <s v="Jumbo Drum"/>
    <s v="Delivery Truck"/>
    <d v="2016-11-04T00:00:00"/>
    <n v="4184850"/>
    <n v="6749850"/>
    <n v="2565000"/>
    <n v="12"/>
    <n v="80998200"/>
    <n v="0.06"/>
    <n v="4859892"/>
    <n v="76138308"/>
  </r>
  <r>
    <s v="5180-1"/>
    <d v="2016-11-03T00:00:00"/>
    <x v="0"/>
    <s v="Rina Simanjuntak"/>
    <s v="Gg. Suniaraja No. 21"/>
    <x v="1"/>
    <x v="1"/>
    <s v="E1031"/>
    <s v="High"/>
    <s v="Economy Binders"/>
    <s v="Office Supplies"/>
    <s v="Small Box"/>
    <s v="Express Air"/>
    <d v="2016-11-04T00:00:00"/>
    <n v="19950"/>
    <n v="31200"/>
    <n v="11250"/>
    <n v="11"/>
    <n v="343200"/>
    <n v="0.01"/>
    <n v="3432"/>
    <n v="339768"/>
  </r>
  <r>
    <s v="5181-1"/>
    <d v="2016-11-03T00:00:00"/>
    <x v="0"/>
    <s v="Ami Utami"/>
    <s v="Jl. S. Parman No. 91"/>
    <x v="1"/>
    <x v="1"/>
    <s v="E1034"/>
    <s v="Low"/>
    <s v="TechSavi Internet Navigator Keyboard"/>
    <s v="Technology"/>
    <s v="Small Box"/>
    <s v="Regular Air"/>
    <d v="2016-11-07T00:00:00"/>
    <n v="97650"/>
    <n v="464700"/>
    <n v="367050"/>
    <n v="29"/>
    <n v="13476300"/>
    <n v="0.03"/>
    <n v="404289"/>
    <n v="13072011"/>
  </r>
  <r>
    <s v="5183-1"/>
    <d v="2016-11-04T00:00:00"/>
    <x v="0"/>
    <s v="Rafi Anggriawan"/>
    <s v="Gg. Stasiun Wonokromo No. 0"/>
    <x v="0"/>
    <x v="1"/>
    <s v="E1028"/>
    <s v="Not Specified"/>
    <s v="Artisan Hi-Liter Smear-Safe Highlighters"/>
    <s v="Office Supplies"/>
    <s v="Wrap Bag"/>
    <s v="Regular Air"/>
    <d v="2016-11-06T00:00:00"/>
    <n v="44700"/>
    <n v="87600"/>
    <n v="42900"/>
    <n v="11"/>
    <n v="963600"/>
    <n v="0.01"/>
    <n v="9636"/>
    <n v="953964"/>
  </r>
  <r>
    <s v="5185-1"/>
    <d v="2016-11-05T00:00:00"/>
    <x v="0"/>
    <s v="Hari Situmorang"/>
    <s v="Jalan Gardujati No. 513"/>
    <x v="1"/>
    <x v="0"/>
    <s v="E1036"/>
    <s v="Critical"/>
    <s v="Artisan Hanging File Binders"/>
    <s v="Office Supplies"/>
    <s v="Small Box"/>
    <s v="Regular Air"/>
    <d v="2016-11-07T00:00:00"/>
    <n v="54750"/>
    <n v="89700"/>
    <n v="34950"/>
    <n v="14"/>
    <n v="1255800"/>
    <n v="0.09"/>
    <n v="113022"/>
    <n v="1142778"/>
  </r>
  <r>
    <s v="5186-1"/>
    <d v="2016-11-07T00:00:00"/>
    <x v="0"/>
    <s v="Oman Sihombing"/>
    <s v="Jl. Raya Ujungberung No. 121"/>
    <x v="2"/>
    <x v="2"/>
    <s v="E1032"/>
    <s v="Low"/>
    <s v="Beekin 6 Outlet Metallic Surge Strip"/>
    <s v="Office Supplies"/>
    <s v="Small Box"/>
    <s v="Regular Air"/>
    <d v="2016-11-12T00:00:00"/>
    <n v="66900"/>
    <n v="163350"/>
    <n v="96450"/>
    <n v="37"/>
    <n v="6043950"/>
    <n v="0.06"/>
    <n v="362637"/>
    <n v="5681313"/>
  </r>
  <r>
    <s v="5188-1"/>
    <d v="2016-11-07T00:00:00"/>
    <x v="0"/>
    <s v="Tira Wibowo"/>
    <s v="Jalan R.E Martadinata No. 6"/>
    <x v="0"/>
    <x v="1"/>
    <s v="E1029"/>
    <s v="Low"/>
    <s v="TechSavi Internet Navigator Keyboard"/>
    <s v="Technology"/>
    <s v="Small Box"/>
    <s v="Regular Air"/>
    <d v="2016-11-09T00:00:00"/>
    <n v="97650"/>
    <n v="464700"/>
    <n v="367050"/>
    <n v="8"/>
    <n v="3717600"/>
    <n v="0.01"/>
    <n v="37176"/>
    <n v="3680424"/>
  </r>
  <r>
    <s v="5189-1"/>
    <d v="2016-11-08T00:00:00"/>
    <x v="0"/>
    <s v="Martani Sudiati"/>
    <s v="Jl. BKR No. 46"/>
    <x v="0"/>
    <x v="3"/>
    <s v="E1028"/>
    <s v="Low"/>
    <s v="Adesso Programmable 142-Key Keyboard"/>
    <s v="Technology"/>
    <s v="Small Box"/>
    <s v="Regular Air"/>
    <d v="2016-11-10T00:00:00"/>
    <n v="594600"/>
    <n v="2287200"/>
    <n v="1692600"/>
    <n v="31"/>
    <n v="70903200"/>
    <n v="7.0000000000000007E-2"/>
    <n v="4963224"/>
    <n v="65939976"/>
  </r>
  <r>
    <s v="5191-1"/>
    <d v="2016-11-09T00:00:00"/>
    <x v="0"/>
    <s v="Cengkal Prastuti"/>
    <s v="Gang Setiabudhi No. 1"/>
    <x v="2"/>
    <x v="1"/>
    <s v="E1036"/>
    <s v="Not Specified"/>
    <s v="Fluorescent Highlighters by DrawIt"/>
    <s v="Office Supplies"/>
    <s v="Wrap Bag"/>
    <s v="Regular Air"/>
    <d v="2016-11-11T00:00:00"/>
    <n v="29250"/>
    <n v="59700"/>
    <n v="30450"/>
    <n v="30"/>
    <n v="1791000"/>
    <n v="0.1"/>
    <n v="179100"/>
    <n v="1611900"/>
  </r>
  <r>
    <s v="5193-1"/>
    <d v="2016-11-10T00:00:00"/>
    <x v="0"/>
    <s v="Gabriella Simbolon"/>
    <s v="Jalan Gedebage Selatan No. 048"/>
    <x v="0"/>
    <x v="3"/>
    <s v="E1029"/>
    <s v="Not Specified"/>
    <s v="Artisan 481 Labels"/>
    <s v="Office Supplies"/>
    <s v="Small Box"/>
    <s v="Regular Air"/>
    <d v="2016-11-11T00:00:00"/>
    <n v="29100"/>
    <n v="46200"/>
    <n v="17100"/>
    <n v="38"/>
    <n v="1755600"/>
    <n v="0.04"/>
    <n v="70224"/>
    <n v="1685376"/>
  </r>
  <r>
    <s v="5194-1"/>
    <d v="2016-11-11T00:00:00"/>
    <x v="0"/>
    <s v="Ani Anggraini"/>
    <s v="Jalan Kapten Muslihat No. 168"/>
    <x v="1"/>
    <x v="1"/>
    <s v="E1031"/>
    <s v="Not Specified"/>
    <s v="Emerson C82 Color Inkjet Printer"/>
    <s v="Technology"/>
    <s v="Jumbo Drum"/>
    <s v="Delivery Truck"/>
    <d v="2016-11-12T00:00:00"/>
    <n v="1151850"/>
    <n v="1799850"/>
    <n v="648000"/>
    <n v="24"/>
    <n v="43196400"/>
    <n v="0.02"/>
    <n v="863928"/>
    <n v="42332472"/>
  </r>
  <r>
    <s v="5195-1"/>
    <d v="2016-11-12T00:00:00"/>
    <x v="0"/>
    <s v="Bagus Pranowo"/>
    <s v="Jalan Rajawali Barat No. 70"/>
    <x v="1"/>
    <x v="2"/>
    <s v="E1041"/>
    <s v="Medium"/>
    <s v="Artisan Durable Binders"/>
    <s v="Office Supplies"/>
    <s v="Small Box"/>
    <s v="Regular Air"/>
    <d v="2016-11-13T00:00:00"/>
    <n v="27600"/>
    <n v="43200"/>
    <n v="15600"/>
    <n v="11"/>
    <n v="475200"/>
    <n v="0.09"/>
    <n v="42768"/>
    <n v="432432"/>
  </r>
  <r>
    <s v="5195-2"/>
    <d v="2016-11-12T00:00:00"/>
    <x v="0"/>
    <s v="Bagus Pranowo"/>
    <s v="Gang Suniaraja No. 67"/>
    <x v="1"/>
    <x v="2"/>
    <s v="E1041"/>
    <s v="Medium"/>
    <s v="Beekin 105-Key Black Keyboard"/>
    <s v="Technology"/>
    <s v="Small Box"/>
    <s v="Regular Air"/>
    <d v="2016-11-14T00:00:00"/>
    <n v="95850"/>
    <n v="299700"/>
    <n v="203850"/>
    <n v="43"/>
    <n v="12887100"/>
    <n v="0.1"/>
    <n v="1288710"/>
    <n v="11598390"/>
  </r>
  <r>
    <s v="5198-1"/>
    <d v="2016-11-14T00:00:00"/>
    <x v="0"/>
    <s v="Warsita Megantara"/>
    <s v="Gang Asia Afrika No. 72"/>
    <x v="1"/>
    <x v="1"/>
    <s v="E1037"/>
    <s v="Not Specified"/>
    <s v="Pizazz Drawing Pencil Set"/>
    <s v="Office Supplies"/>
    <s v="Wrap Bag"/>
    <s v="Express Air"/>
    <d v="2016-11-16T00:00:00"/>
    <n v="22950"/>
    <n v="41700"/>
    <n v="18750"/>
    <n v="40"/>
    <n v="1668000"/>
    <n v="0.03"/>
    <n v="50040"/>
    <n v="1617960"/>
  </r>
  <r>
    <s v="5200-1"/>
    <d v="2016-11-18T00:00:00"/>
    <x v="0"/>
    <s v="Daru Haryanti"/>
    <s v="Jalan Astana Anyar No. 41"/>
    <x v="0"/>
    <x v="0"/>
    <s v="E1028"/>
    <s v="Critical"/>
    <s v="Artisan Poly Binder Pockets"/>
    <s v="Office Supplies"/>
    <s v="Small Box"/>
    <s v="Regular Air"/>
    <d v="2016-11-20T00:00:00"/>
    <n v="33900"/>
    <n v="53700"/>
    <n v="19800"/>
    <n v="46"/>
    <n v="2470200"/>
    <n v="0.06"/>
    <n v="148212"/>
    <n v="2321988"/>
  </r>
  <r>
    <s v="5201-1"/>
    <d v="2016-11-19T00:00:00"/>
    <x v="0"/>
    <s v="Citra Saputra"/>
    <s v="Jl. K.H. Wahid Hasyim No. 4"/>
    <x v="0"/>
    <x v="0"/>
    <s v="E1028"/>
    <s v="High"/>
    <s v="Barrel Sharpener"/>
    <s v="Office Supplies"/>
    <s v="Small Pack"/>
    <s v="Regular Air"/>
    <d v="2016-11-21T00:00:00"/>
    <n v="21900"/>
    <n v="53550"/>
    <n v="31650"/>
    <n v="23"/>
    <n v="1231650"/>
    <n v="0.09"/>
    <n v="110849"/>
    <n v="1120802"/>
  </r>
  <r>
    <s v="5202-1"/>
    <d v="2016-11-20T00:00:00"/>
    <x v="0"/>
    <s v="Ismail Uwais"/>
    <s v="Gg. Siliwangi No. 82"/>
    <x v="1"/>
    <x v="0"/>
    <s v="E1036"/>
    <s v="Not Specified"/>
    <s v="TechSavi Internet Navigator Keyboard"/>
    <s v="Technology"/>
    <s v="Small Box"/>
    <s v="Express Air"/>
    <d v="2016-11-21T00:00:00"/>
    <n v="97650"/>
    <n v="464700"/>
    <n v="367050"/>
    <n v="44"/>
    <n v="20446800"/>
    <n v="0.02"/>
    <n v="408936"/>
    <n v="20037864"/>
  </r>
  <r>
    <s v="5204-1"/>
    <d v="2016-11-21T00:00:00"/>
    <x v="0"/>
    <s v="Wardi Rahayu"/>
    <s v="Jalan Raya Ujungberung No. 5"/>
    <x v="1"/>
    <x v="0"/>
    <s v="E1037"/>
    <s v="Not Specified"/>
    <s v="Binding Machine Supplies"/>
    <s v="Office Supplies"/>
    <s v="Small Box"/>
    <s v="Regular Air"/>
    <d v="2016-11-22T00:00:00"/>
    <n v="275700"/>
    <n v="437550"/>
    <n v="161850"/>
    <n v="8"/>
    <n v="3500400"/>
    <n v="0.02"/>
    <n v="70008"/>
    <n v="3430392"/>
  </r>
  <r>
    <s v="5206-1"/>
    <d v="2016-11-21T00:00:00"/>
    <x v="0"/>
    <s v="Ajiman Mandasari"/>
    <s v="Jl. Rumah Sakit No. 738"/>
    <x v="0"/>
    <x v="3"/>
    <s v="E1028"/>
    <s v="Low"/>
    <s v="Cando PC940 Copier"/>
    <s v="Technology"/>
    <s v="Large Box"/>
    <s v="Regular Air"/>
    <d v="2016-11-25T00:00:00"/>
    <n v="3240000"/>
    <n v="6749850"/>
    <n v="3509850"/>
    <n v="40"/>
    <n v="269994000"/>
    <n v="0.04"/>
    <n v="10799760"/>
    <n v="259194240"/>
  </r>
  <r>
    <s v="5207-1"/>
    <d v="2016-11-21T00:00:00"/>
    <x v="0"/>
    <s v="Limar Usamah"/>
    <s v="Jl. S. Parman No. 38"/>
    <x v="1"/>
    <x v="1"/>
    <s v="E1033"/>
    <s v="Low"/>
    <s v="Cando S750 Color Inkjet Printer"/>
    <s v="Technology"/>
    <s v="Jumbo Drum"/>
    <s v="Delivery Truck"/>
    <d v="2016-11-28T00:00:00"/>
    <n v="1125000"/>
    <n v="1814550"/>
    <n v="689550"/>
    <n v="35"/>
    <n v="63509250"/>
    <n v="0.08"/>
    <n v="5080740"/>
    <n v="58428510"/>
  </r>
  <r>
    <s v="5208-1"/>
    <d v="2016-11-22T00:00:00"/>
    <x v="0"/>
    <s v="Puji Haryanto"/>
    <s v="Jalan Gedebage Selatan No. 048"/>
    <x v="0"/>
    <x v="2"/>
    <s v="E1029"/>
    <s v="High"/>
    <s v="Binder Posts"/>
    <s v="Office Supplies"/>
    <s v="Small Box"/>
    <s v="Regular Air"/>
    <d v="2016-11-24T00:00:00"/>
    <n v="52500"/>
    <n v="86100"/>
    <n v="33600"/>
    <n v="50"/>
    <n v="4305000"/>
    <n v="0.1"/>
    <n v="430500"/>
    <n v="3874500"/>
  </r>
  <r>
    <s v="5209-1"/>
    <d v="2016-11-23T00:00:00"/>
    <x v="0"/>
    <s v="Tiara Halim"/>
    <s v="Jl. BKR No. 46"/>
    <x v="0"/>
    <x v="1"/>
    <s v="E1028"/>
    <s v="Low"/>
    <s v="Binder Clips by OIC"/>
    <s v="Office Supplies"/>
    <s v="Wrap Bag"/>
    <s v="Regular Air"/>
    <d v="2016-11-25T00:00:00"/>
    <n v="13950"/>
    <n v="22200"/>
    <n v="8250"/>
    <n v="19"/>
    <n v="421800"/>
    <n v="0.09"/>
    <n v="37962"/>
    <n v="383838"/>
  </r>
  <r>
    <s v="5211-1"/>
    <d v="2016-11-24T00:00:00"/>
    <x v="0"/>
    <s v="Hana Hastuti"/>
    <s v="Jalan Jamika No. 4"/>
    <x v="1"/>
    <x v="3"/>
    <s v="E1033"/>
    <s v="High"/>
    <s v="Economy Rollaway Files"/>
    <s v="Office Supplies"/>
    <s v="Small Box"/>
    <s v="Express Air"/>
    <d v="2016-11-26T00:00:00"/>
    <n v="1015950"/>
    <n v="2478000"/>
    <n v="1462050"/>
    <n v="37"/>
    <n v="91686000"/>
    <n v="0.04"/>
    <n v="3667440"/>
    <n v="88018560"/>
  </r>
  <r>
    <s v="5212-1"/>
    <d v="2016-11-26T00:00:00"/>
    <x v="0"/>
    <s v="Aris Ardianto"/>
    <s v="Gg. Suniaraja No. 21"/>
    <x v="1"/>
    <x v="1"/>
    <s v="E1031"/>
    <s v="Low"/>
    <s v="Self-Adhesive Ring Binder Labels"/>
    <s v="Office Supplies"/>
    <s v="Small Box"/>
    <s v="Regular Air"/>
    <d v="2016-12-05T00:00:00"/>
    <n v="32700"/>
    <n v="52800"/>
    <n v="20100"/>
    <n v="12"/>
    <n v="633600"/>
    <n v="0.04"/>
    <n v="25344"/>
    <n v="608256"/>
  </r>
  <r>
    <s v="5213-1"/>
    <d v="2016-11-27T00:00:00"/>
    <x v="0"/>
    <s v="Limar Usamah"/>
    <s v="Jl. S. Parman No. 38"/>
    <x v="1"/>
    <x v="1"/>
    <s v="E1033"/>
    <s v="High"/>
    <s v="Steady Liquid Accent Tank-Style Highlighters"/>
    <s v="Office Supplies"/>
    <s v="Wrap Bag"/>
    <s v="Express Air"/>
    <d v="2016-11-28T00:00:00"/>
    <n v="19650"/>
    <n v="42600"/>
    <n v="22950"/>
    <n v="13"/>
    <n v="553800"/>
    <n v="0.01"/>
    <n v="5538"/>
    <n v="548262"/>
  </r>
  <r>
    <s v="5214-1"/>
    <d v="2016-11-29T00:00:00"/>
    <x v="0"/>
    <s v="Karta Purnawati"/>
    <s v="Jl. Sukabumi No. 44"/>
    <x v="2"/>
    <x v="1"/>
    <s v="E1036"/>
    <s v="Not Specified"/>
    <s v="EcoTones Memo Sheets"/>
    <s v="Office Supplies"/>
    <s v="Wrap Bag"/>
    <s v="Regular Air"/>
    <d v="2016-11-29T00:00:00"/>
    <n v="37800"/>
    <n v="60000"/>
    <n v="22200"/>
    <n v="41"/>
    <n v="2460000"/>
    <n v="0.02"/>
    <n v="49200"/>
    <n v="2410800"/>
  </r>
  <r>
    <s v="5215-1"/>
    <d v="2016-12-02T00:00:00"/>
    <x v="0"/>
    <s v="Siska Utami"/>
    <s v="Gang Otto Iskandardinata No. 167"/>
    <x v="1"/>
    <x v="0"/>
    <s v="E1037"/>
    <s v="High"/>
    <s v="3Max Polarizing Task Lamp with Clamp Arm, Light Gray"/>
    <s v="Furniture"/>
    <s v="Large Box"/>
    <s v="Express Air"/>
    <d v="2016-12-04T00:00:00"/>
    <n v="842400"/>
    <n v="2054700"/>
    <n v="1212300"/>
    <n v="41"/>
    <n v="84242700"/>
    <n v="0.04"/>
    <n v="3369708"/>
    <n v="80872992"/>
  </r>
  <r>
    <s v="5216-1"/>
    <d v="2016-12-02T00:00:00"/>
    <x v="0"/>
    <s v="Xanana Padmasari"/>
    <s v="Gang Jakarta No. 938"/>
    <x v="1"/>
    <x v="3"/>
    <s v="E1036"/>
    <s v="Low"/>
    <s v="Steady Liquid Accent Highlighters"/>
    <s v="Office Supplies"/>
    <s v="Wrap Bag"/>
    <s v="Regular Air"/>
    <d v="2016-12-04T00:00:00"/>
    <n v="52050"/>
    <n v="100200"/>
    <n v="48150"/>
    <n v="5"/>
    <n v="501000"/>
    <n v="0.09"/>
    <n v="45090"/>
    <n v="455910"/>
  </r>
  <r>
    <s v="5218-1"/>
    <d v="2016-12-04T00:00:00"/>
    <x v="0"/>
    <s v="Latika Namaga"/>
    <s v="Jl. Medokan Ayu No. 7"/>
    <x v="1"/>
    <x v="3"/>
    <s v="E1038"/>
    <s v="Low"/>
    <s v="Economy Rollaway Files"/>
    <s v="Office Supplies"/>
    <s v="Small Box"/>
    <s v="Regular Air"/>
    <d v="2016-12-06T00:00:00"/>
    <n v="1015950"/>
    <n v="2478000"/>
    <n v="1462050"/>
    <n v="23"/>
    <n v="56994000"/>
    <n v="7.0000000000000007E-2"/>
    <n v="3989580"/>
    <n v="53004420"/>
  </r>
  <r>
    <s v="5220-1"/>
    <d v="2016-12-06T00:00:00"/>
    <x v="0"/>
    <s v="Empluk Marbun"/>
    <s v="Gang Gedebage Selatan No. 424"/>
    <x v="1"/>
    <x v="0"/>
    <s v="E1033"/>
    <s v="Not Specified"/>
    <s v="Apex Straight Scissors"/>
    <s v="Office Supplies"/>
    <s v="Small Pack"/>
    <s v="Regular Air"/>
    <d v="2016-12-09T00:00:00"/>
    <n v="77850"/>
    <n v="194700"/>
    <n v="116850"/>
    <n v="45"/>
    <n v="8761500"/>
    <n v="0.02"/>
    <n v="175230"/>
    <n v="8586270"/>
  </r>
  <r>
    <s v="5221-1"/>
    <d v="2016-12-07T00:00:00"/>
    <x v="0"/>
    <s v="Rangga Hutasoit"/>
    <s v="Jl. S. Parman No. 91"/>
    <x v="1"/>
    <x v="0"/>
    <s v="E1034"/>
    <s v="Not Specified"/>
    <s v="Smiths General Use 3-Ring Binders"/>
    <s v="Office Supplies"/>
    <s v="Small Box"/>
    <s v="Regular Air"/>
    <d v="2016-12-08T00:00:00"/>
    <n v="17700"/>
    <n v="28200"/>
    <n v="10500"/>
    <n v="42"/>
    <n v="1184400"/>
    <n v="0"/>
    <n v="0"/>
    <n v="1184400"/>
  </r>
  <r>
    <s v="5222-1"/>
    <d v="2016-12-07T00:00:00"/>
    <x v="0"/>
    <s v="Nugraha Nurdiyanti"/>
    <s v="Gang Dipatiukur No. 9"/>
    <x v="1"/>
    <x v="3"/>
    <s v="E1033"/>
    <s v="Medium"/>
    <s v="Smiths Standard Envelopes"/>
    <s v="Office Supplies"/>
    <s v="Small Box"/>
    <s v="Regular Air"/>
    <d v="2016-12-08T00:00:00"/>
    <n v="52800"/>
    <n v="85200"/>
    <n v="32400"/>
    <n v="32"/>
    <n v="2726400"/>
    <n v="0.05"/>
    <n v="136320"/>
    <n v="2590080"/>
  </r>
  <r>
    <s v="5224-1"/>
    <d v="2016-12-10T00:00:00"/>
    <x v="0"/>
    <s v="Intan Oktaviani"/>
    <s v="Gang Otto Iskandardinata No. 167"/>
    <x v="1"/>
    <x v="2"/>
    <s v="E1037"/>
    <s v="Not Specified"/>
    <s v="Artisan 481 Labels"/>
    <s v="Office Supplies"/>
    <s v="Small Box"/>
    <s v="Regular Air"/>
    <d v="2016-12-11T00:00:00"/>
    <n v="29100"/>
    <n v="46200"/>
    <n v="17100"/>
    <n v="45"/>
    <n v="2079000"/>
    <n v="0.04"/>
    <n v="83160"/>
    <n v="1995840"/>
  </r>
  <r>
    <s v="5225-1"/>
    <d v="2016-12-11T00:00:00"/>
    <x v="0"/>
    <s v="Nugraha Nurdiyanti"/>
    <s v="Gang Dipatiukur No. 9"/>
    <x v="1"/>
    <x v="2"/>
    <s v="E1033"/>
    <s v="Not Specified"/>
    <s v="Artisan Premier Heavy-Duty Binder with Round Locking Rings"/>
    <s v="Office Supplies"/>
    <s v="Small Box"/>
    <s v="Regular Air"/>
    <d v="2016-12-12T00:00:00"/>
    <n v="130650"/>
    <n v="214200"/>
    <n v="83550"/>
    <n v="8"/>
    <n v="1713600"/>
    <n v="0.01"/>
    <n v="17136"/>
    <n v="1696464"/>
  </r>
  <r>
    <s v="5226-1"/>
    <d v="2016-12-11T00:00:00"/>
    <x v="0"/>
    <s v="Padma Adriansyah"/>
    <s v="Gang Otto Iskandardinata No. 167"/>
    <x v="1"/>
    <x v="0"/>
    <s v="E1037"/>
    <s v="Low"/>
    <s v="TechSavi Cordless Elite Duo"/>
    <s v="Technology"/>
    <s v="Small Box"/>
    <s v="Regular Air"/>
    <d v="2016-12-16T00:00:00"/>
    <n v="908850"/>
    <n v="1514700"/>
    <n v="605850"/>
    <n v="12"/>
    <n v="18176400"/>
    <n v="0.04"/>
    <n v="727056"/>
    <n v="17449344"/>
  </r>
  <r>
    <s v="5227-1"/>
    <d v="2016-12-12T00:00:00"/>
    <x v="0"/>
    <s v="Padma Adriansyah"/>
    <s v="Gang Otto Iskandardinata No. 167"/>
    <x v="1"/>
    <x v="0"/>
    <s v="E1037"/>
    <s v="Medium"/>
    <s v="Artisan Binder Labels"/>
    <s v="Office Supplies"/>
    <s v="Small Box"/>
    <s v="Express Air"/>
    <d v="2016-12-14T00:00:00"/>
    <n v="36750"/>
    <n v="58350"/>
    <n v="21600"/>
    <n v="32"/>
    <n v="1867200"/>
    <n v="0.09"/>
    <n v="168048"/>
    <n v="1699152"/>
  </r>
  <r>
    <s v="5229-1"/>
    <d v="2016-12-14T00:00:00"/>
    <x v="0"/>
    <s v="Hendri Fujiati"/>
    <s v="Jl. Raya Ujungberung No. 86"/>
    <x v="2"/>
    <x v="0"/>
    <s v="E1041"/>
    <s v="Critical"/>
    <s v="Smiths General Use 3-Ring Binders"/>
    <s v="Office Supplies"/>
    <s v="Small Box"/>
    <s v="Regular Air"/>
    <d v="2016-12-15T00:00:00"/>
    <n v="17700"/>
    <n v="28200"/>
    <n v="10500"/>
    <n v="43"/>
    <n v="1212600"/>
    <n v="0.03"/>
    <n v="36378"/>
    <n v="1176222"/>
  </r>
  <r>
    <s v="5231-1"/>
    <d v="2016-12-15T00:00:00"/>
    <x v="0"/>
    <s v="Purwanto Pratama"/>
    <s v="Gang R.E Martadinata No. 16"/>
    <x v="1"/>
    <x v="1"/>
    <s v="E1032"/>
    <s v="High"/>
    <s v="Beekin 6 Outlet Metallic Surge Strip"/>
    <s v="Office Supplies"/>
    <s v="Small Box"/>
    <s v="Regular Air"/>
    <d v="2016-12-16T00:00:00"/>
    <n v="66900"/>
    <n v="163350"/>
    <n v="96450"/>
    <n v="9"/>
    <n v="1470150"/>
    <n v="0.03"/>
    <n v="44105"/>
    <n v="1426046"/>
  </r>
  <r>
    <s v="5232-1"/>
    <d v="2016-12-16T00:00:00"/>
    <x v="0"/>
    <s v="Padma Nugroho"/>
    <s v="Gg. Monginsidi No. 3"/>
    <x v="0"/>
    <x v="1"/>
    <s v="E1029"/>
    <s v="Low"/>
    <s v="Barrel Sharpener"/>
    <s v="Office Supplies"/>
    <s v="Small Pack"/>
    <s v="Regular Air"/>
    <d v="2016-12-18T00:00:00"/>
    <n v="21900"/>
    <n v="53550"/>
    <n v="31650"/>
    <n v="26"/>
    <n v="1392300"/>
    <n v="0.04"/>
    <n v="55692"/>
    <n v="1336608"/>
  </r>
  <r>
    <s v="5234-1"/>
    <d v="2016-12-17T00:00:00"/>
    <x v="0"/>
    <s v="Baktianto Halim"/>
    <s v="Jl. Antapani Lama No. 705"/>
    <x v="0"/>
    <x v="3"/>
    <s v="E1028"/>
    <s v="Not Specified"/>
    <s v="Alto Memo Cubes"/>
    <s v="Office Supplies"/>
    <s v="Wrap Bag"/>
    <s v="Express Air"/>
    <d v="2016-12-19T00:00:00"/>
    <n v="49800"/>
    <n v="77700"/>
    <n v="27900"/>
    <n v="37"/>
    <n v="2874900"/>
    <n v="7.0000000000000007E-2"/>
    <n v="201243"/>
    <n v="2673657"/>
  </r>
  <r>
    <s v="5235-1"/>
    <d v="2016-12-17T00:00:00"/>
    <x v="0"/>
    <s v="Kalim Simanjuntak"/>
    <s v="Jalan Cikapayang No. 311"/>
    <x v="1"/>
    <x v="1"/>
    <s v="E1031"/>
    <s v="Low"/>
    <s v="Artisan 48 Labels"/>
    <s v="Office Supplies"/>
    <s v="Small Box"/>
    <s v="Regular Air"/>
    <d v="2016-12-22T00:00:00"/>
    <n v="57600"/>
    <n v="94500"/>
    <n v="36900"/>
    <n v="39"/>
    <n v="3685500"/>
    <n v="0.1"/>
    <n v="368550"/>
    <n v="3316950"/>
  </r>
  <r>
    <s v="5236-1"/>
    <d v="2016-12-22T00:00:00"/>
    <x v="0"/>
    <s v="Latif Nasyiah"/>
    <s v="Jalan Ciwastra No. 383"/>
    <x v="1"/>
    <x v="1"/>
    <s v="E1032"/>
    <s v="Not Specified"/>
    <s v="Artisan 481 Labels"/>
    <s v="Office Supplies"/>
    <s v="Small Box"/>
    <s v="Regular Air"/>
    <d v="2016-12-23T00:00:00"/>
    <n v="29100"/>
    <n v="46200"/>
    <n v="17100"/>
    <n v="24"/>
    <n v="1108800"/>
    <n v="0.04"/>
    <n v="44352"/>
    <n v="1064448"/>
  </r>
  <r>
    <s v="5238-1"/>
    <d v="2016-12-23T00:00:00"/>
    <x v="0"/>
    <s v="Yance Anggraini"/>
    <s v="Jl. Erlangga No. 7"/>
    <x v="1"/>
    <x v="1"/>
    <s v="E1033"/>
    <s v="Not Specified"/>
    <s v="Artisan Hi-Liter Fluorescent Desk Style Markers"/>
    <s v="Office Supplies"/>
    <s v="Wrap Bag"/>
    <s v="Regular Air"/>
    <d v="2016-12-25T00:00:00"/>
    <n v="26400"/>
    <n v="50700"/>
    <n v="24300"/>
    <n v="27"/>
    <n v="1368900"/>
    <n v="0.08"/>
    <n v="109512"/>
    <n v="1259388"/>
  </r>
  <r>
    <s v="5239-1"/>
    <d v="2016-12-25T00:00:00"/>
    <x v="0"/>
    <s v="Anita Siregar"/>
    <s v="Jalan Pasteur No. 217"/>
    <x v="1"/>
    <x v="3"/>
    <s v="E1031"/>
    <s v="Critical"/>
    <s v="Beekin 6 Outlet Metallic Surge Strip"/>
    <s v="Office Supplies"/>
    <s v="Small Box"/>
    <s v="Regular Air"/>
    <d v="2016-12-27T00:00:00"/>
    <n v="66900"/>
    <n v="163350"/>
    <n v="96450"/>
    <n v="37"/>
    <n v="6043950"/>
    <n v="0.1"/>
    <n v="604395"/>
    <n v="5439555"/>
  </r>
  <r>
    <s v="5240-1"/>
    <d v="2016-12-25T00:00:00"/>
    <x v="0"/>
    <s v="Ikin Januar"/>
    <s v="Jl. Gardujati No. 82"/>
    <x v="1"/>
    <x v="2"/>
    <s v="E1037"/>
    <s v="Not Specified"/>
    <s v="Security-Tint Envelopes"/>
    <s v="Office Supplies"/>
    <s v="Small Box"/>
    <s v="Regular Air"/>
    <d v="2016-12-28T00:00:00"/>
    <n v="73350"/>
    <n v="114600"/>
    <n v="41250"/>
    <n v="44"/>
    <n v="5042400"/>
    <n v="0.01"/>
    <n v="50424"/>
    <n v="4991976"/>
  </r>
  <r>
    <s v="5241-1"/>
    <d v="2016-12-25T00:00:00"/>
    <x v="0"/>
    <s v="Caraka Nasyiah"/>
    <s v="Jalan Lembong No. 9"/>
    <x v="1"/>
    <x v="1"/>
    <s v="E1032"/>
    <s v="Medium"/>
    <s v="TechSavi Cordless Navigator Duo"/>
    <s v="Technology"/>
    <s v="Small Box"/>
    <s v="Regular Air"/>
    <d v="2016-12-27T00:00:00"/>
    <n v="631650"/>
    <n v="1214700"/>
    <n v="583050"/>
    <n v="34"/>
    <n v="41299800"/>
    <n v="7.0000000000000007E-2"/>
    <n v="2890986"/>
    <n v="38408814"/>
  </r>
  <r>
    <s v="5242-1"/>
    <d v="2016-12-27T00:00:00"/>
    <x v="0"/>
    <s v="Bahuwarna Winarsih"/>
    <s v="Jl. Pasir Koja No. 08"/>
    <x v="2"/>
    <x v="0"/>
    <s v="E1041"/>
    <s v="Low"/>
    <s v="Apex Preferred Stainless Steel Scissors"/>
    <s v="Office Supplies"/>
    <s v="Small Pack"/>
    <s v="Express Air"/>
    <d v="2016-12-31T00:00:00"/>
    <n v="37500"/>
    <n v="85200"/>
    <n v="47700"/>
    <n v="46"/>
    <n v="3919200"/>
    <n v="0.1"/>
    <n v="391920"/>
    <n v="3527280"/>
  </r>
  <r>
    <s v="5244-1"/>
    <d v="2016-12-30T00:00:00"/>
    <x v="0"/>
    <s v="Cindy Dongoran"/>
    <s v="Jalan Jend. A. Yani No. 48"/>
    <x v="1"/>
    <x v="1"/>
    <s v="E1036"/>
    <s v="High"/>
    <s v="Binder Posts"/>
    <s v="Office Supplies"/>
    <s v="Small Box"/>
    <s v="Regular Air"/>
    <d v="2017-01-01T00:00:00"/>
    <n v="52500"/>
    <n v="86100"/>
    <n v="33600"/>
    <n v="3"/>
    <n v="258300"/>
    <n v="0.08"/>
    <n v="20664"/>
    <n v="237636"/>
  </r>
  <r>
    <s v="5246-1"/>
    <d v="2016-12-31T00:00:00"/>
    <x v="0"/>
    <s v="Dadi Anggraini"/>
    <s v="Jalan K.H. Wahid Hasyim No. 5"/>
    <x v="1"/>
    <x v="0"/>
    <s v="E1030"/>
    <s v="Low"/>
    <s v="Artisan Flip-Chart Easel Binder, Black"/>
    <s v="Office Supplies"/>
    <s v="Small Box"/>
    <s v="Express Air"/>
    <d v="2017-01-07T00:00:00"/>
    <n v="208200"/>
    <n v="335700"/>
    <n v="127500"/>
    <n v="16"/>
    <n v="5371200"/>
    <n v="0"/>
    <n v="0"/>
    <n v="5371200"/>
  </r>
  <r>
    <s v="5247-1"/>
    <d v="2017-01-02T00:00:00"/>
    <x v="1"/>
    <s v="Galang Namaga"/>
    <s v="Gang H.J Maemunah No. 6"/>
    <x v="1"/>
    <x v="1"/>
    <s v="E1040"/>
    <s v="High"/>
    <s v="Artisan Arch Ring Binders"/>
    <s v="Office Supplies"/>
    <s v="Small Box"/>
    <s v="Regular Air"/>
    <d v="2017-01-03T00:00:00"/>
    <n v="540300"/>
    <n v="871500"/>
    <n v="331200"/>
    <n v="7"/>
    <n v="6100500"/>
    <n v="0.1"/>
    <n v="610050"/>
    <n v="5490450"/>
  </r>
  <r>
    <s v="5248-1"/>
    <d v="2017-01-04T00:00:00"/>
    <x v="1"/>
    <s v="Naradi Handayani"/>
    <s v="Gang Asia Afrika No. 96"/>
    <x v="1"/>
    <x v="0"/>
    <s v="E1036"/>
    <s v="Critical"/>
    <s v="Office Shears by Apex"/>
    <s v="Office Supplies"/>
    <s v="Small Pack"/>
    <s v="Regular Air"/>
    <d v="2017-01-06T00:00:00"/>
    <n v="14100"/>
    <n v="31200"/>
    <n v="17100"/>
    <n v="43"/>
    <n v="1341600"/>
    <n v="0.05"/>
    <n v="67080"/>
    <n v="1274520"/>
  </r>
  <r>
    <s v="5250-1"/>
    <d v="2017-01-05T00:00:00"/>
    <x v="1"/>
    <s v="Almira Suryono"/>
    <s v="Gg. Moch. Toha No. 0"/>
    <x v="1"/>
    <x v="2"/>
    <s v="E1035"/>
    <s v="Low"/>
    <s v="210 Trimline Phone, White"/>
    <s v="Technology"/>
    <s v="Medium Box"/>
    <s v="Regular Air"/>
    <d v="2017-01-12T00:00:00"/>
    <n v="148650"/>
    <n v="239850"/>
    <n v="91200"/>
    <n v="27"/>
    <n v="6475950"/>
    <n v="0.01"/>
    <n v="64760"/>
    <n v="6411191"/>
  </r>
  <r>
    <s v="5251-1"/>
    <d v="2017-01-08T00:00:00"/>
    <x v="1"/>
    <s v="Luhung Padmasari"/>
    <s v="Jl. Pelajar Pejuang No. 25"/>
    <x v="2"/>
    <x v="0"/>
    <s v="E1036"/>
    <s v="Medium"/>
    <s v="Alto Memo Cubes"/>
    <s v="Office Supplies"/>
    <s v="Wrap Bag"/>
    <s v="Regular Air"/>
    <d v="2017-01-10T00:00:00"/>
    <n v="49800"/>
    <n v="77700"/>
    <n v="27900"/>
    <n v="23"/>
    <n v="1787100"/>
    <n v="0.05"/>
    <n v="89355"/>
    <n v="1697745"/>
  </r>
  <r>
    <s v="5253-1"/>
    <d v="2017-01-08T00:00:00"/>
    <x v="1"/>
    <s v="Halim Jailani"/>
    <s v="Gg. Monginsidi No. 3"/>
    <x v="0"/>
    <x v="0"/>
    <s v="E1029"/>
    <s v="High"/>
    <s v="Multi-Use Personal File Cart and Caster Set, Three Stacking Bins"/>
    <s v="Office Supplies"/>
    <s v="Small Box"/>
    <s v="Regular Air"/>
    <d v="2017-01-10T00:00:00"/>
    <n v="224250"/>
    <n v="521400"/>
    <n v="297150"/>
    <n v="15"/>
    <n v="7821000"/>
    <n v="0.09"/>
    <n v="703890"/>
    <n v="7117110"/>
  </r>
  <r>
    <s v="5254-1"/>
    <d v="2017-01-09T00:00:00"/>
    <x v="1"/>
    <s v="Bagya Permadi"/>
    <s v="Jalan Jamika No. 4"/>
    <x v="1"/>
    <x v="1"/>
    <s v="E1033"/>
    <s v="Low"/>
    <s v="Desktop 3-Pocket Hot File"/>
    <s v="Office Supplies"/>
    <s v="Small Box"/>
    <s v="Regular Air"/>
    <d v="2017-01-14T00:00:00"/>
    <n v="332700"/>
    <n v="811500"/>
    <n v="478800"/>
    <n v="19"/>
    <n v="15418500"/>
    <n v="0.1"/>
    <n v="1541850"/>
    <n v="13876650"/>
  </r>
  <r>
    <s v="5256-1"/>
    <d v="2017-01-12T00:00:00"/>
    <x v="1"/>
    <s v="Olga Marpaung"/>
    <s v="Gg. Surapati No. 50"/>
    <x v="1"/>
    <x v="1"/>
    <s v="E1033"/>
    <s v="Not Specified"/>
    <s v="Alto Memo Cubes"/>
    <s v="Office Supplies"/>
    <s v="Wrap Bag"/>
    <s v="Regular Air"/>
    <d v="2017-01-14T00:00:00"/>
    <n v="49800"/>
    <n v="77700"/>
    <n v="27900"/>
    <n v="10"/>
    <n v="777000"/>
    <n v="0.01"/>
    <n v="7770"/>
    <n v="769230"/>
  </r>
  <r>
    <s v="5257-1"/>
    <d v="2017-01-13T00:00:00"/>
    <x v="1"/>
    <s v="Kawaya Puspasari"/>
    <s v="Gg. Monginsidi No. 3"/>
    <x v="0"/>
    <x v="1"/>
    <s v="E1029"/>
    <s v="Medium"/>
    <s v="Laser DVD-RAM discs"/>
    <s v="Technology"/>
    <s v="Small Pack"/>
    <s v="Express Air"/>
    <d v="2017-01-14T00:00:00"/>
    <n v="302700"/>
    <n v="531150"/>
    <n v="228450"/>
    <n v="16"/>
    <n v="8498400"/>
    <n v="0"/>
    <n v="0"/>
    <n v="8498400"/>
  </r>
  <r>
    <s v="5259-1"/>
    <d v="2017-01-15T00:00:00"/>
    <x v="1"/>
    <s v="Oman Sihombing"/>
    <s v="Jl. Raya Ujungberung No. 121"/>
    <x v="2"/>
    <x v="2"/>
    <s v="E1032"/>
    <s v="High"/>
    <s v="DrawIt Colored Pencils, 48-Color Set"/>
    <s v="Office Supplies"/>
    <s v="Wrap Bag"/>
    <s v="Express Air"/>
    <d v="2017-01-16T00:00:00"/>
    <n v="323400"/>
    <n v="548250"/>
    <n v="224850"/>
    <n v="46"/>
    <n v="25219500"/>
    <n v="0.05"/>
    <n v="1260975"/>
    <n v="23958525"/>
  </r>
  <r>
    <s v="5260-1"/>
    <d v="2017-01-16T00:00:00"/>
    <x v="1"/>
    <s v="Nadine Waskita"/>
    <s v="Gang Rawamangun No. 02"/>
    <x v="1"/>
    <x v="1"/>
    <s v="E1038"/>
    <s v="High"/>
    <s v="Deluxe Rollaway Locking File with Drawer"/>
    <s v="Office Supplies"/>
    <s v="Small Box"/>
    <s v="Regular Air"/>
    <d v="2017-01-17T00:00:00"/>
    <n v="2682450"/>
    <n v="6238200"/>
    <n v="3555750"/>
    <n v="2"/>
    <n v="12476400"/>
    <n v="0.08"/>
    <n v="998112"/>
    <n v="11478288"/>
  </r>
  <r>
    <s v="5261-1"/>
    <d v="2017-01-17T00:00:00"/>
    <x v="1"/>
    <s v="Kani Aryani"/>
    <s v="Jl. S. Parman No. 38"/>
    <x v="1"/>
    <x v="2"/>
    <s v="E1033"/>
    <s v="Low"/>
    <s v="600 Series Flip"/>
    <s v="Technology"/>
    <s v="Small Box"/>
    <s v="Regular Air"/>
    <d v="2017-01-24T00:00:00"/>
    <n v="619200"/>
    <n v="1439850"/>
    <n v="820650"/>
    <n v="17"/>
    <n v="24477450"/>
    <n v="0.09"/>
    <n v="2202971"/>
    <n v="22274480"/>
  </r>
  <r>
    <s v="5263-1"/>
    <d v="2017-01-17T00:00:00"/>
    <x v="1"/>
    <s v="Saiful Putra"/>
    <s v="Gg. Siliwangi No. 82"/>
    <x v="1"/>
    <x v="1"/>
    <s v="E1036"/>
    <s v="Medium"/>
    <s v="Economy Binders"/>
    <s v="Office Supplies"/>
    <s v="Small Box"/>
    <s v="Regular Air"/>
    <d v="2017-01-19T00:00:00"/>
    <n v="19950"/>
    <n v="31200"/>
    <n v="11250"/>
    <n v="16"/>
    <n v="499200"/>
    <n v="0.04"/>
    <n v="19968"/>
    <n v="479232"/>
  </r>
  <r>
    <s v="5265-1"/>
    <d v="2017-01-18T00:00:00"/>
    <x v="1"/>
    <s v="Saadat Hutapea"/>
    <s v="Jalan PHH. Mustofa No. 625"/>
    <x v="1"/>
    <x v="1"/>
    <s v="E1034"/>
    <s v="Medium"/>
    <s v="1726 Digital Answering Machine"/>
    <s v="Technology"/>
    <s v="Medium Box"/>
    <s v="Regular Air"/>
    <d v="2017-01-19T00:00:00"/>
    <n v="132300"/>
    <n v="314850"/>
    <n v="182550"/>
    <n v="25"/>
    <n v="7871250"/>
    <n v="0.05"/>
    <n v="393563"/>
    <n v="7477688"/>
  </r>
  <r>
    <s v="5267-1"/>
    <d v="2017-01-21T00:00:00"/>
    <x v="1"/>
    <s v="Putri Maryadi"/>
    <s v="Gg. HOS. Cokroaminoto No. 1"/>
    <x v="1"/>
    <x v="1"/>
    <s v="E1041"/>
    <s v="Medium"/>
    <s v="Pizazz Drawing Pencil Set"/>
    <s v="Office Supplies"/>
    <s v="Wrap Bag"/>
    <s v="Regular Air"/>
    <d v="2017-01-23T00:00:00"/>
    <n v="22950"/>
    <n v="41700"/>
    <n v="18750"/>
    <n v="6"/>
    <n v="250200"/>
    <n v="0.01"/>
    <n v="2502"/>
    <n v="247698"/>
  </r>
  <r>
    <s v="5268-1"/>
    <d v="2017-01-23T00:00:00"/>
    <x v="1"/>
    <s v="Ganep Uwais"/>
    <s v="Gg. Stasiun Wonokromo No. 0"/>
    <x v="0"/>
    <x v="2"/>
    <s v="E1028"/>
    <s v="Not Specified"/>
    <s v="Artisan Binder Labels"/>
    <s v="Office Supplies"/>
    <s v="Small Box"/>
    <s v="Regular Air"/>
    <d v="2017-01-25T00:00:00"/>
    <n v="36750"/>
    <n v="58350"/>
    <n v="21600"/>
    <n v="2"/>
    <n v="116700"/>
    <n v="7.0000000000000007E-2"/>
    <n v="8169"/>
    <n v="108531"/>
  </r>
  <r>
    <s v="5268-2"/>
    <d v="2017-01-23T00:00:00"/>
    <x v="1"/>
    <s v="Ganep Uwais"/>
    <s v="Gg. Stasiun Wonokromo No. 0"/>
    <x v="0"/>
    <x v="2"/>
    <s v="E1028"/>
    <s v="Not Specified"/>
    <s v="Economy Rollaway Files"/>
    <s v="Office Supplies"/>
    <s v="Small Box"/>
    <s v="Regular Air"/>
    <d v="2017-01-24T00:00:00"/>
    <n v="1015950"/>
    <n v="2478000"/>
    <n v="1462050"/>
    <n v="6"/>
    <n v="14868000"/>
    <n v="0.09"/>
    <n v="1338120"/>
    <n v="13529880"/>
  </r>
  <r>
    <s v="5272-1"/>
    <d v="2017-01-23T00:00:00"/>
    <x v="1"/>
    <s v="Cawisadi Anggriawan"/>
    <s v="Gang R.E Martadinata No. 16"/>
    <x v="1"/>
    <x v="3"/>
    <s v="E1037"/>
    <s v="Critical"/>
    <s v="Pizazz Dustless Chalk Sticks"/>
    <s v="Office Supplies"/>
    <s v="Wrap Bag"/>
    <s v="Regular Air"/>
    <d v="2017-01-24T00:00:00"/>
    <n v="16350"/>
    <n v="25200"/>
    <n v="8850"/>
    <n v="38"/>
    <n v="957600"/>
    <n v="7.0000000000000007E-2"/>
    <n v="67032"/>
    <n v="890568"/>
  </r>
  <r>
    <s v="5274-1"/>
    <d v="2017-01-25T00:00:00"/>
    <x v="1"/>
    <s v="Olga Usamah"/>
    <s v="Jalan S. Parman No. 88"/>
    <x v="2"/>
    <x v="1"/>
    <s v="E1036"/>
    <s v="Critical"/>
    <s v="300 Series Non-Flip"/>
    <s v="Technology"/>
    <s v="Small Box"/>
    <s v="Regular Air"/>
    <d v="2017-01-26T00:00:00"/>
    <n v="936000"/>
    <n v="2339850"/>
    <n v="1403850"/>
    <n v="48"/>
    <n v="112312800"/>
    <n v="0.04"/>
    <n v="4492512"/>
    <n v="107820288"/>
  </r>
  <r>
    <s v="5274-2"/>
    <d v="2017-01-25T00:00:00"/>
    <x v="1"/>
    <s v="Olga Usamah"/>
    <s v="Jalan S. Parman No. 88"/>
    <x v="2"/>
    <x v="1"/>
    <s v="E1036"/>
    <s v="Critical"/>
    <s v="3Max Organizer Strips"/>
    <s v="Office Supplies"/>
    <s v="Small Box"/>
    <s v="Regular Air"/>
    <d v="2017-01-25T00:00:00"/>
    <n v="51000"/>
    <n v="81000"/>
    <n v="30000"/>
    <n v="8"/>
    <n v="648000"/>
    <n v="0.08"/>
    <n v="51840"/>
    <n v="596160"/>
  </r>
  <r>
    <s v="5277-1"/>
    <d v="2017-02-01T00:00:00"/>
    <x v="1"/>
    <s v="Warsita Maryadi"/>
    <s v="Jl. BKR No. 46"/>
    <x v="0"/>
    <x v="1"/>
    <s v="E1028"/>
    <s v="Critical"/>
    <s v="12 Colored Short Pencils"/>
    <s v="Office Supplies"/>
    <s v="Wrap Bag"/>
    <s v="Regular Air"/>
    <d v="2017-02-03T00:00:00"/>
    <n v="16350"/>
    <n v="39000"/>
    <n v="22650"/>
    <n v="36"/>
    <n v="1404000"/>
    <n v="0"/>
    <n v="0"/>
    <n v="1404000"/>
  </r>
  <r>
    <s v="5278-1"/>
    <d v="2017-02-01T00:00:00"/>
    <x v="1"/>
    <s v="Anom Januar"/>
    <s v="Gg. Cihampelas No. 423"/>
    <x v="1"/>
    <x v="1"/>
    <s v="E1030"/>
    <s v="Critical"/>
    <s v="Artisan 479 Labels"/>
    <s v="Office Supplies"/>
    <s v="Small Box"/>
    <s v="Express Air"/>
    <d v="2017-02-01T00:00:00"/>
    <n v="23850"/>
    <n v="39150"/>
    <n v="15300"/>
    <n v="1"/>
    <n v="39150"/>
    <n v="0.06"/>
    <n v="2349"/>
    <n v="36801"/>
  </r>
  <r>
    <s v="5279-1"/>
    <d v="2017-02-01T00:00:00"/>
    <x v="1"/>
    <s v="Diah Sudiati"/>
    <s v="Jalan Ciwastra No. 383"/>
    <x v="1"/>
    <x v="1"/>
    <s v="E1032"/>
    <s v="Medium"/>
    <s v="Artisan Hanging File Binders"/>
    <s v="Office Supplies"/>
    <s v="Small Box"/>
    <s v="Regular Air"/>
    <d v="2017-02-02T00:00:00"/>
    <n v="54750"/>
    <n v="89700"/>
    <n v="34950"/>
    <n v="21"/>
    <n v="1883700"/>
    <n v="0.02"/>
    <n v="37674"/>
    <n v="1846026"/>
  </r>
  <r>
    <s v="5280-1"/>
    <d v="2017-02-02T00:00:00"/>
    <x v="1"/>
    <s v="Bajragin Saputra"/>
    <s v="Jalan Ciwastra No. 383"/>
    <x v="1"/>
    <x v="2"/>
    <s v="E1032"/>
    <s v="Not Specified"/>
    <s v="Artisan Hanging File Binders"/>
    <s v="Office Supplies"/>
    <s v="Small Box"/>
    <s v="Regular Air"/>
    <d v="2017-02-04T00:00:00"/>
    <n v="54750"/>
    <n v="89700"/>
    <n v="34950"/>
    <n v="40"/>
    <n v="3588000"/>
    <n v="0"/>
    <n v="0"/>
    <n v="3588000"/>
  </r>
  <r>
    <s v="5282-1"/>
    <d v="2017-02-02T00:00:00"/>
    <x v="1"/>
    <s v="Cawisadi Anggriawan"/>
    <s v="Jl. Surapati No. 996"/>
    <x v="1"/>
    <x v="3"/>
    <s v="E1037"/>
    <s v="Not Specified"/>
    <s v="Smiths General Use 3-Ring Binders"/>
    <s v="Office Supplies"/>
    <s v="Small Box"/>
    <s v="Regular Air"/>
    <d v="2017-02-04T00:00:00"/>
    <n v="17700"/>
    <n v="28200"/>
    <n v="10500"/>
    <n v="33"/>
    <n v="930600"/>
    <n v="7.0000000000000007E-2"/>
    <n v="65142"/>
    <n v="865458"/>
  </r>
  <r>
    <s v="5284-1"/>
    <d v="2017-02-05T00:00:00"/>
    <x v="1"/>
    <s v="Prakosa Januar"/>
    <s v="Jl. Dipenogoro No. 447"/>
    <x v="1"/>
    <x v="3"/>
    <s v="E1039"/>
    <s v="High"/>
    <s v="Angle-D Binders with Locking Rings, Label Holders"/>
    <s v="Office Supplies"/>
    <s v="Small Box"/>
    <s v="Regular Air"/>
    <d v="2017-02-08T00:00:00"/>
    <n v="67950"/>
    <n v="109500"/>
    <n v="41550"/>
    <n v="31"/>
    <n v="3394500"/>
    <n v="0.03"/>
    <n v="101835"/>
    <n v="3292665"/>
  </r>
  <r>
    <s v="5286-1"/>
    <d v="2017-02-06T00:00:00"/>
    <x v="1"/>
    <s v="Ilsa Hassanah"/>
    <s v="Gg. Cihampelas No. 423"/>
    <x v="1"/>
    <x v="3"/>
    <s v="E1030"/>
    <s v="High"/>
    <s v="Brown Kraft Recycled Envelopes"/>
    <s v="Office Supplies"/>
    <s v="Small Box"/>
    <s v="Regular Air"/>
    <d v="2017-02-08T00:00:00"/>
    <n v="165600"/>
    <n v="254700"/>
    <n v="89100"/>
    <n v="27"/>
    <n v="6876900"/>
    <n v="0.1"/>
    <n v="687690"/>
    <n v="6189210"/>
  </r>
  <r>
    <s v="5288-1"/>
    <d v="2017-02-07T00:00:00"/>
    <x v="1"/>
    <s v="Eluh Usamah"/>
    <s v="Jalan Ciumbuleuit No. 76"/>
    <x v="1"/>
    <x v="2"/>
    <s v="E1039"/>
    <s v="Not Specified"/>
    <s v="3Max Organizer Strips"/>
    <s v="Office Supplies"/>
    <s v="Small Box"/>
    <s v="Regular Air"/>
    <d v="2017-02-09T00:00:00"/>
    <n v="51000"/>
    <n v="81000"/>
    <n v="30000"/>
    <n v="47"/>
    <n v="3807000"/>
    <n v="0.03"/>
    <n v="114210"/>
    <n v="3692790"/>
  </r>
  <r>
    <s v="5290-1"/>
    <d v="2017-02-09T00:00:00"/>
    <x v="1"/>
    <s v="Sakura Sihombing"/>
    <s v="Jl. K.H. Wahid Hasyim No. 4"/>
    <x v="0"/>
    <x v="1"/>
    <s v="E1029"/>
    <s v="High"/>
    <s v="Laser Neon Mac Format Diskettes, 10/Pack"/>
    <s v="Technology"/>
    <s v="Small Pack"/>
    <s v="Regular Air"/>
    <d v="2017-02-10T00:00:00"/>
    <n v="28050"/>
    <n v="121800"/>
    <n v="93750"/>
    <n v="37"/>
    <n v="4506600"/>
    <n v="0"/>
    <n v="0"/>
    <n v="4506600"/>
  </r>
  <r>
    <s v="5291-1"/>
    <d v="2017-02-09T00:00:00"/>
    <x v="1"/>
    <s v="Opung Kuswoyo"/>
    <s v="Gg. Otto Iskandardinata No. 6"/>
    <x v="0"/>
    <x v="1"/>
    <s v="E1029"/>
    <s v="High"/>
    <s v="Steady 52201 APSCO Electric Pencil Sharpener"/>
    <s v="Office Supplies"/>
    <s v="Small Pack"/>
    <s v="Express Air"/>
    <d v="2017-02-10T00:00:00"/>
    <n v="252000"/>
    <n v="614550"/>
    <n v="362550"/>
    <n v="11"/>
    <n v="6760050"/>
    <n v="0.03"/>
    <n v="202802"/>
    <n v="6557249"/>
  </r>
  <r>
    <s v="5292-1"/>
    <d v="2017-02-10T00:00:00"/>
    <x v="1"/>
    <s v="Bancar Melani"/>
    <s v="Gg. HOS. Cokroaminoto No. 72"/>
    <x v="1"/>
    <x v="0"/>
    <s v="E1034"/>
    <s v="Critical"/>
    <s v="Artisan 481 Labels"/>
    <s v="Office Supplies"/>
    <s v="Small Box"/>
    <s v="Regular Air"/>
    <d v="2017-02-11T00:00:00"/>
    <n v="29100"/>
    <n v="46200"/>
    <n v="17100"/>
    <n v="41"/>
    <n v="1894200"/>
    <n v="0.04"/>
    <n v="75768"/>
    <n v="1818432"/>
  </r>
  <r>
    <s v="5294-1"/>
    <d v="2017-02-13T00:00:00"/>
    <x v="1"/>
    <s v="Eja Aryani"/>
    <s v="Jl. Dipenogoro No. 447"/>
    <x v="1"/>
    <x v="2"/>
    <s v="E1039"/>
    <s v="Critical"/>
    <s v="Laser Neon Mac Format Diskettes, 10/Pack"/>
    <s v="Technology"/>
    <s v="Small Pack"/>
    <s v="Regular Air"/>
    <d v="2017-02-14T00:00:00"/>
    <n v="28050"/>
    <n v="121800"/>
    <n v="93750"/>
    <n v="16"/>
    <n v="1948800"/>
    <n v="0.03"/>
    <n v="58464"/>
    <n v="1890336"/>
  </r>
  <r>
    <s v="5296-1"/>
    <d v="2017-02-14T00:00:00"/>
    <x v="1"/>
    <s v="Galang Sitompul"/>
    <s v="Gg. Otto Iskandardinata No. 6"/>
    <x v="0"/>
    <x v="0"/>
    <s v="E1028"/>
    <s v="Medium"/>
    <s v="Angle-D Binders with Locking Rings, Label Holders"/>
    <s v="Office Supplies"/>
    <s v="Small Box"/>
    <s v="Regular Air"/>
    <d v="2017-02-15T00:00:00"/>
    <n v="67950"/>
    <n v="109500"/>
    <n v="41550"/>
    <n v="45"/>
    <n v="4927500"/>
    <n v="0.04"/>
    <n v="197100"/>
    <n v="4730400"/>
  </r>
  <r>
    <s v="5298-1"/>
    <d v="2017-02-15T00:00:00"/>
    <x v="1"/>
    <s v="Luis Siregar"/>
    <s v="Gg. Ronggowarsito No. 033"/>
    <x v="1"/>
    <x v="1"/>
    <s v="E1038"/>
    <s v="Critical"/>
    <s v="Apex Straight Scissors"/>
    <s v="Office Supplies"/>
    <s v="Small Pack"/>
    <s v="Regular Air"/>
    <d v="2017-02-15T00:00:00"/>
    <n v="77850"/>
    <n v="194700"/>
    <n v="116850"/>
    <n v="40"/>
    <n v="7788000"/>
    <n v="0.05"/>
    <n v="389400"/>
    <n v="7398600"/>
  </r>
  <r>
    <s v="5299-1"/>
    <d v="2017-02-17T00:00:00"/>
    <x v="1"/>
    <s v="Yuliana Rahmawati"/>
    <s v="Gang Kebonjati No. 827"/>
    <x v="2"/>
    <x v="1"/>
    <s v="E1033"/>
    <s v="Not Specified"/>
    <s v="Artisan 487 Labels"/>
    <s v="Office Supplies"/>
    <s v="Small Box"/>
    <s v="Regular Air"/>
    <d v="2017-02-19T00:00:00"/>
    <n v="34350"/>
    <n v="55350"/>
    <n v="21000"/>
    <n v="42"/>
    <n v="2324700"/>
    <n v="0.04"/>
    <n v="92988"/>
    <n v="2231712"/>
  </r>
  <r>
    <s v="5300-1"/>
    <d v="2017-02-17T00:00:00"/>
    <x v="1"/>
    <s v="Wahyu Mulyani"/>
    <s v="Jl. Kapten Muslihat No. 853"/>
    <x v="1"/>
    <x v="1"/>
    <s v="E1032"/>
    <s v="Critical"/>
    <s v="Lumi Crayons"/>
    <s v="Office Supplies"/>
    <s v="Wrap Bag"/>
    <s v="Regular Air"/>
    <d v="2017-02-18T00:00:00"/>
    <n v="78300"/>
    <n v="147750"/>
    <n v="69450"/>
    <n v="27"/>
    <n v="3989250"/>
    <n v="0.1"/>
    <n v="398925"/>
    <n v="3590325"/>
  </r>
  <r>
    <s v="5302-1"/>
    <d v="2017-02-19T00:00:00"/>
    <x v="1"/>
    <s v="Mujur Hariyah"/>
    <s v="Jalan Moch. Toha No. 9"/>
    <x v="1"/>
    <x v="3"/>
    <s v="E1033"/>
    <s v="Medium"/>
    <s v="Steady Major Accent Highlighters"/>
    <s v="Office Supplies"/>
    <s v="Wrap Bag"/>
    <s v="Express Air"/>
    <d v="2017-02-20T00:00:00"/>
    <n v="56250"/>
    <n v="106200"/>
    <n v="49950"/>
    <n v="29"/>
    <n v="3079800"/>
    <n v="7.0000000000000007E-2"/>
    <n v="215586"/>
    <n v="2864214"/>
  </r>
  <r>
    <s v="5303-1"/>
    <d v="2017-02-21T00:00:00"/>
    <x v="1"/>
    <s v="Intan Widodo"/>
    <s v="Gg. Monginsidi No. 3"/>
    <x v="0"/>
    <x v="3"/>
    <s v="E1029"/>
    <s v="Low"/>
    <s v="Alto Memo Cubes"/>
    <s v="Office Supplies"/>
    <s v="Wrap Bag"/>
    <s v="Regular Air"/>
    <d v="2017-02-21T00:00:00"/>
    <n v="49800"/>
    <n v="77700"/>
    <n v="27900"/>
    <n v="8"/>
    <n v="621600"/>
    <n v="0.06"/>
    <n v="37296"/>
    <n v="584304"/>
  </r>
  <r>
    <s v="5304-1"/>
    <d v="2017-02-24T00:00:00"/>
    <x v="1"/>
    <s v="Tomi Putra"/>
    <s v="Gg. Joyoboyo No. 026"/>
    <x v="0"/>
    <x v="1"/>
    <s v="E1028"/>
    <s v="Medium"/>
    <s v="Artisan Durable Poly Binders"/>
    <s v="Office Supplies"/>
    <s v="Small Box"/>
    <s v="Regular Air"/>
    <d v="2017-02-26T00:00:00"/>
    <n v="50550"/>
    <n v="82950"/>
    <n v="32400"/>
    <n v="17"/>
    <n v="1410150"/>
    <n v="0.02"/>
    <n v="28203"/>
    <n v="1381947"/>
  </r>
  <r>
    <s v="5305-1"/>
    <d v="2017-02-27T00:00:00"/>
    <x v="1"/>
    <s v="Latif Nasyiah"/>
    <s v="Jalan Ciwastra No. 383"/>
    <x v="1"/>
    <x v="2"/>
    <s v="E1032"/>
    <s v="Not Specified"/>
    <s v="Xit Blank Computer Paper"/>
    <s v="Office Supplies"/>
    <s v="Small Box"/>
    <s v="Regular Air"/>
    <d v="2017-03-01T00:00:00"/>
    <n v="185850"/>
    <n v="299700"/>
    <n v="113850"/>
    <n v="47"/>
    <n v="14085900"/>
    <n v="0.04"/>
    <n v="563436"/>
    <n v="13522464"/>
  </r>
  <r>
    <s v="5307-1"/>
    <d v="2017-02-28T00:00:00"/>
    <x v="1"/>
    <s v="Teddy Yuniar"/>
    <s v="Jl. Jend. Sudirman No. 0"/>
    <x v="1"/>
    <x v="2"/>
    <s v="E1030"/>
    <s v="Not Specified"/>
    <s v="Aluminum Document Frame"/>
    <s v="Furniture"/>
    <s v="Small Pack"/>
    <s v="Regular Air"/>
    <d v="2017-02-28T00:00:00"/>
    <n v="82500"/>
    <n v="183300"/>
    <n v="100800"/>
    <n v="27"/>
    <n v="4949100"/>
    <n v="7.0000000000000007E-2"/>
    <n v="346437"/>
    <n v="4602663"/>
  </r>
  <r>
    <s v="5309-1"/>
    <d v="2017-02-28T00:00:00"/>
    <x v="1"/>
    <s v="Pangeran Rahimah"/>
    <s v="Gang Cikapayang No. 055"/>
    <x v="1"/>
    <x v="1"/>
    <s v="E1040"/>
    <s v="Critical"/>
    <s v="Pizazz Colored Pencils"/>
    <s v="Office Supplies"/>
    <s v="Wrap Bag"/>
    <s v="Regular Air"/>
    <d v="2017-03-01T00:00:00"/>
    <n v="26400"/>
    <n v="44100"/>
    <n v="17700"/>
    <n v="23"/>
    <n v="1014300"/>
    <n v="7.0000000000000007E-2"/>
    <n v="71001"/>
    <n v="943299"/>
  </r>
  <r>
    <s v="5310-1"/>
    <d v="2017-03-01T00:00:00"/>
    <x v="1"/>
    <s v="Rachel Agustina"/>
    <s v="Jalan K.H. Wahid Hasyim No. 5"/>
    <x v="1"/>
    <x v="2"/>
    <s v="E1030"/>
    <s v="Critical"/>
    <s v="Adesso Programmable 142-Key Keyboard"/>
    <s v="Technology"/>
    <s v="Small Box"/>
    <s v="Express Air"/>
    <d v="2017-03-03T00:00:00"/>
    <n v="594600"/>
    <n v="2287200"/>
    <n v="1692600"/>
    <n v="2"/>
    <n v="4574400"/>
    <n v="0.02"/>
    <n v="91488"/>
    <n v="4482912"/>
  </r>
  <r>
    <s v="5311-1"/>
    <d v="2017-03-01T00:00:00"/>
    <x v="1"/>
    <s v="Sidiq Sirait"/>
    <s v="Jl. Surapati No. 996"/>
    <x v="0"/>
    <x v="0"/>
    <s v="E1029"/>
    <s v="Critical"/>
    <s v="Apex Office Executive Series Stainless Steel Trimmers"/>
    <s v="Office Supplies"/>
    <s v="Small Pack"/>
    <s v="Regular Air"/>
    <d v="2017-03-02T00:00:00"/>
    <n v="52650"/>
    <n v="128550"/>
    <n v="75900"/>
    <n v="24"/>
    <n v="3085200"/>
    <n v="0.06"/>
    <n v="185112"/>
    <n v="2900088"/>
  </r>
  <r>
    <s v="5312-1"/>
    <d v="2017-03-01T00:00:00"/>
    <x v="1"/>
    <s v="Genta Usada"/>
    <s v="Jl. K.H. Wahid Hasyim No. 4"/>
    <x v="0"/>
    <x v="1"/>
    <s v="E1029"/>
    <s v="High"/>
    <s v="Artisan Binder Labels"/>
    <s v="Office Supplies"/>
    <s v="Small Box"/>
    <s v="Regular Air"/>
    <d v="2017-03-01T00:00:00"/>
    <n v="36750"/>
    <n v="58350"/>
    <n v="21600"/>
    <n v="47"/>
    <n v="2742450"/>
    <n v="0"/>
    <n v="0"/>
    <n v="2742450"/>
  </r>
  <r>
    <s v="5313-1"/>
    <d v="2017-03-02T00:00:00"/>
    <x v="1"/>
    <s v="Kairav Winarno"/>
    <s v="Gg. Suniaraja No. 21"/>
    <x v="1"/>
    <x v="3"/>
    <s v="E1031"/>
    <s v="Low"/>
    <s v="Smiths Metal Binder Clips"/>
    <s v="Office Supplies"/>
    <s v="Wrap Bag"/>
    <s v="Regular Air"/>
    <d v="2017-03-04T00:00:00"/>
    <n v="24000"/>
    <n v="39300"/>
    <n v="15300"/>
    <n v="26"/>
    <n v="1021800"/>
    <n v="0.09"/>
    <n v="91962"/>
    <n v="929838"/>
  </r>
  <r>
    <s v="5314-1"/>
    <d v="2017-03-02T00:00:00"/>
    <x v="1"/>
    <s v="Daliman Pranowo"/>
    <s v="Gg. Merdeka No. 97"/>
    <x v="2"/>
    <x v="1"/>
    <s v="E1039"/>
    <s v="High"/>
    <s v="TypeRight Top-Opening Peel &amp; Seel Envelopes, Gray"/>
    <s v="Office Supplies"/>
    <s v="Small Box"/>
    <s v="Regular Air"/>
    <d v="2017-03-04T00:00:00"/>
    <n v="323400"/>
    <n v="539100"/>
    <n v="215700"/>
    <n v="19"/>
    <n v="10242900"/>
    <n v="0.09"/>
    <n v="921861"/>
    <n v="9321039"/>
  </r>
  <r>
    <s v="5315-1"/>
    <d v="2017-03-03T00:00:00"/>
    <x v="1"/>
    <s v="Warsita Megantara"/>
    <s v="Gang Asia Afrika No. 72"/>
    <x v="1"/>
    <x v="1"/>
    <s v="E1037"/>
    <s v="Medium"/>
    <s v="Alto Parchment Paper, Assorted Colors"/>
    <s v="Office Supplies"/>
    <s v="Small Box"/>
    <s v="Regular Air"/>
    <d v="2017-03-05T00:00:00"/>
    <n v="68850"/>
    <n v="109200"/>
    <n v="40350"/>
    <n v="3"/>
    <n v="327600"/>
    <n v="0.01"/>
    <n v="3276"/>
    <n v="324324"/>
  </r>
  <r>
    <s v="5316-1"/>
    <d v="2017-03-04T00:00:00"/>
    <x v="1"/>
    <s v="Anom Januar"/>
    <s v="Gg. Cihampelas No. 423"/>
    <x v="1"/>
    <x v="2"/>
    <s v="E1030"/>
    <s v="Low"/>
    <s v="Emerson C82 Color Inkjet Printer"/>
    <s v="Technology"/>
    <s v="Jumbo Drum"/>
    <s v="Delivery Truck"/>
    <d v="2017-03-11T00:00:00"/>
    <n v="1151850"/>
    <n v="1799850"/>
    <n v="648000"/>
    <n v="4"/>
    <n v="7199400"/>
    <n v="0.06"/>
    <n v="431964"/>
    <n v="6767436"/>
  </r>
  <r>
    <s v="5318-1"/>
    <d v="2017-03-04T00:00:00"/>
    <x v="1"/>
    <s v="Sakura Sihombing"/>
    <s v="Jl. K.H. Wahid Hasyim No. 4"/>
    <x v="0"/>
    <x v="1"/>
    <s v="E1029"/>
    <s v="Not Specified"/>
    <s v="Steady Liquid Accent Highlighters"/>
    <s v="Office Supplies"/>
    <s v="Wrap Bag"/>
    <s v="Regular Air"/>
    <d v="2017-03-05T00:00:00"/>
    <n v="52050"/>
    <n v="100200"/>
    <n v="48150"/>
    <n v="15"/>
    <n v="1503000"/>
    <n v="0.03"/>
    <n v="45090"/>
    <n v="1457910"/>
  </r>
  <r>
    <s v="5319-1"/>
    <d v="2017-03-07T00:00:00"/>
    <x v="1"/>
    <s v="Harsaya Rahmawati"/>
    <s v="Jalan Rumah Sakit No. 287"/>
    <x v="1"/>
    <x v="2"/>
    <s v="E1032"/>
    <s v="Not Specified"/>
    <s v="3Max Polarizing Light Filter Sleeves"/>
    <s v="Furniture"/>
    <s v="Small Pack"/>
    <s v="Regular Air"/>
    <d v="2017-03-08T00:00:00"/>
    <n v="170700"/>
    <n v="279750"/>
    <n v="109050"/>
    <n v="19"/>
    <n v="5315250"/>
    <n v="7.0000000000000007E-2"/>
    <n v="372068"/>
    <n v="4943183"/>
  </r>
  <r>
    <s v="5321-1"/>
    <d v="2017-03-07T00:00:00"/>
    <x v="1"/>
    <s v="Raditya Mayasari"/>
    <s v="Jalan Ciwastra No. 383"/>
    <x v="1"/>
    <x v="1"/>
    <s v="E1032"/>
    <s v="Medium"/>
    <s v="Binder Posts"/>
    <s v="Office Supplies"/>
    <s v="Small Box"/>
    <s v="Express Air"/>
    <d v="2017-03-09T00:00:00"/>
    <n v="52500"/>
    <n v="86100"/>
    <n v="33600"/>
    <n v="27"/>
    <n v="2324700"/>
    <n v="0.08"/>
    <n v="185976"/>
    <n v="2138724"/>
  </r>
  <r>
    <s v="5323-1"/>
    <d v="2017-03-11T00:00:00"/>
    <x v="1"/>
    <s v="Tantri Handayani"/>
    <s v="Jalan Astana Anyar No. 41"/>
    <x v="0"/>
    <x v="2"/>
    <s v="E1028"/>
    <s v="Critical"/>
    <s v="UGen RF Keyboard"/>
    <s v="Technology"/>
    <s v="Small Box"/>
    <s v="Regular Air"/>
    <d v="2017-03-13T00:00:00"/>
    <n v="1223850"/>
    <n v="2399850"/>
    <n v="1176000"/>
    <n v="50"/>
    <n v="119992500"/>
    <n v="0.05"/>
    <n v="5999625"/>
    <n v="113992875"/>
  </r>
  <r>
    <s v="5324-1"/>
    <d v="2017-03-13T00:00:00"/>
    <x v="1"/>
    <s v="Michelle Oktaviani"/>
    <s v="Jl. Jend. Sudirman No. 0"/>
    <x v="1"/>
    <x v="1"/>
    <s v="E1030"/>
    <s v="High"/>
    <s v="Emerson C82 Color Inkjet Printer"/>
    <s v="Technology"/>
    <s v="Jumbo Drum"/>
    <s v="Delivery Truck"/>
    <d v="2017-03-15T00:00:00"/>
    <n v="1151850"/>
    <n v="1799850"/>
    <n v="648000"/>
    <n v="8"/>
    <n v="14398800"/>
    <n v="0.09"/>
    <n v="1295892"/>
    <n v="13102908"/>
  </r>
  <r>
    <s v="5326-1"/>
    <d v="2017-03-19T00:00:00"/>
    <x v="1"/>
    <s v="Luwar Yuniar"/>
    <s v="Jalan R.E Martadinata No. 6"/>
    <x v="0"/>
    <x v="3"/>
    <s v="E1029"/>
    <s v="Not Specified"/>
    <s v="Steady 52201 APSCO Electric Pencil Sharpener"/>
    <s v="Office Supplies"/>
    <s v="Small Pack"/>
    <s v="Express Air"/>
    <d v="2017-03-21T00:00:00"/>
    <n v="252000"/>
    <n v="614550"/>
    <n v="362550"/>
    <n v="49"/>
    <n v="30112950"/>
    <n v="0.09"/>
    <n v="2710166"/>
    <n v="27402785"/>
  </r>
  <r>
    <s v="5328-1"/>
    <d v="2017-03-22T00:00:00"/>
    <x v="1"/>
    <s v="Ega Zulaika"/>
    <s v="Jl. Jamika No. 246"/>
    <x v="1"/>
    <x v="0"/>
    <s v="E1038"/>
    <s v="Low"/>
    <s v="Smiths Metal Binder Clips"/>
    <s v="Office Supplies"/>
    <s v="Wrap Bag"/>
    <s v="Regular Air"/>
    <d v="2017-03-29T00:00:00"/>
    <n v="24000"/>
    <n v="39300"/>
    <n v="15300"/>
    <n v="47"/>
    <n v="1847100"/>
    <n v="0.1"/>
    <n v="184710"/>
    <n v="1662390"/>
  </r>
  <r>
    <s v="5330-1"/>
    <d v="2017-03-22T00:00:00"/>
    <x v="1"/>
    <s v="Karya Haryanto"/>
    <s v="Gg. Siliwangi No. 82"/>
    <x v="1"/>
    <x v="0"/>
    <s v="E1036"/>
    <s v="Medium"/>
    <s v="Steady Pocket Accent Highlighters"/>
    <s v="Office Supplies"/>
    <s v="Wrap Bag"/>
    <s v="Regular Air"/>
    <d v="2017-03-22T00:00:00"/>
    <n v="13950"/>
    <n v="24000"/>
    <n v="10050"/>
    <n v="25"/>
    <n v="600000"/>
    <n v="0.1"/>
    <n v="60000"/>
    <n v="540000"/>
  </r>
  <r>
    <s v="5332-1"/>
    <d v="2017-03-23T00:00:00"/>
    <x v="1"/>
    <s v="Ilsa Hassanah"/>
    <s v="Gg. Cihampelas No. 423"/>
    <x v="1"/>
    <x v="1"/>
    <s v="E1030"/>
    <s v="Critical"/>
    <s v="Bagged Rubber Bands"/>
    <s v="Office Supplies"/>
    <s v="Wrap Bag"/>
    <s v="Regular Air"/>
    <d v="2017-03-23T00:00:00"/>
    <n v="3600"/>
    <n v="18900"/>
    <n v="15300"/>
    <n v="9"/>
    <n v="170100"/>
    <n v="0.06"/>
    <n v="10206"/>
    <n v="159894"/>
  </r>
  <r>
    <s v="5334-1"/>
    <d v="2017-03-24T00:00:00"/>
    <x v="1"/>
    <s v="Oman Sihombing"/>
    <s v="Jl. Raya Ujungberung No. 121"/>
    <x v="2"/>
    <x v="3"/>
    <s v="E1032"/>
    <s v="Not Specified"/>
    <s v="Artisan Hanging File Binders"/>
    <s v="Office Supplies"/>
    <s v="Small Box"/>
    <s v="Regular Air"/>
    <d v="2017-03-26T00:00:00"/>
    <n v="54750"/>
    <n v="89700"/>
    <n v="34950"/>
    <n v="25"/>
    <n v="2242500"/>
    <n v="0.03"/>
    <n v="67275"/>
    <n v="2175225"/>
  </r>
  <r>
    <s v="5335-1"/>
    <d v="2017-03-25T00:00:00"/>
    <x v="1"/>
    <s v="Wawan Riyanti"/>
    <s v="Jl. Antapani Lama No. 705"/>
    <x v="0"/>
    <x v="0"/>
    <s v="E1028"/>
    <s v="Low"/>
    <s v="Artisan Printable Repositionable Plastic Tabs"/>
    <s v="Office Supplies"/>
    <s v="Small Box"/>
    <s v="Regular Air"/>
    <d v="2017-03-27T00:00:00"/>
    <n v="79950"/>
    <n v="129000"/>
    <n v="49050"/>
    <n v="6"/>
    <n v="774000"/>
    <n v="0.04"/>
    <n v="30960"/>
    <n v="743040"/>
  </r>
  <r>
    <s v="5335-2"/>
    <d v="2017-03-25T00:00:00"/>
    <x v="1"/>
    <s v="Wawan Riyanti"/>
    <s v="Jl. Antapani Lama No. 705"/>
    <x v="0"/>
    <x v="0"/>
    <s v="E1028"/>
    <s v="Low"/>
    <s v="OIC Colored Binder Clips, Assorted Sizes"/>
    <s v="Office Supplies"/>
    <s v="Wrap Bag"/>
    <s v="Regular Air"/>
    <d v="2017-03-29T00:00:00"/>
    <n v="34350"/>
    <n v="53700"/>
    <n v="19350"/>
    <n v="30"/>
    <n v="1611000"/>
    <n v="0.01"/>
    <n v="16110"/>
    <n v="1594890"/>
  </r>
  <r>
    <s v="5336-1"/>
    <d v="2017-03-25T00:00:00"/>
    <x v="1"/>
    <s v="Prayogo Rajata"/>
    <s v="Gg. Siliwangi No. 26"/>
    <x v="1"/>
    <x v="1"/>
    <s v="E1036"/>
    <s v="Low"/>
    <s v="Binding Machine Supplies"/>
    <s v="Office Supplies"/>
    <s v="Small Box"/>
    <s v="Regular Air"/>
    <d v="2017-03-29T00:00:00"/>
    <n v="275700"/>
    <n v="437550"/>
    <n v="161850"/>
    <n v="16"/>
    <n v="7000800"/>
    <n v="7.0000000000000007E-2"/>
    <n v="490056"/>
    <n v="6510744"/>
  </r>
  <r>
    <s v="5340-1"/>
    <d v="2017-03-27T00:00:00"/>
    <x v="1"/>
    <s v="Cawuk Fujiati"/>
    <s v="Jl. S. Parman No. 38"/>
    <x v="1"/>
    <x v="2"/>
    <s v="E1033"/>
    <s v="Not Specified"/>
    <s v="Artisan Binding System Hidden Tab Executive Style Index Sets"/>
    <s v="Office Supplies"/>
    <s v="Small Box"/>
    <s v="Regular Air"/>
    <d v="2017-03-28T00:00:00"/>
    <n v="56250"/>
    <n v="86550"/>
    <n v="30300"/>
    <n v="9"/>
    <n v="778950"/>
    <n v="0"/>
    <n v="0"/>
    <n v="778950"/>
  </r>
  <r>
    <s v="5342-1"/>
    <d v="2017-03-27T00:00:00"/>
    <x v="1"/>
    <s v="Cakrawangsa Waluyo"/>
    <s v="Gg. Stasiun Wonokromo No. 32"/>
    <x v="1"/>
    <x v="1"/>
    <s v="E1030"/>
    <s v="Critical"/>
    <s v="Artisan Hi-Liter GlideStik Fluorescent Highlighter, Yellow Ink"/>
    <s v="Office Supplies"/>
    <s v="Wrap Bag"/>
    <s v="Regular Air"/>
    <d v="2017-03-29T00:00:00"/>
    <n v="28800"/>
    <n v="48900"/>
    <n v="20100"/>
    <n v="6"/>
    <n v="293400"/>
    <n v="0.01"/>
    <n v="2934"/>
    <n v="290466"/>
  </r>
  <r>
    <s v="5343-1"/>
    <d v="2017-03-30T00:00:00"/>
    <x v="1"/>
    <s v="Rafid Rahayu"/>
    <s v="Jalan Astana Anyar No. 41"/>
    <x v="0"/>
    <x v="3"/>
    <s v="E1028"/>
    <s v="Critical"/>
    <s v="Artisan 487 Labels"/>
    <s v="Office Supplies"/>
    <s v="Small Box"/>
    <s v="Regular Air"/>
    <d v="2017-04-02T00:00:00"/>
    <n v="34350"/>
    <n v="55350"/>
    <n v="21000"/>
    <n v="45"/>
    <n v="2490750"/>
    <n v="0.08"/>
    <n v="199260"/>
    <n v="2291490"/>
  </r>
  <r>
    <s v="5345-1"/>
    <d v="2017-03-31T00:00:00"/>
    <x v="1"/>
    <s v="Uda Megantara"/>
    <s v="Gang Yos Sudarso No. 13"/>
    <x v="1"/>
    <x v="1"/>
    <s v="E1039"/>
    <s v="Critical"/>
    <s v="Artisan Printable Repositionable Plastic Tabs"/>
    <s v="Office Supplies"/>
    <s v="Small Box"/>
    <s v="Regular Air"/>
    <d v="2017-04-02T00:00:00"/>
    <n v="79950"/>
    <n v="129000"/>
    <n v="49050"/>
    <n v="23"/>
    <n v="2967000"/>
    <n v="0.02"/>
    <n v="59340"/>
    <n v="2907660"/>
  </r>
  <r>
    <s v="5346-1"/>
    <d v="2017-04-02T00:00:00"/>
    <x v="1"/>
    <s v="Gamani Laksmiwati"/>
    <s v="Jl. Antapani Lama No. 705"/>
    <x v="0"/>
    <x v="2"/>
    <s v="E1028"/>
    <s v="High"/>
    <s v="TechSavi Cordless Navigator Duo"/>
    <s v="Technology"/>
    <s v="Small Box"/>
    <s v="Regular Air"/>
    <d v="2017-04-04T00:00:00"/>
    <n v="631650"/>
    <n v="1214700"/>
    <n v="583050"/>
    <n v="13"/>
    <n v="15791100"/>
    <n v="0.03"/>
    <n v="473733"/>
    <n v="15317367"/>
  </r>
  <r>
    <s v="5347-1"/>
    <d v="2017-04-06T00:00:00"/>
    <x v="1"/>
    <s v="Akarsana Purwanti"/>
    <s v="Gang Asia Afrika No. 72"/>
    <x v="1"/>
    <x v="3"/>
    <s v="E1037"/>
    <s v="Critical"/>
    <s v="Adesso Programmable 142-Key Keyboard"/>
    <s v="Technology"/>
    <s v="Small Box"/>
    <s v="Regular Air"/>
    <d v="2017-04-08T00:00:00"/>
    <n v="594600"/>
    <n v="2287200"/>
    <n v="1692600"/>
    <n v="41"/>
    <n v="93775200"/>
    <n v="7.0000000000000007E-2"/>
    <n v="6564264"/>
    <n v="87210936"/>
  </r>
  <r>
    <s v="5349-1"/>
    <d v="2017-04-06T00:00:00"/>
    <x v="1"/>
    <s v="Dina Suryatmi"/>
    <s v="Gg. Otto Iskandardinata No. 6"/>
    <x v="0"/>
    <x v="0"/>
    <s v="E1029"/>
    <s v="Medium"/>
    <s v="Artisan 478 Labels"/>
    <s v="Office Supplies"/>
    <s v="Small Box"/>
    <s v="Regular Air"/>
    <d v="2017-04-06T00:00:00"/>
    <n v="47100"/>
    <n v="73650"/>
    <n v="26550"/>
    <n v="12"/>
    <n v="883800"/>
    <n v="0.04"/>
    <n v="35352"/>
    <n v="848448"/>
  </r>
  <r>
    <s v="5350-1"/>
    <d v="2017-04-10T00:00:00"/>
    <x v="1"/>
    <s v="Tantri Hutapea"/>
    <s v="Jalan PHH. Mustofa No. 625"/>
    <x v="1"/>
    <x v="0"/>
    <s v="E1034"/>
    <s v="Low"/>
    <s v="Binding Machine Supplies"/>
    <s v="Office Supplies"/>
    <s v="Small Box"/>
    <s v="Regular Air"/>
    <d v="2017-04-12T00:00:00"/>
    <n v="275700"/>
    <n v="437550"/>
    <n v="161850"/>
    <n v="37"/>
    <n v="16189350"/>
    <n v="0.09"/>
    <n v="1457042"/>
    <n v="14732309"/>
  </r>
  <r>
    <s v="5352-1"/>
    <d v="2017-04-12T00:00:00"/>
    <x v="1"/>
    <s v="Siska Halim"/>
    <s v="Jl. HOS. Cokroaminoto No. 1"/>
    <x v="1"/>
    <x v="2"/>
    <s v="E1039"/>
    <s v="Medium"/>
    <s v="DrawIt Pizazz Watercolor Pencils, 10-Color Set with Brush"/>
    <s v="Office Supplies"/>
    <s v="Wrap Bag"/>
    <s v="Regular Air"/>
    <d v="2017-04-13T00:00:00"/>
    <n v="35850"/>
    <n v="63900"/>
    <n v="28050"/>
    <n v="26"/>
    <n v="1661400"/>
    <n v="0.1"/>
    <n v="166140"/>
    <n v="1495260"/>
  </r>
  <r>
    <s v="5354-1"/>
    <d v="2017-04-12T00:00:00"/>
    <x v="1"/>
    <s v="Nugraha Nurdiyanti"/>
    <s v="Gang Dipatiukur No. 9"/>
    <x v="1"/>
    <x v="3"/>
    <s v="E1033"/>
    <s v="Not Specified"/>
    <s v="TechSavi Cordless Elite Duo"/>
    <s v="Technology"/>
    <s v="Small Box"/>
    <s v="Regular Air"/>
    <d v="2017-04-13T00:00:00"/>
    <n v="908850"/>
    <n v="1514700"/>
    <n v="605850"/>
    <n v="1"/>
    <n v="1514700"/>
    <n v="0.1"/>
    <n v="151470"/>
    <n v="1363230"/>
  </r>
  <r>
    <s v="5355-1"/>
    <d v="2017-04-13T00:00:00"/>
    <x v="1"/>
    <s v="Capa Hartati"/>
    <s v="Jl. Erlangga No. 7"/>
    <x v="1"/>
    <x v="3"/>
    <s v="E1033"/>
    <s v="High"/>
    <s v="Apex Forged Steel Scissors with Black Enamel Handles"/>
    <s v="Office Supplies"/>
    <s v="Small Pack"/>
    <s v="Regular Air"/>
    <d v="2017-04-14T00:00:00"/>
    <n v="61500"/>
    <n v="139650"/>
    <n v="78150"/>
    <n v="18"/>
    <n v="2513700"/>
    <n v="0.01"/>
    <n v="25137"/>
    <n v="2488563"/>
  </r>
  <r>
    <s v="5357-1"/>
    <d v="2017-04-13T00:00:00"/>
    <x v="1"/>
    <s v="Luwar Yuniar"/>
    <s v="Jalan R.E Martadinata No. 6"/>
    <x v="0"/>
    <x v="3"/>
    <s v="E1029"/>
    <s v="Low"/>
    <s v="Artisan Legal 4-Ring Binder"/>
    <s v="Office Supplies"/>
    <s v="Small Box"/>
    <s v="Regular Air"/>
    <d v="2017-04-13T00:00:00"/>
    <n v="204600"/>
    <n v="314700"/>
    <n v="110100"/>
    <n v="23"/>
    <n v="7238100"/>
    <n v="0.03"/>
    <n v="217143"/>
    <n v="7020957"/>
  </r>
  <r>
    <s v="5358-1"/>
    <d v="2017-04-18T00:00:00"/>
    <x v="1"/>
    <s v="Najib Pratama"/>
    <s v="Gang Cikapayang No. 055"/>
    <x v="1"/>
    <x v="2"/>
    <s v="E1040"/>
    <s v="Critical"/>
    <s v="Artisan Heavy-Duty EZD Binder With Locking Rings"/>
    <s v="Office Supplies"/>
    <s v="Small Box"/>
    <s v="Regular Air"/>
    <d v="2017-04-20T00:00:00"/>
    <n v="52800"/>
    <n v="83700"/>
    <n v="30900"/>
    <n v="49"/>
    <n v="4101300"/>
    <n v="0.02"/>
    <n v="82026"/>
    <n v="4019274"/>
  </r>
  <r>
    <s v="5358-2"/>
    <d v="2017-04-18T00:00:00"/>
    <x v="1"/>
    <s v="Najib Pratama"/>
    <s v="Gang Cikapayang No. 055"/>
    <x v="1"/>
    <x v="2"/>
    <s v="E1040"/>
    <s v="Critical"/>
    <s v="Desktop 3-Pocket Hot File"/>
    <s v="Office Supplies"/>
    <s v="Small Box"/>
    <s v="Regular Air"/>
    <d v="2017-04-19T00:00:00"/>
    <n v="332700"/>
    <n v="811500"/>
    <n v="478800"/>
    <n v="42"/>
    <n v="34083000"/>
    <n v="0.02"/>
    <n v="681660"/>
    <n v="33401340"/>
  </r>
  <r>
    <s v="5360-1"/>
    <d v="2017-04-21T00:00:00"/>
    <x v="1"/>
    <s v="Ajiono Setiawan"/>
    <s v="Jl. Sadang Serang No. 015"/>
    <x v="1"/>
    <x v="0"/>
    <s v="E1036"/>
    <s v="High"/>
    <s v="Economy Rollaway Files"/>
    <s v="Office Supplies"/>
    <s v="Small Box"/>
    <s v="Regular Air"/>
    <d v="2017-04-21T00:00:00"/>
    <n v="1015950"/>
    <n v="2478000"/>
    <n v="1462050"/>
    <n v="49"/>
    <n v="121422000"/>
    <n v="0.05"/>
    <n v="6071100"/>
    <n v="115350900"/>
  </r>
  <r>
    <s v="5362-1"/>
    <d v="2017-04-21T00:00:00"/>
    <x v="1"/>
    <s v="Praba Handayani"/>
    <s v="Jl. Laswi No. 04"/>
    <x v="1"/>
    <x v="0"/>
    <s v="E1040"/>
    <s v="Medium"/>
    <s v="Smiths Bulldog Clip"/>
    <s v="Office Supplies"/>
    <s v="Wrap Bag"/>
    <s v="Regular Air"/>
    <d v="2017-04-22T00:00:00"/>
    <n v="34650"/>
    <n v="56700"/>
    <n v="22050"/>
    <n v="47"/>
    <n v="2664900"/>
    <n v="0.02"/>
    <n v="53298"/>
    <n v="2611602"/>
  </r>
  <r>
    <s v="5364-1"/>
    <d v="2017-04-22T00:00:00"/>
    <x v="1"/>
    <s v="Imam Pertiwi"/>
    <s v="Gang Yos Sudarso No. 13"/>
    <x v="1"/>
    <x v="3"/>
    <s v="E1039"/>
    <s v="Low"/>
    <s v="Artisan Flip-Chart Easel Binder, Black"/>
    <s v="Office Supplies"/>
    <s v="Small Box"/>
    <s v="Regular Air"/>
    <d v="2017-04-29T00:00:00"/>
    <n v="208200"/>
    <n v="335700"/>
    <n v="127500"/>
    <n v="21"/>
    <n v="7049700"/>
    <n v="0.04"/>
    <n v="281988"/>
    <n v="6767712"/>
  </r>
  <r>
    <s v="5365-1"/>
    <d v="2017-04-22T00:00:00"/>
    <x v="1"/>
    <s v="Rafi Anggriawan"/>
    <s v="Gg. Stasiun Wonokromo No. 0"/>
    <x v="0"/>
    <x v="1"/>
    <s v="E1028"/>
    <s v="Low"/>
    <s v="Steady Colorific Colored Pencils, 12/Box"/>
    <s v="Office Supplies"/>
    <s v="Wrap Bag"/>
    <s v="Regular Air"/>
    <d v="2017-04-26T00:00:00"/>
    <n v="19500"/>
    <n v="43200"/>
    <n v="23700"/>
    <n v="46"/>
    <n v="1987200"/>
    <n v="0.04"/>
    <n v="79488"/>
    <n v="1907712"/>
  </r>
  <r>
    <s v="5367-1"/>
    <d v="2017-04-24T00:00:00"/>
    <x v="1"/>
    <s v="Tantri Anggraini"/>
    <s v="Gang H.J Maemunah No. 6"/>
    <x v="1"/>
    <x v="0"/>
    <s v="E1037"/>
    <s v="Medium"/>
    <s v="3Max Organizer Strips"/>
    <s v="Office Supplies"/>
    <s v="Small Box"/>
    <s v="Express Air"/>
    <d v="2017-04-24T00:00:00"/>
    <n v="51000"/>
    <n v="81000"/>
    <n v="30000"/>
    <n v="9"/>
    <n v="729000"/>
    <n v="0.09"/>
    <n v="65610"/>
    <n v="663390"/>
  </r>
  <r>
    <s v="5367-2"/>
    <d v="2017-04-24T00:00:00"/>
    <x v="1"/>
    <s v="Tantri Anggraini"/>
    <s v="Gang H.J Maemunah No. 6"/>
    <x v="1"/>
    <x v="0"/>
    <s v="E1037"/>
    <s v="Medium"/>
    <s v="Office Shears by Apex"/>
    <s v="Office Supplies"/>
    <s v="Small Pack"/>
    <s v="Regular Air"/>
    <d v="2017-04-25T00:00:00"/>
    <n v="14100"/>
    <n v="31200"/>
    <n v="17100"/>
    <n v="43"/>
    <n v="1341600"/>
    <n v="0.05"/>
    <n v="67080"/>
    <n v="1274520"/>
  </r>
  <r>
    <s v="5369-1"/>
    <d v="2017-04-24T00:00:00"/>
    <x v="1"/>
    <s v="Gabriella Simbolon"/>
    <s v="Jalan Gedebage Selatan No. 048"/>
    <x v="0"/>
    <x v="3"/>
    <s v="E1029"/>
    <s v="Not Specified"/>
    <s v="3Max Polarizing Task Lamp with Clamp Arm, Light Gray"/>
    <s v="Furniture"/>
    <s v="Large Box"/>
    <s v="Express Air"/>
    <d v="2017-04-25T00:00:00"/>
    <n v="842400"/>
    <n v="2054700"/>
    <n v="1212300"/>
    <n v="18"/>
    <n v="36984600"/>
    <n v="0.02"/>
    <n v="739692"/>
    <n v="36244908"/>
  </r>
  <r>
    <s v="5373-1"/>
    <d v="2017-04-27T00:00:00"/>
    <x v="1"/>
    <s v="Daruna Mustofa"/>
    <s v="Jalan Gegerkalong Hilir No. 763"/>
    <x v="0"/>
    <x v="0"/>
    <s v="E1029"/>
    <s v="Low"/>
    <s v="TypeRight Top-Opening Peel &amp; Seel Envelopes, Gray"/>
    <s v="Office Supplies"/>
    <s v="Small Box"/>
    <s v="Regular Air"/>
    <d v="2017-05-02T00:00:00"/>
    <n v="323400"/>
    <n v="539100"/>
    <n v="215700"/>
    <n v="13"/>
    <n v="7008300"/>
    <n v="0.09"/>
    <n v="630747"/>
    <n v="6377553"/>
  </r>
  <r>
    <s v="5375-1"/>
    <d v="2017-04-28T00:00:00"/>
    <x v="1"/>
    <s v="Argono Farida"/>
    <s v="Jalan Cikapayang No. 31"/>
    <x v="1"/>
    <x v="2"/>
    <s v="E1030"/>
    <s v="Not Specified"/>
    <s v="3Max Organizer Strips"/>
    <s v="Office Supplies"/>
    <s v="Small Box"/>
    <s v="Express Air"/>
    <d v="2017-04-30T00:00:00"/>
    <n v="51000"/>
    <n v="81000"/>
    <n v="30000"/>
    <n v="14"/>
    <n v="1134000"/>
    <n v="0.09"/>
    <n v="102060"/>
    <n v="1031940"/>
  </r>
  <r>
    <s v="5377-1"/>
    <d v="2017-04-28T00:00:00"/>
    <x v="1"/>
    <s v="Dadi Anggraini"/>
    <s v="Jalan K.H. Wahid Hasyim No. 5"/>
    <x v="1"/>
    <x v="0"/>
    <s v="E1030"/>
    <s v="Not Specified"/>
    <s v="Fluorescent Highlighters by DrawIt"/>
    <s v="Office Supplies"/>
    <s v="Wrap Bag"/>
    <s v="Regular Air"/>
    <d v="2017-05-01T00:00:00"/>
    <n v="29250"/>
    <n v="59700"/>
    <n v="30450"/>
    <n v="41"/>
    <n v="2447700"/>
    <n v="7.0000000000000007E-2"/>
    <n v="171339"/>
    <n v="2276361"/>
  </r>
  <r>
    <s v="5379-1"/>
    <d v="2017-04-29T00:00:00"/>
    <x v="1"/>
    <s v="Luhung Padmasari"/>
    <s v="Jl. Pelajar Pejuang No. 25"/>
    <x v="2"/>
    <x v="1"/>
    <s v="E1036"/>
    <s v="Medium"/>
    <s v="Apex Straight Scissors"/>
    <s v="Office Supplies"/>
    <s v="Small Pack"/>
    <s v="Express Air"/>
    <d v="2017-05-01T00:00:00"/>
    <n v="77850"/>
    <n v="194700"/>
    <n v="116850"/>
    <n v="34"/>
    <n v="6619800"/>
    <n v="0.04"/>
    <n v="264792"/>
    <n v="6355008"/>
  </r>
  <r>
    <s v="5381-1"/>
    <d v="2017-04-29T00:00:00"/>
    <x v="1"/>
    <s v="Salimah Habibi"/>
    <s v="Jalan Tebet Barat Dalam No. 229"/>
    <x v="1"/>
    <x v="0"/>
    <s v="E1031"/>
    <s v="Medium"/>
    <s v="Emerson LQ-870 Dot Matrix Printer"/>
    <s v="Technology"/>
    <s v="Jumbo Drum"/>
    <s v="Delivery Truck"/>
    <d v="2017-05-01T00:00:00"/>
    <n v="3294150"/>
    <n v="8034600"/>
    <n v="4740450"/>
    <n v="1"/>
    <n v="8034600"/>
    <n v="0.05"/>
    <n v="401730"/>
    <n v="7632870"/>
  </r>
  <r>
    <s v="5383-1"/>
    <d v="2017-05-01T00:00:00"/>
    <x v="1"/>
    <s v="Zulfa Puspasari"/>
    <s v="Gang Astana Anyar No. 0"/>
    <x v="2"/>
    <x v="0"/>
    <s v="E1036"/>
    <s v="Critical"/>
    <s v="Artisan 48 Labels"/>
    <s v="Office Supplies"/>
    <s v="Small Box"/>
    <s v="Regular Air"/>
    <d v="2017-05-03T00:00:00"/>
    <n v="57600"/>
    <n v="94500"/>
    <n v="36900"/>
    <n v="32"/>
    <n v="3024000"/>
    <n v="0.04"/>
    <n v="120960"/>
    <n v="2903040"/>
  </r>
  <r>
    <s v="5384-1"/>
    <d v="2017-05-07T00:00:00"/>
    <x v="1"/>
    <s v="Ina Permata"/>
    <s v="Gg. Surapati No. 471"/>
    <x v="1"/>
    <x v="0"/>
    <s v="E1038"/>
    <s v="Not Specified"/>
    <s v="Binder Clips by OIC"/>
    <s v="Office Supplies"/>
    <s v="Wrap Bag"/>
    <s v="Regular Air"/>
    <d v="2017-05-09T00:00:00"/>
    <n v="13950"/>
    <n v="22200"/>
    <n v="8250"/>
    <n v="27"/>
    <n v="599400"/>
    <n v="0"/>
    <n v="0"/>
    <n v="599400"/>
  </r>
  <r>
    <s v="5386-1"/>
    <d v="2017-05-08T00:00:00"/>
    <x v="1"/>
    <s v="Wardi Yolanda"/>
    <s v="Jalan Gardujati No. 513"/>
    <x v="1"/>
    <x v="1"/>
    <s v="E1036"/>
    <s v="High"/>
    <s v="Emerson C82 Color Inkjet Printer"/>
    <s v="Technology"/>
    <s v="Jumbo Drum"/>
    <s v="Delivery Truck"/>
    <d v="2017-05-10T00:00:00"/>
    <n v="1151850"/>
    <n v="1799850"/>
    <n v="648000"/>
    <n v="13"/>
    <n v="23398050"/>
    <n v="0.04"/>
    <n v="935922"/>
    <n v="22462128"/>
  </r>
  <r>
    <s v="5388-1"/>
    <d v="2017-05-09T00:00:00"/>
    <x v="1"/>
    <s v="Ega Rajata"/>
    <s v="Gang Asia Afrika No. 96"/>
    <x v="1"/>
    <x v="0"/>
    <s v="E1036"/>
    <s v="Medium"/>
    <s v="12 Colored Short Pencils"/>
    <s v="Office Supplies"/>
    <s v="Wrap Bag"/>
    <s v="Regular Air"/>
    <d v="2017-05-11T00:00:00"/>
    <n v="16350"/>
    <n v="39000"/>
    <n v="22650"/>
    <n v="27"/>
    <n v="1053000"/>
    <n v="0.09"/>
    <n v="94770"/>
    <n v="958230"/>
  </r>
  <r>
    <s v="5389-1"/>
    <d v="2017-05-10T00:00:00"/>
    <x v="1"/>
    <s v="Rahayu Nurdiyanti"/>
    <s v="Jalan R.E Martadinata No. 6"/>
    <x v="0"/>
    <x v="2"/>
    <s v="E1029"/>
    <s v="Low"/>
    <s v="Aluminum Document Frame"/>
    <s v="Furniture"/>
    <s v="Small Pack"/>
    <s v="Regular Air"/>
    <d v="2017-05-17T00:00:00"/>
    <n v="82500"/>
    <n v="183300"/>
    <n v="100800"/>
    <n v="19"/>
    <n v="3482700"/>
    <n v="0.09"/>
    <n v="313443"/>
    <n v="3169257"/>
  </r>
  <r>
    <s v="5391-1"/>
    <d v="2017-05-10T00:00:00"/>
    <x v="1"/>
    <s v="Rangga Jailani"/>
    <s v="Gg. Jamika No. 6"/>
    <x v="1"/>
    <x v="1"/>
    <s v="E1036"/>
    <s v="Critical"/>
    <s v="TechSavi Access Keyboard"/>
    <s v="Technology"/>
    <s v="Small Box"/>
    <s v="Regular Air"/>
    <d v="2017-05-11T00:00:00"/>
    <n v="151050"/>
    <n v="239700"/>
    <n v="88650"/>
    <n v="8"/>
    <n v="1917600"/>
    <n v="0.04"/>
    <n v="76704"/>
    <n v="1840896"/>
  </r>
  <r>
    <s v="5392-1"/>
    <d v="2017-05-11T00:00:00"/>
    <x v="1"/>
    <s v="Wadi Siregar"/>
    <s v="Gg. M.H Thamrin No. 784"/>
    <x v="0"/>
    <x v="2"/>
    <s v="E1029"/>
    <s v="High"/>
    <s v="Artisan Printable Repositionable Plastic Tabs"/>
    <s v="Office Supplies"/>
    <s v="Small Box"/>
    <s v="Regular Air"/>
    <d v="2017-05-11T00:00:00"/>
    <n v="79950"/>
    <n v="129000"/>
    <n v="49050"/>
    <n v="4"/>
    <n v="516000"/>
    <n v="0.04"/>
    <n v="20640"/>
    <n v="495360"/>
  </r>
  <r>
    <s v="5393-1"/>
    <d v="2017-05-13T00:00:00"/>
    <x v="1"/>
    <s v="Balapati Agustina"/>
    <s v="Gang Gedebage Selatan No. 424"/>
    <x v="1"/>
    <x v="3"/>
    <s v="E1033"/>
    <s v="High"/>
    <s v="TypeRight Side-Opening Peel &amp; Seel Expanding Envelopes"/>
    <s v="Office Supplies"/>
    <s v="Small Box"/>
    <s v="Regular Air"/>
    <d v="2017-05-16T00:00:00"/>
    <n v="814350"/>
    <n v="1357200"/>
    <n v="542850"/>
    <n v="27"/>
    <n v="36644400"/>
    <n v="0"/>
    <n v="0"/>
    <n v="36644400"/>
  </r>
  <r>
    <s v="5394-1"/>
    <d v="2017-05-14T00:00:00"/>
    <x v="1"/>
    <s v="Tasdik Nugroho"/>
    <s v="Jl. Pasir Koja No. 059"/>
    <x v="1"/>
    <x v="1"/>
    <s v="E1032"/>
    <s v="Critical"/>
    <s v="Artisan Legal 4-Ring Binder"/>
    <s v="Office Supplies"/>
    <s v="Small Box"/>
    <s v="Regular Air"/>
    <d v="2017-05-16T00:00:00"/>
    <n v="204600"/>
    <n v="314700"/>
    <n v="110100"/>
    <n v="31"/>
    <n v="9755700"/>
    <n v="0.09"/>
    <n v="878013"/>
    <n v="8877687"/>
  </r>
  <r>
    <s v="5395-1"/>
    <d v="2017-05-14T00:00:00"/>
    <x v="1"/>
    <s v="Kiandra Salahudin"/>
    <s v="Jalan Raya Ujungberung No. 5"/>
    <x v="1"/>
    <x v="3"/>
    <s v="E1037"/>
    <s v="Medium"/>
    <s v="Wirebound Message Book, 4 per Page"/>
    <s v="Office Supplies"/>
    <s v="Wrap Bag"/>
    <s v="Regular Air"/>
    <d v="2017-05-16T00:00:00"/>
    <n v="52200"/>
    <n v="81450"/>
    <n v="29250"/>
    <n v="2"/>
    <n v="162900"/>
    <n v="0.1"/>
    <n v="16290"/>
    <n v="146610"/>
  </r>
  <r>
    <s v="5396-1"/>
    <d v="2017-05-17T00:00:00"/>
    <x v="1"/>
    <s v="Usman Prabowo"/>
    <s v="Jl. K.H. Wahid Hasyim No. 4"/>
    <x v="0"/>
    <x v="3"/>
    <s v="E1029"/>
    <s v="Low"/>
    <s v="Colored Envelopes"/>
    <s v="Office Supplies"/>
    <s v="Small Box"/>
    <s v="Regular Air"/>
    <d v="2017-05-22T00:00:00"/>
    <n v="33750"/>
    <n v="55350"/>
    <n v="21600"/>
    <n v="20"/>
    <n v="1107000"/>
    <n v="0.08"/>
    <n v="88560"/>
    <n v="1018440"/>
  </r>
  <r>
    <s v="5398-1"/>
    <d v="2017-05-18T00:00:00"/>
    <x v="1"/>
    <s v="Bahuraksa Saragih"/>
    <s v="Jalan Kapten Muslihat No. 168"/>
    <x v="1"/>
    <x v="3"/>
    <s v="E1031"/>
    <s v="Critical"/>
    <s v="UGen Ultra Cordless Optical Suite"/>
    <s v="Technology"/>
    <s v="Small Box"/>
    <s v="Regular Air"/>
    <d v="2017-05-19T00:00:00"/>
    <n v="817800"/>
    <n v="1514550"/>
    <n v="696750"/>
    <n v="15"/>
    <n v="22718250"/>
    <n v="0.08"/>
    <n v="1817460"/>
    <n v="20900790"/>
  </r>
  <r>
    <s v="5400-1"/>
    <d v="2017-05-20T00:00:00"/>
    <x v="1"/>
    <s v="Mujur Hariyah"/>
    <s v="Jalan Moch. Toha No. 9"/>
    <x v="1"/>
    <x v="3"/>
    <s v="E1033"/>
    <s v="Medium"/>
    <s v="Cando PC940 Copier"/>
    <s v="Technology"/>
    <s v="Jumbo Drum"/>
    <s v="Delivery Truck"/>
    <d v="2017-05-21T00:00:00"/>
    <n v="4184850"/>
    <n v="6749850"/>
    <n v="2565000"/>
    <n v="39"/>
    <n v="263244150"/>
    <n v="0.08"/>
    <n v="21059532"/>
    <n v="242184618"/>
  </r>
  <r>
    <s v="5402-1"/>
    <d v="2017-05-22T00:00:00"/>
    <x v="1"/>
    <s v="Jasmani Napitupulu"/>
    <s v="Gg. Joyoboyo No. 8"/>
    <x v="0"/>
    <x v="1"/>
    <s v="E1028"/>
    <s v="Low"/>
    <s v="HFX LaserJet 3310 Copier"/>
    <s v="Technology"/>
    <s v="Large Box"/>
    <s v="Regular Air"/>
    <d v="2017-05-31T00:00:00"/>
    <n v="5669850"/>
    <n v="8999850"/>
    <n v="3330000"/>
    <n v="48"/>
    <n v="431992800"/>
    <n v="0.08"/>
    <n v="34559424"/>
    <n v="397433376"/>
  </r>
  <r>
    <s v="5402-2"/>
    <d v="2017-05-22T00:00:00"/>
    <x v="1"/>
    <s v="Jasmani Napitupulu"/>
    <s v="Gg. Joyoboyo No. 8"/>
    <x v="0"/>
    <x v="1"/>
    <s v="E1028"/>
    <s v="Low"/>
    <s v="Unpadded Memo Slips"/>
    <s v="Office Supplies"/>
    <s v="Wrap Bag"/>
    <s v="Express Air"/>
    <d v="2017-05-27T00:00:00"/>
    <n v="38850"/>
    <n v="59700"/>
    <n v="20850"/>
    <n v="11"/>
    <n v="656700"/>
    <n v="0.1"/>
    <n v="65670"/>
    <n v="591030"/>
  </r>
  <r>
    <s v="5404-1"/>
    <d v="2017-05-24T00:00:00"/>
    <x v="1"/>
    <s v="Balangga Rahmawati"/>
    <s v="Jl. W.R. Supratman No. 473"/>
    <x v="1"/>
    <x v="1"/>
    <s v="E1036"/>
    <s v="Low"/>
    <s v="Artisan Poly Binder Pockets"/>
    <s v="Office Supplies"/>
    <s v="Small Box"/>
    <s v="Regular Air"/>
    <d v="2017-05-28T00:00:00"/>
    <n v="33900"/>
    <n v="53700"/>
    <n v="19800"/>
    <n v="42"/>
    <n v="2255400"/>
    <n v="0.01"/>
    <n v="22554"/>
    <n v="2232846"/>
  </r>
  <r>
    <s v="5405-1"/>
    <d v="2017-05-25T00:00:00"/>
    <x v="1"/>
    <s v="Kayla Melani"/>
    <s v="Jl. Ciwastra No. 543"/>
    <x v="0"/>
    <x v="3"/>
    <s v="E1029"/>
    <s v="Critical"/>
    <s v="1726 Digital Answering Machine"/>
    <s v="Technology"/>
    <s v="Medium Box"/>
    <s v="Regular Air"/>
    <d v="2017-05-26T00:00:00"/>
    <n v="132300"/>
    <n v="314850"/>
    <n v="182550"/>
    <n v="42"/>
    <n v="13223700"/>
    <n v="7.0000000000000007E-2"/>
    <n v="925659"/>
    <n v="12298041"/>
  </r>
  <r>
    <s v="5407-1"/>
    <d v="2017-05-25T00:00:00"/>
    <x v="1"/>
    <s v="Raden Hasanah"/>
    <s v="Gg. Ronggowarsito No. 033"/>
    <x v="1"/>
    <x v="2"/>
    <s v="E1038"/>
    <s v="Low"/>
    <s v="Ames Color-File Green Diamond Border X-ray Mailers"/>
    <s v="Office Supplies"/>
    <s v="Small Box"/>
    <s v="Express Air"/>
    <d v="2017-05-27T00:00:00"/>
    <n v="781050"/>
    <n v="1259700"/>
    <n v="478650"/>
    <n v="9"/>
    <n v="11337300"/>
    <n v="0.05"/>
    <n v="566865"/>
    <n v="10770435"/>
  </r>
  <r>
    <s v="5409-1"/>
    <d v="2017-05-27T00:00:00"/>
    <x v="1"/>
    <s v="Karsana Halim"/>
    <s v="Jalan Jayawijaya No. 5"/>
    <x v="1"/>
    <x v="0"/>
    <s v="E1033"/>
    <s v="High"/>
    <s v="Cando PC940 Copier"/>
    <s v="Technology"/>
    <s v="Large Box"/>
    <s v="Regular Air"/>
    <d v="2017-05-28T00:00:00"/>
    <n v="3240000"/>
    <n v="6749850"/>
    <n v="3509850"/>
    <n v="5"/>
    <n v="33749250"/>
    <n v="0.02"/>
    <n v="674985"/>
    <n v="33074265"/>
  </r>
  <r>
    <s v="5411-1"/>
    <d v="2017-05-28T00:00:00"/>
    <x v="1"/>
    <s v="Eja Anggriawan"/>
    <s v="Jalan K.H. Wahid Hasyim No. 5"/>
    <x v="1"/>
    <x v="2"/>
    <s v="E1030"/>
    <s v="High"/>
    <s v="Artisan Hi-Liter Pen Style Six-Color Fluorescent Set"/>
    <s v="Office Supplies"/>
    <s v="Wrap Bag"/>
    <s v="Regular Air"/>
    <d v="2017-05-28T00:00:00"/>
    <n v="32400"/>
    <n v="57750"/>
    <n v="25350"/>
    <n v="31"/>
    <n v="1790250"/>
    <n v="0.09"/>
    <n v="161123"/>
    <n v="1629128"/>
  </r>
  <r>
    <s v="5413-1"/>
    <d v="2017-05-30T00:00:00"/>
    <x v="1"/>
    <s v="Bakiadi Hassanah"/>
    <s v="Jalan Gedebage Selatan No. 048"/>
    <x v="0"/>
    <x v="0"/>
    <s v="E1029"/>
    <s v="Medium"/>
    <s v="Blackstonian Pencils"/>
    <s v="Office Supplies"/>
    <s v="Wrap Bag"/>
    <s v="Regular Air"/>
    <d v="2017-05-31T00:00:00"/>
    <n v="17250"/>
    <n v="40050"/>
    <n v="22800"/>
    <n v="19"/>
    <n v="760950"/>
    <n v="0.03"/>
    <n v="22829"/>
    <n v="738122"/>
  </r>
  <r>
    <s v="5415-1"/>
    <d v="2017-05-30T00:00:00"/>
    <x v="1"/>
    <s v="Luhung Sudiati"/>
    <s v="Gang Asia Afrika No. 96"/>
    <x v="1"/>
    <x v="1"/>
    <s v="E1036"/>
    <s v="Low"/>
    <s v="Creator Colored Pencils"/>
    <s v="Office Supplies"/>
    <s v="Wrap Bag"/>
    <s v="Express Air"/>
    <d v="2017-06-04T00:00:00"/>
    <n v="23550"/>
    <n v="49200"/>
    <n v="25650"/>
    <n v="44"/>
    <n v="2164800"/>
    <n v="0"/>
    <n v="0"/>
    <n v="2164800"/>
  </r>
  <r>
    <s v="5416-1"/>
    <d v="2017-05-31T00:00:00"/>
    <x v="1"/>
    <s v="Wisnu Kuswandari"/>
    <s v="Gg. Otto Iskandardinata No. 6"/>
    <x v="0"/>
    <x v="1"/>
    <s v="E1028"/>
    <s v="High"/>
    <s v="1726 Digital Answering Machine"/>
    <s v="Technology"/>
    <s v="Medium Box"/>
    <s v="Regular Air"/>
    <d v="2017-06-02T00:00:00"/>
    <n v="132300"/>
    <n v="314850"/>
    <n v="182550"/>
    <n v="24"/>
    <n v="7556400"/>
    <n v="0.01"/>
    <n v="75564"/>
    <n v="7480836"/>
  </r>
  <r>
    <s v="5418-1"/>
    <d v="2017-06-06T00:00:00"/>
    <x v="1"/>
    <s v="Cawisadi Anggriawan"/>
    <s v="Jl. Surapati No. 996"/>
    <x v="1"/>
    <x v="1"/>
    <s v="E1037"/>
    <s v="Critical"/>
    <s v="Apex Box Cutter Scissors"/>
    <s v="Office Supplies"/>
    <s v="Small Pack"/>
    <s v="Regular Air"/>
    <d v="2017-06-07T00:00:00"/>
    <n v="62850"/>
    <n v="153450"/>
    <n v="90600"/>
    <n v="9"/>
    <n v="1381050"/>
    <n v="7.0000000000000007E-2"/>
    <n v="96674"/>
    <n v="1284377"/>
  </r>
  <r>
    <s v="5420-1"/>
    <d v="2017-06-06T00:00:00"/>
    <x v="1"/>
    <s v="Kunthara Prasetya"/>
    <s v="Jalan Astana Anyar No. 41"/>
    <x v="0"/>
    <x v="2"/>
    <s v="E1028"/>
    <s v="High"/>
    <s v="Binder Clips by OIC"/>
    <s v="Office Supplies"/>
    <s v="Wrap Bag"/>
    <s v="Regular Air"/>
    <d v="2017-06-07T00:00:00"/>
    <n v="13950"/>
    <n v="22200"/>
    <n v="8250"/>
    <n v="46"/>
    <n v="1021200"/>
    <n v="0"/>
    <n v="0"/>
    <n v="1021200"/>
  </r>
  <r>
    <s v="5421-1"/>
    <d v="2017-06-06T00:00:00"/>
    <x v="1"/>
    <s v="Yance Anggraini"/>
    <s v="Jl. Erlangga No. 7"/>
    <x v="1"/>
    <x v="1"/>
    <s v="E1033"/>
    <s v="High"/>
    <s v="TypeRight Top-Opening Peel &amp; Seel Envelopes, Gray"/>
    <s v="Office Supplies"/>
    <s v="Small Box"/>
    <s v="Regular Air"/>
    <d v="2017-06-07T00:00:00"/>
    <n v="323400"/>
    <n v="539100"/>
    <n v="215700"/>
    <n v="13"/>
    <n v="7008300"/>
    <n v="0.03"/>
    <n v="210249"/>
    <n v="6798051"/>
  </r>
  <r>
    <s v="5423-1"/>
    <d v="2017-06-07T00:00:00"/>
    <x v="1"/>
    <s v="Umay Hardiansyah"/>
    <s v="Jl. Antapani Lama No. 705"/>
    <x v="0"/>
    <x v="3"/>
    <s v="E1028"/>
    <s v="Medium"/>
    <s v="TechSavi Cordless Navigator Duo"/>
    <s v="Technology"/>
    <s v="Small Box"/>
    <s v="Regular Air"/>
    <d v="2017-06-10T00:00:00"/>
    <n v="631650"/>
    <n v="1214700"/>
    <n v="583050"/>
    <n v="45"/>
    <n v="54661500"/>
    <n v="0"/>
    <n v="0"/>
    <n v="54661500"/>
  </r>
  <r>
    <s v="5424-1"/>
    <d v="2017-06-08T00:00:00"/>
    <x v="1"/>
    <s v="Febi Pangestu"/>
    <s v="Gang Sentot Alibasa No. 38"/>
    <x v="1"/>
    <x v="3"/>
    <s v="E1033"/>
    <s v="Critical"/>
    <s v="Artisan Non-Stick Binders"/>
    <s v="Office Supplies"/>
    <s v="Small Box"/>
    <s v="Regular Air"/>
    <d v="2017-06-09T00:00:00"/>
    <n v="41100"/>
    <n v="67350"/>
    <n v="26250"/>
    <n v="6"/>
    <n v="404100"/>
    <n v="0.03"/>
    <n v="12123"/>
    <n v="391977"/>
  </r>
  <r>
    <s v="5426-1"/>
    <d v="2017-06-08T00:00:00"/>
    <x v="1"/>
    <s v="Rika Mayasari"/>
    <s v="Jl. S. Parman No. 91"/>
    <x v="1"/>
    <x v="3"/>
    <s v="E1034"/>
    <s v="Not Specified"/>
    <s v="EcoTones Memo Sheets"/>
    <s v="Office Supplies"/>
    <s v="Wrap Bag"/>
    <s v="Regular Air"/>
    <d v="2017-06-10T00:00:00"/>
    <n v="37800"/>
    <n v="60000"/>
    <n v="22200"/>
    <n v="33"/>
    <n v="1980000"/>
    <n v="0.08"/>
    <n v="158400"/>
    <n v="1821600"/>
  </r>
  <r>
    <s v="5428-1"/>
    <d v="2017-06-09T00:00:00"/>
    <x v="1"/>
    <s v="Ayu Ardianto"/>
    <s v="Gg. Siliwangi No. 26"/>
    <x v="0"/>
    <x v="3"/>
    <s v="E1029"/>
    <s v="Not Specified"/>
    <s v="Creator Colored Pencils"/>
    <s v="Office Supplies"/>
    <s v="Wrap Bag"/>
    <s v="Regular Air"/>
    <d v="2017-06-10T00:00:00"/>
    <n v="23550"/>
    <n v="49200"/>
    <n v="25650"/>
    <n v="26"/>
    <n v="1279200"/>
    <n v="0.08"/>
    <n v="102336"/>
    <n v="1176864"/>
  </r>
  <r>
    <s v="5430-1"/>
    <d v="2017-06-09T00:00:00"/>
    <x v="1"/>
    <s v="Ega Zulaika"/>
    <s v="Jl. Jamika No. 246"/>
    <x v="1"/>
    <x v="0"/>
    <s v="E1038"/>
    <s v="Critical"/>
    <s v="Steady Liquid Accent Highlighters"/>
    <s v="Office Supplies"/>
    <s v="Wrap Bag"/>
    <s v="Regular Air"/>
    <d v="2017-06-11T00:00:00"/>
    <n v="52050"/>
    <n v="100200"/>
    <n v="48150"/>
    <n v="33"/>
    <n v="3306600"/>
    <n v="0.03"/>
    <n v="99198"/>
    <n v="3207402"/>
  </r>
  <r>
    <s v="5432-1"/>
    <d v="2017-06-12T00:00:00"/>
    <x v="1"/>
    <s v="Rusman Aryani"/>
    <s v="Gg. Siliwangi No. 82"/>
    <x v="1"/>
    <x v="3"/>
    <s v="E1036"/>
    <s v="Medium"/>
    <s v="Steady EarthWrite Recycled Pencils, Medium Soft, #2"/>
    <s v="Office Supplies"/>
    <s v="Wrap Bag"/>
    <s v="Regular Air"/>
    <d v="2017-06-13T00:00:00"/>
    <n v="13500"/>
    <n v="31500"/>
    <n v="18000"/>
    <n v="21"/>
    <n v="661500"/>
    <n v="0.04"/>
    <n v="26460"/>
    <n v="635040"/>
  </r>
  <r>
    <s v="5433-1"/>
    <d v="2017-06-14T00:00:00"/>
    <x v="1"/>
    <s v="Jasmani Zulkarnain"/>
    <s v="Jl. Pasir Koja No. 059"/>
    <x v="1"/>
    <x v="0"/>
    <s v="E1032"/>
    <s v="Medium"/>
    <s v="Binding Machine Supplies"/>
    <s v="Office Supplies"/>
    <s v="Small Box"/>
    <s v="Regular Air"/>
    <d v="2017-06-15T00:00:00"/>
    <n v="275700"/>
    <n v="437550"/>
    <n v="161850"/>
    <n v="1"/>
    <n v="437550"/>
    <n v="0.02"/>
    <n v="8751"/>
    <n v="428799"/>
  </r>
  <r>
    <s v="5434-1"/>
    <d v="2017-06-18T00:00:00"/>
    <x v="1"/>
    <s v="Jinawi Puspita"/>
    <s v="Gg. Monginsidi No. 3"/>
    <x v="0"/>
    <x v="3"/>
    <s v="E1029"/>
    <s v="Critical"/>
    <s v="Beekin 6 Outlet Metallic Surge Strip"/>
    <s v="Office Supplies"/>
    <s v="Small Box"/>
    <s v="Regular Air"/>
    <d v="2017-06-19T00:00:00"/>
    <n v="66900"/>
    <n v="163350"/>
    <n v="96450"/>
    <n v="32"/>
    <n v="5227200"/>
    <n v="0.1"/>
    <n v="522720"/>
    <n v="4704480"/>
  </r>
  <r>
    <s v="5435-1"/>
    <d v="2017-06-22T00:00:00"/>
    <x v="1"/>
    <s v="Hilda Yulianti"/>
    <s v="Jl. Pasir Koja No. 059"/>
    <x v="1"/>
    <x v="1"/>
    <s v="E1032"/>
    <s v="Not Specified"/>
    <s v="Artisan 481 Labels"/>
    <s v="Office Supplies"/>
    <s v="Small Box"/>
    <s v="Regular Air"/>
    <d v="2017-06-23T00:00:00"/>
    <n v="29100"/>
    <n v="46200"/>
    <n v="17100"/>
    <n v="1"/>
    <n v="46200"/>
    <n v="0.08"/>
    <n v="3696"/>
    <n v="42504"/>
  </r>
  <r>
    <s v="5436-1"/>
    <d v="2017-06-23T00:00:00"/>
    <x v="1"/>
    <s v="Gara Purwanti"/>
    <s v="Jl. Surapati No. 30"/>
    <x v="1"/>
    <x v="1"/>
    <s v="E1031"/>
    <s v="Medium"/>
    <s v="Airmail Envelopes"/>
    <s v="Office Supplies"/>
    <s v="Small Box"/>
    <s v="Regular Air"/>
    <d v="2017-06-24T00:00:00"/>
    <n v="780600"/>
    <n v="1258950"/>
    <n v="478350"/>
    <n v="50"/>
    <n v="62947500"/>
    <n v="0.1"/>
    <n v="6294750"/>
    <n v="56652750"/>
  </r>
  <r>
    <s v="5438-1"/>
    <d v="2017-06-24T00:00:00"/>
    <x v="1"/>
    <s v="Edi Waskita"/>
    <s v="Jalan Asia Afrika No. 3"/>
    <x v="2"/>
    <x v="0"/>
    <s v="E1033"/>
    <s v="High"/>
    <s v="TechSavi Cordless Elite Duo"/>
    <s v="Technology"/>
    <s v="Small Box"/>
    <s v="Express Air"/>
    <d v="2017-06-25T00:00:00"/>
    <n v="908850"/>
    <n v="1514700"/>
    <n v="605850"/>
    <n v="5"/>
    <n v="7573500"/>
    <n v="0.02"/>
    <n v="151470"/>
    <n v="7422030"/>
  </r>
  <r>
    <s v="5439-1"/>
    <d v="2017-06-25T00:00:00"/>
    <x v="1"/>
    <s v="Kayla Melani"/>
    <s v="Jl. Ciwastra No. 543"/>
    <x v="0"/>
    <x v="1"/>
    <s v="E1029"/>
    <s v="Low"/>
    <s v="Steady Major Accent Highlighters"/>
    <s v="Office Supplies"/>
    <s v="Wrap Bag"/>
    <s v="Regular Air"/>
    <d v="2017-06-25T00:00:00"/>
    <n v="56250"/>
    <n v="106200"/>
    <n v="49950"/>
    <n v="34"/>
    <n v="3610800"/>
    <n v="0.03"/>
    <n v="108324"/>
    <n v="3502476"/>
  </r>
  <r>
    <s v="5440-1"/>
    <d v="2017-06-27T00:00:00"/>
    <x v="1"/>
    <s v="Unggul Zulaika"/>
    <s v="Jl. Jend. Sudirman No. 0"/>
    <x v="1"/>
    <x v="3"/>
    <s v="E1030"/>
    <s v="Critical"/>
    <s v="Binder Posts"/>
    <s v="Office Supplies"/>
    <s v="Small Box"/>
    <s v="Regular Air"/>
    <d v="2017-06-27T00:00:00"/>
    <n v="52500"/>
    <n v="86100"/>
    <n v="33600"/>
    <n v="45"/>
    <n v="3874500"/>
    <n v="0"/>
    <n v="0"/>
    <n v="3874500"/>
  </r>
  <r>
    <s v="5442-1"/>
    <d v="2017-06-29T00:00:00"/>
    <x v="1"/>
    <s v="Iriana Firmansyah"/>
    <s v="Jalan Ciumbuleuit No. 76"/>
    <x v="1"/>
    <x v="0"/>
    <s v="E1039"/>
    <s v="Critical"/>
    <s v="12 Colored Short Pencils"/>
    <s v="Office Supplies"/>
    <s v="Wrap Bag"/>
    <s v="Regular Air"/>
    <d v="2017-06-30T00:00:00"/>
    <n v="16350"/>
    <n v="39000"/>
    <n v="22650"/>
    <n v="43"/>
    <n v="1677000"/>
    <n v="0.01"/>
    <n v="16770"/>
    <n v="1660230"/>
  </r>
  <r>
    <s v="5444-1"/>
    <d v="2017-06-29T00:00:00"/>
    <x v="1"/>
    <s v="Tugiman Santoso"/>
    <s v="Gg. Cihampelas No. 423"/>
    <x v="1"/>
    <x v="1"/>
    <s v="E1030"/>
    <s v="Not Specified"/>
    <s v="Alto Perma 2700 Stacking Storage Drawers"/>
    <s v="Office Supplies"/>
    <s v="Small Box"/>
    <s v="Regular Air"/>
    <d v="2017-06-30T00:00:00"/>
    <n v="133800"/>
    <n v="446100"/>
    <n v="312300"/>
    <n v="25"/>
    <n v="11152500"/>
    <n v="0"/>
    <n v="0"/>
    <n v="11152500"/>
  </r>
  <r>
    <s v="5445-1"/>
    <d v="2017-06-29T00:00:00"/>
    <x v="1"/>
    <s v="Iriana Permadi"/>
    <s v="Jl. Rumah Sakit No. 738"/>
    <x v="0"/>
    <x v="3"/>
    <s v="E1028"/>
    <s v="Not Specified"/>
    <s v="Smiths Colored Bar Computer Paper"/>
    <s v="Office Supplies"/>
    <s v="Small Box"/>
    <s v="Regular Air"/>
    <d v="2017-06-30T00:00:00"/>
    <n v="329550"/>
    <n v="531600"/>
    <n v="202050"/>
    <n v="21"/>
    <n v="11163600"/>
    <n v="0"/>
    <n v="0"/>
    <n v="11163600"/>
  </r>
  <r>
    <s v="5446-1"/>
    <d v="2017-07-01T00:00:00"/>
    <x v="1"/>
    <s v="Rizki Purnawati"/>
    <s v="Gang Monginsidi No. 138"/>
    <x v="0"/>
    <x v="3"/>
    <s v="E1029"/>
    <s v="Critical"/>
    <s v="Artisan Poly Binder Pockets"/>
    <s v="Office Supplies"/>
    <s v="Small Box"/>
    <s v="Regular Air"/>
    <d v="2017-07-03T00:00:00"/>
    <n v="33900"/>
    <n v="53700"/>
    <n v="19800"/>
    <n v="39"/>
    <n v="2094300"/>
    <n v="0"/>
    <n v="0"/>
    <n v="2094300"/>
  </r>
  <r>
    <s v="5448-1"/>
    <d v="2017-07-03T00:00:00"/>
    <x v="1"/>
    <s v="Panca Saptono"/>
    <s v="Gg. Ronggowarsito No. 033"/>
    <x v="1"/>
    <x v="0"/>
    <s v="E1038"/>
    <s v="Low"/>
    <s v="Artisan 481 Labels"/>
    <s v="Office Supplies"/>
    <s v="Small Box"/>
    <s v="Regular Air"/>
    <d v="2017-07-08T00:00:00"/>
    <n v="29100"/>
    <n v="46200"/>
    <n v="17100"/>
    <n v="5"/>
    <n v="231000"/>
    <n v="0.06"/>
    <n v="13860"/>
    <n v="217140"/>
  </r>
  <r>
    <s v="5449-1"/>
    <d v="2017-07-10T00:00:00"/>
    <x v="1"/>
    <s v="Imam Pertiwi"/>
    <s v="Gang Yos Sudarso No. 13"/>
    <x v="1"/>
    <x v="3"/>
    <s v="E1039"/>
    <s v="High"/>
    <s v="Brown Kraft Recycled Envelopes"/>
    <s v="Office Supplies"/>
    <s v="Small Box"/>
    <s v="Regular Air"/>
    <d v="2017-07-10T00:00:00"/>
    <n v="165600"/>
    <n v="254700"/>
    <n v="89100"/>
    <n v="31"/>
    <n v="7895700"/>
    <n v="0.03"/>
    <n v="236871"/>
    <n v="7658829"/>
  </r>
  <r>
    <s v="5450-1"/>
    <d v="2017-07-11T00:00:00"/>
    <x v="1"/>
    <s v="Keisha Prayoga"/>
    <s v="Gang Rawamangun No. 02"/>
    <x v="1"/>
    <x v="2"/>
    <s v="E1038"/>
    <s v="Not Specified"/>
    <s v="Angle-D Binders with Locking Rings, Label Holders"/>
    <s v="Office Supplies"/>
    <s v="Small Box"/>
    <s v="Regular Air"/>
    <d v="2017-07-12T00:00:00"/>
    <n v="67950"/>
    <n v="109500"/>
    <n v="41550"/>
    <n v="18"/>
    <n v="1971000"/>
    <n v="0.05"/>
    <n v="98550"/>
    <n v="1872450"/>
  </r>
  <r>
    <s v="5451-1"/>
    <d v="2017-07-13T00:00:00"/>
    <x v="1"/>
    <s v="Dwi Yuniar"/>
    <s v="Jalan Pasteur No. 217"/>
    <x v="1"/>
    <x v="0"/>
    <s v="E1031"/>
    <s v="Not Specified"/>
    <s v="DrawIt Colored Pencils"/>
    <s v="Office Supplies"/>
    <s v="Wrap Bag"/>
    <s v="Regular Air"/>
    <d v="2017-07-13T00:00:00"/>
    <n v="65550"/>
    <n v="136650"/>
    <n v="71100"/>
    <n v="1"/>
    <n v="136650"/>
    <n v="0.1"/>
    <n v="13665"/>
    <n v="122985"/>
  </r>
  <r>
    <s v="5453-1"/>
    <d v="2017-07-14T00:00:00"/>
    <x v="1"/>
    <s v="Tantri Anggraini"/>
    <s v="Gang H.J Maemunah No. 6"/>
    <x v="1"/>
    <x v="2"/>
    <s v="E1037"/>
    <s v="Critical"/>
    <s v="Steady 52201 APSCO Electric Pencil Sharpener"/>
    <s v="Office Supplies"/>
    <s v="Small Pack"/>
    <s v="Regular Air"/>
    <d v="2017-07-15T00:00:00"/>
    <n v="252000"/>
    <n v="614550"/>
    <n v="362550"/>
    <n v="44"/>
    <n v="27040200"/>
    <n v="0.08"/>
    <n v="2163216"/>
    <n v="24876984"/>
  </r>
  <r>
    <s v="5455-1"/>
    <d v="2017-07-15T00:00:00"/>
    <x v="1"/>
    <s v="Padma Nugroho"/>
    <s v="Gg. Monginsidi No. 3"/>
    <x v="0"/>
    <x v="1"/>
    <s v="E1029"/>
    <s v="Medium"/>
    <s v="Alto Perma 3000 Stacking Storage Drawers"/>
    <s v="Office Supplies"/>
    <s v="Small Box"/>
    <s v="Regular Air"/>
    <d v="2017-07-17T00:00:00"/>
    <n v="106950"/>
    <n v="314700"/>
    <n v="207750"/>
    <n v="39"/>
    <n v="12273300"/>
    <n v="0.04"/>
    <n v="490932"/>
    <n v="11782368"/>
  </r>
  <r>
    <s v="5456-1"/>
    <d v="2017-07-15T00:00:00"/>
    <x v="1"/>
    <s v="Nurul Samosir"/>
    <s v="Jalan Pasirkoja No. 329"/>
    <x v="1"/>
    <x v="2"/>
    <s v="E1040"/>
    <s v="Critical"/>
    <s v="Barrel Sharpener"/>
    <s v="Office Supplies"/>
    <s v="Small Pack"/>
    <s v="Regular Air"/>
    <d v="2017-07-17T00:00:00"/>
    <n v="21900"/>
    <n v="53550"/>
    <n v="31650"/>
    <n v="41"/>
    <n v="2195550"/>
    <n v="0.03"/>
    <n v="65867"/>
    <n v="2129684"/>
  </r>
  <r>
    <s v="5457-1"/>
    <d v="2017-07-16T00:00:00"/>
    <x v="1"/>
    <s v="Bagus Pranowo"/>
    <s v="Gang R.E Martadinata No. 35"/>
    <x v="1"/>
    <x v="2"/>
    <s v="E1041"/>
    <s v="Medium"/>
    <s v="OIC Bulk Pack Metal Binder Clips"/>
    <s v="Office Supplies"/>
    <s v="Wrap Bag"/>
    <s v="Regular Air"/>
    <d v="2017-07-18T00:00:00"/>
    <n v="31950"/>
    <n v="52350"/>
    <n v="20400"/>
    <n v="46"/>
    <n v="2408100"/>
    <n v="0.01"/>
    <n v="24081"/>
    <n v="2384019"/>
  </r>
  <r>
    <s v="5458-1"/>
    <d v="2017-07-17T00:00:00"/>
    <x v="1"/>
    <s v="Martani Sudiati"/>
    <s v="Jl. BKR No. 46"/>
    <x v="0"/>
    <x v="3"/>
    <s v="E1028"/>
    <s v="Not Specified"/>
    <s v="Artisan 48 Labels"/>
    <s v="Office Supplies"/>
    <s v="Small Box"/>
    <s v="Regular Air"/>
    <d v="2017-07-18T00:00:00"/>
    <n v="57600"/>
    <n v="94500"/>
    <n v="36900"/>
    <n v="18"/>
    <n v="1701000"/>
    <n v="0.1"/>
    <n v="170100"/>
    <n v="1530900"/>
  </r>
  <r>
    <s v="5460-1"/>
    <d v="2017-07-19T00:00:00"/>
    <x v="1"/>
    <s v="Taswir Budiman"/>
    <s v="Jalan Pasirkoja No. 329"/>
    <x v="1"/>
    <x v="1"/>
    <s v="E1040"/>
    <s v="Low"/>
    <s v="Artisan Hi-Liter Comfort Grip Fluorescent Highlighter, Yellow Ink"/>
    <s v="Office Supplies"/>
    <s v="Wrap Bag"/>
    <s v="Regular Air"/>
    <d v="2017-07-24T00:00:00"/>
    <n v="15750"/>
    <n v="29250"/>
    <n v="13500"/>
    <n v="31"/>
    <n v="906750"/>
    <n v="0.02"/>
    <n v="18135"/>
    <n v="888615"/>
  </r>
  <r>
    <s v="5461-1"/>
    <d v="2017-07-20T00:00:00"/>
    <x v="1"/>
    <s v="Asirwanda Rahimah"/>
    <s v="Gg. M.H Thamrin No. 784"/>
    <x v="0"/>
    <x v="1"/>
    <s v="E1029"/>
    <s v="Critical"/>
    <s v="Bagged Rubber Bands"/>
    <s v="Office Supplies"/>
    <s v="Wrap Bag"/>
    <s v="Regular Air"/>
    <d v="2017-07-20T00:00:00"/>
    <n v="3600"/>
    <n v="18900"/>
    <n v="15300"/>
    <n v="35"/>
    <n v="661500"/>
    <n v="0.09"/>
    <n v="59535"/>
    <n v="601965"/>
  </r>
  <r>
    <s v="5463-1"/>
    <d v="2017-07-20T00:00:00"/>
    <x v="1"/>
    <s v="Nadine Waskita"/>
    <s v="Gang Rawamangun No. 02"/>
    <x v="1"/>
    <x v="0"/>
    <s v="E1038"/>
    <s v="Not Specified"/>
    <s v="Emerson Stylus 1520 Color Inkjet Printer"/>
    <s v="Technology"/>
    <s v="Jumbo Drum"/>
    <s v="Delivery Truck"/>
    <d v="2017-07-20T00:00:00"/>
    <n v="4734150"/>
    <n v="7514550"/>
    <n v="2780400"/>
    <n v="31"/>
    <n v="232951050"/>
    <n v="0.06"/>
    <n v="13977063"/>
    <n v="218973987"/>
  </r>
  <r>
    <s v="5465-1"/>
    <d v="2017-07-20T00:00:00"/>
    <x v="1"/>
    <s v="Nilam Prastuti"/>
    <s v="Gang Asia Afrika No. 96"/>
    <x v="1"/>
    <x v="1"/>
    <s v="E1036"/>
    <s v="Medium"/>
    <s v="HFX LaserJet 3310 Copier"/>
    <s v="Technology"/>
    <s v="Large Box"/>
    <s v="Regular Air"/>
    <d v="2017-07-22T00:00:00"/>
    <n v="5669850"/>
    <n v="8999850"/>
    <n v="3330000"/>
    <n v="30"/>
    <n v="269995500"/>
    <n v="0.09"/>
    <n v="24299595"/>
    <n v="245695905"/>
  </r>
  <r>
    <s v="5467-1"/>
    <d v="2017-07-24T00:00:00"/>
    <x v="1"/>
    <s v="Bagas Putra"/>
    <s v="Jl. Sadang Serang No. 015"/>
    <x v="1"/>
    <x v="3"/>
    <s v="E1036"/>
    <s v="Medium"/>
    <s v="12 Colored Short Pencils"/>
    <s v="Office Supplies"/>
    <s v="Wrap Bag"/>
    <s v="Regular Air"/>
    <d v="2017-07-25T00:00:00"/>
    <n v="16350"/>
    <n v="39000"/>
    <n v="22650"/>
    <n v="2"/>
    <n v="78000"/>
    <n v="0.03"/>
    <n v="2340"/>
    <n v="75660"/>
  </r>
  <r>
    <s v="5469-1"/>
    <d v="2017-07-28T00:00:00"/>
    <x v="1"/>
    <s v="Oskar Permadi"/>
    <s v="Jl. Dipenogoro No. 422"/>
    <x v="1"/>
    <x v="1"/>
    <s v="E1032"/>
    <s v="High"/>
    <s v="TechSavi Internet Navigator Keyboard"/>
    <s v="Technology"/>
    <s v="Small Box"/>
    <s v="Regular Air"/>
    <d v="2017-07-29T00:00:00"/>
    <n v="97650"/>
    <n v="464700"/>
    <n v="367050"/>
    <n v="36"/>
    <n v="16729200"/>
    <n v="0"/>
    <n v="0"/>
    <n v="16729200"/>
  </r>
  <r>
    <s v="5470-1"/>
    <d v="2017-07-30T00:00:00"/>
    <x v="1"/>
    <s v="Gamani Maryati"/>
    <s v="Jl. Rumah Sakit No. 738"/>
    <x v="0"/>
    <x v="2"/>
    <s v="E1028"/>
    <s v="High"/>
    <s v="Alto Parchment Paper, Assorted Colors"/>
    <s v="Office Supplies"/>
    <s v="Small Box"/>
    <s v="Regular Air"/>
    <d v="2017-08-01T00:00:00"/>
    <n v="68850"/>
    <n v="109200"/>
    <n v="40350"/>
    <n v="11"/>
    <n v="1201200"/>
    <n v="7.0000000000000007E-2"/>
    <n v="84084"/>
    <n v="1117116"/>
  </r>
  <r>
    <s v="5471-1"/>
    <d v="2017-07-30T00:00:00"/>
    <x v="1"/>
    <s v="Rahmi Prabowo"/>
    <s v="Gg. Joyoboyo No. 8"/>
    <x v="0"/>
    <x v="0"/>
    <s v="E1028"/>
    <s v="Medium"/>
    <s v="Apex Box Cutter Scissors"/>
    <s v="Office Supplies"/>
    <s v="Small Pack"/>
    <s v="Regular Air"/>
    <d v="2017-07-31T00:00:00"/>
    <n v="62850"/>
    <n v="153450"/>
    <n v="90600"/>
    <n v="22"/>
    <n v="3375900"/>
    <n v="7.0000000000000007E-2"/>
    <n v="236313"/>
    <n v="3139587"/>
  </r>
  <r>
    <s v="5473-1"/>
    <d v="2017-07-30T00:00:00"/>
    <x v="1"/>
    <s v="Galiono Wibowo"/>
    <s v="Jl. Ciwastra No. 2"/>
    <x v="1"/>
    <x v="3"/>
    <s v="E1035"/>
    <s v="Critical"/>
    <s v="Apex Elite Stainless Steel Scissors"/>
    <s v="Office Supplies"/>
    <s v="Small Pack"/>
    <s v="Express Air"/>
    <d v="2017-07-31T00:00:00"/>
    <n v="51300"/>
    <n v="125100"/>
    <n v="73800"/>
    <n v="16"/>
    <n v="2001600"/>
    <n v="0.04"/>
    <n v="80064"/>
    <n v="1921536"/>
  </r>
  <r>
    <s v="5475-1"/>
    <d v="2017-08-14T00:00:00"/>
    <x v="1"/>
    <s v="Viktor Sihombing"/>
    <s v="Gang Ahmad Yani No. 6"/>
    <x v="1"/>
    <x v="2"/>
    <s v="E1038"/>
    <s v="Low"/>
    <s v="24 Capacity Maxi Data Binder Racks, Pearl"/>
    <s v="Office Supplies"/>
    <s v="Small Box"/>
    <s v="Regular Air"/>
    <d v="2017-08-16T00:00:00"/>
    <n v="1263300"/>
    <n v="3158250"/>
    <n v="1894950"/>
    <n v="32"/>
    <n v="101064000"/>
    <n v="0.1"/>
    <n v="10106400"/>
    <n v="90957600"/>
  </r>
  <r>
    <s v="5476-1"/>
    <d v="2017-08-14T00:00:00"/>
    <x v="1"/>
    <s v="Lega Anggriawan"/>
    <s v="Jalan Kutai No. 503"/>
    <x v="1"/>
    <x v="1"/>
    <s v="E1039"/>
    <s v="Not Specified"/>
    <s v="Alto Perma 3000 Stacking Storage Drawers"/>
    <s v="Office Supplies"/>
    <s v="Small Box"/>
    <s v="Express Air"/>
    <d v="2017-08-15T00:00:00"/>
    <n v="106950"/>
    <n v="314700"/>
    <n v="207750"/>
    <n v="14"/>
    <n v="4405800"/>
    <n v="0.1"/>
    <n v="440580"/>
    <n v="3965220"/>
  </r>
  <r>
    <s v="5477-1"/>
    <d v="2017-08-14T00:00:00"/>
    <x v="1"/>
    <s v="Cengkal Lazuardi"/>
    <s v="Gang R.E Martadinata No. 969"/>
    <x v="1"/>
    <x v="0"/>
    <s v="E1036"/>
    <s v="Critical"/>
    <s v="OIC Colored Binder Clips, Assorted Sizes"/>
    <s v="Office Supplies"/>
    <s v="Wrap Bag"/>
    <s v="Regular Air"/>
    <d v="2017-08-15T00:00:00"/>
    <n v="34350"/>
    <n v="53700"/>
    <n v="19350"/>
    <n v="15"/>
    <n v="805500"/>
    <n v="0.05"/>
    <n v="40275"/>
    <n v="765225"/>
  </r>
  <r>
    <s v="5478-1"/>
    <d v="2017-08-15T00:00:00"/>
    <x v="1"/>
    <s v="Tiara Halim"/>
    <s v="Jl. BKR No. 46"/>
    <x v="0"/>
    <x v="0"/>
    <s v="E1028"/>
    <s v="Low"/>
    <s v="Steady Liquid Accent Tank-Style Highlighters"/>
    <s v="Office Supplies"/>
    <s v="Wrap Bag"/>
    <s v="Regular Air"/>
    <d v="2017-08-19T00:00:00"/>
    <n v="19650"/>
    <n v="42600"/>
    <n v="22950"/>
    <n v="48"/>
    <n v="2044800"/>
    <n v="0.1"/>
    <n v="204480"/>
    <n v="1840320"/>
  </r>
  <r>
    <s v="5479-1"/>
    <d v="2017-08-18T00:00:00"/>
    <x v="1"/>
    <s v="Raina Laksita"/>
    <s v="Gang Jakarta No. 938"/>
    <x v="1"/>
    <x v="0"/>
    <s v="E1036"/>
    <s v="Not Specified"/>
    <s v="Artisan Poly Binder Pockets"/>
    <s v="Office Supplies"/>
    <s v="Small Box"/>
    <s v="Regular Air"/>
    <d v="2017-08-20T00:00:00"/>
    <n v="33900"/>
    <n v="53700"/>
    <n v="19800"/>
    <n v="25"/>
    <n v="1342500"/>
    <n v="0"/>
    <n v="0"/>
    <n v="1342500"/>
  </r>
  <r>
    <s v="5479-2"/>
    <d v="2017-08-18T00:00:00"/>
    <x v="1"/>
    <s v="Raina Laksita"/>
    <s v="Gang Jakarta No. 938"/>
    <x v="1"/>
    <x v="0"/>
    <s v="E1036"/>
    <s v="Not Specified"/>
    <s v="Assorted Color Push Pins"/>
    <s v="Office Supplies"/>
    <s v="Wrap Bag"/>
    <s v="Regular Air"/>
    <d v="2017-08-20T00:00:00"/>
    <n v="13050"/>
    <n v="27150"/>
    <n v="14100"/>
    <n v="45"/>
    <n v="1221750"/>
    <n v="0.08"/>
    <n v="97740"/>
    <n v="1124010"/>
  </r>
  <r>
    <s v="5483-1"/>
    <d v="2017-08-20T00:00:00"/>
    <x v="1"/>
    <s v="Jamil Mustofa"/>
    <s v="Jalan Cikutra Barat No. 96"/>
    <x v="2"/>
    <x v="1"/>
    <s v="E1033"/>
    <s v="Low"/>
    <s v="Binder Clips by OIC"/>
    <s v="Office Supplies"/>
    <s v="Wrap Bag"/>
    <s v="Regular Air"/>
    <d v="2017-08-25T00:00:00"/>
    <n v="13950"/>
    <n v="22200"/>
    <n v="8250"/>
    <n v="33"/>
    <n v="732600"/>
    <n v="7.0000000000000007E-2"/>
    <n v="51282"/>
    <n v="681318"/>
  </r>
  <r>
    <s v="5485-1"/>
    <d v="2017-08-20T00:00:00"/>
    <x v="1"/>
    <s v="Nyana Suryatmi"/>
    <s v="Gg. Pacuan Kuda No. 49"/>
    <x v="1"/>
    <x v="1"/>
    <s v="E1037"/>
    <s v="Low"/>
    <s v="Economy Binders"/>
    <s v="Office Supplies"/>
    <s v="Small Box"/>
    <s v="Regular Air"/>
    <d v="2017-08-24T00:00:00"/>
    <n v="19950"/>
    <n v="31200"/>
    <n v="11250"/>
    <n v="40"/>
    <n v="1248000"/>
    <n v="0"/>
    <n v="0"/>
    <n v="1248000"/>
  </r>
  <r>
    <s v="5487-1"/>
    <d v="2017-08-21T00:00:00"/>
    <x v="1"/>
    <s v="Natalia Palastri"/>
    <s v="Gg. Joyoboyo No. 8"/>
    <x v="0"/>
    <x v="1"/>
    <s v="E1028"/>
    <s v="Critical"/>
    <s v="3Max Polarizing Task Lamp with Clamp Arm, Light Gray"/>
    <s v="Furniture"/>
    <s v="Large Box"/>
    <s v="Regular Air"/>
    <d v="2017-08-22T00:00:00"/>
    <n v="842400"/>
    <n v="2054700"/>
    <n v="1212300"/>
    <n v="44"/>
    <n v="90406800"/>
    <n v="0.08"/>
    <n v="7232544"/>
    <n v="83174256"/>
  </r>
  <r>
    <s v="5489-1"/>
    <d v="2017-08-23T00:00:00"/>
    <x v="1"/>
    <s v="Luhung Padmasari"/>
    <s v="Jl. Pelajar Pejuang No. 25"/>
    <x v="2"/>
    <x v="1"/>
    <s v="E1036"/>
    <s v="Medium"/>
    <s v="Lumi Crayons"/>
    <s v="Office Supplies"/>
    <s v="Wrap Bag"/>
    <s v="Regular Air"/>
    <d v="2017-08-24T00:00:00"/>
    <n v="78300"/>
    <n v="147750"/>
    <n v="69450"/>
    <n v="20"/>
    <n v="2955000"/>
    <n v="0.06"/>
    <n v="177300"/>
    <n v="2777700"/>
  </r>
  <r>
    <s v="5491-1"/>
    <d v="2017-08-25T00:00:00"/>
    <x v="1"/>
    <s v="Siska Utami"/>
    <s v="Gang Otto Iskandardinata No. 167"/>
    <x v="1"/>
    <x v="0"/>
    <s v="E1037"/>
    <s v="Not Specified"/>
    <s v="Alto 3-Hole Punch"/>
    <s v="Office Supplies"/>
    <s v="Small Box"/>
    <s v="Regular Air"/>
    <d v="2017-08-26T00:00:00"/>
    <n v="41400"/>
    <n v="65700"/>
    <n v="24300"/>
    <n v="29"/>
    <n v="1905300"/>
    <n v="0.08"/>
    <n v="152424"/>
    <n v="1752876"/>
  </r>
  <r>
    <s v="5493-1"/>
    <d v="2017-08-27T00:00:00"/>
    <x v="1"/>
    <s v="Oman Sihombing"/>
    <s v="Jl. Raya Ujungberung No. 121"/>
    <x v="2"/>
    <x v="2"/>
    <s v="E1032"/>
    <s v="Medium"/>
    <s v="Artisan 481 Labels"/>
    <s v="Office Supplies"/>
    <s v="Small Box"/>
    <s v="Regular Air"/>
    <d v="2017-08-28T00:00:00"/>
    <n v="29100"/>
    <n v="46200"/>
    <n v="17100"/>
    <n v="9"/>
    <n v="415800"/>
    <n v="0.01"/>
    <n v="4158"/>
    <n v="411642"/>
  </r>
  <r>
    <s v="5494-1"/>
    <d v="2017-08-29T00:00:00"/>
    <x v="1"/>
    <s v="Yuni Wastuti"/>
    <s v="Jl. S. Parman No. 91"/>
    <x v="1"/>
    <x v="3"/>
    <s v="E1034"/>
    <s v="Not Specified"/>
    <s v="Apex Straight Scissors"/>
    <s v="Office Supplies"/>
    <s v="Small Pack"/>
    <s v="Regular Air"/>
    <d v="2017-08-30T00:00:00"/>
    <n v="77850"/>
    <n v="194700"/>
    <n v="116850"/>
    <n v="20"/>
    <n v="3894000"/>
    <n v="0.04"/>
    <n v="155760"/>
    <n v="3738240"/>
  </r>
  <r>
    <s v="5496-1"/>
    <d v="2017-08-31T00:00:00"/>
    <x v="1"/>
    <s v="Dwi Utami"/>
    <s v="Gang Monginsidi No. 138"/>
    <x v="0"/>
    <x v="2"/>
    <s v="E1029"/>
    <s v="Medium"/>
    <s v="Aluminum Document Frame"/>
    <s v="Furniture"/>
    <s v="Small Pack"/>
    <s v="Express Air"/>
    <d v="2017-09-01T00:00:00"/>
    <n v="82500"/>
    <n v="183300"/>
    <n v="100800"/>
    <n v="18"/>
    <n v="3299400"/>
    <n v="0.04"/>
    <n v="131976"/>
    <n v="3167424"/>
  </r>
  <r>
    <s v="5497-1"/>
    <d v="2017-08-31T00:00:00"/>
    <x v="1"/>
    <s v="Jamal Hidayanto"/>
    <s v="Jalan PHH. Mustofa No. 625"/>
    <x v="1"/>
    <x v="1"/>
    <s v="E1034"/>
    <s v="Low"/>
    <s v="Smiths Bulldog Clip"/>
    <s v="Office Supplies"/>
    <s v="Wrap Bag"/>
    <s v="Express Air"/>
    <d v="2017-09-05T00:00:00"/>
    <n v="34650"/>
    <n v="56700"/>
    <n v="22050"/>
    <n v="15"/>
    <n v="850500"/>
    <n v="0.03"/>
    <n v="25515"/>
    <n v="824985"/>
  </r>
  <r>
    <s v="5498-1"/>
    <d v="2017-09-06T00:00:00"/>
    <x v="1"/>
    <s v="Rahmi Prakasa"/>
    <s v="Jalan Sadang Serang No. 54"/>
    <x v="1"/>
    <x v="3"/>
    <s v="E1041"/>
    <s v="Low"/>
    <s v="Cando PC940 Copier"/>
    <s v="Technology"/>
    <s v="Jumbo Drum"/>
    <s v="Delivery Truck"/>
    <d v="2017-09-10T00:00:00"/>
    <n v="4184850"/>
    <n v="6749850"/>
    <n v="2565000"/>
    <n v="47"/>
    <n v="317242950"/>
    <n v="0.1"/>
    <n v="31724295"/>
    <n v="285518655"/>
  </r>
  <r>
    <s v="5500-1"/>
    <d v="2017-09-10T00:00:00"/>
    <x v="1"/>
    <s v="Eman Widodo"/>
    <s v="Jl. Sadang Serang No. 015"/>
    <x v="1"/>
    <x v="1"/>
    <s v="E1036"/>
    <s v="Low"/>
    <s v="Adesso Programmable 142-Key Keyboard"/>
    <s v="Technology"/>
    <s v="Small Box"/>
    <s v="Regular Air"/>
    <d v="2017-09-14T00:00:00"/>
    <n v="480300"/>
    <n v="2287200"/>
    <n v="1806900"/>
    <n v="49"/>
    <n v="112072800"/>
    <n v="0.03"/>
    <n v="3362184"/>
    <n v="108710616"/>
  </r>
  <r>
    <s v="5502-1"/>
    <d v="2017-09-10T00:00:00"/>
    <x v="1"/>
    <s v="Gambira Prasasta"/>
    <s v="Gang Yos Sudarso No. 78"/>
    <x v="1"/>
    <x v="1"/>
    <s v="E1033"/>
    <s v="High"/>
    <s v="Artisan Flip-Chart Easel Binder, Black"/>
    <s v="Office Supplies"/>
    <s v="Small Box"/>
    <s v="Regular Air"/>
    <d v="2017-09-10T00:00:00"/>
    <n v="208200"/>
    <n v="335700"/>
    <n v="127500"/>
    <n v="26"/>
    <n v="8728200"/>
    <n v="7.0000000000000007E-2"/>
    <n v="610974"/>
    <n v="8117226"/>
  </r>
  <r>
    <s v="5504-1"/>
    <d v="2017-09-10T00:00:00"/>
    <x v="1"/>
    <s v="Lanang Wijayanti"/>
    <s v="Jalan Astana Anyar No. 41"/>
    <x v="0"/>
    <x v="1"/>
    <s v="E1028"/>
    <s v="Medium"/>
    <s v="Smiths SlimLine Pencil Sharpener"/>
    <s v="Office Supplies"/>
    <s v="Small Pack"/>
    <s v="Regular Air"/>
    <d v="2017-09-10T00:00:00"/>
    <n v="71850"/>
    <n v="179550"/>
    <n v="107700"/>
    <n v="46"/>
    <n v="8259300"/>
    <n v="7.0000000000000007E-2"/>
    <n v="578151"/>
    <n v="7681149"/>
  </r>
  <r>
    <s v="5505-1"/>
    <d v="2017-09-14T00:00:00"/>
    <x v="1"/>
    <s v="Galuh Zulaika"/>
    <s v="Jalan Otto Iskandardinata No. 1"/>
    <x v="0"/>
    <x v="1"/>
    <s v="E1029"/>
    <s v="Critical"/>
    <s v="1726 Digital Answering Machine"/>
    <s v="Technology"/>
    <s v="Medium Box"/>
    <s v="Regular Air"/>
    <d v="2017-09-16T00:00:00"/>
    <n v="132300"/>
    <n v="314850"/>
    <n v="182550"/>
    <n v="10"/>
    <n v="3148500"/>
    <n v="0"/>
    <n v="0"/>
    <n v="3148500"/>
  </r>
  <r>
    <s v="5506-1"/>
    <d v="2017-09-15T00:00:00"/>
    <x v="1"/>
    <s v="Luis Siregar"/>
    <s v="Gg. Ronggowarsito No. 033"/>
    <x v="1"/>
    <x v="1"/>
    <s v="E1038"/>
    <s v="Not Specified"/>
    <s v="Creator Anti Dust Chalk, 12/Pack"/>
    <s v="Office Supplies"/>
    <s v="Wrap Bag"/>
    <s v="Regular Air"/>
    <d v="2017-09-16T00:00:00"/>
    <n v="16350"/>
    <n v="27300"/>
    <n v="10950"/>
    <n v="40"/>
    <n v="1092000"/>
    <n v="0.1"/>
    <n v="109200"/>
    <n v="982800"/>
  </r>
  <r>
    <s v="5507-1"/>
    <d v="2017-09-15T00:00:00"/>
    <x v="1"/>
    <s v="Harimurti Wulandari"/>
    <s v="Jalan Kendalsari No. 1"/>
    <x v="2"/>
    <x v="3"/>
    <s v="E1036"/>
    <s v="High"/>
    <s v="Steady Major Accent Highlighters"/>
    <s v="Office Supplies"/>
    <s v="Wrap Bag"/>
    <s v="Regular Air"/>
    <d v="2017-09-17T00:00:00"/>
    <n v="56250"/>
    <n v="106200"/>
    <n v="49950"/>
    <n v="45"/>
    <n v="4779000"/>
    <n v="0.06"/>
    <n v="286740"/>
    <n v="4492260"/>
  </r>
  <r>
    <s v="5508-1"/>
    <d v="2017-09-16T00:00:00"/>
    <x v="1"/>
    <s v="Putri Maryadi"/>
    <s v="Gg. HOS. Cokroaminoto No. 1"/>
    <x v="1"/>
    <x v="2"/>
    <s v="E1041"/>
    <s v="High"/>
    <s v="Deluxe Rollaway Locking File with Drawer"/>
    <s v="Office Supplies"/>
    <s v="Small Box"/>
    <s v="Regular Air"/>
    <d v="2017-09-17T00:00:00"/>
    <n v="2682450"/>
    <n v="6238200"/>
    <n v="3555750"/>
    <n v="43"/>
    <n v="268242600"/>
    <n v="7.0000000000000007E-2"/>
    <n v="18776982"/>
    <n v="249465618"/>
  </r>
  <r>
    <s v="5510-1"/>
    <d v="2017-09-16T00:00:00"/>
    <x v="1"/>
    <s v="Mila Napitupulu"/>
    <s v="Gg. Pacuan Kuda No. 49"/>
    <x v="1"/>
    <x v="3"/>
    <s v="E1037"/>
    <s v="Not Specified"/>
    <s v="UGen Ultra Professional Cordless Optical Suite"/>
    <s v="Technology"/>
    <s v="Small Box"/>
    <s v="Regular Air"/>
    <d v="2017-09-17T00:00:00"/>
    <n v="2347500"/>
    <n v="4514550"/>
    <n v="2167050"/>
    <n v="6"/>
    <n v="27087300"/>
    <n v="0.04"/>
    <n v="1083492"/>
    <n v="26003808"/>
  </r>
  <r>
    <s v="5512-1"/>
    <d v="2017-09-17T00:00:00"/>
    <x v="1"/>
    <s v="Eka Sitorus"/>
    <s v="Jalan Rumah Sakit No. 287"/>
    <x v="1"/>
    <x v="1"/>
    <s v="E1032"/>
    <s v="Medium"/>
    <s v="Xit Blank Computer Paper"/>
    <s v="Office Supplies"/>
    <s v="Small Box"/>
    <s v="Regular Air"/>
    <d v="2017-09-19T00:00:00"/>
    <n v="185850"/>
    <n v="299700"/>
    <n v="113850"/>
    <n v="10"/>
    <n v="2997000"/>
    <n v="0.1"/>
    <n v="299700"/>
    <n v="2697300"/>
  </r>
  <r>
    <s v="5513-1"/>
    <d v="2017-09-19T00:00:00"/>
    <x v="1"/>
    <s v="Ade Novitasari"/>
    <s v="Jl. Cihampelas No. 4"/>
    <x v="1"/>
    <x v="2"/>
    <s v="E1038"/>
    <s v="Medium"/>
    <s v="Cando PC940 Copier"/>
    <s v="Technology"/>
    <s v="Jumbo Drum"/>
    <s v="Delivery Truck"/>
    <d v="2017-09-20T00:00:00"/>
    <n v="4184850"/>
    <n v="6749850"/>
    <n v="2565000"/>
    <n v="5"/>
    <n v="33749250"/>
    <n v="0.01"/>
    <n v="337493"/>
    <n v="33411758"/>
  </r>
  <r>
    <s v="5514-1"/>
    <d v="2017-09-20T00:00:00"/>
    <x v="1"/>
    <s v="Wardi Nasyidah"/>
    <s v="Jalan R.E Martadinata No. 6"/>
    <x v="0"/>
    <x v="1"/>
    <s v="E1029"/>
    <s v="Not Specified"/>
    <s v="Artisan Poly Binder Pockets"/>
    <s v="Office Supplies"/>
    <s v="Small Box"/>
    <s v="Express Air"/>
    <d v="2017-09-22T00:00:00"/>
    <n v="33900"/>
    <n v="53700"/>
    <n v="19800"/>
    <n v="44"/>
    <n v="2362800"/>
    <n v="0.06"/>
    <n v="141768"/>
    <n v="2221032"/>
  </r>
  <r>
    <s v="5516-1"/>
    <d v="2017-09-21T00:00:00"/>
    <x v="1"/>
    <s v="Limar Laksmiwati"/>
    <s v="Gang Sadang Serang No. 74"/>
    <x v="2"/>
    <x v="3"/>
    <s v="E1039"/>
    <s v="High"/>
    <s v="3Max Polarizing Light Filter Sleeves"/>
    <s v="Furniture"/>
    <s v="Small Pack"/>
    <s v="Regular Air"/>
    <d v="2017-09-21T00:00:00"/>
    <n v="170700"/>
    <n v="279750"/>
    <n v="109050"/>
    <n v="18"/>
    <n v="5035500"/>
    <n v="0.1"/>
    <n v="503550"/>
    <n v="4531950"/>
  </r>
  <r>
    <s v="5518-1"/>
    <d v="2017-09-25T00:00:00"/>
    <x v="1"/>
    <s v="Gatot Siregar"/>
    <s v="Gg. Kapten Muslihat No. 5"/>
    <x v="1"/>
    <x v="1"/>
    <s v="E1034"/>
    <s v="Low"/>
    <s v="Smiths Colored Interoffice Envelopes"/>
    <s v="Office Supplies"/>
    <s v="Small Box"/>
    <s v="Express Air"/>
    <d v="2017-10-04T00:00:00"/>
    <n v="297450"/>
    <n v="464700"/>
    <n v="167250"/>
    <n v="46"/>
    <n v="21376200"/>
    <n v="0.04"/>
    <n v="855048"/>
    <n v="20521152"/>
  </r>
  <r>
    <s v="5520-1"/>
    <d v="2017-09-28T00:00:00"/>
    <x v="1"/>
    <s v="Karsana Halim"/>
    <s v="Jalan Jayawijaya No. 5"/>
    <x v="1"/>
    <x v="0"/>
    <s v="E1033"/>
    <s v="Low"/>
    <s v="Smiths Standard Envelopes"/>
    <s v="Office Supplies"/>
    <s v="Small Box"/>
    <s v="Regular Air"/>
    <d v="2017-10-03T00:00:00"/>
    <n v="52800"/>
    <n v="85200"/>
    <n v="32400"/>
    <n v="32"/>
    <n v="2726400"/>
    <n v="0.1"/>
    <n v="272640"/>
    <n v="2453760"/>
  </r>
  <r>
    <s v="5521-1"/>
    <d v="2017-09-29T00:00:00"/>
    <x v="1"/>
    <s v="Ami Utami"/>
    <s v="Jl. S. Parman No. 91"/>
    <x v="1"/>
    <x v="0"/>
    <s v="E1034"/>
    <s v="Medium"/>
    <s v="Smiths General Use 3-Ring Binders"/>
    <s v="Office Supplies"/>
    <s v="Small Box"/>
    <s v="Regular Air"/>
    <d v="2017-09-30T00:00:00"/>
    <n v="17700"/>
    <n v="28200"/>
    <n v="10500"/>
    <n v="19"/>
    <n v="535800"/>
    <n v="7.0000000000000007E-2"/>
    <n v="37506"/>
    <n v="498294"/>
  </r>
  <r>
    <s v="5523-1"/>
    <d v="2017-09-30T00:00:00"/>
    <x v="1"/>
    <s v="Dwi Suartini"/>
    <s v="Gg. Tubagus Ismail No. 864"/>
    <x v="2"/>
    <x v="1"/>
    <s v="E1032"/>
    <s v="High"/>
    <s v="Message Book, One Form per Page"/>
    <s v="Office Supplies"/>
    <s v="Wrap Bag"/>
    <s v="Regular Air"/>
    <d v="2017-09-30T00:00:00"/>
    <n v="36150"/>
    <n v="55650"/>
    <n v="19500"/>
    <n v="39"/>
    <n v="2170350"/>
    <n v="0.06"/>
    <n v="130221"/>
    <n v="2040129"/>
  </r>
  <r>
    <s v="5525-1"/>
    <d v="2017-09-30T00:00:00"/>
    <x v="1"/>
    <s v="Unggul Zulaika"/>
    <s v="Jl. Jend. Sudirman No. 0"/>
    <x v="1"/>
    <x v="3"/>
    <s v="E1030"/>
    <s v="Critical"/>
    <s v="Adams &quot;While You Were Out&quot; Message Pads"/>
    <s v="Office Supplies"/>
    <s v="Wrap Bag"/>
    <s v="Regular Air"/>
    <d v="2017-09-30T00:00:00"/>
    <n v="28200"/>
    <n v="47100"/>
    <n v="18900"/>
    <n v="32"/>
    <n v="1507200"/>
    <n v="0.03"/>
    <n v="45216"/>
    <n v="1461984"/>
  </r>
  <r>
    <s v="5526-1"/>
    <d v="2017-10-01T00:00:00"/>
    <x v="1"/>
    <s v="Cahyono Novitasari"/>
    <s v="Gang Soekarno Hatta No. 2"/>
    <x v="0"/>
    <x v="2"/>
    <s v="E1029"/>
    <s v="Medium"/>
    <s v="DrawIt Colored Pencils, 48-Color Set"/>
    <s v="Office Supplies"/>
    <s v="Wrap Bag"/>
    <s v="Regular Air"/>
    <d v="2017-10-03T00:00:00"/>
    <n v="323400"/>
    <n v="548250"/>
    <n v="224850"/>
    <n v="48"/>
    <n v="26316000"/>
    <n v="7.0000000000000007E-2"/>
    <n v="1842120"/>
    <n v="24473880"/>
  </r>
  <r>
    <s v="5527-1"/>
    <d v="2017-10-01T00:00:00"/>
    <x v="1"/>
    <s v="Puspa Maryati"/>
    <s v="Gang Yos Sudarso No. 13"/>
    <x v="1"/>
    <x v="2"/>
    <s v="E1039"/>
    <s v="Not Specified"/>
    <s v="Laser DVD-RAM discs"/>
    <s v="Technology"/>
    <s v="Small Pack"/>
    <s v="Regular Air"/>
    <d v="2017-10-03T00:00:00"/>
    <n v="302700"/>
    <n v="531150"/>
    <n v="228450"/>
    <n v="21"/>
    <n v="11154150"/>
    <n v="0.01"/>
    <n v="111542"/>
    <n v="11042609"/>
  </r>
  <r>
    <s v="5529-1"/>
    <d v="2017-10-01T00:00:00"/>
    <x v="1"/>
    <s v="Rangga Hutasoit"/>
    <s v="Jl. S. Parman No. 91"/>
    <x v="1"/>
    <x v="0"/>
    <s v="E1034"/>
    <s v="High"/>
    <s v="Multimedia Mailers"/>
    <s v="Office Supplies"/>
    <s v="Small Box"/>
    <s v="Regular Air"/>
    <d v="2017-10-03T00:00:00"/>
    <n v="1490850"/>
    <n v="2443950"/>
    <n v="953100"/>
    <n v="16"/>
    <n v="39103200"/>
    <n v="0.1"/>
    <n v="3910320"/>
    <n v="35192880"/>
  </r>
  <r>
    <s v="5531-1"/>
    <d v="2017-10-04T00:00:00"/>
    <x v="1"/>
    <s v="Cawisadi Wijaya"/>
    <s v="Gang Ahmad Yani No. 6"/>
    <x v="1"/>
    <x v="1"/>
    <s v="E1038"/>
    <s v="Not Specified"/>
    <s v="3Max Polarizing Task Lamp with Clamp Arm, Light Gray"/>
    <s v="Furniture"/>
    <s v="Large Box"/>
    <s v="Express Air"/>
    <d v="2017-10-06T00:00:00"/>
    <n v="842400"/>
    <n v="2054700"/>
    <n v="1212300"/>
    <n v="17"/>
    <n v="34929900"/>
    <n v="0"/>
    <n v="0"/>
    <n v="34929900"/>
  </r>
  <r>
    <s v="5533-1"/>
    <d v="2017-10-04T00:00:00"/>
    <x v="1"/>
    <s v="Elma Samosir"/>
    <s v="Gang Raya Setiabudhi No. 870"/>
    <x v="0"/>
    <x v="2"/>
    <s v="E1029"/>
    <s v="Medium"/>
    <s v="Artisan 478 Labels"/>
    <s v="Office Supplies"/>
    <s v="Small Box"/>
    <s v="Express Air"/>
    <d v="2017-10-06T00:00:00"/>
    <n v="47100"/>
    <n v="73650"/>
    <n v="26550"/>
    <n v="24"/>
    <n v="1767600"/>
    <n v="0.01"/>
    <n v="17676"/>
    <n v="1749924"/>
  </r>
  <r>
    <s v="5534-1"/>
    <d v="2017-10-05T00:00:00"/>
    <x v="1"/>
    <s v="Maman Wulandari"/>
    <s v="Jl. Pasir Koja No. 64"/>
    <x v="1"/>
    <x v="0"/>
    <s v="E1032"/>
    <s v="Medium"/>
    <s v="Artisan 474 Labels"/>
    <s v="Office Supplies"/>
    <s v="Small Box"/>
    <s v="Regular Air"/>
    <d v="2017-10-05T00:00:00"/>
    <n v="27600"/>
    <n v="43200"/>
    <n v="15600"/>
    <n v="8"/>
    <n v="345600"/>
    <n v="7.0000000000000007E-2"/>
    <n v="24192"/>
    <n v="321408"/>
  </r>
  <r>
    <s v="5536-1"/>
    <d v="2017-10-07T00:00:00"/>
    <x v="1"/>
    <s v="Ibun Haryanto"/>
    <s v="Jalan Kutai No. 503"/>
    <x v="1"/>
    <x v="3"/>
    <s v="E1039"/>
    <s v="Not Specified"/>
    <s v="Steady 52201 APSCO Electric Pencil Sharpener"/>
    <s v="Office Supplies"/>
    <s v="Small Pack"/>
    <s v="Regular Air"/>
    <d v="2017-10-07T00:00:00"/>
    <n v="252000"/>
    <n v="614550"/>
    <n v="362550"/>
    <n v="47"/>
    <n v="28883850"/>
    <n v="0.06"/>
    <n v="1733031"/>
    <n v="27150819"/>
  </r>
  <r>
    <s v="5537-1"/>
    <d v="2017-10-09T00:00:00"/>
    <x v="1"/>
    <s v="Prasetya Wahyuni"/>
    <s v="Jl. Ciwastra No. 543"/>
    <x v="0"/>
    <x v="3"/>
    <s v="E1029"/>
    <s v="High"/>
    <s v="Barrel Sharpener"/>
    <s v="Office Supplies"/>
    <s v="Small Pack"/>
    <s v="Regular Air"/>
    <d v="2017-10-10T00:00:00"/>
    <n v="21900"/>
    <n v="53550"/>
    <n v="31650"/>
    <n v="46"/>
    <n v="2463300"/>
    <n v="0.01"/>
    <n v="24633"/>
    <n v="2438667"/>
  </r>
  <r>
    <s v="5539-1"/>
    <d v="2017-10-11T00:00:00"/>
    <x v="1"/>
    <s v="Elma Susanti"/>
    <s v="Gg. HOS. Cokroaminoto No. 72"/>
    <x v="1"/>
    <x v="0"/>
    <s v="E1034"/>
    <s v="Not Specified"/>
    <s v="Angle-D Binders with Locking Rings, Label Holders"/>
    <s v="Office Supplies"/>
    <s v="Small Box"/>
    <s v="Regular Air"/>
    <d v="2017-10-12T00:00:00"/>
    <n v="67950"/>
    <n v="109500"/>
    <n v="41550"/>
    <n v="50"/>
    <n v="5475000"/>
    <n v="0.02"/>
    <n v="109500"/>
    <n v="5365500"/>
  </r>
  <r>
    <s v="5539-2"/>
    <d v="2017-10-11T00:00:00"/>
    <x v="1"/>
    <s v="Elma Susanti"/>
    <s v="Gg. HOS. Cokroaminoto No. 72"/>
    <x v="1"/>
    <x v="0"/>
    <s v="E1034"/>
    <s v="Not Specified"/>
    <s v="Smiths Paper Clips"/>
    <s v="Office Supplies"/>
    <s v="Wrap Bag"/>
    <s v="Regular Air"/>
    <d v="2017-10-12T00:00:00"/>
    <n v="22950"/>
    <n v="37050"/>
    <n v="14100"/>
    <n v="43"/>
    <n v="1593150"/>
    <n v="0.02"/>
    <n v="31863"/>
    <n v="1561287"/>
  </r>
  <r>
    <s v="5541-1"/>
    <d v="2017-10-11T00:00:00"/>
    <x v="1"/>
    <s v="Tiara Lazuardi"/>
    <s v="Jalan Ciwastra No. 383"/>
    <x v="1"/>
    <x v="1"/>
    <s v="E1032"/>
    <s v="Medium"/>
    <s v="Artisan 479 Labels"/>
    <s v="Office Supplies"/>
    <s v="Small Box"/>
    <s v="Regular Air"/>
    <d v="2017-10-11T00:00:00"/>
    <n v="23850"/>
    <n v="39150"/>
    <n v="15300"/>
    <n v="44"/>
    <n v="1722600"/>
    <n v="0.09"/>
    <n v="155034"/>
    <n v="1567566"/>
  </r>
  <r>
    <s v="5544-1"/>
    <d v="2017-10-11T00:00:00"/>
    <x v="1"/>
    <s v="Narji Wastuti"/>
    <s v="Gg. Joyoboyo No. 026"/>
    <x v="0"/>
    <x v="1"/>
    <s v="E1028"/>
    <s v="Not Specified"/>
    <s v="TechSavi Cordless Access Keyboard"/>
    <s v="Technology"/>
    <s v="Small Box"/>
    <s v="Regular Air"/>
    <d v="2017-10-12T00:00:00"/>
    <n v="220500"/>
    <n v="449850"/>
    <n v="229350"/>
    <n v="20"/>
    <n v="8997000"/>
    <n v="0"/>
    <n v="0"/>
    <n v="8997000"/>
  </r>
  <r>
    <s v="5546-1"/>
    <d v="2017-10-12T00:00:00"/>
    <x v="1"/>
    <s v="Upik Siregar"/>
    <s v="Gang Medokan Ayu No. 764"/>
    <x v="1"/>
    <x v="1"/>
    <s v="E1038"/>
    <s v="Medium"/>
    <s v="Alto Perma 2700 Stacking Storage Drawers"/>
    <s v="Office Supplies"/>
    <s v="Small Box"/>
    <s v="Regular Air"/>
    <d v="2017-10-15T00:00:00"/>
    <n v="133800"/>
    <n v="446100"/>
    <n v="312300"/>
    <n v="4"/>
    <n v="1784400"/>
    <n v="0.05"/>
    <n v="89220"/>
    <n v="1695180"/>
  </r>
  <r>
    <s v="5547-1"/>
    <d v="2017-10-16T00:00:00"/>
    <x v="1"/>
    <s v="Taufik Najmudin"/>
    <s v="Jalan R.E Martadinata No. 6"/>
    <x v="0"/>
    <x v="2"/>
    <s v="E1029"/>
    <s v="High"/>
    <s v="Alto Memo Cubes"/>
    <s v="Office Supplies"/>
    <s v="Wrap Bag"/>
    <s v="Regular Air"/>
    <d v="2017-10-18T00:00:00"/>
    <n v="49800"/>
    <n v="77700"/>
    <n v="27900"/>
    <n v="43"/>
    <n v="3341100"/>
    <n v="0.03"/>
    <n v="100233"/>
    <n v="3240867"/>
  </r>
  <r>
    <s v="5548-1"/>
    <d v="2017-10-17T00:00:00"/>
    <x v="1"/>
    <s v="Kardi Narpati"/>
    <s v="Jalan Pasteur No. 217"/>
    <x v="1"/>
    <x v="2"/>
    <s v="E1031"/>
    <s v="Critical"/>
    <s v="Artisan File Folder Labels"/>
    <s v="Office Supplies"/>
    <s v="Small Box"/>
    <s v="Regular Air"/>
    <d v="2017-10-20T00:00:00"/>
    <n v="27600"/>
    <n v="43200"/>
    <n v="15600"/>
    <n v="47"/>
    <n v="2030400"/>
    <n v="0.03"/>
    <n v="60912"/>
    <n v="1969488"/>
  </r>
  <r>
    <s v="5549-1"/>
    <d v="2017-10-23T00:00:00"/>
    <x v="1"/>
    <s v="Kunthara Prasetya"/>
    <s v="Jalan Astana Anyar No. 41"/>
    <x v="0"/>
    <x v="2"/>
    <s v="E1028"/>
    <s v="High"/>
    <s v="TechSavi Access Keyboard"/>
    <s v="Technology"/>
    <s v="Small Box"/>
    <s v="Regular Air"/>
    <d v="2017-10-25T00:00:00"/>
    <n v="124650"/>
    <n v="239700"/>
    <n v="115050"/>
    <n v="40"/>
    <n v="9588000"/>
    <n v="0.03"/>
    <n v="287640"/>
    <n v="9300360"/>
  </r>
  <r>
    <s v="5551-1"/>
    <d v="2017-10-24T00:00:00"/>
    <x v="1"/>
    <s v="Gabriella Napitupulu"/>
    <s v="Jl. HOS. Cokroaminoto No. 1"/>
    <x v="1"/>
    <x v="2"/>
    <s v="E1039"/>
    <s v="Medium"/>
    <s v="Artisan Round Ring Poly Binders"/>
    <s v="Office Supplies"/>
    <s v="Small Box"/>
    <s v="Regular Air"/>
    <d v="2017-10-26T00:00:00"/>
    <n v="27300"/>
    <n v="42600"/>
    <n v="15300"/>
    <n v="19"/>
    <n v="809400"/>
    <n v="0"/>
    <n v="0"/>
    <n v="809400"/>
  </r>
  <r>
    <s v="5552-1"/>
    <d v="2017-10-27T00:00:00"/>
    <x v="1"/>
    <s v="Kania Budiyanto"/>
    <s v="Gg. Siliwangi No. 26"/>
    <x v="0"/>
    <x v="1"/>
    <s v="E1029"/>
    <s v="Not Specified"/>
    <s v="Laser Neon Mac Format Diskettes, 10/Pack"/>
    <s v="Technology"/>
    <s v="Small Pack"/>
    <s v="Regular Air"/>
    <d v="2017-10-29T00:00:00"/>
    <n v="28050"/>
    <n v="121800"/>
    <n v="93750"/>
    <n v="4"/>
    <n v="487200"/>
    <n v="7.0000000000000007E-2"/>
    <n v="34104"/>
    <n v="453096"/>
  </r>
  <r>
    <s v="5554-1"/>
    <d v="2017-10-29T00:00:00"/>
    <x v="1"/>
    <s v="Oman Sihombing"/>
    <s v="Jl. Raya Ujungberung No. 121"/>
    <x v="2"/>
    <x v="3"/>
    <s v="E1032"/>
    <s v="High"/>
    <s v="Alto 3-Hole Punch"/>
    <s v="Office Supplies"/>
    <s v="Small Box"/>
    <s v="Regular Air"/>
    <d v="2017-10-30T00:00:00"/>
    <n v="41400"/>
    <n v="65700"/>
    <n v="24300"/>
    <n v="18"/>
    <n v="1182600"/>
    <n v="0.03"/>
    <n v="35478"/>
    <n v="1147122"/>
  </r>
  <r>
    <s v="5556-1"/>
    <d v="2017-10-30T00:00:00"/>
    <x v="1"/>
    <s v="Gada Gunawan"/>
    <s v="Gang Sadang Serang No. 74"/>
    <x v="1"/>
    <x v="1"/>
    <s v="E1030"/>
    <s v="Medium"/>
    <s v="Artisan 474 Labels"/>
    <s v="Office Supplies"/>
    <s v="Small Box"/>
    <s v="Regular Air"/>
    <d v="2017-10-31T00:00:00"/>
    <n v="27600"/>
    <n v="43200"/>
    <n v="15600"/>
    <n v="10"/>
    <n v="432000"/>
    <n v="0.01"/>
    <n v="4320"/>
    <n v="427680"/>
  </r>
  <r>
    <s v="5558-1"/>
    <d v="2017-10-30T00:00:00"/>
    <x v="1"/>
    <s v="Siska Maryadi"/>
    <s v="Gg. BKR No. 882"/>
    <x v="2"/>
    <x v="2"/>
    <s v="E1032"/>
    <s v="Low"/>
    <s v="Colored Push Pins"/>
    <s v="Office Supplies"/>
    <s v="Wrap Bag"/>
    <s v="Regular Air"/>
    <d v="2017-11-01T00:00:00"/>
    <n v="13800"/>
    <n v="27150"/>
    <n v="13350"/>
    <n v="8"/>
    <n v="217200"/>
    <n v="0.05"/>
    <n v="10860"/>
    <n v="206340"/>
  </r>
  <r>
    <s v="5558-2"/>
    <d v="2017-10-30T00:00:00"/>
    <x v="1"/>
    <s v="Siska Maryadi"/>
    <s v="Gg. BKR No. 882"/>
    <x v="2"/>
    <x v="2"/>
    <s v="E1032"/>
    <s v="Low"/>
    <s v="Steady Colorific Eraseable Coloring Pencils, 12 Count"/>
    <s v="Office Supplies"/>
    <s v="Wrap Bag"/>
    <s v="Regular Air"/>
    <d v="2017-11-06T00:00:00"/>
    <n v="28500"/>
    <n v="49200"/>
    <n v="20700"/>
    <n v="41"/>
    <n v="2017200"/>
    <n v="0.05"/>
    <n v="100860"/>
    <n v="1916340"/>
  </r>
  <r>
    <s v="5560-1"/>
    <d v="2017-11-03T00:00:00"/>
    <x v="1"/>
    <s v="Mustofa Tarihoran"/>
    <s v="Gg. Cihampelas No. 423"/>
    <x v="1"/>
    <x v="2"/>
    <s v="E1030"/>
    <s v="Low"/>
    <s v="Economy Binders"/>
    <s v="Office Supplies"/>
    <s v="Small Box"/>
    <s v="Regular Air"/>
    <d v="2017-11-05T00:00:00"/>
    <n v="19950"/>
    <n v="31200"/>
    <n v="11250"/>
    <n v="20"/>
    <n v="624000"/>
    <n v="0.04"/>
    <n v="24960"/>
    <n v="599040"/>
  </r>
  <r>
    <s v="5562-1"/>
    <d v="2017-11-05T00:00:00"/>
    <x v="1"/>
    <s v="Paris Palastri"/>
    <s v="Jalan Pasirkoja No. 329"/>
    <x v="1"/>
    <x v="3"/>
    <s v="E1040"/>
    <s v="Critical"/>
    <s v="Smiths Metal Binder Clips"/>
    <s v="Office Supplies"/>
    <s v="Wrap Bag"/>
    <s v="Express Air"/>
    <d v="2017-11-07T00:00:00"/>
    <n v="24000"/>
    <n v="39300"/>
    <n v="15300"/>
    <n v="25"/>
    <n v="982500"/>
    <n v="0.09"/>
    <n v="88425"/>
    <n v="894075"/>
  </r>
  <r>
    <s v="5564-1"/>
    <d v="2017-11-06T00:00:00"/>
    <x v="1"/>
    <s v="Bakiono Wahyuni"/>
    <s v="Jl. Rumah Sakit No. 738"/>
    <x v="0"/>
    <x v="0"/>
    <s v="E1028"/>
    <s v="Low"/>
    <s v="Self-Adhesive Removable Labels"/>
    <s v="Office Supplies"/>
    <s v="Small Box"/>
    <s v="Regular Air"/>
    <d v="2017-11-08T00:00:00"/>
    <n v="29700"/>
    <n v="47250"/>
    <n v="17550"/>
    <n v="46"/>
    <n v="2173500"/>
    <n v="0.1"/>
    <n v="217350"/>
    <n v="1956150"/>
  </r>
  <r>
    <s v="5566-1"/>
    <d v="2017-11-07T00:00:00"/>
    <x v="1"/>
    <s v="Emas Kurniawan"/>
    <s v="Gg. Surapati No. 50"/>
    <x v="1"/>
    <x v="0"/>
    <s v="E1033"/>
    <s v="Low"/>
    <s v="HFX LaserJet 3310 Copier"/>
    <s v="Technology"/>
    <s v="Large Box"/>
    <s v="Regular Air"/>
    <d v="2017-11-16T00:00:00"/>
    <n v="5669850"/>
    <n v="8999850"/>
    <n v="3330000"/>
    <n v="25"/>
    <n v="224996250"/>
    <n v="7.0000000000000007E-2"/>
    <n v="15749738"/>
    <n v="209246513"/>
  </r>
  <r>
    <s v="5566-2"/>
    <d v="2017-11-07T00:00:00"/>
    <x v="1"/>
    <s v="Emas Kurniawan"/>
    <s v="Gg. Surapati No. 50"/>
    <x v="1"/>
    <x v="0"/>
    <s v="E1033"/>
    <s v="Low"/>
    <s v="Smiths Metal Binder Clips"/>
    <s v="Office Supplies"/>
    <s v="Wrap Bag"/>
    <s v="Regular Air"/>
    <d v="2017-11-14T00:00:00"/>
    <n v="24000"/>
    <n v="39300"/>
    <n v="15300"/>
    <n v="10"/>
    <n v="393000"/>
    <n v="0.08"/>
    <n v="31440"/>
    <n v="361560"/>
  </r>
  <r>
    <s v="5569-1"/>
    <d v="2017-11-09T00:00:00"/>
    <x v="1"/>
    <s v="Bakti Simbolon"/>
    <s v="Jl. R.E Martadinata No. 18"/>
    <x v="1"/>
    <x v="1"/>
    <s v="E1039"/>
    <s v="Medium"/>
    <s v="1726 Digital Answering Machine"/>
    <s v="Technology"/>
    <s v="Medium Box"/>
    <s v="Regular Air"/>
    <d v="2017-11-11T00:00:00"/>
    <n v="132300"/>
    <n v="314850"/>
    <n v="182550"/>
    <n v="9"/>
    <n v="2833650"/>
    <n v="0.08"/>
    <n v="226692"/>
    <n v="2606958"/>
  </r>
  <r>
    <s v="5570-1"/>
    <d v="2017-11-11T00:00:00"/>
    <x v="1"/>
    <s v="Gatot Wibisono"/>
    <s v="Gg. Otto Iskandardinata No. 6"/>
    <x v="0"/>
    <x v="3"/>
    <s v="E1028"/>
    <s v="High"/>
    <s v="Artisan File Folder Labels"/>
    <s v="Office Supplies"/>
    <s v="Small Box"/>
    <s v="Regular Air"/>
    <d v="2017-11-12T00:00:00"/>
    <n v="27600"/>
    <n v="43200"/>
    <n v="15600"/>
    <n v="11"/>
    <n v="475200"/>
    <n v="0.02"/>
    <n v="9504"/>
    <n v="465696"/>
  </r>
  <r>
    <s v="5572-1"/>
    <d v="2017-11-11T00:00:00"/>
    <x v="1"/>
    <s v="Abyasa Yulianti"/>
    <s v="Jalan Ciwastra No. 383"/>
    <x v="1"/>
    <x v="3"/>
    <s v="E1032"/>
    <s v="High"/>
    <s v="Artisan Flip-Chart Easel Binder, Black"/>
    <s v="Office Supplies"/>
    <s v="Small Box"/>
    <s v="Regular Air"/>
    <d v="2017-11-13T00:00:00"/>
    <n v="208200"/>
    <n v="335700"/>
    <n v="127500"/>
    <n v="34"/>
    <n v="11413800"/>
    <n v="0.01"/>
    <n v="114138"/>
    <n v="11299662"/>
  </r>
  <r>
    <s v="5574-1"/>
    <d v="2017-11-11T00:00:00"/>
    <x v="1"/>
    <s v="Jumadi Sitompul"/>
    <s v="Gg. M.H Thamrin No. 784"/>
    <x v="0"/>
    <x v="1"/>
    <s v="E1029"/>
    <s v="Medium"/>
    <s v="Security-Tint Envelopes"/>
    <s v="Office Supplies"/>
    <s v="Small Box"/>
    <s v="Regular Air"/>
    <d v="2017-11-13T00:00:00"/>
    <n v="73350"/>
    <n v="114600"/>
    <n v="41250"/>
    <n v="7"/>
    <n v="802200"/>
    <n v="0.06"/>
    <n v="48132"/>
    <n v="754068"/>
  </r>
  <r>
    <s v="5576-1"/>
    <d v="2017-11-15T00:00:00"/>
    <x v="1"/>
    <s v="Cahyadi Wulandari"/>
    <s v="Gang Cikapayang No. 055"/>
    <x v="1"/>
    <x v="1"/>
    <s v="E1040"/>
    <s v="Medium"/>
    <s v="Binder Posts"/>
    <s v="Office Supplies"/>
    <s v="Small Box"/>
    <s v="Regular Air"/>
    <d v="2017-11-16T00:00:00"/>
    <n v="52500"/>
    <n v="86100"/>
    <n v="33600"/>
    <n v="7"/>
    <n v="602700"/>
    <n v="0.04"/>
    <n v="24108"/>
    <n v="578592"/>
  </r>
  <r>
    <s v="5578-1"/>
    <d v="2017-11-17T00:00:00"/>
    <x v="1"/>
    <s v="Garang Kuswoyo"/>
    <s v="Jl. Antapani Lama No. 705"/>
    <x v="0"/>
    <x v="2"/>
    <s v="E1028"/>
    <s v="High"/>
    <s v="12 Colored Short Pencils"/>
    <s v="Office Supplies"/>
    <s v="Wrap Bag"/>
    <s v="Regular Air"/>
    <d v="2017-11-19T00:00:00"/>
    <n v="16350"/>
    <n v="39000"/>
    <n v="22650"/>
    <n v="43"/>
    <n v="1677000"/>
    <n v="0.06"/>
    <n v="100620"/>
    <n v="1576380"/>
  </r>
  <r>
    <s v="5579-1"/>
    <d v="2017-11-18T00:00:00"/>
    <x v="1"/>
    <s v="Irwan Wahyuni"/>
    <s v="Jl. Moch. Toha No. 1"/>
    <x v="1"/>
    <x v="1"/>
    <s v="E1041"/>
    <s v="Low"/>
    <s v="Artisan Hanging File Binders"/>
    <s v="Office Supplies"/>
    <s v="Small Box"/>
    <s v="Regular Air"/>
    <d v="2017-11-18T00:00:00"/>
    <n v="54750"/>
    <n v="89700"/>
    <n v="34950"/>
    <n v="32"/>
    <n v="2870400"/>
    <n v="0.1"/>
    <n v="287040"/>
    <n v="2583360"/>
  </r>
  <r>
    <s v="5581-1"/>
    <d v="2017-11-19T00:00:00"/>
    <x v="1"/>
    <s v="Gantar Kuswoyo"/>
    <s v="Jalan Jend. A. Yani No. 48"/>
    <x v="1"/>
    <x v="3"/>
    <s v="E1036"/>
    <s v="Critical"/>
    <s v="Alto Memo Cubes"/>
    <s v="Office Supplies"/>
    <s v="Wrap Bag"/>
    <s v="Regular Air"/>
    <d v="2017-11-21T00:00:00"/>
    <n v="49800"/>
    <n v="77700"/>
    <n v="27900"/>
    <n v="17"/>
    <n v="1320900"/>
    <n v="0.02"/>
    <n v="26418"/>
    <n v="1294482"/>
  </r>
  <r>
    <s v="5583-1"/>
    <d v="2017-11-23T00:00:00"/>
    <x v="1"/>
    <s v="Luis Hasanah"/>
    <s v="Gang Jayawijaya No. 91"/>
    <x v="1"/>
    <x v="1"/>
    <s v="E1037"/>
    <s v="Critical"/>
    <s v="Bagged Rubber Bands"/>
    <s v="Office Supplies"/>
    <s v="Wrap Bag"/>
    <s v="Regular Air"/>
    <d v="2017-11-24T00:00:00"/>
    <n v="3600"/>
    <n v="18900"/>
    <n v="15300"/>
    <n v="2"/>
    <n v="37800"/>
    <n v="0.06"/>
    <n v="2268"/>
    <n v="35532"/>
  </r>
  <r>
    <s v="5584-1"/>
    <d v="2017-11-23T00:00:00"/>
    <x v="1"/>
    <s v="Ibrani Widiastuti"/>
    <s v="Jalan R.E Martadinata No. 6"/>
    <x v="0"/>
    <x v="3"/>
    <s v="E1029"/>
    <s v="Critical"/>
    <s v="DrawIt Colored Pencils, 48-Color Set"/>
    <s v="Office Supplies"/>
    <s v="Wrap Bag"/>
    <s v="Regular Air"/>
    <d v="2017-11-26T00:00:00"/>
    <n v="323400"/>
    <n v="548250"/>
    <n v="224850"/>
    <n v="24"/>
    <n v="13158000"/>
    <n v="7.0000000000000007E-2"/>
    <n v="921060"/>
    <n v="12236940"/>
  </r>
  <r>
    <s v="5586-1"/>
    <d v="2017-11-23T00:00:00"/>
    <x v="1"/>
    <s v="Talia Maryadi"/>
    <s v="Jalan R.E Martadinata No. 6"/>
    <x v="0"/>
    <x v="1"/>
    <s v="E1029"/>
    <s v="Medium"/>
    <s v="Steady Major Accent Highlighters"/>
    <s v="Office Supplies"/>
    <s v="Wrap Bag"/>
    <s v="Regular Air"/>
    <d v="2017-11-25T00:00:00"/>
    <n v="56250"/>
    <n v="106200"/>
    <n v="49950"/>
    <n v="47"/>
    <n v="4991400"/>
    <n v="0.1"/>
    <n v="499140"/>
    <n v="4492260"/>
  </r>
  <r>
    <s v="5588-1"/>
    <d v="2017-11-23T00:00:00"/>
    <x v="1"/>
    <s v="Gambira Kusmawati"/>
    <s v="Jl. Antapani Lama No. 705"/>
    <x v="0"/>
    <x v="2"/>
    <s v="E1028"/>
    <s v="High"/>
    <s v="Wirebound Voice Message Log Book"/>
    <s v="Office Supplies"/>
    <s v="Wrap Bag"/>
    <s v="Express Air"/>
    <d v="2017-11-25T00:00:00"/>
    <n v="43500"/>
    <n v="71400"/>
    <n v="27900"/>
    <n v="11"/>
    <n v="785400"/>
    <n v="0.08"/>
    <n v="62832"/>
    <n v="722568"/>
  </r>
  <r>
    <s v="5589-1"/>
    <d v="2017-11-24T00:00:00"/>
    <x v="1"/>
    <s v="Gara Aryani"/>
    <s v="Gang R.E Martadinata No. 969"/>
    <x v="1"/>
    <x v="0"/>
    <s v="E1036"/>
    <s v="Low"/>
    <s v="Beekin 105-Key Black Keyboard"/>
    <s v="Technology"/>
    <s v="Small Box"/>
    <s v="Regular Air"/>
    <d v="2017-12-01T00:00:00"/>
    <n v="95850"/>
    <n v="299700"/>
    <n v="203850"/>
    <n v="5"/>
    <n v="1498500"/>
    <n v="0.09"/>
    <n v="134865"/>
    <n v="1363635"/>
  </r>
  <r>
    <s v="5591-1"/>
    <d v="2017-12-04T00:00:00"/>
    <x v="1"/>
    <s v="Bagus Astuti"/>
    <s v="Jalan Lembong No. 9"/>
    <x v="1"/>
    <x v="0"/>
    <s v="E1032"/>
    <s v="Not Specified"/>
    <s v="Smiths File Caddy"/>
    <s v="Office Supplies"/>
    <s v="Small Box"/>
    <s v="Regular Air"/>
    <d v="2017-12-05T00:00:00"/>
    <n v="60450"/>
    <n v="140700"/>
    <n v="80250"/>
    <n v="17"/>
    <n v="2391900"/>
    <n v="0.09"/>
    <n v="215271"/>
    <n v="2176629"/>
  </r>
  <r>
    <s v="5593-1"/>
    <d v="2017-12-07T00:00:00"/>
    <x v="1"/>
    <s v="Wardi Nasyidah"/>
    <s v="Jalan R.E Martadinata No. 6"/>
    <x v="0"/>
    <x v="1"/>
    <s v="E1029"/>
    <s v="High"/>
    <s v="Aluminum Document Frame"/>
    <s v="Furniture"/>
    <s v="Small Pack"/>
    <s v="Regular Air"/>
    <d v="2017-12-09T00:00:00"/>
    <n v="82500"/>
    <n v="183300"/>
    <n v="100800"/>
    <n v="37"/>
    <n v="6782100"/>
    <n v="0.09"/>
    <n v="610389"/>
    <n v="6171711"/>
  </r>
  <r>
    <s v="5594-1"/>
    <d v="2017-12-07T00:00:00"/>
    <x v="1"/>
    <s v="Gada Hardiansyah"/>
    <s v="Jl. W.R. Supratman No. 473"/>
    <x v="1"/>
    <x v="0"/>
    <s v="E1036"/>
    <s v="High"/>
    <s v="PastelOcean Color Pencil Set"/>
    <s v="Office Supplies"/>
    <s v="Wrap Bag"/>
    <s v="Regular Air"/>
    <d v="2017-12-09T00:00:00"/>
    <n v="166650"/>
    <n v="297600"/>
    <n v="130950"/>
    <n v="28"/>
    <n v="8332800"/>
    <n v="0.06"/>
    <n v="499968"/>
    <n v="7832832"/>
  </r>
  <r>
    <s v="5596-1"/>
    <d v="2017-12-08T00:00:00"/>
    <x v="1"/>
    <s v="Karta Purnawati"/>
    <s v="Jl. Sukabumi No. 44"/>
    <x v="2"/>
    <x v="1"/>
    <s v="E1036"/>
    <s v="Medium"/>
    <s v="TechSavi Access Keyboard"/>
    <s v="Technology"/>
    <s v="Small Box"/>
    <s v="Regular Air"/>
    <d v="2017-12-08T00:00:00"/>
    <n v="151050"/>
    <n v="239700"/>
    <n v="88650"/>
    <n v="46"/>
    <n v="11026200"/>
    <n v="0.02"/>
    <n v="220524"/>
    <n v="10805676"/>
  </r>
  <r>
    <s v="5597-1"/>
    <d v="2017-12-09T00:00:00"/>
    <x v="1"/>
    <s v="Salwa Wulandari"/>
    <s v="Gg. Jakarta No. 646"/>
    <x v="0"/>
    <x v="0"/>
    <s v="E1029"/>
    <s v="Not Specified"/>
    <s v="Smiths Metal Binder Clips"/>
    <s v="Office Supplies"/>
    <s v="Wrap Bag"/>
    <s v="Express Air"/>
    <d v="2017-12-10T00:00:00"/>
    <n v="24000"/>
    <n v="39300"/>
    <n v="15300"/>
    <n v="45"/>
    <n v="1768500"/>
    <n v="0.01"/>
    <n v="17685"/>
    <n v="1750815"/>
  </r>
  <r>
    <s v="5599-1"/>
    <d v="2017-12-10T00:00:00"/>
    <x v="1"/>
    <s v="Aswani Winarno"/>
    <s v="Jl. K.H. Wahid Hasyim No. 4"/>
    <x v="0"/>
    <x v="1"/>
    <s v="E1028"/>
    <s v="High"/>
    <s v="Cando PC940 Copier"/>
    <s v="Technology"/>
    <s v="Jumbo Drum"/>
    <s v="Delivery Truck"/>
    <d v="2017-12-10T00:00:00"/>
    <n v="4184850"/>
    <n v="6749850"/>
    <n v="2565000"/>
    <n v="15"/>
    <n v="101247750"/>
    <n v="0.04"/>
    <n v="4049910"/>
    <n v="97197840"/>
  </r>
  <r>
    <s v="5599-2"/>
    <d v="2017-12-10T00:00:00"/>
    <x v="1"/>
    <s v="Aswani Winarno"/>
    <s v="Jl. K.H. Wahid Hasyim No. 4"/>
    <x v="0"/>
    <x v="1"/>
    <s v="E1028"/>
    <s v="High"/>
    <s v="EcoTones Memo Sheets"/>
    <s v="Office Supplies"/>
    <s v="Wrap Bag"/>
    <s v="Regular Air"/>
    <d v="2017-12-11T00:00:00"/>
    <n v="37800"/>
    <n v="60000"/>
    <n v="22200"/>
    <n v="14"/>
    <n v="840000"/>
    <n v="0.06"/>
    <n v="50400"/>
    <n v="789600"/>
  </r>
  <r>
    <s v="5603-1"/>
    <d v="2017-12-10T00:00:00"/>
    <x v="1"/>
    <s v="Chandra Firmansyah"/>
    <s v="Jalan Kutai No. 503"/>
    <x v="1"/>
    <x v="2"/>
    <s v="E1039"/>
    <s v="Low"/>
    <s v="TechSavi Internet Navigator Keyboard"/>
    <s v="Technology"/>
    <s v="Small Box"/>
    <s v="Regular Air"/>
    <d v="2017-12-14T00:00:00"/>
    <n v="97650"/>
    <n v="464700"/>
    <n v="367050"/>
    <n v="37"/>
    <n v="17193900"/>
    <n v="0.03"/>
    <n v="515817"/>
    <n v="16678083"/>
  </r>
  <r>
    <s v="5604-1"/>
    <d v="2017-12-15T00:00:00"/>
    <x v="1"/>
    <s v="Cengkal Lazuardi"/>
    <s v="Gang R.E Martadinata No. 969"/>
    <x v="1"/>
    <x v="0"/>
    <s v="E1036"/>
    <s v="Low"/>
    <s v="TechSavi Access Keyboard"/>
    <s v="Technology"/>
    <s v="Small Box"/>
    <s v="Regular Air"/>
    <d v="2017-12-17T00:00:00"/>
    <n v="151050"/>
    <n v="239700"/>
    <n v="88650"/>
    <n v="29"/>
    <n v="6951300"/>
    <n v="0.04"/>
    <n v="278052"/>
    <n v="6673248"/>
  </r>
  <r>
    <s v="5605-1"/>
    <d v="2017-12-16T00:00:00"/>
    <x v="1"/>
    <s v="Arsipatra Halimah"/>
    <s v="Gang Otto Iskandardinata No. 167"/>
    <x v="1"/>
    <x v="3"/>
    <s v="E1037"/>
    <s v="Medium"/>
    <s v="Artisan Hi-Liter GlideStik Fluorescent Highlighter, Yellow Ink"/>
    <s v="Office Supplies"/>
    <s v="Wrap Bag"/>
    <s v="Regular Air"/>
    <d v="2017-12-18T00:00:00"/>
    <n v="28800"/>
    <n v="48900"/>
    <n v="20100"/>
    <n v="31"/>
    <n v="1515900"/>
    <n v="0"/>
    <n v="0"/>
    <n v="1515900"/>
  </r>
  <r>
    <s v="5606-1"/>
    <d v="2017-12-16T00:00:00"/>
    <x v="1"/>
    <s v="Diah Prakasa"/>
    <s v="Jl. Pasir Koja No. 2"/>
    <x v="2"/>
    <x v="1"/>
    <s v="E1033"/>
    <s v="Low"/>
    <s v="Artisan Hi-Liter Smear-Safe Highlighters"/>
    <s v="Office Supplies"/>
    <s v="Wrap Bag"/>
    <s v="Regular Air"/>
    <d v="2017-12-23T00:00:00"/>
    <n v="44700"/>
    <n v="87600"/>
    <n v="42900"/>
    <n v="22"/>
    <n v="1927200"/>
    <n v="0.1"/>
    <n v="192720"/>
    <n v="1734480"/>
  </r>
  <r>
    <s v="5607-1"/>
    <d v="2017-12-17T00:00:00"/>
    <x v="1"/>
    <s v="Limar Usamah"/>
    <s v="Jl. S. Parman No. 38"/>
    <x v="1"/>
    <x v="1"/>
    <s v="E1033"/>
    <s v="Not Specified"/>
    <s v="Apex Preferred Stainless Steel Scissors"/>
    <s v="Office Supplies"/>
    <s v="Small Pack"/>
    <s v="Regular Air"/>
    <d v="2017-12-18T00:00:00"/>
    <n v="37500"/>
    <n v="85200"/>
    <n v="47700"/>
    <n v="23"/>
    <n v="1959600"/>
    <n v="0.01"/>
    <n v="19596"/>
    <n v="1940004"/>
  </r>
  <r>
    <s v="5609-1"/>
    <d v="2017-12-20T00:00:00"/>
    <x v="1"/>
    <s v="Enteng Simbolon"/>
    <s v="Gg. Raya Ujungberung No. 54"/>
    <x v="2"/>
    <x v="0"/>
    <s v="E1039"/>
    <s v="Not Specified"/>
    <s v="Smiths General Use 3-Ring Binders"/>
    <s v="Office Supplies"/>
    <s v="Small Box"/>
    <s v="Regular Air"/>
    <d v="2017-12-20T00:00:00"/>
    <n v="17700"/>
    <n v="28200"/>
    <n v="10500"/>
    <n v="47"/>
    <n v="1325400"/>
    <n v="0.06"/>
    <n v="79524"/>
    <n v="1245876"/>
  </r>
  <r>
    <s v="5609-2"/>
    <d v="2017-12-20T00:00:00"/>
    <x v="1"/>
    <s v="Enteng Simbolon"/>
    <s v="Gg. Raya Ujungberung No. 54"/>
    <x v="2"/>
    <x v="0"/>
    <s v="E1039"/>
    <s v="Not Specified"/>
    <s v="Steady Liquid Accent Tank-Style Highlighters"/>
    <s v="Office Supplies"/>
    <s v="Wrap Bag"/>
    <s v="Regular Air"/>
    <d v="2017-12-22T00:00:00"/>
    <n v="19650"/>
    <n v="42600"/>
    <n v="22950"/>
    <n v="39"/>
    <n v="1661400"/>
    <n v="0.08"/>
    <n v="132912"/>
    <n v="1528488"/>
  </r>
  <r>
    <s v="5612-1"/>
    <d v="2017-12-23T00:00:00"/>
    <x v="1"/>
    <s v="Yuliana Rahmawati"/>
    <s v="Gang Kebonjati No. 827"/>
    <x v="2"/>
    <x v="1"/>
    <s v="E1033"/>
    <s v="Not Specified"/>
    <s v="3Max Polarizing Light Filter Sleeves"/>
    <s v="Furniture"/>
    <s v="Small Pack"/>
    <s v="Regular Air"/>
    <d v="2017-12-25T00:00:00"/>
    <n v="170700"/>
    <n v="279750"/>
    <n v="109050"/>
    <n v="7"/>
    <n v="1958250"/>
    <n v="0.01"/>
    <n v="19583"/>
    <n v="1938668"/>
  </r>
  <r>
    <s v="5613-1"/>
    <d v="2017-12-24T00:00:00"/>
    <x v="1"/>
    <s v="Bakiono Wahyuni"/>
    <s v="Jl. Rumah Sakit No. 738"/>
    <x v="0"/>
    <x v="0"/>
    <s v="E1028"/>
    <s v="Critical"/>
    <s v="Binder Clips by OIC"/>
    <s v="Office Supplies"/>
    <s v="Wrap Bag"/>
    <s v="Regular Air"/>
    <d v="2017-12-26T00:00:00"/>
    <n v="13950"/>
    <n v="22200"/>
    <n v="8250"/>
    <n v="15"/>
    <n v="333000"/>
    <n v="0.03"/>
    <n v="9990"/>
    <n v="323010"/>
  </r>
  <r>
    <s v="5615-1"/>
    <d v="2017-12-25T00:00:00"/>
    <x v="1"/>
    <s v="Hasim Salahudin"/>
    <s v="Jl. Pasir Koja No. 059"/>
    <x v="1"/>
    <x v="1"/>
    <s v="E1032"/>
    <s v="Critical"/>
    <s v="Creator Anti Dust Chalk, 12/Pack"/>
    <s v="Office Supplies"/>
    <s v="Wrap Bag"/>
    <s v="Regular Air"/>
    <d v="2017-12-26T00:00:00"/>
    <n v="16350"/>
    <n v="27300"/>
    <n v="10950"/>
    <n v="36"/>
    <n v="982800"/>
    <n v="0.09"/>
    <n v="88452"/>
    <n v="894348"/>
  </r>
  <r>
    <s v="5616-1"/>
    <d v="2017-12-25T00:00:00"/>
    <x v="1"/>
    <s v="Saka Wijaya"/>
    <s v="Jl. Jend. Sudirman No. 0"/>
    <x v="1"/>
    <x v="2"/>
    <s v="E1030"/>
    <s v="Low"/>
    <s v="Multi-Use Personal File Cart and Caster Set, Three Stacking Bins"/>
    <s v="Office Supplies"/>
    <s v="Small Box"/>
    <s v="Regular Air"/>
    <d v="2018-01-01T00:00:00"/>
    <n v="224250"/>
    <n v="521400"/>
    <n v="297150"/>
    <n v="34"/>
    <n v="17727600"/>
    <n v="0.03"/>
    <n v="531828"/>
    <n v="17195772"/>
  </r>
  <r>
    <s v="5618-1"/>
    <d v="2017-12-26T00:00:00"/>
    <x v="1"/>
    <s v="Labuh Permata"/>
    <s v="Jalan Jend. A. Yani No. 48"/>
    <x v="1"/>
    <x v="3"/>
    <s v="E1036"/>
    <s v="Low"/>
    <s v="Angle-D Binders with Locking Rings, Label Holders"/>
    <s v="Office Supplies"/>
    <s v="Small Box"/>
    <s v="Regular Air"/>
    <d v="2017-12-30T00:00:00"/>
    <n v="67950"/>
    <n v="109500"/>
    <n v="41550"/>
    <n v="26"/>
    <n v="2847000"/>
    <n v="0.03"/>
    <n v="85410"/>
    <n v="2761590"/>
  </r>
  <r>
    <s v="5619-1"/>
    <d v="2017-12-30T00:00:00"/>
    <x v="1"/>
    <s v="Dadap Zulkarnain"/>
    <s v="Gang W.R. Supratman No. 8"/>
    <x v="1"/>
    <x v="1"/>
    <s v="E1031"/>
    <s v="Critical"/>
    <s v="Artisan Poly Binder Pockets"/>
    <s v="Office Supplies"/>
    <s v="Small Box"/>
    <s v="Regular Air"/>
    <d v="2017-12-31T00:00:00"/>
    <n v="33900"/>
    <n v="53700"/>
    <n v="19800"/>
    <n v="19"/>
    <n v="1020300"/>
    <n v="0"/>
    <n v="0"/>
    <n v="1020300"/>
  </r>
  <r>
    <s v="5621-1"/>
    <d v="2018-01-03T00:00:00"/>
    <x v="2"/>
    <s v="Luhung Nuraini"/>
    <s v="Gang Monginsidi No. 138"/>
    <x v="0"/>
    <x v="2"/>
    <s v="E1029"/>
    <s v="Medium"/>
    <s v="600 Series Non-Flip"/>
    <s v="Technology"/>
    <s v="Small Box"/>
    <s v="Regular Air"/>
    <d v="2018-01-05T00:00:00"/>
    <n v="296700"/>
    <n v="689850"/>
    <n v="393150"/>
    <n v="23"/>
    <n v="15866550"/>
    <n v="0.1"/>
    <n v="1586655"/>
    <n v="14279895"/>
  </r>
  <r>
    <s v="5621-2"/>
    <d v="2018-01-03T00:00:00"/>
    <x v="2"/>
    <s v="Luhung Nuraini"/>
    <s v="Gang Monginsidi No. 138"/>
    <x v="0"/>
    <x v="2"/>
    <s v="E1029"/>
    <s v="Medium"/>
    <s v="Binder Clips by OIC"/>
    <s v="Office Supplies"/>
    <s v="Wrap Bag"/>
    <s v="Regular Air"/>
    <d v="2018-01-04T00:00:00"/>
    <n v="13950"/>
    <n v="22200"/>
    <n v="8250"/>
    <n v="33"/>
    <n v="732600"/>
    <n v="0.06"/>
    <n v="43956"/>
    <n v="688644"/>
  </r>
  <r>
    <s v="5625-1"/>
    <d v="2018-01-05T00:00:00"/>
    <x v="2"/>
    <s v="Dian Haryanti"/>
    <s v="Jl. Ciwastra No. 543"/>
    <x v="0"/>
    <x v="1"/>
    <s v="E1029"/>
    <s v="High"/>
    <s v="DrawIt Colored Pencils"/>
    <s v="Office Supplies"/>
    <s v="Wrap Bag"/>
    <s v="Express Air"/>
    <d v="2018-01-07T00:00:00"/>
    <n v="65550"/>
    <n v="136650"/>
    <n v="71100"/>
    <n v="48"/>
    <n v="6559200"/>
    <n v="0.06"/>
    <n v="393552"/>
    <n v="6165648"/>
  </r>
  <r>
    <s v="5627-1"/>
    <d v="2018-01-09T00:00:00"/>
    <x v="2"/>
    <s v="Latika Siregar"/>
    <s v="Jalan S. Parman No. 88"/>
    <x v="2"/>
    <x v="1"/>
    <s v="E1036"/>
    <s v="Low"/>
    <s v="Office Shears by Apex"/>
    <s v="Office Supplies"/>
    <s v="Small Pack"/>
    <s v="Regular Air"/>
    <d v="2018-01-14T00:00:00"/>
    <n v="14100"/>
    <n v="31200"/>
    <n v="17100"/>
    <n v="36"/>
    <n v="1123200"/>
    <n v="0.01"/>
    <n v="11232"/>
    <n v="1111968"/>
  </r>
  <r>
    <s v="5629-1"/>
    <d v="2018-01-10T00:00:00"/>
    <x v="2"/>
    <s v="Jaiman Marbun"/>
    <s v="Gg. Kapten Muslihat No. 5"/>
    <x v="1"/>
    <x v="1"/>
    <s v="E1034"/>
    <s v="High"/>
    <s v="Smiths Paper Clips"/>
    <s v="Office Supplies"/>
    <s v="Wrap Bag"/>
    <s v="Regular Air"/>
    <d v="2018-01-11T00:00:00"/>
    <n v="22950"/>
    <n v="37050"/>
    <n v="14100"/>
    <n v="49"/>
    <n v="1815450"/>
    <n v="0.03"/>
    <n v="54464"/>
    <n v="1760987"/>
  </r>
  <r>
    <s v="5630-1"/>
    <d v="2018-01-10T00:00:00"/>
    <x v="2"/>
    <s v="Cawuk Pradipta"/>
    <s v="Gang Jakarta No. 938"/>
    <x v="1"/>
    <x v="0"/>
    <s v="E1036"/>
    <s v="High"/>
    <s v="Steady Liquid Accent Highlighters"/>
    <s v="Office Supplies"/>
    <s v="Wrap Bag"/>
    <s v="Regular Air"/>
    <d v="2018-01-11T00:00:00"/>
    <n v="52050"/>
    <n v="100200"/>
    <n v="48150"/>
    <n v="16"/>
    <n v="1603200"/>
    <n v="0.1"/>
    <n v="160320"/>
    <n v="1442880"/>
  </r>
  <r>
    <s v="5631-1"/>
    <d v="2018-01-11T00:00:00"/>
    <x v="2"/>
    <s v="Harimurti Wulandari"/>
    <s v="Jl. Indragiri No. 43"/>
    <x v="2"/>
    <x v="3"/>
    <s v="E1036"/>
    <s v="Low"/>
    <s v="OIC Thumb-Tacks"/>
    <s v="Office Supplies"/>
    <s v="Wrap Bag"/>
    <s v="Regular Air"/>
    <d v="2018-01-11T00:00:00"/>
    <n v="10650"/>
    <n v="17100"/>
    <n v="6450"/>
    <n v="8"/>
    <n v="136800"/>
    <n v="0"/>
    <n v="0"/>
    <n v="136800"/>
  </r>
  <r>
    <s v="5633-1"/>
    <d v="2018-01-13T00:00:00"/>
    <x v="2"/>
    <s v="Wawan Riyanti"/>
    <s v="Jl. Antapani Lama No. 705"/>
    <x v="0"/>
    <x v="0"/>
    <s v="E1028"/>
    <s v="High"/>
    <s v="Adesso Programmable 142-Key Keyboard"/>
    <s v="Technology"/>
    <s v="Small Box"/>
    <s v="Regular Air"/>
    <d v="2018-01-15T00:00:00"/>
    <n v="594600"/>
    <n v="2287200"/>
    <n v="1692600"/>
    <n v="48"/>
    <n v="109785600"/>
    <n v="0.04"/>
    <n v="4391424"/>
    <n v="105394176"/>
  </r>
  <r>
    <s v="5635-1"/>
    <d v="2018-01-13T00:00:00"/>
    <x v="2"/>
    <s v="Rama Firgantoro"/>
    <s v="Jalan Ciwastra No. 383"/>
    <x v="1"/>
    <x v="1"/>
    <s v="E1032"/>
    <s v="Not Specified"/>
    <s v="PastelOcean Color Pencil Set"/>
    <s v="Office Supplies"/>
    <s v="Wrap Bag"/>
    <s v="Express Air"/>
    <d v="2018-01-14T00:00:00"/>
    <n v="166650"/>
    <n v="297600"/>
    <n v="130950"/>
    <n v="15"/>
    <n v="4464000"/>
    <n v="0"/>
    <n v="0"/>
    <n v="4464000"/>
  </r>
  <r>
    <s v="5637-1"/>
    <d v="2018-01-14T00:00:00"/>
    <x v="2"/>
    <s v="Anom Hasanah"/>
    <s v="Jalan Gardujati No. 6"/>
    <x v="1"/>
    <x v="0"/>
    <s v="E1034"/>
    <s v="High"/>
    <s v="Artisan 487 Labels"/>
    <s v="Office Supplies"/>
    <s v="Small Box"/>
    <s v="Regular Air"/>
    <d v="2018-01-16T00:00:00"/>
    <n v="34350"/>
    <n v="55350"/>
    <n v="21000"/>
    <n v="30"/>
    <n v="1660500"/>
    <n v="0.09"/>
    <n v="149445"/>
    <n v="1511055"/>
  </r>
  <r>
    <s v="5639-1"/>
    <d v="2018-01-14T00:00:00"/>
    <x v="2"/>
    <s v="Jamil Mustofa"/>
    <s v="Jalan Cikutra Barat No. 96"/>
    <x v="2"/>
    <x v="1"/>
    <s v="E1033"/>
    <s v="High"/>
    <s v="Smiths Colored Bar Computer Paper"/>
    <s v="Office Supplies"/>
    <s v="Small Box"/>
    <s v="Regular Air"/>
    <d v="2018-01-16T00:00:00"/>
    <n v="329550"/>
    <n v="531600"/>
    <n v="202050"/>
    <n v="29"/>
    <n v="15416400"/>
    <n v="0.03"/>
    <n v="462492"/>
    <n v="14953908"/>
  </r>
  <r>
    <s v="5641-1"/>
    <d v="2018-01-15T00:00:00"/>
    <x v="2"/>
    <s v="Dian Haryanti"/>
    <s v="Jl. Ciwastra No. 543"/>
    <x v="0"/>
    <x v="1"/>
    <s v="E1029"/>
    <s v="Not Specified"/>
    <s v="OIC Thumb-Tacks"/>
    <s v="Office Supplies"/>
    <s v="Wrap Bag"/>
    <s v="Regular Air"/>
    <d v="2018-01-17T00:00:00"/>
    <n v="10650"/>
    <n v="17100"/>
    <n v="6450"/>
    <n v="4"/>
    <n v="68400"/>
    <n v="0"/>
    <n v="0"/>
    <n v="68400"/>
  </r>
  <r>
    <s v="5643-1"/>
    <d v="2018-01-16T00:00:00"/>
    <x v="2"/>
    <s v="Latif Nasyiah"/>
    <s v="Jalan Ciwastra No. 383"/>
    <x v="1"/>
    <x v="2"/>
    <s v="E1032"/>
    <s v="Low"/>
    <s v="Artisan Non-Stick Binders"/>
    <s v="Office Supplies"/>
    <s v="Small Box"/>
    <s v="Express Air"/>
    <d v="2018-01-23T00:00:00"/>
    <n v="41100"/>
    <n v="67350"/>
    <n v="26250"/>
    <n v="44"/>
    <n v="2963400"/>
    <n v="0.03"/>
    <n v="88902"/>
    <n v="2874498"/>
  </r>
  <r>
    <s v="5644-1"/>
    <d v="2018-01-16T00:00:00"/>
    <x v="2"/>
    <s v="Zulfa Puspasari"/>
    <s v="Gang Astana Anyar No. 0"/>
    <x v="2"/>
    <x v="0"/>
    <s v="E1036"/>
    <s v="Low"/>
    <s v="Laser DVD-RAM discs"/>
    <s v="Technology"/>
    <s v="Small Pack"/>
    <s v="Regular Air"/>
    <d v="2018-01-18T00:00:00"/>
    <n v="302700"/>
    <n v="531150"/>
    <n v="228450"/>
    <n v="5"/>
    <n v="2655750"/>
    <n v="0"/>
    <n v="0"/>
    <n v="2655750"/>
  </r>
  <r>
    <s v="5645-1"/>
    <d v="2018-01-18T00:00:00"/>
    <x v="2"/>
    <s v="Kunthara Prasetya"/>
    <s v="Jalan Astana Anyar No. 41"/>
    <x v="0"/>
    <x v="2"/>
    <s v="E1028"/>
    <s v="Critical"/>
    <s v="Artisan 481 Labels"/>
    <s v="Office Supplies"/>
    <s v="Small Box"/>
    <s v="Regular Air"/>
    <d v="2018-01-19T00:00:00"/>
    <n v="29100"/>
    <n v="46200"/>
    <n v="17100"/>
    <n v="46"/>
    <n v="2125200"/>
    <n v="0.04"/>
    <n v="85008"/>
    <n v="2040192"/>
  </r>
  <r>
    <s v="5646-1"/>
    <d v="2018-01-20T00:00:00"/>
    <x v="2"/>
    <s v="Wani Astuti"/>
    <s v="Gg. Siliwangi No. 82"/>
    <x v="1"/>
    <x v="1"/>
    <s v="E1036"/>
    <s v="High"/>
    <s v="Aluminum Document Frame"/>
    <s v="Furniture"/>
    <s v="Small Pack"/>
    <s v="Regular Air"/>
    <d v="2018-01-22T00:00:00"/>
    <n v="82500"/>
    <n v="183300"/>
    <n v="100800"/>
    <n v="1"/>
    <n v="183300"/>
    <n v="0.1"/>
    <n v="18330"/>
    <n v="164970"/>
  </r>
  <r>
    <s v="5647-1"/>
    <d v="2018-01-21T00:00:00"/>
    <x v="2"/>
    <s v="Leo Pranowo"/>
    <s v="Gg. Suniaraja No. 21"/>
    <x v="1"/>
    <x v="2"/>
    <s v="E1031"/>
    <s v="High"/>
    <s v="Apex Box Cutter Scissors"/>
    <s v="Office Supplies"/>
    <s v="Small Pack"/>
    <s v="Regular Air"/>
    <d v="2018-01-21T00:00:00"/>
    <n v="62850"/>
    <n v="153450"/>
    <n v="90600"/>
    <n v="37"/>
    <n v="5677650"/>
    <n v="0.08"/>
    <n v="454212"/>
    <n v="5223438"/>
  </r>
  <r>
    <s v="5648-1"/>
    <d v="2018-01-22T00:00:00"/>
    <x v="2"/>
    <s v="Nilam Prastuti"/>
    <s v="Gang Asia Afrika No. 96"/>
    <x v="1"/>
    <x v="1"/>
    <s v="E1036"/>
    <s v="Low"/>
    <s v="Artisan Reinforcements for Hole-Punch Pages"/>
    <s v="Office Supplies"/>
    <s v="Small Box"/>
    <s v="Regular Air"/>
    <d v="2018-01-29T00:00:00"/>
    <n v="17850"/>
    <n v="29700"/>
    <n v="11850"/>
    <n v="38"/>
    <n v="1128600"/>
    <n v="0.05"/>
    <n v="56430"/>
    <n v="1072170"/>
  </r>
  <r>
    <s v="5650-1"/>
    <d v="2018-01-23T00:00:00"/>
    <x v="2"/>
    <s v="Janet Riyanti"/>
    <s v="Jalan Gegerkalong Hilir No. 763"/>
    <x v="1"/>
    <x v="0"/>
    <s v="E1032"/>
    <s v="Medium"/>
    <s v="PastelOcean Color Pencil Set"/>
    <s v="Office Supplies"/>
    <s v="Wrap Bag"/>
    <s v="Regular Air"/>
    <d v="2018-01-23T00:00:00"/>
    <n v="166650"/>
    <n v="297600"/>
    <n v="130950"/>
    <n v="43"/>
    <n v="12796800"/>
    <n v="0.03"/>
    <n v="383904"/>
    <n v="12412896"/>
  </r>
  <r>
    <s v="5651-1"/>
    <d v="2018-01-27T00:00:00"/>
    <x v="2"/>
    <s v="Aris Widiastuti"/>
    <s v="Jl. S. Parman No. 91"/>
    <x v="1"/>
    <x v="0"/>
    <s v="E1034"/>
    <s v="Low"/>
    <s v="Ames Color-File Green Diamond Border X-ray Mailers"/>
    <s v="Office Supplies"/>
    <s v="Small Box"/>
    <s v="Express Air"/>
    <d v="2018-01-31T00:00:00"/>
    <n v="781050"/>
    <n v="1259700"/>
    <n v="478650"/>
    <n v="34"/>
    <n v="42829800"/>
    <n v="0.06"/>
    <n v="2569788"/>
    <n v="40260012"/>
  </r>
  <r>
    <s v="5653-1"/>
    <d v="2018-01-28T00:00:00"/>
    <x v="2"/>
    <s v="Wawan Riyanti"/>
    <s v="Jl. Antapani Lama No. 705"/>
    <x v="0"/>
    <x v="0"/>
    <s v="E1028"/>
    <s v="Critical"/>
    <s v="EcoTones Memo Sheets"/>
    <s v="Office Supplies"/>
    <s v="Wrap Bag"/>
    <s v="Regular Air"/>
    <d v="2018-01-29T00:00:00"/>
    <n v="37800"/>
    <n v="60000"/>
    <n v="22200"/>
    <n v="36"/>
    <n v="2160000"/>
    <n v="0.01"/>
    <n v="21600"/>
    <n v="2138400"/>
  </r>
  <r>
    <s v="5655-1"/>
    <d v="2018-01-29T00:00:00"/>
    <x v="2"/>
    <s v="Argono Pertiwi"/>
    <s v="Gg. Monginsidi No. 3"/>
    <x v="0"/>
    <x v="0"/>
    <s v="E1029"/>
    <s v="Medium"/>
    <s v="Apex Straight Scissors"/>
    <s v="Office Supplies"/>
    <s v="Small Pack"/>
    <s v="Regular Air"/>
    <d v="2018-01-29T00:00:00"/>
    <n v="77850"/>
    <n v="194700"/>
    <n v="116850"/>
    <n v="11"/>
    <n v="2141700"/>
    <n v="0.08"/>
    <n v="171336"/>
    <n v="1970364"/>
  </r>
  <r>
    <s v="5655-2"/>
    <d v="2018-01-29T00:00:00"/>
    <x v="2"/>
    <s v="Argono Pertiwi"/>
    <s v="Gg. Monginsidi No. 3"/>
    <x v="0"/>
    <x v="0"/>
    <s v="E1029"/>
    <s v="Medium"/>
    <s v="EcoTones Memo Sheets"/>
    <s v="Office Supplies"/>
    <s v="Wrap Bag"/>
    <s v="Regular Air"/>
    <d v="2018-01-31T00:00:00"/>
    <n v="37800"/>
    <n v="60000"/>
    <n v="22200"/>
    <n v="19"/>
    <n v="1140000"/>
    <n v="0.01"/>
    <n v="11400"/>
    <n v="1128600"/>
  </r>
  <r>
    <s v="5658-1"/>
    <d v="2018-01-30T00:00:00"/>
    <x v="2"/>
    <s v="Wawan Riyanti"/>
    <s v="Jl. Antapani Lama No. 705"/>
    <x v="0"/>
    <x v="0"/>
    <s v="E1028"/>
    <s v="Not Specified"/>
    <s v="Artisan 48 Labels"/>
    <s v="Office Supplies"/>
    <s v="Small Box"/>
    <s v="Regular Air"/>
    <d v="2018-02-01T00:00:00"/>
    <n v="57600"/>
    <n v="94500"/>
    <n v="36900"/>
    <n v="8"/>
    <n v="756000"/>
    <n v="0.01"/>
    <n v="7560"/>
    <n v="748440"/>
  </r>
  <r>
    <s v="5659-1"/>
    <d v="2018-01-31T00:00:00"/>
    <x v="2"/>
    <s v="Laras Lazuardi"/>
    <s v="Gg. Wonoayu No. 96"/>
    <x v="0"/>
    <x v="1"/>
    <s v="E1028"/>
    <s v="High"/>
    <s v="Beekin 6 Outlet Metallic Surge Strip"/>
    <s v="Office Supplies"/>
    <s v="Small Box"/>
    <s v="Express Air"/>
    <d v="2018-02-01T00:00:00"/>
    <n v="66900"/>
    <n v="163350"/>
    <n v="96450"/>
    <n v="4"/>
    <n v="653400"/>
    <n v="0.05"/>
    <n v="32670"/>
    <n v="620730"/>
  </r>
  <r>
    <s v="5661-1"/>
    <d v="2018-02-01T00:00:00"/>
    <x v="2"/>
    <s v="Luhung Nuraini"/>
    <s v="Gang Monginsidi No. 138"/>
    <x v="0"/>
    <x v="3"/>
    <s v="E1029"/>
    <s v="Not Specified"/>
    <s v="TechSavi Access Keyboard"/>
    <s v="Technology"/>
    <s v="Small Box"/>
    <s v="Regular Air"/>
    <d v="2018-02-03T00:00:00"/>
    <n v="124650"/>
    <n v="239700"/>
    <n v="115050"/>
    <n v="38"/>
    <n v="9108600"/>
    <n v="0.1"/>
    <n v="910860"/>
    <n v="8197740"/>
  </r>
  <r>
    <s v="5663-1"/>
    <d v="2018-02-02T00:00:00"/>
    <x v="2"/>
    <s v="Prabawa Maryadi"/>
    <s v="Jalan Joyoboyo No. 3"/>
    <x v="1"/>
    <x v="2"/>
    <s v="E1034"/>
    <s v="Not Specified"/>
    <s v="Artisan Hi-Liter EverBold Pen Style Fluorescent Highlighters, 4/Pack"/>
    <s v="Office Supplies"/>
    <s v="Wrap Bag"/>
    <s v="Regular Air"/>
    <d v="2018-02-03T00:00:00"/>
    <n v="67200"/>
    <n v="122100"/>
    <n v="54900"/>
    <n v="46"/>
    <n v="5616600"/>
    <n v="0"/>
    <n v="0"/>
    <n v="5616600"/>
  </r>
  <r>
    <s v="5665-1"/>
    <d v="2018-02-02T00:00:00"/>
    <x v="2"/>
    <s v="Bakiono Wahyuni"/>
    <s v="Jl. Rumah Sakit No. 738"/>
    <x v="0"/>
    <x v="1"/>
    <s v="E1028"/>
    <s v="Medium"/>
    <s v="Smiths SlimLine Pencil Sharpener"/>
    <s v="Office Supplies"/>
    <s v="Small Pack"/>
    <s v="Regular Air"/>
    <d v="2018-02-02T00:00:00"/>
    <n v="71850"/>
    <n v="179550"/>
    <n v="107700"/>
    <n v="8"/>
    <n v="1436400"/>
    <n v="0.03"/>
    <n v="43092"/>
    <n v="1393308"/>
  </r>
  <r>
    <s v="5667-1"/>
    <d v="2018-02-03T00:00:00"/>
    <x v="2"/>
    <s v="Gamani Maryati"/>
    <s v="Jl. Rumah Sakit No. 738"/>
    <x v="0"/>
    <x v="2"/>
    <s v="E1028"/>
    <s v="High"/>
    <s v="3Max Organizer Strips"/>
    <s v="Office Supplies"/>
    <s v="Small Box"/>
    <s v="Regular Air"/>
    <d v="2018-02-04T00:00:00"/>
    <n v="51000"/>
    <n v="81000"/>
    <n v="30000"/>
    <n v="22"/>
    <n v="1782000"/>
    <n v="0.1"/>
    <n v="178200"/>
    <n v="1603800"/>
  </r>
  <r>
    <s v="5669-1"/>
    <d v="2018-02-04T00:00:00"/>
    <x v="2"/>
    <s v="Citra Natsir"/>
    <s v="Gg. Joyoboyo No. 691"/>
    <x v="1"/>
    <x v="1"/>
    <s v="E1032"/>
    <s v="Not Specified"/>
    <s v="Alto Perma 2700 Stacking Storage Drawers"/>
    <s v="Office Supplies"/>
    <s v="Small Box"/>
    <s v="Regular Air"/>
    <d v="2018-02-06T00:00:00"/>
    <n v="133800"/>
    <n v="446100"/>
    <n v="312300"/>
    <n v="19"/>
    <n v="8475900"/>
    <n v="0.1"/>
    <n v="847590"/>
    <n v="7628310"/>
  </r>
  <r>
    <s v="5670-1"/>
    <d v="2018-02-07T00:00:00"/>
    <x v="2"/>
    <s v="Luluh Pratiwi"/>
    <s v="Jalan Jend. A. Yani No. 48"/>
    <x v="1"/>
    <x v="0"/>
    <s v="E1036"/>
    <s v="Medium"/>
    <s v="Artisan Hanging File Binders"/>
    <s v="Office Supplies"/>
    <s v="Small Box"/>
    <s v="Regular Air"/>
    <d v="2018-02-08T00:00:00"/>
    <n v="54750"/>
    <n v="89700"/>
    <n v="34950"/>
    <n v="19"/>
    <n v="1704300"/>
    <n v="0.01"/>
    <n v="17043"/>
    <n v="1687257"/>
  </r>
  <r>
    <s v="5671-1"/>
    <d v="2018-02-08T00:00:00"/>
    <x v="2"/>
    <s v="Taufik Najmudin"/>
    <s v="Jalan R.E Martadinata No. 6"/>
    <x v="0"/>
    <x v="2"/>
    <s v="E1029"/>
    <s v="Low"/>
    <s v="Artisan Hi-Liter Pen Style Six-Color Fluorescent Set"/>
    <s v="Office Supplies"/>
    <s v="Wrap Bag"/>
    <s v="Regular Air"/>
    <d v="2018-02-12T00:00:00"/>
    <n v="32400"/>
    <n v="57750"/>
    <n v="25350"/>
    <n v="10"/>
    <n v="577500"/>
    <n v="0.06"/>
    <n v="34650"/>
    <n v="542850"/>
  </r>
  <r>
    <s v="5672-1"/>
    <d v="2018-02-09T00:00:00"/>
    <x v="2"/>
    <s v="Enteng Simbolon"/>
    <s v="Gg. Raya Ujungberung No. 54"/>
    <x v="2"/>
    <x v="0"/>
    <s v="E1039"/>
    <s v="Medium"/>
    <s v="TechSavi Cordless Keyboard"/>
    <s v="Technology"/>
    <s v="Small Box"/>
    <s v="Regular Air"/>
    <d v="2018-02-10T00:00:00"/>
    <n v="267600"/>
    <n v="524850"/>
    <n v="257250"/>
    <n v="29"/>
    <n v="15220650"/>
    <n v="0.09"/>
    <n v="1369859"/>
    <n v="13850792"/>
  </r>
  <r>
    <s v="5674-1"/>
    <d v="2018-02-10T00:00:00"/>
    <x v="2"/>
    <s v="Harjaya Budiyanto"/>
    <s v="Jalan PHH. Mustofa No. 625"/>
    <x v="1"/>
    <x v="1"/>
    <s v="E1034"/>
    <s v="High"/>
    <s v="Smiths SlimLine Pencil Sharpener"/>
    <s v="Office Supplies"/>
    <s v="Small Pack"/>
    <s v="Regular Air"/>
    <d v="2018-02-12T00:00:00"/>
    <n v="71850"/>
    <n v="179550"/>
    <n v="107700"/>
    <n v="23"/>
    <n v="4129650"/>
    <n v="0.01"/>
    <n v="41297"/>
    <n v="4088354"/>
  </r>
  <r>
    <s v="5676-1"/>
    <d v="2018-02-13T00:00:00"/>
    <x v="2"/>
    <s v="Panca Damanik"/>
    <s v="Jalan Ciwastra No. 383"/>
    <x v="1"/>
    <x v="3"/>
    <s v="E1032"/>
    <s v="Not Specified"/>
    <s v="Ames Color-File Green Diamond Border X-ray Mailers"/>
    <s v="Office Supplies"/>
    <s v="Small Box"/>
    <s v="Regular Air"/>
    <d v="2018-02-15T00:00:00"/>
    <n v="781050"/>
    <n v="1259700"/>
    <n v="478650"/>
    <n v="24"/>
    <n v="30232800"/>
    <n v="0.05"/>
    <n v="1511640"/>
    <n v="28721160"/>
  </r>
  <r>
    <s v="5677-1"/>
    <d v="2018-02-14T00:00:00"/>
    <x v="2"/>
    <s v="Yoga Lestari"/>
    <s v="Jl. Gardujati No. 178"/>
    <x v="1"/>
    <x v="0"/>
    <s v="E1031"/>
    <s v="High"/>
    <s v="Security-Tint Envelopes"/>
    <s v="Office Supplies"/>
    <s v="Small Box"/>
    <s v="Regular Air"/>
    <d v="2018-02-16T00:00:00"/>
    <n v="73350"/>
    <n v="114600"/>
    <n v="41250"/>
    <n v="12"/>
    <n v="1375200"/>
    <n v="0.02"/>
    <n v="27504"/>
    <n v="1347696"/>
  </r>
  <r>
    <s v="5679-1"/>
    <d v="2018-02-15T00:00:00"/>
    <x v="2"/>
    <s v="Kamidin Saptono"/>
    <s v="Gang Monginsidi No. 138"/>
    <x v="0"/>
    <x v="2"/>
    <s v="E1029"/>
    <s v="Low"/>
    <s v="EcoTones Memo Sheets"/>
    <s v="Office Supplies"/>
    <s v="Wrap Bag"/>
    <s v="Regular Air"/>
    <d v="2018-02-19T00:00:00"/>
    <n v="37800"/>
    <n v="60000"/>
    <n v="22200"/>
    <n v="32"/>
    <n v="1920000"/>
    <n v="0.09"/>
    <n v="172800"/>
    <n v="1747200"/>
  </r>
  <r>
    <s v="5680-1"/>
    <d v="2018-02-15T00:00:00"/>
    <x v="2"/>
    <s v="Maimunah Safitri"/>
    <s v="Gang W.R. Supratman No. 8"/>
    <x v="1"/>
    <x v="2"/>
    <s v="E1040"/>
    <s v="Medium"/>
    <s v="TechSavi Internet Navigator Keyboard"/>
    <s v="Technology"/>
    <s v="Small Box"/>
    <s v="Regular Air"/>
    <d v="2018-02-16T00:00:00"/>
    <n v="97650"/>
    <n v="464700"/>
    <n v="367050"/>
    <n v="12"/>
    <n v="5576400"/>
    <n v="0"/>
    <n v="0"/>
    <n v="5576400"/>
  </r>
  <r>
    <s v="5681-1"/>
    <d v="2018-02-19T00:00:00"/>
    <x v="2"/>
    <s v="Jamil Mustofa"/>
    <s v="Jalan Cikutra Barat No. 96"/>
    <x v="2"/>
    <x v="1"/>
    <s v="E1033"/>
    <s v="Medium"/>
    <s v="HFX LaserJet 3310 Copier"/>
    <s v="Technology"/>
    <s v="Large Box"/>
    <s v="Express Air"/>
    <d v="2018-02-21T00:00:00"/>
    <n v="5669850"/>
    <n v="8999850"/>
    <n v="3330000"/>
    <n v="41"/>
    <n v="368993850"/>
    <n v="7.0000000000000007E-2"/>
    <n v="25829570"/>
    <n v="343164281"/>
  </r>
  <r>
    <s v="5682-1"/>
    <d v="2018-02-22T00:00:00"/>
    <x v="2"/>
    <s v="Virman Prayoga"/>
    <s v="Gang Jend. A. Yani No. 7"/>
    <x v="1"/>
    <x v="0"/>
    <s v="E1030"/>
    <s v="High"/>
    <s v="HFX LaserJet 3310 Copier"/>
    <s v="Technology"/>
    <s v="Large Box"/>
    <s v="Regular Air"/>
    <d v="2018-02-24T00:00:00"/>
    <n v="5669850"/>
    <n v="8999850"/>
    <n v="3330000"/>
    <n v="20"/>
    <n v="179997000"/>
    <n v="7.0000000000000007E-2"/>
    <n v="12599790"/>
    <n v="167397210"/>
  </r>
  <r>
    <s v="5684-1"/>
    <d v="2018-02-23T00:00:00"/>
    <x v="2"/>
    <s v="Gantar Permata"/>
    <s v="Jl. Antapani Lama No. 705"/>
    <x v="0"/>
    <x v="0"/>
    <s v="E1028"/>
    <s v="Critical"/>
    <s v="Smiths Pushpins"/>
    <s v="Office Supplies"/>
    <s v="Wrap Bag"/>
    <s v="Regular Air"/>
    <d v="2018-02-24T00:00:00"/>
    <n v="14100"/>
    <n v="28200"/>
    <n v="14100"/>
    <n v="36"/>
    <n v="1015200"/>
    <n v="0.1"/>
    <n v="101520"/>
    <n v="913680"/>
  </r>
  <r>
    <s v="5685-1"/>
    <d v="2018-02-28T00:00:00"/>
    <x v="2"/>
    <s v="Siska Maryadi"/>
    <s v="Gg. BKR No. 882"/>
    <x v="2"/>
    <x v="2"/>
    <s v="E1032"/>
    <s v="Not Specified"/>
    <s v="300 Series Non-Flip"/>
    <s v="Technology"/>
    <s v="Small Box"/>
    <s v="Regular Air"/>
    <d v="2018-03-02T00:00:00"/>
    <n v="936000"/>
    <n v="2339850"/>
    <n v="1403850"/>
    <n v="6"/>
    <n v="14039100"/>
    <n v="0.02"/>
    <n v="280782"/>
    <n v="13758318"/>
  </r>
  <r>
    <s v="5686-1"/>
    <d v="2018-02-28T00:00:00"/>
    <x v="2"/>
    <s v="Rini Marbun"/>
    <s v="Jl. Moch. Toha No. 1"/>
    <x v="1"/>
    <x v="2"/>
    <s v="E1041"/>
    <s v="Low"/>
    <s v="Beekin 6 Outlet Metallic Surge Strip"/>
    <s v="Office Supplies"/>
    <s v="Small Box"/>
    <s v="Regular Air"/>
    <d v="2018-03-05T00:00:00"/>
    <n v="66900"/>
    <n v="163350"/>
    <n v="96450"/>
    <n v="8"/>
    <n v="1306800"/>
    <n v="0.09"/>
    <n v="117612"/>
    <n v="1189188"/>
  </r>
  <r>
    <s v="5687-1"/>
    <d v="2018-03-01T00:00:00"/>
    <x v="2"/>
    <s v="Gina Rajata"/>
    <s v="Gang Gedebage Selatan No. 424"/>
    <x v="1"/>
    <x v="1"/>
    <s v="E1033"/>
    <s v="High"/>
    <s v="Binder Clips by OIC"/>
    <s v="Office Supplies"/>
    <s v="Wrap Bag"/>
    <s v="Regular Air"/>
    <d v="2018-03-03T00:00:00"/>
    <n v="13950"/>
    <n v="22200"/>
    <n v="8250"/>
    <n v="28"/>
    <n v="621600"/>
    <n v="0.04"/>
    <n v="24864"/>
    <n v="596736"/>
  </r>
  <r>
    <s v="5689-1"/>
    <d v="2018-03-02T00:00:00"/>
    <x v="2"/>
    <s v="Rama Firgantoro"/>
    <s v="Jalan Ciwastra No. 383"/>
    <x v="1"/>
    <x v="1"/>
    <s v="E1032"/>
    <s v="Critical"/>
    <s v="Steady Liquid Accent Tank-Style Highlighters"/>
    <s v="Office Supplies"/>
    <s v="Wrap Bag"/>
    <s v="Regular Air"/>
    <d v="2018-03-04T00:00:00"/>
    <n v="19650"/>
    <n v="42600"/>
    <n v="22950"/>
    <n v="12"/>
    <n v="511200"/>
    <n v="0.1"/>
    <n v="51120"/>
    <n v="460080"/>
  </r>
  <r>
    <s v="5690-1"/>
    <d v="2018-03-03T00:00:00"/>
    <x v="2"/>
    <s v="Harjaya Budiyanto"/>
    <s v="Jalan PHH. Mustofa No. 625"/>
    <x v="1"/>
    <x v="1"/>
    <s v="E1034"/>
    <s v="Medium"/>
    <s v="Economy Rollaway Files"/>
    <s v="Office Supplies"/>
    <s v="Small Box"/>
    <s v="Express Air"/>
    <d v="2018-03-05T00:00:00"/>
    <n v="1015950"/>
    <n v="2478000"/>
    <n v="1462050"/>
    <n v="46"/>
    <n v="113988000"/>
    <n v="0.02"/>
    <n v="2279760"/>
    <n v="111708240"/>
  </r>
  <r>
    <s v="5692-1"/>
    <d v="2018-03-05T00:00:00"/>
    <x v="2"/>
    <s v="Ismail Uwais"/>
    <s v="Gg. Siliwangi No. 82"/>
    <x v="1"/>
    <x v="0"/>
    <s v="E1036"/>
    <s v="Medium"/>
    <s v="Adesso Programmable 142-Key Keyboard"/>
    <s v="Technology"/>
    <s v="Small Box"/>
    <s v="Regular Air"/>
    <d v="2018-03-07T00:00:00"/>
    <n v="480300"/>
    <n v="2287200"/>
    <n v="1806900"/>
    <n v="29"/>
    <n v="66328800"/>
    <n v="0.09"/>
    <n v="5969592"/>
    <n v="60359208"/>
  </r>
  <r>
    <s v="5693-1"/>
    <d v="2018-03-06T00:00:00"/>
    <x v="2"/>
    <s v="Mumpuni Haryanto"/>
    <s v="Gg. Moch. Toha No. 63"/>
    <x v="1"/>
    <x v="0"/>
    <s v="E1030"/>
    <s v="High"/>
    <s v="Artisan Flip-Chart Easel Binder, Black"/>
    <s v="Office Supplies"/>
    <s v="Small Box"/>
    <s v="Regular Air"/>
    <d v="2018-03-06T00:00:00"/>
    <n v="208200"/>
    <n v="335700"/>
    <n v="127500"/>
    <n v="10"/>
    <n v="3357000"/>
    <n v="0.01"/>
    <n v="33570"/>
    <n v="3323430"/>
  </r>
  <r>
    <s v="5695-1"/>
    <d v="2018-03-06T00:00:00"/>
    <x v="2"/>
    <s v="Cawuk Fujiati"/>
    <s v="Jl. S. Parman No. 38"/>
    <x v="1"/>
    <x v="2"/>
    <s v="E1033"/>
    <s v="Critical"/>
    <s v="Steady Liquid Accent Tank-Style Highlighters"/>
    <s v="Office Supplies"/>
    <s v="Wrap Bag"/>
    <s v="Regular Air"/>
    <d v="2018-03-08T00:00:00"/>
    <n v="19650"/>
    <n v="42600"/>
    <n v="22950"/>
    <n v="39"/>
    <n v="1661400"/>
    <n v="0.05"/>
    <n v="83070"/>
    <n v="1578330"/>
  </r>
  <r>
    <s v="5696-1"/>
    <d v="2018-03-07T00:00:00"/>
    <x v="2"/>
    <s v="Anastasia Rahimah"/>
    <s v="Jl. Kutisari Selatan No. 078"/>
    <x v="1"/>
    <x v="3"/>
    <s v="E1038"/>
    <s v="Critical"/>
    <s v="Alto Perma 2700 Stacking Storage Drawers"/>
    <s v="Office Supplies"/>
    <s v="Small Box"/>
    <s v="Express Air"/>
    <d v="2018-03-10T00:00:00"/>
    <n v="133800"/>
    <n v="446100"/>
    <n v="312300"/>
    <n v="34"/>
    <n v="15167400"/>
    <n v="0.09"/>
    <n v="1365066"/>
    <n v="13802334"/>
  </r>
  <r>
    <s v="5698-1"/>
    <d v="2018-03-07T00:00:00"/>
    <x v="2"/>
    <s v="Wulan Mustofa"/>
    <s v="Jalan R.E Martadinata No. 6"/>
    <x v="0"/>
    <x v="2"/>
    <s v="E1029"/>
    <s v="Low"/>
    <s v="Cando PC940 Copier"/>
    <s v="Technology"/>
    <s v="Jumbo Drum"/>
    <s v="Delivery Truck"/>
    <d v="2018-03-11T00:00:00"/>
    <n v="4184850"/>
    <n v="6749850"/>
    <n v="2565000"/>
    <n v="34"/>
    <n v="229494900"/>
    <n v="0.02"/>
    <n v="4589898"/>
    <n v="224905002"/>
  </r>
  <r>
    <s v="5699-1"/>
    <d v="2018-03-10T00:00:00"/>
    <x v="2"/>
    <s v="Raina Manullang"/>
    <s v="Jalan Jend. A. Yani No. 48"/>
    <x v="1"/>
    <x v="1"/>
    <s v="E1036"/>
    <s v="High"/>
    <s v="TechSavi Access Keyboard"/>
    <s v="Technology"/>
    <s v="Small Box"/>
    <s v="Regular Air"/>
    <d v="2018-03-12T00:00:00"/>
    <n v="124650"/>
    <n v="239700"/>
    <n v="115050"/>
    <n v="5"/>
    <n v="1198500"/>
    <n v="0.08"/>
    <n v="95880"/>
    <n v="1102620"/>
  </r>
  <r>
    <s v="5701-1"/>
    <d v="2018-03-14T00:00:00"/>
    <x v="2"/>
    <s v="Yulia Mahendra"/>
    <s v="Gg. HOS. Cokroaminoto No. 72"/>
    <x v="1"/>
    <x v="0"/>
    <s v="E1034"/>
    <s v="High"/>
    <s v="Alto Memo Cubes"/>
    <s v="Office Supplies"/>
    <s v="Wrap Bag"/>
    <s v="Express Air"/>
    <d v="2018-03-16T00:00:00"/>
    <n v="49800"/>
    <n v="77700"/>
    <n v="27900"/>
    <n v="9"/>
    <n v="699300"/>
    <n v="0.09"/>
    <n v="62937"/>
    <n v="636363"/>
  </r>
  <r>
    <s v="5702-1"/>
    <d v="2018-03-15T00:00:00"/>
    <x v="2"/>
    <s v="Jamil Mustofa"/>
    <s v="Jalan Cikutra Barat No. 96"/>
    <x v="2"/>
    <x v="1"/>
    <s v="E1033"/>
    <s v="Low"/>
    <s v="Fluorescent Highlighters by DrawIt"/>
    <s v="Office Supplies"/>
    <s v="Wrap Bag"/>
    <s v="Express Air"/>
    <d v="2018-03-19T00:00:00"/>
    <n v="29250"/>
    <n v="59700"/>
    <n v="30450"/>
    <n v="4"/>
    <n v="238800"/>
    <n v="0.02"/>
    <n v="4776"/>
    <n v="234024"/>
  </r>
  <r>
    <s v="5703-1"/>
    <d v="2018-03-15T00:00:00"/>
    <x v="2"/>
    <s v="Martani Sudiati"/>
    <s v="Jl. BKR No. 46"/>
    <x v="0"/>
    <x v="3"/>
    <s v="E1028"/>
    <s v="Low"/>
    <s v="Steady 52201 APSCO Electric Pencil Sharpener"/>
    <s v="Office Supplies"/>
    <s v="Small Pack"/>
    <s v="Regular Air"/>
    <d v="2018-03-22T00:00:00"/>
    <n v="252000"/>
    <n v="614550"/>
    <n v="362550"/>
    <n v="47"/>
    <n v="28883850"/>
    <n v="0.04"/>
    <n v="1155354"/>
    <n v="27728496"/>
  </r>
  <r>
    <s v="5705-1"/>
    <d v="2018-03-18T00:00:00"/>
    <x v="2"/>
    <s v="Darmaji Rajasa"/>
    <s v="Jl. Rumah Sakit No. 738"/>
    <x v="0"/>
    <x v="0"/>
    <s v="E1028"/>
    <s v="Medium"/>
    <s v="Multi-Use Personal File Cart and Caster Set, Three Stacking Bins"/>
    <s v="Office Supplies"/>
    <s v="Small Box"/>
    <s v="Regular Air"/>
    <d v="2018-03-19T00:00:00"/>
    <n v="224250"/>
    <n v="521400"/>
    <n v="297150"/>
    <n v="8"/>
    <n v="4171200"/>
    <n v="7.0000000000000007E-2"/>
    <n v="291984"/>
    <n v="3879216"/>
  </r>
  <r>
    <s v="5706-1"/>
    <d v="2018-03-19T00:00:00"/>
    <x v="2"/>
    <s v="Asmadi Simanjuntak"/>
    <s v="Gg. HOS. Cokroaminoto No. 1"/>
    <x v="1"/>
    <x v="1"/>
    <s v="E1041"/>
    <s v="Medium"/>
    <s v="Colored Envelopes"/>
    <s v="Office Supplies"/>
    <s v="Small Box"/>
    <s v="Express Air"/>
    <d v="2018-03-20T00:00:00"/>
    <n v="33750"/>
    <n v="55350"/>
    <n v="21600"/>
    <n v="41"/>
    <n v="2269350"/>
    <n v="0.08"/>
    <n v="181548"/>
    <n v="2087802"/>
  </r>
  <r>
    <s v="5708-1"/>
    <d v="2018-03-20T00:00:00"/>
    <x v="2"/>
    <s v="Lantar Gunawan"/>
    <s v="Jl. W.R. Supratman No. 473"/>
    <x v="1"/>
    <x v="2"/>
    <s v="E1036"/>
    <s v="Not Specified"/>
    <s v="Artisan Round Ring Poly Binders"/>
    <s v="Office Supplies"/>
    <s v="Small Box"/>
    <s v="Express Air"/>
    <d v="2018-03-22T00:00:00"/>
    <n v="27300"/>
    <n v="42600"/>
    <n v="15300"/>
    <n v="21"/>
    <n v="894600"/>
    <n v="0.01"/>
    <n v="8946"/>
    <n v="885654"/>
  </r>
  <r>
    <s v="5710-1"/>
    <d v="2018-03-22T00:00:00"/>
    <x v="2"/>
    <s v="Adhiarja Wahyudin"/>
    <s v="Gg. Ronggowarsito No. 033"/>
    <x v="1"/>
    <x v="3"/>
    <s v="E1038"/>
    <s v="High"/>
    <s v="Deluxe Rollaway Locking File with Drawer"/>
    <s v="Office Supplies"/>
    <s v="Small Box"/>
    <s v="Regular Air"/>
    <d v="2018-03-24T00:00:00"/>
    <n v="2682450"/>
    <n v="6238200"/>
    <n v="3555750"/>
    <n v="4"/>
    <n v="24952800"/>
    <n v="0.03"/>
    <n v="748584"/>
    <n v="24204216"/>
  </r>
  <r>
    <s v="5711-1"/>
    <d v="2018-03-23T00:00:00"/>
    <x v="2"/>
    <s v="Arta Rahmawati"/>
    <s v="Jalan Lembong No. 9"/>
    <x v="1"/>
    <x v="2"/>
    <s v="E1032"/>
    <s v="Medium"/>
    <s v="Xit Blank Computer Paper"/>
    <s v="Office Supplies"/>
    <s v="Small Box"/>
    <s v="Regular Air"/>
    <d v="2018-03-25T00:00:00"/>
    <n v="185850"/>
    <n v="299700"/>
    <n v="113850"/>
    <n v="48"/>
    <n v="14385600"/>
    <n v="0.01"/>
    <n v="143856"/>
    <n v="14241744"/>
  </r>
  <r>
    <s v="5712-1"/>
    <d v="2018-03-24T00:00:00"/>
    <x v="2"/>
    <s v="Dadap Zulkarnain"/>
    <s v="Gang W.R. Supratman No. 8"/>
    <x v="1"/>
    <x v="1"/>
    <s v="E1031"/>
    <s v="Not Specified"/>
    <s v="Apex Box Cutter Scissors"/>
    <s v="Office Supplies"/>
    <s v="Small Pack"/>
    <s v="Regular Air"/>
    <d v="2018-03-25T00:00:00"/>
    <n v="62850"/>
    <n v="153450"/>
    <n v="90600"/>
    <n v="46"/>
    <n v="7058700"/>
    <n v="0.01"/>
    <n v="70587"/>
    <n v="6988113"/>
  </r>
  <r>
    <s v="5713-1"/>
    <d v="2018-03-24T00:00:00"/>
    <x v="2"/>
    <s v="Taufan Gunawan"/>
    <s v="Jl. S. Parman No. 38"/>
    <x v="1"/>
    <x v="1"/>
    <s v="E1033"/>
    <s v="Low"/>
    <s v="Laser Neon Mac Format Diskettes, 10/Pack"/>
    <s v="Technology"/>
    <s v="Small Pack"/>
    <s v="Regular Air"/>
    <d v="2018-03-26T00:00:00"/>
    <n v="28050"/>
    <n v="121800"/>
    <n v="93750"/>
    <n v="11"/>
    <n v="1339800"/>
    <n v="0.06"/>
    <n v="80388"/>
    <n v="1259412"/>
  </r>
  <r>
    <s v="5715-1"/>
    <d v="2018-03-27T00:00:00"/>
    <x v="2"/>
    <s v="Asirwanda Rahimah"/>
    <s v="Gg. M.H Thamrin No. 784"/>
    <x v="0"/>
    <x v="1"/>
    <s v="E1029"/>
    <s v="High"/>
    <s v="Alto Parchment Paper, Assorted Colors"/>
    <s v="Office Supplies"/>
    <s v="Small Box"/>
    <s v="Regular Air"/>
    <d v="2018-03-29T00:00:00"/>
    <n v="68850"/>
    <n v="109200"/>
    <n v="40350"/>
    <n v="36"/>
    <n v="3931200"/>
    <n v="0.05"/>
    <n v="196560"/>
    <n v="3734640"/>
  </r>
  <r>
    <s v="5717-1"/>
    <d v="2018-03-30T00:00:00"/>
    <x v="2"/>
    <s v="Cengkir Pradana"/>
    <s v="Jalan Gardujati No. 513"/>
    <x v="1"/>
    <x v="1"/>
    <s v="E1036"/>
    <s v="Medium"/>
    <s v="Self-Adhesive Ring Binder Labels"/>
    <s v="Office Supplies"/>
    <s v="Small Box"/>
    <s v="Regular Air"/>
    <d v="2018-04-01T00:00:00"/>
    <n v="32700"/>
    <n v="52800"/>
    <n v="20100"/>
    <n v="23"/>
    <n v="1214400"/>
    <n v="7.0000000000000007E-2"/>
    <n v="85008"/>
    <n v="1129392"/>
  </r>
  <r>
    <s v="5718-1"/>
    <d v="2018-04-05T00:00:00"/>
    <x v="2"/>
    <s v="Ira Prasetyo"/>
    <s v="Jalan Jend. A. Yani No. 48"/>
    <x v="1"/>
    <x v="1"/>
    <s v="E1036"/>
    <s v="Medium"/>
    <s v="Colored Push Pins"/>
    <s v="Office Supplies"/>
    <s v="Wrap Bag"/>
    <s v="Regular Air"/>
    <d v="2018-04-06T00:00:00"/>
    <n v="13800"/>
    <n v="27150"/>
    <n v="13350"/>
    <n v="48"/>
    <n v="1303200"/>
    <n v="0.1"/>
    <n v="130320"/>
    <n v="1172880"/>
  </r>
  <r>
    <s v="5719-1"/>
    <d v="2018-04-08T00:00:00"/>
    <x v="2"/>
    <s v="Viktor Sihombing"/>
    <s v="Gang Ahmad Yani No. 6"/>
    <x v="1"/>
    <x v="2"/>
    <s v="E1038"/>
    <s v="Medium"/>
    <s v="Cando PC940 Copier"/>
    <s v="Technology"/>
    <s v="Large Box"/>
    <s v="Regular Air"/>
    <d v="2018-04-10T00:00:00"/>
    <n v="3240000"/>
    <n v="6749850"/>
    <n v="3509850"/>
    <n v="10"/>
    <n v="67498500"/>
    <n v="0.01"/>
    <n v="674985"/>
    <n v="66823515"/>
  </r>
  <r>
    <s v="5720-1"/>
    <d v="2018-04-09T00:00:00"/>
    <x v="2"/>
    <s v="Galuh Zulaika"/>
    <s v="Jalan Otto Iskandardinata No. 1"/>
    <x v="0"/>
    <x v="2"/>
    <s v="E1029"/>
    <s v="High"/>
    <s v="Smiths Metal Binder Clips"/>
    <s v="Office Supplies"/>
    <s v="Wrap Bag"/>
    <s v="Regular Air"/>
    <d v="2018-04-12T00:00:00"/>
    <n v="24000"/>
    <n v="39300"/>
    <n v="15300"/>
    <n v="37"/>
    <n v="1454100"/>
    <n v="0.01"/>
    <n v="14541"/>
    <n v="1439559"/>
  </r>
  <r>
    <s v="5721-1"/>
    <d v="2018-04-09T00:00:00"/>
    <x v="2"/>
    <s v="Ajimin Andriani"/>
    <s v="Gang Otto Iskandardinata No. 167"/>
    <x v="1"/>
    <x v="3"/>
    <s v="E1037"/>
    <s v="High"/>
    <s v="Smiths Standard Envelopes"/>
    <s v="Office Supplies"/>
    <s v="Small Box"/>
    <s v="Regular Air"/>
    <d v="2018-04-12T00:00:00"/>
    <n v="52800"/>
    <n v="85200"/>
    <n v="32400"/>
    <n v="42"/>
    <n v="3578400"/>
    <n v="0.05"/>
    <n v="178920"/>
    <n v="3399480"/>
  </r>
  <r>
    <s v="5722-1"/>
    <d v="2018-04-10T00:00:00"/>
    <x v="2"/>
    <s v="Aswani Rajata"/>
    <s v="Gg. Rumah Sakit No. 617"/>
    <x v="1"/>
    <x v="3"/>
    <s v="E1038"/>
    <s v="Critical"/>
    <s v="Artisan 479 Labels"/>
    <s v="Office Supplies"/>
    <s v="Small Box"/>
    <s v="Express Air"/>
    <d v="2018-04-11T00:00:00"/>
    <n v="23850"/>
    <n v="39150"/>
    <n v="15300"/>
    <n v="37"/>
    <n v="1448550"/>
    <n v="0.09"/>
    <n v="130370"/>
    <n v="1318181"/>
  </r>
  <r>
    <s v="5724-1"/>
    <d v="2018-04-10T00:00:00"/>
    <x v="2"/>
    <s v="Oliva Melani"/>
    <s v="Gang Cikapayang No. 055"/>
    <x v="1"/>
    <x v="3"/>
    <s v="E1040"/>
    <s v="High"/>
    <s v="Multi-Use Personal File Cart and Caster Set, Three Stacking Bins"/>
    <s v="Office Supplies"/>
    <s v="Small Box"/>
    <s v="Regular Air"/>
    <d v="2018-04-10T00:00:00"/>
    <n v="224250"/>
    <n v="521400"/>
    <n v="297150"/>
    <n v="10"/>
    <n v="5214000"/>
    <n v="0.03"/>
    <n v="156420"/>
    <n v="5057580"/>
  </r>
  <r>
    <s v="5724-2"/>
    <d v="2018-04-10T00:00:00"/>
    <x v="2"/>
    <s v="Oliva Melani"/>
    <s v="Gang Cikapayang No. 055"/>
    <x v="1"/>
    <x v="3"/>
    <s v="E1040"/>
    <s v="High"/>
    <s v="Smiths Bulldog Clip"/>
    <s v="Office Supplies"/>
    <s v="Wrap Bag"/>
    <s v="Regular Air"/>
    <d v="2018-04-12T00:00:00"/>
    <n v="34650"/>
    <n v="56700"/>
    <n v="22050"/>
    <n v="41"/>
    <n v="2324700"/>
    <n v="0.02"/>
    <n v="46494"/>
    <n v="2278206"/>
  </r>
  <r>
    <s v="5728-1"/>
    <d v="2018-04-11T00:00:00"/>
    <x v="2"/>
    <s v="Tiara Megantara"/>
    <s v="Jalan Ciwastra No. 383"/>
    <x v="1"/>
    <x v="2"/>
    <s v="E1032"/>
    <s v="High"/>
    <s v="Alto Perma 3000 Stacking Storage Drawers"/>
    <s v="Office Supplies"/>
    <s v="Small Box"/>
    <s v="Regular Air"/>
    <d v="2018-04-13T00:00:00"/>
    <n v="106950"/>
    <n v="314700"/>
    <n v="207750"/>
    <n v="47"/>
    <n v="14790900"/>
    <n v="0.01"/>
    <n v="147909"/>
    <n v="14642991"/>
  </r>
  <r>
    <s v="5730-1"/>
    <d v="2018-04-11T00:00:00"/>
    <x v="2"/>
    <s v="Daliono Yolanda"/>
    <s v="Jalan Jend. A. Yani No. 48"/>
    <x v="1"/>
    <x v="1"/>
    <s v="E1036"/>
    <s v="Not Specified"/>
    <s v="Desktop 3-Pocket Hot File"/>
    <s v="Office Supplies"/>
    <s v="Small Box"/>
    <s v="Regular Air"/>
    <d v="2018-04-11T00:00:00"/>
    <n v="332700"/>
    <n v="811500"/>
    <n v="478800"/>
    <n v="5"/>
    <n v="4057500"/>
    <n v="0.04"/>
    <n v="162300"/>
    <n v="3895200"/>
  </r>
  <r>
    <s v="5731-1"/>
    <d v="2018-04-13T00:00:00"/>
    <x v="2"/>
    <s v="Prayitna Pangestu"/>
    <s v="Gang Ciwastra No. 43"/>
    <x v="1"/>
    <x v="3"/>
    <s v="E1040"/>
    <s v="Not Specified"/>
    <s v="Artisan Round Ring Poly Binders"/>
    <s v="Office Supplies"/>
    <s v="Small Box"/>
    <s v="Regular Air"/>
    <d v="2018-04-14T00:00:00"/>
    <n v="27300"/>
    <n v="42600"/>
    <n v="15300"/>
    <n v="27"/>
    <n v="1150200"/>
    <n v="0.03"/>
    <n v="34506"/>
    <n v="1115694"/>
  </r>
  <r>
    <s v="5732-1"/>
    <d v="2018-04-15T00:00:00"/>
    <x v="2"/>
    <s v="Jati Laksmiwati"/>
    <s v="Gg. Monginsidi No. 3"/>
    <x v="0"/>
    <x v="3"/>
    <s v="E1029"/>
    <s v="Not Specified"/>
    <s v="Apex Design Stainless Steel Bent Scissors"/>
    <s v="Office Supplies"/>
    <s v="Small Pack"/>
    <s v="Regular Air"/>
    <d v="2018-04-17T00:00:00"/>
    <n v="43050"/>
    <n v="102600"/>
    <n v="59550"/>
    <n v="35"/>
    <n v="3591000"/>
    <n v="0.01"/>
    <n v="35910"/>
    <n v="3555090"/>
  </r>
  <r>
    <s v="5734-1"/>
    <d v="2018-04-16T00:00:00"/>
    <x v="2"/>
    <s v="Julia Situmorang"/>
    <s v="Gang Asia Afrika No. 96"/>
    <x v="1"/>
    <x v="1"/>
    <s v="E1036"/>
    <s v="Low"/>
    <s v="600 Series Non-Flip"/>
    <s v="Technology"/>
    <s v="Small Box"/>
    <s v="Regular Air"/>
    <d v="2018-04-18T00:00:00"/>
    <n v="296700"/>
    <n v="689850"/>
    <n v="393150"/>
    <n v="50"/>
    <n v="34492500"/>
    <n v="0"/>
    <n v="0"/>
    <n v="34492500"/>
  </r>
  <r>
    <s v="5736-1"/>
    <d v="2018-04-16T00:00:00"/>
    <x v="2"/>
    <s v="Opung Saptono"/>
    <s v="Jl. Medokan Ayu No. 7"/>
    <x v="1"/>
    <x v="0"/>
    <s v="E1038"/>
    <s v="Medium"/>
    <s v="Col-Erase Pencils with Erasers"/>
    <s v="Office Supplies"/>
    <s v="Wrap Bag"/>
    <s v="Regular Air"/>
    <d v="2018-04-18T00:00:00"/>
    <n v="40200"/>
    <n v="91200"/>
    <n v="51000"/>
    <n v="30"/>
    <n v="2736000"/>
    <n v="0.04"/>
    <n v="109440"/>
    <n v="2626560"/>
  </r>
  <r>
    <s v="5737-1"/>
    <d v="2018-04-21T00:00:00"/>
    <x v="2"/>
    <s v="Laras Lazuardi"/>
    <s v="Gg. Wonoayu No. 96"/>
    <x v="0"/>
    <x v="1"/>
    <s v="E1028"/>
    <s v="Medium"/>
    <s v="Artisan Printable Repositionable Plastic Tabs"/>
    <s v="Office Supplies"/>
    <s v="Small Box"/>
    <s v="Regular Air"/>
    <d v="2018-04-23T00:00:00"/>
    <n v="79950"/>
    <n v="129000"/>
    <n v="49050"/>
    <n v="48"/>
    <n v="6192000"/>
    <n v="0.02"/>
    <n v="123840"/>
    <n v="6068160"/>
  </r>
  <r>
    <s v="5738-1"/>
    <d v="2018-04-21T00:00:00"/>
    <x v="2"/>
    <s v="Ikin Januar"/>
    <s v="Jl. Gardujati No. 82"/>
    <x v="1"/>
    <x v="2"/>
    <s v="E1037"/>
    <s v="Not Specified"/>
    <s v="Beekin 6 Outlet Metallic Surge Strip"/>
    <s v="Office Supplies"/>
    <s v="Small Box"/>
    <s v="Express Air"/>
    <d v="2018-04-23T00:00:00"/>
    <n v="66900"/>
    <n v="163350"/>
    <n v="96450"/>
    <n v="37"/>
    <n v="6043950"/>
    <n v="0"/>
    <n v="0"/>
    <n v="6043950"/>
  </r>
  <r>
    <s v="5740-1"/>
    <d v="2018-04-23T00:00:00"/>
    <x v="2"/>
    <s v="Caket Rahimah"/>
    <s v="Gg. Otto Iskandardinata No. 6"/>
    <x v="0"/>
    <x v="2"/>
    <s v="E1028"/>
    <s v="High"/>
    <s v="Assorted Color Push Pins"/>
    <s v="Office Supplies"/>
    <s v="Wrap Bag"/>
    <s v="Regular Air"/>
    <d v="2018-04-25T00:00:00"/>
    <n v="13050"/>
    <n v="27150"/>
    <n v="14100"/>
    <n v="9"/>
    <n v="244350"/>
    <n v="0.09"/>
    <n v="21992"/>
    <n v="222359"/>
  </r>
  <r>
    <s v="5741-1"/>
    <d v="2018-04-24T00:00:00"/>
    <x v="2"/>
    <s v="Kania Tampubolon"/>
    <s v="Gg. Jakarta No. 646"/>
    <x v="0"/>
    <x v="0"/>
    <s v="E1029"/>
    <s v="Medium"/>
    <s v="Artisan Flip-Chart Easel Binder, Black"/>
    <s v="Office Supplies"/>
    <s v="Small Box"/>
    <s v="Regular Air"/>
    <d v="2018-04-26T00:00:00"/>
    <n v="208200"/>
    <n v="335700"/>
    <n v="127500"/>
    <n v="50"/>
    <n v="16785000"/>
    <n v="7.0000000000000007E-2"/>
    <n v="1174950"/>
    <n v="15610050"/>
  </r>
  <r>
    <s v="5742-1"/>
    <d v="2018-04-24T00:00:00"/>
    <x v="2"/>
    <s v="Gamani Laksmiwati"/>
    <s v="Jl. Antapani Lama No. 705"/>
    <x v="0"/>
    <x v="2"/>
    <s v="E1028"/>
    <s v="Low"/>
    <s v="Steady Liquid Accent Tank-Style Highlighters"/>
    <s v="Office Supplies"/>
    <s v="Wrap Bag"/>
    <s v="Regular Air"/>
    <d v="2018-04-24T00:00:00"/>
    <n v="19650"/>
    <n v="42600"/>
    <n v="22950"/>
    <n v="21"/>
    <n v="894600"/>
    <n v="0"/>
    <n v="0"/>
    <n v="894600"/>
  </r>
  <r>
    <s v="5743-1"/>
    <d v="2018-04-25T00:00:00"/>
    <x v="2"/>
    <s v="Farhunnisa Yulianti"/>
    <s v="Jl. K.H. Wahid Hasyim No. 4"/>
    <x v="0"/>
    <x v="1"/>
    <s v="E1028"/>
    <s v="Not Specified"/>
    <s v="Laser DVD-RAM discs"/>
    <s v="Technology"/>
    <s v="Small Pack"/>
    <s v="Regular Air"/>
    <d v="2018-04-26T00:00:00"/>
    <n v="302700"/>
    <n v="531150"/>
    <n v="228450"/>
    <n v="1"/>
    <n v="531150"/>
    <n v="0"/>
    <n v="0"/>
    <n v="531150"/>
  </r>
  <r>
    <s v="5745-1"/>
    <d v="2018-04-25T00:00:00"/>
    <x v="2"/>
    <s v="Iriana Firmansyah"/>
    <s v="Jalan Ciumbuleuit No. 76"/>
    <x v="1"/>
    <x v="0"/>
    <s v="E1039"/>
    <s v="Not Specified"/>
    <s v="Steady EarthWrite Recycled Pencils, Medium Soft, #2"/>
    <s v="Office Supplies"/>
    <s v="Wrap Bag"/>
    <s v="Regular Air"/>
    <d v="2018-04-27T00:00:00"/>
    <n v="13500"/>
    <n v="31500"/>
    <n v="18000"/>
    <n v="23"/>
    <n v="724500"/>
    <n v="0.06"/>
    <n v="43470"/>
    <n v="681030"/>
  </r>
  <r>
    <s v="5747-1"/>
    <d v="2018-04-26T00:00:00"/>
    <x v="2"/>
    <s v="Kajen Zulkarnain"/>
    <s v="Gang Cikapayang No. 055"/>
    <x v="1"/>
    <x v="1"/>
    <s v="E1040"/>
    <s v="Not Specified"/>
    <s v="Smiths Standard Envelopes"/>
    <s v="Office Supplies"/>
    <s v="Small Box"/>
    <s v="Regular Air"/>
    <d v="2018-04-28T00:00:00"/>
    <n v="52800"/>
    <n v="85200"/>
    <n v="32400"/>
    <n v="18"/>
    <n v="1533600"/>
    <n v="0.06"/>
    <n v="92016"/>
    <n v="1441584"/>
  </r>
  <r>
    <s v="5749-1"/>
    <d v="2018-04-26T00:00:00"/>
    <x v="2"/>
    <s v="Kasiran Firgantoro"/>
    <s v="Jalan Gardujati No. 513"/>
    <x v="1"/>
    <x v="2"/>
    <s v="E1036"/>
    <s v="Critical"/>
    <s v="Wirebound Voice Message Log Book"/>
    <s v="Office Supplies"/>
    <s v="Wrap Bag"/>
    <s v="Regular Air"/>
    <d v="2018-04-27T00:00:00"/>
    <n v="43500"/>
    <n v="71400"/>
    <n v="27900"/>
    <n v="42"/>
    <n v="2998800"/>
    <n v="7.0000000000000007E-2"/>
    <n v="209916"/>
    <n v="2788884"/>
  </r>
  <r>
    <s v="5750-1"/>
    <d v="2018-04-27T00:00:00"/>
    <x v="2"/>
    <s v="Ganep Uwais"/>
    <s v="Gg. Stasiun Wonokromo No. 0"/>
    <x v="0"/>
    <x v="2"/>
    <s v="E1028"/>
    <s v="High"/>
    <s v="Apex Design Stainless Steel Bent Scissors"/>
    <s v="Office Supplies"/>
    <s v="Small Pack"/>
    <s v="Regular Air"/>
    <d v="2018-04-28T00:00:00"/>
    <n v="43050"/>
    <n v="102600"/>
    <n v="59550"/>
    <n v="26"/>
    <n v="2667600"/>
    <n v="0.08"/>
    <n v="213408"/>
    <n v="2454192"/>
  </r>
  <r>
    <s v="5752-1"/>
    <d v="2018-04-27T00:00:00"/>
    <x v="2"/>
    <s v="Kania Tampubolon"/>
    <s v="Gg. Jakarta No. 646"/>
    <x v="0"/>
    <x v="0"/>
    <s v="E1029"/>
    <s v="Not Specified"/>
    <s v="Steady EarthWrite Recycled Pencils, Medium Soft, #2"/>
    <s v="Office Supplies"/>
    <s v="Wrap Bag"/>
    <s v="Regular Air"/>
    <d v="2018-04-29T00:00:00"/>
    <n v="13500"/>
    <n v="31500"/>
    <n v="18000"/>
    <n v="34"/>
    <n v="1071000"/>
    <n v="0.02"/>
    <n v="21420"/>
    <n v="1049580"/>
  </r>
  <r>
    <s v="5754-1"/>
    <d v="2018-04-28T00:00:00"/>
    <x v="2"/>
    <s v="Michelle Oktaviani"/>
    <s v="Jl. Jend. Sudirman No. 0"/>
    <x v="1"/>
    <x v="1"/>
    <s v="E1030"/>
    <s v="Critical"/>
    <s v="Artisan Flip-Chart Easel Binder, Black"/>
    <s v="Office Supplies"/>
    <s v="Small Box"/>
    <s v="Regular Air"/>
    <d v="2018-04-29T00:00:00"/>
    <n v="208200"/>
    <n v="335700"/>
    <n v="127500"/>
    <n v="39"/>
    <n v="13092300"/>
    <n v="7.0000000000000007E-2"/>
    <n v="916461"/>
    <n v="12175839"/>
  </r>
  <r>
    <s v="5755-1"/>
    <d v="2018-04-29T00:00:00"/>
    <x v="2"/>
    <s v="Gamani Mulyani"/>
    <s v="Gg. Monginsidi No. 3"/>
    <x v="0"/>
    <x v="1"/>
    <s v="E1029"/>
    <s v="Critical"/>
    <s v="Artisan 474 Labels"/>
    <s v="Office Supplies"/>
    <s v="Small Box"/>
    <s v="Regular Air"/>
    <d v="2018-05-01T00:00:00"/>
    <n v="27600"/>
    <n v="43200"/>
    <n v="15600"/>
    <n v="27"/>
    <n v="1166400"/>
    <n v="0.06"/>
    <n v="69984"/>
    <n v="1096416"/>
  </r>
  <r>
    <s v="5757-1"/>
    <d v="2018-04-30T00:00:00"/>
    <x v="2"/>
    <s v="Bakiono Wahyuni"/>
    <s v="Jl. Rumah Sakit No. 738"/>
    <x v="0"/>
    <x v="1"/>
    <s v="E1028"/>
    <s v="High"/>
    <s v="Emerson Stylus 1520 Color Inkjet Printer"/>
    <s v="Technology"/>
    <s v="Jumbo Drum"/>
    <s v="Delivery Truck"/>
    <d v="2018-05-01T00:00:00"/>
    <n v="4734150"/>
    <n v="7514550"/>
    <n v="2780400"/>
    <n v="37"/>
    <n v="278038350"/>
    <n v="0"/>
    <n v="0"/>
    <n v="278038350"/>
  </r>
  <r>
    <s v="5760-1"/>
    <d v="2018-05-01T00:00:00"/>
    <x v="2"/>
    <s v="Karna Pertiwi"/>
    <s v="Gg. Surapati No. 50"/>
    <x v="1"/>
    <x v="0"/>
    <s v="E1033"/>
    <s v="Medium"/>
    <s v="Multimedia Mailers"/>
    <s v="Office Supplies"/>
    <s v="Small Box"/>
    <s v="Express Air"/>
    <d v="2018-05-03T00:00:00"/>
    <n v="1490850"/>
    <n v="2443950"/>
    <n v="953100"/>
    <n v="48"/>
    <n v="117309600"/>
    <n v="0.04"/>
    <n v="4692384"/>
    <n v="112617216"/>
  </r>
  <r>
    <s v="5762-1"/>
    <d v="2018-05-04T00:00:00"/>
    <x v="2"/>
    <s v="Najib Pratama"/>
    <s v="Gang Cikapayang No. 055"/>
    <x v="1"/>
    <x v="2"/>
    <s v="E1040"/>
    <s v="Not Specified"/>
    <s v="Artisan Hi-Liter EverBold Pen Style Fluorescent Highlighters, 4/Pack"/>
    <s v="Office Supplies"/>
    <s v="Wrap Bag"/>
    <s v="Regular Air"/>
    <d v="2018-05-05T00:00:00"/>
    <n v="67200"/>
    <n v="122100"/>
    <n v="54900"/>
    <n v="23"/>
    <n v="2808300"/>
    <n v="7.0000000000000007E-2"/>
    <n v="196581"/>
    <n v="2611719"/>
  </r>
  <r>
    <s v="5762-2"/>
    <d v="2018-05-04T00:00:00"/>
    <x v="2"/>
    <s v="Najib Pratama"/>
    <s v="Gang Cikapayang No. 055"/>
    <x v="1"/>
    <x v="2"/>
    <s v="E1040"/>
    <s v="Not Specified"/>
    <s v="Smiths General Use 3-Ring Binders"/>
    <s v="Office Supplies"/>
    <s v="Small Box"/>
    <s v="Regular Air"/>
    <d v="2018-05-05T00:00:00"/>
    <n v="17700"/>
    <n v="28200"/>
    <n v="10500"/>
    <n v="33"/>
    <n v="930600"/>
    <n v="0.05"/>
    <n v="46530"/>
    <n v="884070"/>
  </r>
  <r>
    <s v="5766-1"/>
    <d v="2018-05-05T00:00:00"/>
    <x v="2"/>
    <s v="Yuni Nugroho"/>
    <s v="Gang Otto Iskandardinata No. 167"/>
    <x v="1"/>
    <x v="3"/>
    <s v="E1037"/>
    <s v="High"/>
    <s v="Colored Envelopes"/>
    <s v="Office Supplies"/>
    <s v="Small Box"/>
    <s v="Regular Air"/>
    <d v="2018-05-07T00:00:00"/>
    <n v="33750"/>
    <n v="55350"/>
    <n v="21600"/>
    <n v="13"/>
    <n v="719550"/>
    <n v="0.05"/>
    <n v="35978"/>
    <n v="683573"/>
  </r>
  <r>
    <s v="5768-1"/>
    <d v="2018-05-06T00:00:00"/>
    <x v="2"/>
    <s v="Dwi Suartini"/>
    <s v="Gg. Tubagus Ismail No. 864"/>
    <x v="2"/>
    <x v="1"/>
    <s v="E1032"/>
    <s v="Critical"/>
    <s v="1726 Digital Answering Machine"/>
    <s v="Technology"/>
    <s v="Medium Box"/>
    <s v="Regular Air"/>
    <d v="2018-05-07T00:00:00"/>
    <n v="132300"/>
    <n v="314850"/>
    <n v="182550"/>
    <n v="3"/>
    <n v="944550"/>
    <n v="0.01"/>
    <n v="9446"/>
    <n v="935105"/>
  </r>
  <r>
    <s v="5768-2"/>
    <d v="2018-05-06T00:00:00"/>
    <x v="2"/>
    <s v="Dwi Suartini"/>
    <s v="Gg. Tubagus Ismail No. 864"/>
    <x v="2"/>
    <x v="1"/>
    <s v="E1032"/>
    <s v="Critical"/>
    <s v="Artisan Flip-Chart Easel Binder, Black"/>
    <s v="Office Supplies"/>
    <s v="Small Box"/>
    <s v="Express Air"/>
    <d v="2018-05-06T00:00:00"/>
    <n v="208200"/>
    <n v="335700"/>
    <n v="127500"/>
    <n v="42"/>
    <n v="14099400"/>
    <n v="7.0000000000000007E-2"/>
    <n v="986958"/>
    <n v="13112442"/>
  </r>
  <r>
    <s v="5768-2"/>
    <d v="2018-05-06T00:00:00"/>
    <x v="2"/>
    <s v="Dwi Suartini"/>
    <s v="Gg. Tubagus Ismail No. 864"/>
    <x v="2"/>
    <x v="1"/>
    <s v="E1032"/>
    <s v="Critical"/>
    <s v="Beekin 105-Key Black Keyboard"/>
    <s v="Technology"/>
    <s v="Small Box"/>
    <s v="Regular Air"/>
    <d v="2018-05-08T00:00:00"/>
    <n v="95850"/>
    <n v="299700"/>
    <n v="203850"/>
    <n v="45"/>
    <n v="13486500"/>
    <n v="0.06"/>
    <n v="809190"/>
    <n v="12677310"/>
  </r>
  <r>
    <s v="5773-1"/>
    <d v="2018-05-07T00:00:00"/>
    <x v="2"/>
    <s v="Siska Halim"/>
    <s v="Jl. HOS. Cokroaminoto No. 1"/>
    <x v="1"/>
    <x v="2"/>
    <s v="E1039"/>
    <s v="Not Specified"/>
    <s v="Message Book, One Form per Page"/>
    <s v="Office Supplies"/>
    <s v="Wrap Bag"/>
    <s v="Regular Air"/>
    <d v="2018-05-09T00:00:00"/>
    <n v="36150"/>
    <n v="55650"/>
    <n v="19500"/>
    <n v="14"/>
    <n v="779100"/>
    <n v="0.09"/>
    <n v="70119"/>
    <n v="708981"/>
  </r>
  <r>
    <s v="5775-1"/>
    <d v="2018-05-10T00:00:00"/>
    <x v="2"/>
    <s v="Bajragin Saputra"/>
    <s v="Jalan Ciwastra No. 383"/>
    <x v="1"/>
    <x v="2"/>
    <s v="E1032"/>
    <s v="Not Specified"/>
    <s v="OIC Thumb-Tacks"/>
    <s v="Office Supplies"/>
    <s v="Wrap Bag"/>
    <s v="Regular Air"/>
    <d v="2018-05-12T00:00:00"/>
    <n v="10650"/>
    <n v="17100"/>
    <n v="6450"/>
    <n v="42"/>
    <n v="718200"/>
    <n v="0.06"/>
    <n v="43092"/>
    <n v="675108"/>
  </r>
  <r>
    <s v="5777-1"/>
    <d v="2018-05-12T00:00:00"/>
    <x v="2"/>
    <s v="Kairav Winarno"/>
    <s v="Gg. Suniaraja No. 21"/>
    <x v="1"/>
    <x v="3"/>
    <s v="E1031"/>
    <s v="Medium"/>
    <s v="Artisan 487 Labels"/>
    <s v="Office Supplies"/>
    <s v="Small Box"/>
    <s v="Regular Air"/>
    <d v="2018-05-13T00:00:00"/>
    <n v="34350"/>
    <n v="55350"/>
    <n v="21000"/>
    <n v="4"/>
    <n v="221400"/>
    <n v="0.01"/>
    <n v="2214"/>
    <n v="219186"/>
  </r>
  <r>
    <s v="5778-1"/>
    <d v="2018-05-14T00:00:00"/>
    <x v="2"/>
    <s v="Ani Anggraini"/>
    <s v="Jalan Kapten Muslihat No. 168"/>
    <x v="1"/>
    <x v="1"/>
    <s v="E1031"/>
    <s v="Not Specified"/>
    <s v="Adesso Programmable 142-Key Keyboard"/>
    <s v="Technology"/>
    <s v="Small Box"/>
    <s v="Regular Air"/>
    <d v="2018-05-15T00:00:00"/>
    <n v="480300"/>
    <n v="2287200"/>
    <n v="1806900"/>
    <n v="21"/>
    <n v="48031200"/>
    <n v="0.03"/>
    <n v="1440936"/>
    <n v="46590264"/>
  </r>
  <r>
    <s v="5779-1"/>
    <d v="2018-05-15T00:00:00"/>
    <x v="2"/>
    <s v="Tugiman Santoso"/>
    <s v="Gg. Cihampelas No. 423"/>
    <x v="1"/>
    <x v="1"/>
    <s v="E1030"/>
    <s v="High"/>
    <s v="Cando PC940 Copier"/>
    <s v="Technology"/>
    <s v="Jumbo Drum"/>
    <s v="Delivery Truck"/>
    <d v="2018-05-17T00:00:00"/>
    <n v="4184850"/>
    <n v="6749850"/>
    <n v="2565000"/>
    <n v="25"/>
    <n v="168746250"/>
    <n v="0.01"/>
    <n v="1687463"/>
    <n v="167058788"/>
  </r>
  <r>
    <s v="5781-1"/>
    <d v="2018-05-16T00:00:00"/>
    <x v="2"/>
    <s v="Bakidin Firmansyah"/>
    <s v="Jl. Jend. Sudirman No. 0"/>
    <x v="1"/>
    <x v="0"/>
    <s v="E1030"/>
    <s v="High"/>
    <s v="3Max Polarizing Task Lamp with Clamp Arm, Light Gray"/>
    <s v="Furniture"/>
    <s v="Large Box"/>
    <s v="Regular Air"/>
    <d v="2018-05-18T00:00:00"/>
    <n v="842400"/>
    <n v="2054700"/>
    <n v="1212300"/>
    <n v="2"/>
    <n v="4109400"/>
    <n v="0.08"/>
    <n v="328752"/>
    <n v="3780648"/>
  </r>
  <r>
    <s v="5782-1"/>
    <d v="2018-05-16T00:00:00"/>
    <x v="2"/>
    <s v="Siska Maryadi"/>
    <s v="Gg. BKR No. 882"/>
    <x v="2"/>
    <x v="2"/>
    <s v="E1032"/>
    <s v="Critical"/>
    <s v="Binding Machine Supplies"/>
    <s v="Office Supplies"/>
    <s v="Small Box"/>
    <s v="Regular Air"/>
    <d v="2018-05-18T00:00:00"/>
    <n v="275700"/>
    <n v="437550"/>
    <n v="161850"/>
    <n v="43"/>
    <n v="18814650"/>
    <n v="0.05"/>
    <n v="940733"/>
    <n v="17873918"/>
  </r>
  <r>
    <s v="5784-1"/>
    <d v="2018-05-18T00:00:00"/>
    <x v="2"/>
    <s v="Rendy Andriani"/>
    <s v="Gang Monginsidi No. 432"/>
    <x v="1"/>
    <x v="3"/>
    <s v="E1035"/>
    <s v="High"/>
    <s v="1726 Digital Answering Machine"/>
    <s v="Technology"/>
    <s v="Medium Box"/>
    <s v="Regular Air"/>
    <d v="2018-05-21T00:00:00"/>
    <n v="132300"/>
    <n v="314850"/>
    <n v="182550"/>
    <n v="23"/>
    <n v="7241550"/>
    <n v="0.1"/>
    <n v="724155"/>
    <n v="6517395"/>
  </r>
  <r>
    <s v="5786-1"/>
    <d v="2018-05-18T00:00:00"/>
    <x v="2"/>
    <s v="Olga Gunawan"/>
    <s v="Gg. Moch. Toha No. 0"/>
    <x v="1"/>
    <x v="0"/>
    <s v="E1035"/>
    <s v="Medium"/>
    <s v="Artisan Hi-Liter Fluorescent Desk Style Markers"/>
    <s v="Office Supplies"/>
    <s v="Wrap Bag"/>
    <s v="Express Air"/>
    <d v="2018-05-18T00:00:00"/>
    <n v="26400"/>
    <n v="50700"/>
    <n v="24300"/>
    <n v="5"/>
    <n v="253500"/>
    <n v="0.08"/>
    <n v="20280"/>
    <n v="233220"/>
  </r>
  <r>
    <s v="5787-1"/>
    <d v="2018-05-18T00:00:00"/>
    <x v="2"/>
    <s v="Purwa Nasyidah"/>
    <s v="Jalan Raya Ujungberung No. 5"/>
    <x v="1"/>
    <x v="1"/>
    <s v="E1037"/>
    <s v="Low"/>
    <s v="Smiths SlimLine Pencil Sharpener"/>
    <s v="Office Supplies"/>
    <s v="Small Pack"/>
    <s v="Regular Air"/>
    <d v="2018-06-14T00:00:00"/>
    <n v="71850"/>
    <n v="179550"/>
    <n v="107700"/>
    <n v="17"/>
    <n v="3052350"/>
    <n v="0.03"/>
    <n v="91571"/>
    <n v="2960780"/>
  </r>
  <r>
    <s v="5788-1"/>
    <d v="2018-05-19T00:00:00"/>
    <x v="2"/>
    <s v="Gara Aryani"/>
    <s v="Gang R.E Martadinata No. 969"/>
    <x v="1"/>
    <x v="0"/>
    <s v="E1036"/>
    <s v="Medium"/>
    <s v="DrawIt Colored Pencils, 48-Color Set"/>
    <s v="Office Supplies"/>
    <s v="Wrap Bag"/>
    <s v="Regular Air"/>
    <d v="2018-05-21T00:00:00"/>
    <n v="323400"/>
    <n v="548250"/>
    <n v="224850"/>
    <n v="34"/>
    <n v="18640500"/>
    <n v="0.03"/>
    <n v="559215"/>
    <n v="18081285"/>
  </r>
  <r>
    <s v="5790-1"/>
    <d v="2018-05-19T00:00:00"/>
    <x v="2"/>
    <s v="Calista Ardianto"/>
    <s v="Jalan Kutai No. 503"/>
    <x v="1"/>
    <x v="3"/>
    <s v="E1039"/>
    <s v="Critical"/>
    <s v="Smiths Bulldog Clip"/>
    <s v="Office Supplies"/>
    <s v="Wrap Bag"/>
    <s v="Regular Air"/>
    <d v="2018-05-21T00:00:00"/>
    <n v="34650"/>
    <n v="56700"/>
    <n v="22050"/>
    <n v="34"/>
    <n v="1927800"/>
    <n v="0.03"/>
    <n v="57834"/>
    <n v="1869966"/>
  </r>
  <r>
    <s v="5791-1"/>
    <d v="2018-05-22T00:00:00"/>
    <x v="2"/>
    <s v="Nasim Purwanti"/>
    <s v="Jl. Cihampelas No. 4"/>
    <x v="1"/>
    <x v="3"/>
    <s v="E1038"/>
    <s v="Medium"/>
    <s v="TechSavi Cordless Elite Duo"/>
    <s v="Technology"/>
    <s v="Small Box"/>
    <s v="Regular Air"/>
    <d v="2018-06-02T00:00:00"/>
    <n v="908850"/>
    <n v="1514700"/>
    <n v="605850"/>
    <n v="13"/>
    <n v="19691100"/>
    <n v="0.04"/>
    <n v="787644"/>
    <n v="18903456"/>
  </r>
  <r>
    <s v="5793-1"/>
    <d v="2018-05-23T00:00:00"/>
    <x v="2"/>
    <s v="Gambira Suryono"/>
    <s v="Jl. Antapani Lama No. 705"/>
    <x v="0"/>
    <x v="3"/>
    <s v="E1028"/>
    <s v="Medium"/>
    <s v="Multimedia Mailers"/>
    <s v="Office Supplies"/>
    <s v="Small Box"/>
    <s v="Regular Air"/>
    <d v="2018-05-25T00:00:00"/>
    <n v="1490850"/>
    <n v="2443950"/>
    <n v="953100"/>
    <n v="39"/>
    <n v="95314050"/>
    <n v="0.03"/>
    <n v="2859422"/>
    <n v="92454629"/>
  </r>
  <r>
    <s v="5795-1"/>
    <d v="2018-05-24T00:00:00"/>
    <x v="2"/>
    <s v="Arta Rahmawati"/>
    <s v="Jalan Lembong No. 9"/>
    <x v="1"/>
    <x v="2"/>
    <s v="E1032"/>
    <s v="Low"/>
    <s v="Alto Memo Cubes"/>
    <s v="Office Supplies"/>
    <s v="Wrap Bag"/>
    <s v="Express Air"/>
    <d v="2018-05-31T00:00:00"/>
    <n v="49800"/>
    <n v="77700"/>
    <n v="27900"/>
    <n v="11"/>
    <n v="854700"/>
    <n v="0.06"/>
    <n v="51282"/>
    <n v="803418"/>
  </r>
  <r>
    <s v="5797-1"/>
    <d v="2018-05-27T00:00:00"/>
    <x v="2"/>
    <s v="Nyana Suryatmi"/>
    <s v="Gg. Pacuan Kuda No. 49"/>
    <x v="1"/>
    <x v="1"/>
    <s v="E1037"/>
    <s v="Low"/>
    <s v="Apex Straight Scissors"/>
    <s v="Office Supplies"/>
    <s v="Small Pack"/>
    <s v="Regular Air"/>
    <d v="2018-05-27T00:00:00"/>
    <n v="77850"/>
    <n v="194700"/>
    <n v="116850"/>
    <n v="50"/>
    <n v="9735000"/>
    <n v="0.08"/>
    <n v="778800"/>
    <n v="8956200"/>
  </r>
  <r>
    <s v="5799-1"/>
    <d v="2018-05-27T00:00:00"/>
    <x v="2"/>
    <s v="Bagus Astuti"/>
    <s v="Jalan Lembong No. 9"/>
    <x v="1"/>
    <x v="0"/>
    <s v="E1032"/>
    <s v="Not Specified"/>
    <s v="UGen Ultra Professional Cordless Optical Suite"/>
    <s v="Technology"/>
    <s v="Small Box"/>
    <s v="Regular Air"/>
    <d v="2018-05-28T00:00:00"/>
    <n v="2347500"/>
    <n v="4514550"/>
    <n v="2167050"/>
    <n v="41"/>
    <n v="185096550"/>
    <n v="0.1"/>
    <n v="18509655"/>
    <n v="166586895"/>
  </r>
  <r>
    <s v="5800-1"/>
    <d v="2018-05-29T00:00:00"/>
    <x v="2"/>
    <s v="Cawisono Mardhiyah"/>
    <s v="Gang Ahmad Yani No. 6"/>
    <x v="1"/>
    <x v="2"/>
    <s v="E1038"/>
    <s v="Medium"/>
    <s v="Alto Parchment Paper, Assorted Colors"/>
    <s v="Office Supplies"/>
    <s v="Small Box"/>
    <s v="Express Air"/>
    <d v="2018-05-30T00:00:00"/>
    <n v="68850"/>
    <n v="109200"/>
    <n v="40350"/>
    <n v="5"/>
    <n v="546000"/>
    <n v="0.05"/>
    <n v="27300"/>
    <n v="518700"/>
  </r>
  <r>
    <s v="5801-1"/>
    <d v="2018-05-30T00:00:00"/>
    <x v="2"/>
    <s v="Bahuwarna Winarsih"/>
    <s v="Jl. Pasir Koja No. 08"/>
    <x v="2"/>
    <x v="0"/>
    <s v="E1041"/>
    <s v="Medium"/>
    <s v="Artisan Reinforcements for Hole-Punch Pages"/>
    <s v="Office Supplies"/>
    <s v="Small Box"/>
    <s v="Regular Air"/>
    <d v="2018-05-31T00:00:00"/>
    <n v="17850"/>
    <n v="29700"/>
    <n v="11850"/>
    <n v="3"/>
    <n v="89100"/>
    <n v="0.05"/>
    <n v="4455"/>
    <n v="84645"/>
  </r>
  <r>
    <s v="5802-1"/>
    <d v="2018-06-01T00:00:00"/>
    <x v="2"/>
    <s v="Eluh Usamah"/>
    <s v="Jalan Ciumbuleuit No. 76"/>
    <x v="1"/>
    <x v="1"/>
    <s v="E1039"/>
    <s v="Medium"/>
    <s v="Smiths SlimLine Pencil Sharpener"/>
    <s v="Office Supplies"/>
    <s v="Small Pack"/>
    <s v="Regular Air"/>
    <d v="2018-06-03T00:00:00"/>
    <n v="71850"/>
    <n v="179550"/>
    <n v="107700"/>
    <n v="30"/>
    <n v="5386500"/>
    <n v="0.08"/>
    <n v="430920"/>
    <n v="4955580"/>
  </r>
  <r>
    <s v="5803-1"/>
    <d v="2018-06-02T00:00:00"/>
    <x v="2"/>
    <s v="Jayeng Wastuti"/>
    <s v="Jalan Kutai No. 503"/>
    <x v="1"/>
    <x v="1"/>
    <s v="E1039"/>
    <s v="High"/>
    <s v="Artisan Durable Binders"/>
    <s v="Office Supplies"/>
    <s v="Small Box"/>
    <s v="Regular Air"/>
    <d v="2018-06-04T00:00:00"/>
    <n v="27600"/>
    <n v="43200"/>
    <n v="15600"/>
    <n v="22"/>
    <n v="950400"/>
    <n v="0.1"/>
    <n v="95040"/>
    <n v="855360"/>
  </r>
  <r>
    <s v="5804-1"/>
    <d v="2018-06-02T00:00:00"/>
    <x v="2"/>
    <s v="Bakiadi Hassanah"/>
    <s v="Jalan Gedebage Selatan No. 048"/>
    <x v="0"/>
    <x v="0"/>
    <s v="E1029"/>
    <s v="High"/>
    <s v="Artisan Durable Poly Binders"/>
    <s v="Office Supplies"/>
    <s v="Small Box"/>
    <s v="Regular Air"/>
    <d v="2018-06-05T00:00:00"/>
    <n v="50550"/>
    <n v="82950"/>
    <n v="32400"/>
    <n v="12"/>
    <n v="995400"/>
    <n v="0.06"/>
    <n v="59724"/>
    <n v="935676"/>
  </r>
  <r>
    <s v="5804-2"/>
    <d v="2018-06-02T00:00:00"/>
    <x v="2"/>
    <s v="Bakiadi Hassanah"/>
    <s v="Jalan Gedebage Selatan No. 048"/>
    <x v="0"/>
    <x v="0"/>
    <s v="E1029"/>
    <s v="High"/>
    <s v="Artisan Hi-Liter Pen Style Six-Color Fluorescent Set"/>
    <s v="Office Supplies"/>
    <s v="Wrap Bag"/>
    <s v="Regular Air"/>
    <d v="2018-06-03T00:00:00"/>
    <n v="32400"/>
    <n v="57750"/>
    <n v="25350"/>
    <n v="12"/>
    <n v="693000"/>
    <n v="0.1"/>
    <n v="69300"/>
    <n v="623700"/>
  </r>
  <r>
    <s v="5805-1"/>
    <d v="2018-06-07T00:00:00"/>
    <x v="2"/>
    <s v="Juli Waluyo"/>
    <s v="Gg. Stasiun Wonokromo No. 324"/>
    <x v="1"/>
    <x v="0"/>
    <s v="E1034"/>
    <s v="Critical"/>
    <s v="Security-Tint Envelopes"/>
    <s v="Office Supplies"/>
    <s v="Small Box"/>
    <s v="Regular Air"/>
    <d v="2018-06-10T00:00:00"/>
    <n v="73350"/>
    <n v="114600"/>
    <n v="41250"/>
    <n v="32"/>
    <n v="3667200"/>
    <n v="0.06"/>
    <n v="220032"/>
    <n v="3447168"/>
  </r>
  <r>
    <s v="5806-1"/>
    <d v="2018-06-08T00:00:00"/>
    <x v="2"/>
    <s v="Olga Usamah"/>
    <s v="Jalan S. Parman No. 88"/>
    <x v="2"/>
    <x v="1"/>
    <s v="E1036"/>
    <s v="Medium"/>
    <s v="Assorted Color Push Pins"/>
    <s v="Office Supplies"/>
    <s v="Wrap Bag"/>
    <s v="Regular Air"/>
    <d v="2018-06-09T00:00:00"/>
    <n v="13050"/>
    <n v="27150"/>
    <n v="14100"/>
    <n v="41"/>
    <n v="1113150"/>
    <n v="0.03"/>
    <n v="33395"/>
    <n v="1079756"/>
  </r>
  <r>
    <s v="5807-1"/>
    <d v="2018-06-08T00:00:00"/>
    <x v="2"/>
    <s v="Lembah Rajasa"/>
    <s v="Jalan Raya Setiabudhi No. 595"/>
    <x v="0"/>
    <x v="3"/>
    <s v="E1029"/>
    <s v="Critical"/>
    <s v="Artisan 487 Labels"/>
    <s v="Office Supplies"/>
    <s v="Small Box"/>
    <s v="Regular Air"/>
    <d v="2018-06-08T00:00:00"/>
    <n v="34350"/>
    <n v="55350"/>
    <n v="21000"/>
    <n v="12"/>
    <n v="664200"/>
    <n v="0.02"/>
    <n v="13284"/>
    <n v="650916"/>
  </r>
  <r>
    <s v="5809-1"/>
    <d v="2018-06-11T00:00:00"/>
    <x v="2"/>
    <s v="Nilam Dabukke"/>
    <s v="Gg. Dr. Djunjunan No. 33"/>
    <x v="1"/>
    <x v="2"/>
    <s v="E1032"/>
    <s v="High"/>
    <s v="Artisan 474 Labels"/>
    <s v="Office Supplies"/>
    <s v="Small Box"/>
    <s v="Express Air"/>
    <d v="2018-06-12T00:00:00"/>
    <n v="27600"/>
    <n v="43200"/>
    <n v="15600"/>
    <n v="9"/>
    <n v="388800"/>
    <n v="0"/>
    <n v="0"/>
    <n v="388800"/>
  </r>
  <r>
    <s v="5811-1"/>
    <d v="2018-06-13T00:00:00"/>
    <x v="2"/>
    <s v="Mahmud Tarihoran"/>
    <s v="Gang H.J Maemunah No. 6"/>
    <x v="1"/>
    <x v="2"/>
    <s v="E1038"/>
    <s v="Low"/>
    <s v="TechSavi Access Keyboard"/>
    <s v="Technology"/>
    <s v="Small Box"/>
    <s v="Regular Air"/>
    <d v="2018-06-13T00:00:00"/>
    <n v="151050"/>
    <n v="239700"/>
    <n v="88650"/>
    <n v="26"/>
    <n v="6232200"/>
    <n v="0.01"/>
    <n v="62322"/>
    <n v="6169878"/>
  </r>
  <r>
    <s v="5813-1"/>
    <d v="2018-06-14T00:00:00"/>
    <x v="2"/>
    <s v="Rahmat Handayani"/>
    <s v="Gang Asia Afrika No. 72"/>
    <x v="1"/>
    <x v="1"/>
    <s v="E1037"/>
    <s v="Medium"/>
    <s v="Artisan Hole Reinforcements"/>
    <s v="Office Supplies"/>
    <s v="Small Box"/>
    <s v="Express Air"/>
    <d v="2018-06-15T00:00:00"/>
    <n v="59850"/>
    <n v="93450"/>
    <n v="33600"/>
    <n v="4"/>
    <n v="373800"/>
    <n v="0.1"/>
    <n v="37380"/>
    <n v="336420"/>
  </r>
  <r>
    <s v="5814-1"/>
    <d v="2018-06-14T00:00:00"/>
    <x v="2"/>
    <s v="Najwa Usamah"/>
    <s v="Gg. Joyoboyo No. 8"/>
    <x v="0"/>
    <x v="2"/>
    <s v="E1028"/>
    <s v="Critical"/>
    <s v="Steady Colorific Colored Pencils, 12/Box"/>
    <s v="Office Supplies"/>
    <s v="Wrap Bag"/>
    <s v="Regular Air"/>
    <d v="2018-06-16T00:00:00"/>
    <n v="19500"/>
    <n v="43200"/>
    <n v="23700"/>
    <n v="43"/>
    <n v="1857600"/>
    <n v="0.1"/>
    <n v="185760"/>
    <n v="1671840"/>
  </r>
  <r>
    <s v="5815-1"/>
    <d v="2018-06-15T00:00:00"/>
    <x v="2"/>
    <s v="Danuja Prayoga"/>
    <s v="Gg. Pacuan Kuda No. 49"/>
    <x v="1"/>
    <x v="0"/>
    <s v="E1037"/>
    <s v="High"/>
    <s v="Lumi Crayons"/>
    <s v="Office Supplies"/>
    <s v="Wrap Bag"/>
    <s v="Regular Air"/>
    <d v="2018-06-16T00:00:00"/>
    <n v="78300"/>
    <n v="147750"/>
    <n v="69450"/>
    <n v="41"/>
    <n v="6057750"/>
    <n v="0.05"/>
    <n v="302888"/>
    <n v="5754863"/>
  </r>
  <r>
    <s v="5816-1"/>
    <d v="2018-06-16T00:00:00"/>
    <x v="2"/>
    <s v="Warsita Nurdiyanti"/>
    <s v="Gang Medokan Ayu No. 764"/>
    <x v="1"/>
    <x v="1"/>
    <s v="E1038"/>
    <s v="High"/>
    <s v="Artisan Hi-Liter Pen Style Six-Color Fluorescent Set"/>
    <s v="Office Supplies"/>
    <s v="Wrap Bag"/>
    <s v="Regular Air"/>
    <d v="2018-06-18T00:00:00"/>
    <n v="32400"/>
    <n v="57750"/>
    <n v="25350"/>
    <n v="4"/>
    <n v="231000"/>
    <n v="0.09"/>
    <n v="20790"/>
    <n v="210210"/>
  </r>
  <r>
    <s v="5818-1"/>
    <d v="2018-06-18T00:00:00"/>
    <x v="2"/>
    <s v="Luwar Yuniar"/>
    <s v="Jalan R.E Martadinata No. 6"/>
    <x v="0"/>
    <x v="3"/>
    <s v="E1029"/>
    <s v="High"/>
    <s v="Artisan Printable Repositionable Plastic Tabs"/>
    <s v="Office Supplies"/>
    <s v="Small Box"/>
    <s v="Regular Air"/>
    <d v="2018-06-19T00:00:00"/>
    <n v="79950"/>
    <n v="129000"/>
    <n v="49050"/>
    <n v="2"/>
    <n v="258000"/>
    <n v="0.05"/>
    <n v="12900"/>
    <n v="245100"/>
  </r>
  <r>
    <s v="5819-1"/>
    <d v="2018-06-23T00:00:00"/>
    <x v="2"/>
    <s v="Paiman Uwais"/>
    <s v="Gang Gedebage Selatan No. 1"/>
    <x v="1"/>
    <x v="3"/>
    <s v="E1036"/>
    <s v="High"/>
    <s v="Steady Major Accent Highlighters"/>
    <s v="Office Supplies"/>
    <s v="Wrap Bag"/>
    <s v="Regular Air"/>
    <d v="2018-06-24T00:00:00"/>
    <n v="56250"/>
    <n v="106200"/>
    <n v="49950"/>
    <n v="12"/>
    <n v="1274400"/>
    <n v="0.1"/>
    <n v="127440"/>
    <n v="1146960"/>
  </r>
  <r>
    <s v="5821-1"/>
    <d v="2018-06-24T00:00:00"/>
    <x v="2"/>
    <s v="Mahdi Rajata"/>
    <s v="Jl. Pasir Koja No. 059"/>
    <x v="1"/>
    <x v="0"/>
    <s v="E1032"/>
    <s v="Critical"/>
    <s v="Artisan 481 Labels"/>
    <s v="Office Supplies"/>
    <s v="Small Box"/>
    <s v="Regular Air"/>
    <d v="2018-06-25T00:00:00"/>
    <n v="29100"/>
    <n v="46200"/>
    <n v="17100"/>
    <n v="4"/>
    <n v="184800"/>
    <n v="0.03"/>
    <n v="5544"/>
    <n v="179256"/>
  </r>
  <r>
    <s v="5822-1"/>
    <d v="2018-06-27T00:00:00"/>
    <x v="2"/>
    <s v="Nasim Purwanti"/>
    <s v="Jl. Cihampelas No. 4"/>
    <x v="1"/>
    <x v="2"/>
    <s v="E1038"/>
    <s v="High"/>
    <s v="Self-Adhesive Ring Binder Labels"/>
    <s v="Office Supplies"/>
    <s v="Small Box"/>
    <s v="Regular Air"/>
    <d v="2018-06-29T00:00:00"/>
    <n v="32700"/>
    <n v="52800"/>
    <n v="20100"/>
    <n v="49"/>
    <n v="2587200"/>
    <n v="0.08"/>
    <n v="206976"/>
    <n v="2380224"/>
  </r>
  <r>
    <s v="5824-1"/>
    <d v="2018-06-28T00:00:00"/>
    <x v="2"/>
    <s v="Nilam Latupono"/>
    <s v="Jalan Jamika No. 4"/>
    <x v="1"/>
    <x v="0"/>
    <s v="E1033"/>
    <s v="Not Specified"/>
    <s v="Emerson Stylus 1520 Color Inkjet Printer"/>
    <s v="Technology"/>
    <s v="Jumbo Drum"/>
    <s v="Delivery Truck"/>
    <d v="2018-06-29T00:00:00"/>
    <n v="4734150"/>
    <n v="7514550"/>
    <n v="2780400"/>
    <n v="3"/>
    <n v="22543650"/>
    <n v="0.06"/>
    <n v="1352619"/>
    <n v="21191031"/>
  </r>
  <r>
    <s v="5826-1"/>
    <d v="2018-06-28T00:00:00"/>
    <x v="2"/>
    <s v="Yoga Damanik"/>
    <s v="Jalan R.E Martadinata No. 6"/>
    <x v="0"/>
    <x v="3"/>
    <s v="E1029"/>
    <s v="High"/>
    <s v="Multi-Use Personal File Cart and Caster Set, Three Stacking Bins"/>
    <s v="Office Supplies"/>
    <s v="Small Box"/>
    <s v="Regular Air"/>
    <d v="2018-06-28T00:00:00"/>
    <n v="224250"/>
    <n v="521400"/>
    <n v="297150"/>
    <n v="43"/>
    <n v="22420200"/>
    <n v="0"/>
    <n v="0"/>
    <n v="22420200"/>
  </r>
  <r>
    <s v="5829-1"/>
    <d v="2018-06-29T00:00:00"/>
    <x v="2"/>
    <s v="Lukita Lestari"/>
    <s v="Jalan R.E Martadinata No. 6"/>
    <x v="0"/>
    <x v="2"/>
    <s v="E1029"/>
    <s v="Medium"/>
    <s v="Xit Blank Computer Paper"/>
    <s v="Office Supplies"/>
    <s v="Small Box"/>
    <s v="Regular Air"/>
    <d v="2018-06-29T00:00:00"/>
    <n v="185850"/>
    <n v="299700"/>
    <n v="113850"/>
    <n v="32"/>
    <n v="9590400"/>
    <n v="0.05"/>
    <n v="479520"/>
    <n v="9110880"/>
  </r>
  <r>
    <s v="5831-1"/>
    <d v="2018-06-30T00:00:00"/>
    <x v="2"/>
    <s v="Cakrajiya Sihombing"/>
    <s v="Gang Otto Iskandardinata No. 167"/>
    <x v="1"/>
    <x v="1"/>
    <s v="E1037"/>
    <s v="Critical"/>
    <s v="Apex Design Stainless Steel Bent Scissors"/>
    <s v="Office Supplies"/>
    <s v="Small Pack"/>
    <s v="Regular Air"/>
    <d v="2018-07-03T00:00:00"/>
    <n v="43050"/>
    <n v="102600"/>
    <n v="59550"/>
    <n v="35"/>
    <n v="3591000"/>
    <n v="0.02"/>
    <n v="71820"/>
    <n v="3519180"/>
  </r>
  <r>
    <s v="5832-1"/>
    <d v="2018-07-02T00:00:00"/>
    <x v="2"/>
    <s v="Putu Suwarno"/>
    <s v="Jalan R.E Martadinata No. 6"/>
    <x v="0"/>
    <x v="3"/>
    <s v="E1029"/>
    <s v="Critical"/>
    <s v="Alto Keyboard-In-A-Box"/>
    <s v="Technology"/>
    <s v="Small Box"/>
    <s v="Express Air"/>
    <d v="2018-07-03T00:00:00"/>
    <n v="96000"/>
    <n v="436500"/>
    <n v="340500"/>
    <n v="50"/>
    <n v="21825000"/>
    <n v="0.09"/>
    <n v="1964250"/>
    <n v="19860750"/>
  </r>
  <r>
    <s v="5833-1"/>
    <d v="2018-07-03T00:00:00"/>
    <x v="2"/>
    <s v="Cengkal Prastuti"/>
    <s v="Gang Setiabudhi No. 1"/>
    <x v="2"/>
    <x v="3"/>
    <s v="E1036"/>
    <s v="Low"/>
    <s v="Aluminum Document Frame"/>
    <s v="Furniture"/>
    <s v="Small Pack"/>
    <s v="Regular Air"/>
    <d v="2018-07-10T00:00:00"/>
    <n v="82500"/>
    <n v="183300"/>
    <n v="100800"/>
    <n v="5"/>
    <n v="916500"/>
    <n v="0.04"/>
    <n v="36660"/>
    <n v="879840"/>
  </r>
  <r>
    <s v="5834-1"/>
    <d v="2018-07-03T00:00:00"/>
    <x v="2"/>
    <s v="Ajiman Mandasari"/>
    <s v="Jl. Rumah Sakit No. 738"/>
    <x v="0"/>
    <x v="3"/>
    <s v="E1028"/>
    <s v="Critical"/>
    <s v="Steady Major Accent Highlighters"/>
    <s v="Office Supplies"/>
    <s v="Wrap Bag"/>
    <s v="Regular Air"/>
    <d v="2018-07-04T00:00:00"/>
    <n v="56250"/>
    <n v="106200"/>
    <n v="49950"/>
    <n v="31"/>
    <n v="3292200"/>
    <n v="0.01"/>
    <n v="32922"/>
    <n v="3259278"/>
  </r>
  <r>
    <s v="5835-1"/>
    <d v="2018-07-04T00:00:00"/>
    <x v="2"/>
    <s v="Hilda Sihotang"/>
    <s v="Jl. S. Parman No. 38"/>
    <x v="1"/>
    <x v="0"/>
    <s v="E1033"/>
    <s v="High"/>
    <s v="Alto Parchment Paper, Assorted Colors"/>
    <s v="Office Supplies"/>
    <s v="Small Box"/>
    <s v="Express Air"/>
    <d v="2018-07-05T00:00:00"/>
    <n v="68850"/>
    <n v="109200"/>
    <n v="40350"/>
    <n v="40"/>
    <n v="4368000"/>
    <n v="0.04"/>
    <n v="174720"/>
    <n v="4193280"/>
  </r>
  <r>
    <s v="5837-1"/>
    <d v="2018-07-06T00:00:00"/>
    <x v="2"/>
    <s v="Kezia Astuti"/>
    <s v="Jl. Rumah Sakit No. 65"/>
    <x v="1"/>
    <x v="1"/>
    <s v="E1030"/>
    <s v="Medium"/>
    <s v="Artisan Durable Poly Binders"/>
    <s v="Office Supplies"/>
    <s v="Small Box"/>
    <s v="Regular Air"/>
    <d v="2018-07-08T00:00:00"/>
    <n v="50550"/>
    <n v="82950"/>
    <n v="32400"/>
    <n v="23"/>
    <n v="1907850"/>
    <n v="0.1"/>
    <n v="190785"/>
    <n v="1717065"/>
  </r>
  <r>
    <s v="5838-1"/>
    <d v="2018-07-06T00:00:00"/>
    <x v="2"/>
    <s v="Ilyas Najmudin"/>
    <s v="Gg. Otto Iskandardinata No. 6"/>
    <x v="0"/>
    <x v="1"/>
    <s v="E1028"/>
    <s v="Critical"/>
    <s v="Smiths Standard Envelopes"/>
    <s v="Office Supplies"/>
    <s v="Small Box"/>
    <s v="Regular Air"/>
    <d v="2018-07-07T00:00:00"/>
    <n v="52800"/>
    <n v="85200"/>
    <n v="32400"/>
    <n v="8"/>
    <n v="681600"/>
    <n v="0.02"/>
    <n v="13632"/>
    <n v="667968"/>
  </r>
  <r>
    <s v="5840-1"/>
    <d v="2018-07-07T00:00:00"/>
    <x v="2"/>
    <s v="Darmaji Rajasa"/>
    <s v="Jl. Rumah Sakit No. 738"/>
    <x v="0"/>
    <x v="0"/>
    <s v="E1028"/>
    <s v="Not Specified"/>
    <s v="1726 Digital Answering Machine"/>
    <s v="Technology"/>
    <s v="Medium Box"/>
    <s v="Regular Air"/>
    <d v="2018-07-09T00:00:00"/>
    <n v="132300"/>
    <n v="314850"/>
    <n v="182550"/>
    <n v="45"/>
    <n v="14168250"/>
    <n v="0.03"/>
    <n v="425048"/>
    <n v="13743203"/>
  </r>
  <r>
    <s v="5841-1"/>
    <d v="2018-07-07T00:00:00"/>
    <x v="2"/>
    <s v="Cakrajiya Sihombing"/>
    <s v="Gang Otto Iskandardinata No. 167"/>
    <x v="1"/>
    <x v="1"/>
    <s v="E1037"/>
    <s v="Not Specified"/>
    <s v="Pizazz Drawing Pencil Set"/>
    <s v="Office Supplies"/>
    <s v="Wrap Bag"/>
    <s v="Express Air"/>
    <d v="2018-07-09T00:00:00"/>
    <n v="22950"/>
    <n v="41700"/>
    <n v="18750"/>
    <n v="34"/>
    <n v="1417800"/>
    <n v="0"/>
    <n v="0"/>
    <n v="1417800"/>
  </r>
  <r>
    <s v="5842-1"/>
    <d v="2018-07-12T00:00:00"/>
    <x v="2"/>
    <s v="Asirwanda Rahimah"/>
    <s v="Gg. M.H Thamrin No. 784"/>
    <x v="0"/>
    <x v="3"/>
    <s v="E1029"/>
    <s v="Medium"/>
    <s v="UGen Ultra Cordless Optical Suite"/>
    <s v="Technology"/>
    <s v="Small Box"/>
    <s v="Regular Air"/>
    <d v="2018-07-14T00:00:00"/>
    <n v="817800"/>
    <n v="1514550"/>
    <n v="696750"/>
    <n v="13"/>
    <n v="19689150"/>
    <n v="0.06"/>
    <n v="1181349"/>
    <n v="18507801"/>
  </r>
  <r>
    <s v="5843-1"/>
    <d v="2018-07-17T00:00:00"/>
    <x v="2"/>
    <s v="Najwa Najmudin"/>
    <s v="Gang Kebonjati No. 827"/>
    <x v="2"/>
    <x v="0"/>
    <s v="E1033"/>
    <s v="Medium"/>
    <s v="Cando S750 Color Inkjet Printer"/>
    <s v="Technology"/>
    <s v="Jumbo Drum"/>
    <s v="Delivery Truck"/>
    <d v="2018-07-18T00:00:00"/>
    <n v="1125000"/>
    <n v="1814550"/>
    <n v="689550"/>
    <n v="38"/>
    <n v="68952900"/>
    <n v="0.09"/>
    <n v="6205761"/>
    <n v="62747139"/>
  </r>
  <r>
    <s v="5845-1"/>
    <d v="2018-07-17T00:00:00"/>
    <x v="2"/>
    <s v="Rizki Purnawati"/>
    <s v="Gang Monginsidi No. 138"/>
    <x v="0"/>
    <x v="3"/>
    <s v="E1029"/>
    <s v="High"/>
    <s v="Unpadded Memo Slips"/>
    <s v="Office Supplies"/>
    <s v="Wrap Bag"/>
    <s v="Regular Air"/>
    <d v="2018-07-18T00:00:00"/>
    <n v="38850"/>
    <n v="59700"/>
    <n v="20850"/>
    <n v="2"/>
    <n v="119400"/>
    <n v="0.04"/>
    <n v="4776"/>
    <n v="114624"/>
  </r>
  <r>
    <s v="5847-1"/>
    <d v="2018-07-21T00:00:00"/>
    <x v="2"/>
    <s v="Hendri Fujiati"/>
    <s v="Jl. Raya Ujungberung No. 86"/>
    <x v="2"/>
    <x v="0"/>
    <s v="E1041"/>
    <s v="Critical"/>
    <s v="Artisan Durable Poly Binders"/>
    <s v="Office Supplies"/>
    <s v="Small Box"/>
    <s v="Regular Air"/>
    <d v="2018-07-22T00:00:00"/>
    <n v="50550"/>
    <n v="82950"/>
    <n v="32400"/>
    <n v="9"/>
    <n v="746550"/>
    <n v="0.09"/>
    <n v="67190"/>
    <n v="679361"/>
  </r>
  <r>
    <s v="5848-1"/>
    <d v="2018-07-21T00:00:00"/>
    <x v="2"/>
    <s v="Danuja Rajasa"/>
    <s v="Jl. Pasir Koja No. 64"/>
    <x v="1"/>
    <x v="3"/>
    <s v="E1032"/>
    <s v="Not Specified"/>
    <s v="Wirebound Message Book, 4 per Page"/>
    <s v="Office Supplies"/>
    <s v="Wrap Bag"/>
    <s v="Regular Air"/>
    <d v="2018-07-22T00:00:00"/>
    <n v="52200"/>
    <n v="81450"/>
    <n v="29250"/>
    <n v="13"/>
    <n v="1058850"/>
    <n v="0.02"/>
    <n v="21177"/>
    <n v="1037673"/>
  </r>
  <r>
    <s v="5850-1"/>
    <d v="2018-07-23T00:00:00"/>
    <x v="2"/>
    <s v="Hafshah Utami"/>
    <s v="Jl. HOS. Cokroaminoto No. 1"/>
    <x v="1"/>
    <x v="2"/>
    <s v="E1039"/>
    <s v="High"/>
    <s v="Alto Six-Outlet Power Strip, 4 Cord Length"/>
    <s v="Office Supplies"/>
    <s v="Small Box"/>
    <s v="Regular Air"/>
    <d v="2018-07-26T00:00:00"/>
    <n v="52950"/>
    <n v="129300"/>
    <n v="76350"/>
    <n v="50"/>
    <n v="6465000"/>
    <n v="7.0000000000000007E-2"/>
    <n v="452550"/>
    <n v="6012450"/>
  </r>
  <r>
    <s v="5852-1"/>
    <d v="2018-07-23T00:00:00"/>
    <x v="2"/>
    <s v="Anggabaya Palastri"/>
    <s v="Gang Cikapayang No. 055"/>
    <x v="1"/>
    <x v="1"/>
    <s v="E1040"/>
    <s v="Critical"/>
    <s v="Pizazz Drawing Pencil Set"/>
    <s v="Office Supplies"/>
    <s v="Wrap Bag"/>
    <s v="Regular Air"/>
    <d v="2018-07-24T00:00:00"/>
    <n v="22950"/>
    <n v="41700"/>
    <n v="18750"/>
    <n v="19"/>
    <n v="792300"/>
    <n v="0.06"/>
    <n v="47538"/>
    <n v="744762"/>
  </r>
  <r>
    <s v="5854-1"/>
    <d v="2018-07-24T00:00:00"/>
    <x v="2"/>
    <s v="Limar Laksmiwati"/>
    <s v="Gang Gedebage Selatan No. 1"/>
    <x v="2"/>
    <x v="3"/>
    <s v="E1039"/>
    <s v="Medium"/>
    <s v="TechSavi Access Keyboard"/>
    <s v="Technology"/>
    <s v="Small Box"/>
    <s v="Regular Air"/>
    <d v="2018-07-25T00:00:00"/>
    <n v="151050"/>
    <n v="239700"/>
    <n v="88650"/>
    <n v="40"/>
    <n v="9588000"/>
    <n v="0.01"/>
    <n v="95880"/>
    <n v="9492120"/>
  </r>
  <r>
    <s v="5856-1"/>
    <d v="2018-07-26T00:00:00"/>
    <x v="2"/>
    <s v="Marwata Fujiati"/>
    <s v="Gang Dipatiukur No. 24"/>
    <x v="1"/>
    <x v="1"/>
    <s v="E1034"/>
    <s v="High"/>
    <s v="Artisan Hi-Liter Pen Style Six-Color Fluorescent Set"/>
    <s v="Office Supplies"/>
    <s v="Wrap Bag"/>
    <s v="Regular Air"/>
    <d v="2018-07-27T00:00:00"/>
    <n v="32400"/>
    <n v="57750"/>
    <n v="25350"/>
    <n v="42"/>
    <n v="2425500"/>
    <n v="0.01"/>
    <n v="24255"/>
    <n v="2401245"/>
  </r>
  <r>
    <s v="5857-1"/>
    <d v="2018-07-31T00:00:00"/>
    <x v="2"/>
    <s v="Bakiono Wahyuni"/>
    <s v="Jl. Rumah Sakit No. 738"/>
    <x v="0"/>
    <x v="1"/>
    <s v="E1028"/>
    <s v="Medium"/>
    <s v="Artisan Durable Poly Binders"/>
    <s v="Office Supplies"/>
    <s v="Small Box"/>
    <s v="Regular Air"/>
    <d v="2018-08-01T00:00:00"/>
    <n v="50550"/>
    <n v="82950"/>
    <n v="32400"/>
    <n v="30"/>
    <n v="2488500"/>
    <n v="0.01"/>
    <n v="24885"/>
    <n v="2463615"/>
  </r>
  <r>
    <s v="5859-1"/>
    <d v="2018-07-31T00:00:00"/>
    <x v="2"/>
    <s v="Galuh Zulaika"/>
    <s v="Jalan Otto Iskandardinata No. 1"/>
    <x v="0"/>
    <x v="1"/>
    <s v="E1029"/>
    <s v="Medium"/>
    <s v="Artisan Durable Poly Binders"/>
    <s v="Office Supplies"/>
    <s v="Small Box"/>
    <s v="Regular Air"/>
    <d v="2018-08-01T00:00:00"/>
    <n v="50550"/>
    <n v="82950"/>
    <n v="32400"/>
    <n v="27"/>
    <n v="2239650"/>
    <n v="0.04"/>
    <n v="89586"/>
    <n v="2150064"/>
  </r>
  <r>
    <s v="5861-1"/>
    <d v="2018-07-31T00:00:00"/>
    <x v="2"/>
    <s v="Jayadi Safitri"/>
    <s v="Gg. Setiabudhi No. 32"/>
    <x v="1"/>
    <x v="3"/>
    <s v="E1040"/>
    <s v="Medium"/>
    <s v="Binder Posts"/>
    <s v="Office Supplies"/>
    <s v="Small Box"/>
    <s v="Regular Air"/>
    <d v="2018-07-31T00:00:00"/>
    <n v="52500"/>
    <n v="86100"/>
    <n v="33600"/>
    <n v="23"/>
    <n v="1980300"/>
    <n v="0.06"/>
    <n v="118818"/>
    <n v="1861482"/>
  </r>
  <r>
    <s v="5863-1"/>
    <d v="2018-08-01T00:00:00"/>
    <x v="2"/>
    <s v="Cengkal Prastuti"/>
    <s v="Gang Setiabudhi No. 1"/>
    <x v="2"/>
    <x v="1"/>
    <s v="E1036"/>
    <s v="Not Specified"/>
    <s v="Beekin 105-Key Black Keyboard"/>
    <s v="Technology"/>
    <s v="Small Box"/>
    <s v="Express Air"/>
    <d v="2018-08-01T00:00:00"/>
    <n v="95850"/>
    <n v="299700"/>
    <n v="203850"/>
    <n v="6"/>
    <n v="1798200"/>
    <n v="0.08"/>
    <n v="143856"/>
    <n v="1654344"/>
  </r>
  <r>
    <s v="5865-1"/>
    <d v="2018-08-02T00:00:00"/>
    <x v="2"/>
    <s v="Ratna Sitorus"/>
    <s v="Gang Sadang Serang No. 74"/>
    <x v="1"/>
    <x v="1"/>
    <s v="E1039"/>
    <s v="High"/>
    <s v="Artisan Hi-Liter Smear-Safe Highlighters"/>
    <s v="Office Supplies"/>
    <s v="Wrap Bag"/>
    <s v="Express Air"/>
    <d v="2018-08-04T00:00:00"/>
    <n v="44700"/>
    <n v="87600"/>
    <n v="42900"/>
    <n v="12"/>
    <n v="1051200"/>
    <n v="0.02"/>
    <n v="21024"/>
    <n v="1030176"/>
  </r>
  <r>
    <s v="5867-1"/>
    <d v="2018-08-05T00:00:00"/>
    <x v="2"/>
    <s v="Yuni Wastuti"/>
    <s v="Jl. S. Parman No. 91"/>
    <x v="1"/>
    <x v="3"/>
    <s v="E1034"/>
    <s v="High"/>
    <s v="HFX LaserJet 3310 Copier"/>
    <s v="Technology"/>
    <s v="Large Box"/>
    <s v="Regular Air"/>
    <d v="2018-08-05T00:00:00"/>
    <n v="5669850"/>
    <n v="8999850"/>
    <n v="3330000"/>
    <n v="50"/>
    <n v="449992500"/>
    <n v="0.09"/>
    <n v="40499325"/>
    <n v="409493175"/>
  </r>
  <r>
    <s v="5868-1"/>
    <d v="2018-08-06T00:00:00"/>
    <x v="2"/>
    <s v="Wani Astuti"/>
    <s v="Gg. Siliwangi No. 82"/>
    <x v="1"/>
    <x v="1"/>
    <s v="E1036"/>
    <s v="Low"/>
    <s v="Artisan Hi-Liter Fluorescent Desk Style Markers"/>
    <s v="Office Supplies"/>
    <s v="Wrap Bag"/>
    <s v="Regular Air"/>
    <d v="2018-08-06T00:00:00"/>
    <n v="26400"/>
    <n v="50700"/>
    <n v="24300"/>
    <n v="31"/>
    <n v="1571700"/>
    <n v="0.04"/>
    <n v="62868"/>
    <n v="1508832"/>
  </r>
  <r>
    <s v="5869-1"/>
    <d v="2018-08-07T00:00:00"/>
    <x v="2"/>
    <s v="Galar Nasyidah"/>
    <s v="Gg. Monginsidi No. 3"/>
    <x v="0"/>
    <x v="3"/>
    <s v="E1029"/>
    <s v="Critical"/>
    <s v="Bagged Rubber Bands"/>
    <s v="Office Supplies"/>
    <s v="Wrap Bag"/>
    <s v="Regular Air"/>
    <d v="2018-08-08T00:00:00"/>
    <n v="3600"/>
    <n v="18900"/>
    <n v="15300"/>
    <n v="35"/>
    <n v="661500"/>
    <n v="0.1"/>
    <n v="66150"/>
    <n v="595350"/>
  </r>
  <r>
    <s v="5869-2"/>
    <d v="2018-08-07T00:00:00"/>
    <x v="2"/>
    <s v="Galar Nasyidah"/>
    <s v="Gg. Monginsidi No. 3"/>
    <x v="0"/>
    <x v="3"/>
    <s v="E1029"/>
    <s v="Critical"/>
    <s v="DrawIt Pizazz Watercolor Pencils, 10-Color Set with Brush"/>
    <s v="Office Supplies"/>
    <s v="Wrap Bag"/>
    <s v="Regular Air"/>
    <d v="2018-08-09T00:00:00"/>
    <n v="35850"/>
    <n v="63900"/>
    <n v="28050"/>
    <n v="8"/>
    <n v="511200"/>
    <n v="0.1"/>
    <n v="51120"/>
    <n v="460080"/>
  </r>
  <r>
    <s v="5870-1"/>
    <d v="2018-08-07T00:00:00"/>
    <x v="2"/>
    <s v="Lembah Saragih"/>
    <s v="Gg. Monginsidi No. 3"/>
    <x v="0"/>
    <x v="3"/>
    <s v="E1029"/>
    <s v="Critical"/>
    <s v="Cando PC940 Copier"/>
    <s v="Technology"/>
    <s v="Large Box"/>
    <s v="Regular Air"/>
    <d v="2018-08-09T00:00:00"/>
    <n v="3240000"/>
    <n v="6749850"/>
    <n v="3509850"/>
    <n v="2"/>
    <n v="13499700"/>
    <n v="0.08"/>
    <n v="1079976"/>
    <n v="12419724"/>
  </r>
  <r>
    <s v="5871-1"/>
    <d v="2018-08-08T00:00:00"/>
    <x v="2"/>
    <s v="Daliman Pranowo"/>
    <s v="Gg. Merdeka No. 97"/>
    <x v="2"/>
    <x v="1"/>
    <s v="E1039"/>
    <s v="Critical"/>
    <s v="1726 Digital Answering Machine"/>
    <s v="Technology"/>
    <s v="Medium Box"/>
    <s v="Regular Air"/>
    <d v="2018-08-08T00:00:00"/>
    <n v="132300"/>
    <n v="314850"/>
    <n v="182550"/>
    <n v="19"/>
    <n v="5982150"/>
    <n v="0.01"/>
    <n v="59822"/>
    <n v="5922329"/>
  </r>
  <r>
    <s v="5872-1"/>
    <d v="2018-08-08T00:00:00"/>
    <x v="2"/>
    <s v="Dacin Setiawan"/>
    <s v="Jl. K.H. Wahid Hasyim No. 4"/>
    <x v="0"/>
    <x v="0"/>
    <s v="E1028"/>
    <s v="Critical"/>
    <s v="Artisan Flip-Chart Easel Binder, Black"/>
    <s v="Office Supplies"/>
    <s v="Small Box"/>
    <s v="Regular Air"/>
    <d v="2018-08-10T00:00:00"/>
    <n v="208200"/>
    <n v="335700"/>
    <n v="127500"/>
    <n v="6"/>
    <n v="2014200"/>
    <n v="0"/>
    <n v="0"/>
    <n v="2014200"/>
  </r>
  <r>
    <s v="5873-1"/>
    <d v="2018-08-10T00:00:00"/>
    <x v="2"/>
    <s v="Balijan Setiawan"/>
    <s v="Gg. M.H Thamrin No. 784"/>
    <x v="0"/>
    <x v="0"/>
    <s v="E1029"/>
    <s v="Low"/>
    <s v="Artisan Hanging File Binders"/>
    <s v="Office Supplies"/>
    <s v="Small Box"/>
    <s v="Express Air"/>
    <d v="2018-08-12T00:00:00"/>
    <n v="54750"/>
    <n v="89700"/>
    <n v="34950"/>
    <n v="50"/>
    <n v="4485000"/>
    <n v="0.09"/>
    <n v="403650"/>
    <n v="4081350"/>
  </r>
  <r>
    <s v="5875-1"/>
    <d v="2018-08-10T00:00:00"/>
    <x v="2"/>
    <s v="Amelia Kuswoyo"/>
    <s v="Gg. Jakarta No. 646"/>
    <x v="0"/>
    <x v="1"/>
    <s v="E1029"/>
    <s v="Not Specified"/>
    <s v="Emerson Stylus 1520 Color Inkjet Printer"/>
    <s v="Technology"/>
    <s v="Jumbo Drum"/>
    <s v="Delivery Truck"/>
    <d v="2018-08-13T00:00:00"/>
    <n v="4734150"/>
    <n v="7514550"/>
    <n v="2780400"/>
    <n v="44"/>
    <n v="330640200"/>
    <n v="0.09"/>
    <n v="29757618"/>
    <n v="300882582"/>
  </r>
  <r>
    <s v="5877-1"/>
    <d v="2018-08-11T00:00:00"/>
    <x v="2"/>
    <s v="Satya Nurdiyanti"/>
    <s v="Jalan S. Parman No. 88"/>
    <x v="2"/>
    <x v="1"/>
    <s v="E1036"/>
    <s v="Low"/>
    <s v="Artisan 474 Labels"/>
    <s v="Office Supplies"/>
    <s v="Small Box"/>
    <s v="Regular Air"/>
    <d v="2018-08-16T00:00:00"/>
    <n v="27600"/>
    <n v="43200"/>
    <n v="15600"/>
    <n v="29"/>
    <n v="1252800"/>
    <n v="0.03"/>
    <n v="37584"/>
    <n v="1215216"/>
  </r>
  <r>
    <s v="5879-1"/>
    <d v="2018-08-12T00:00:00"/>
    <x v="2"/>
    <s v="Kuncara Hasanah"/>
    <s v="Jl. Rumah Sakit No. 738"/>
    <x v="0"/>
    <x v="2"/>
    <s v="E1028"/>
    <s v="High"/>
    <s v="Artisan Poly Binder Pockets"/>
    <s v="Office Supplies"/>
    <s v="Small Box"/>
    <s v="Regular Air"/>
    <d v="2018-08-14T00:00:00"/>
    <n v="33900"/>
    <n v="53700"/>
    <n v="19800"/>
    <n v="7"/>
    <n v="375900"/>
    <n v="0.09"/>
    <n v="33831"/>
    <n v="342069"/>
  </r>
  <r>
    <s v="5881-1"/>
    <d v="2018-08-13T00:00:00"/>
    <x v="2"/>
    <s v="Febi Pangestu"/>
    <s v="Gang Sentot Alibasa No. 38"/>
    <x v="1"/>
    <x v="3"/>
    <s v="E1033"/>
    <s v="Not Specified"/>
    <s v="Smiths File Caddy"/>
    <s v="Office Supplies"/>
    <s v="Small Box"/>
    <s v="Regular Air"/>
    <d v="2018-08-14T00:00:00"/>
    <n v="60450"/>
    <n v="140700"/>
    <n v="80250"/>
    <n v="31"/>
    <n v="4361700"/>
    <n v="0.08"/>
    <n v="348936"/>
    <n v="4012764"/>
  </r>
  <r>
    <s v="5882-1"/>
    <d v="2018-08-14T00:00:00"/>
    <x v="2"/>
    <s v="Bakda Firmansyah"/>
    <s v="Gg. Rumah Sakit No. 617"/>
    <x v="1"/>
    <x v="0"/>
    <s v="E1038"/>
    <s v="Critical"/>
    <s v="Apex Elite Stainless Steel Scissors"/>
    <s v="Office Supplies"/>
    <s v="Small Pack"/>
    <s v="Regular Air"/>
    <d v="2018-08-15T00:00:00"/>
    <n v="51300"/>
    <n v="125100"/>
    <n v="73800"/>
    <n v="21"/>
    <n v="2627100"/>
    <n v="0.03"/>
    <n v="78813"/>
    <n v="2548287"/>
  </r>
  <r>
    <s v="5884-1"/>
    <d v="2018-08-15T00:00:00"/>
    <x v="2"/>
    <s v="Usman Prabowo"/>
    <s v="Jl. K.H. Wahid Hasyim No. 4"/>
    <x v="0"/>
    <x v="1"/>
    <s v="E1029"/>
    <s v="Critical"/>
    <s v="TechSavi Access Keyboard"/>
    <s v="Technology"/>
    <s v="Small Box"/>
    <s v="Regular Air"/>
    <d v="2018-08-17T00:00:00"/>
    <n v="151050"/>
    <n v="239700"/>
    <n v="88650"/>
    <n v="26"/>
    <n v="6232200"/>
    <n v="0.03"/>
    <n v="186966"/>
    <n v="6045234"/>
  </r>
  <r>
    <s v="5885-1"/>
    <d v="2018-08-16T00:00:00"/>
    <x v="2"/>
    <s v="Mursita Yuniar"/>
    <s v="Jalan Gardujati No. 6"/>
    <x v="1"/>
    <x v="1"/>
    <s v="E1034"/>
    <s v="High"/>
    <s v="24 Capacity Maxi Data Binder Racks, Pearl"/>
    <s v="Office Supplies"/>
    <s v="Small Box"/>
    <s v="Regular Air"/>
    <d v="2018-08-17T00:00:00"/>
    <n v="1263300"/>
    <n v="3158250"/>
    <n v="1894950"/>
    <n v="18"/>
    <n v="56848500"/>
    <n v="0.05"/>
    <n v="2842425"/>
    <n v="54006075"/>
  </r>
  <r>
    <s v="5886-1"/>
    <d v="2018-08-18T00:00:00"/>
    <x v="2"/>
    <s v="Liman Siregar"/>
    <s v="Jalan R.E Martadinata No. 6"/>
    <x v="0"/>
    <x v="0"/>
    <s v="E1029"/>
    <s v="Low"/>
    <s v="Artisan Flip-Chart Easel Binder, Black"/>
    <s v="Office Supplies"/>
    <s v="Small Box"/>
    <s v="Regular Air"/>
    <d v="2018-08-20T00:00:00"/>
    <n v="208200"/>
    <n v="335700"/>
    <n v="127500"/>
    <n v="45"/>
    <n v="15106500"/>
    <n v="0.05"/>
    <n v="755325"/>
    <n v="14351175"/>
  </r>
  <r>
    <s v="5887-1"/>
    <d v="2018-08-22T00:00:00"/>
    <x v="2"/>
    <s v="Daliman Pranowo"/>
    <s v="Gg. Merdeka No. 97"/>
    <x v="2"/>
    <x v="1"/>
    <s v="E1039"/>
    <s v="Not Specified"/>
    <s v="UGen Ultra Cordless Optical Suite"/>
    <s v="Technology"/>
    <s v="Small Box"/>
    <s v="Regular Air"/>
    <d v="2018-08-23T00:00:00"/>
    <n v="817800"/>
    <n v="1514550"/>
    <n v="696750"/>
    <n v="15"/>
    <n v="22718250"/>
    <n v="0.1"/>
    <n v="2271825"/>
    <n v="20446425"/>
  </r>
  <r>
    <s v="5888-1"/>
    <d v="2018-08-23T00:00:00"/>
    <x v="2"/>
    <s v="Prayogo Rajata"/>
    <s v="Gg. Jamika No. 6"/>
    <x v="1"/>
    <x v="1"/>
    <s v="E1036"/>
    <s v="Medium"/>
    <s v="Apex Box Cutter Scissors"/>
    <s v="Office Supplies"/>
    <s v="Small Pack"/>
    <s v="Regular Air"/>
    <d v="2018-08-25T00:00:00"/>
    <n v="62850"/>
    <n v="153450"/>
    <n v="90600"/>
    <n v="46"/>
    <n v="7058700"/>
    <n v="0.05"/>
    <n v="352935"/>
    <n v="6705765"/>
  </r>
  <r>
    <s v="5888-2"/>
    <d v="2018-08-23T00:00:00"/>
    <x v="2"/>
    <s v="Prayogo Rajata"/>
    <s v="Gg. Jamika No. 6"/>
    <x v="1"/>
    <x v="1"/>
    <s v="E1036"/>
    <s v="Medium"/>
    <s v="Artisan Hanging File Binders"/>
    <s v="Office Supplies"/>
    <s v="Small Box"/>
    <s v="Regular Air"/>
    <d v="2018-08-25T00:00:00"/>
    <n v="54750"/>
    <n v="89700"/>
    <n v="34950"/>
    <n v="4"/>
    <n v="358800"/>
    <n v="7.0000000000000007E-2"/>
    <n v="25116"/>
    <n v="333684"/>
  </r>
  <r>
    <s v="5891-1"/>
    <d v="2018-08-24T00:00:00"/>
    <x v="2"/>
    <s v="Rafi Anggriawan"/>
    <s v="Gg. Stasiun Wonokromo No. 0"/>
    <x v="0"/>
    <x v="1"/>
    <s v="E1028"/>
    <s v="High"/>
    <s v="Adams &quot;While You Were Out&quot; Message Pads"/>
    <s v="Office Supplies"/>
    <s v="Wrap Bag"/>
    <s v="Regular Air"/>
    <d v="2018-08-26T00:00:00"/>
    <n v="28200"/>
    <n v="47100"/>
    <n v="18900"/>
    <n v="50"/>
    <n v="2355000"/>
    <n v="0"/>
    <n v="0"/>
    <n v="2355000"/>
  </r>
  <r>
    <s v="5893-1"/>
    <d v="2018-08-26T00:00:00"/>
    <x v="2"/>
    <s v="Kairav Mandasari"/>
    <s v="Jalan Sukabumi No. 509"/>
    <x v="1"/>
    <x v="1"/>
    <s v="E1030"/>
    <s v="Medium"/>
    <s v="Bagged Rubber Bands"/>
    <s v="Office Supplies"/>
    <s v="Wrap Bag"/>
    <s v="Express Air"/>
    <d v="2018-08-26T00:00:00"/>
    <n v="3600"/>
    <n v="18900"/>
    <n v="15300"/>
    <n v="35"/>
    <n v="661500"/>
    <n v="0.06"/>
    <n v="39690"/>
    <n v="621810"/>
  </r>
  <r>
    <s v="5894-1"/>
    <d v="2018-08-26T00:00:00"/>
    <x v="2"/>
    <s v="Ozy Pratama"/>
    <s v="Gg. Surapati No. 471"/>
    <x v="1"/>
    <x v="0"/>
    <s v="E1038"/>
    <s v="High"/>
    <s v="Deluxe Rollaway Locking File with Drawer"/>
    <s v="Office Supplies"/>
    <s v="Small Box"/>
    <s v="Regular Air"/>
    <d v="2018-08-28T00:00:00"/>
    <n v="2682450"/>
    <n v="6238200"/>
    <n v="3555750"/>
    <n v="11"/>
    <n v="68620200"/>
    <n v="0.06"/>
    <n v="4117212"/>
    <n v="64502988"/>
  </r>
  <r>
    <s v="5896-1"/>
    <d v="2018-08-27T00:00:00"/>
    <x v="2"/>
    <s v="Cahyo Widodo"/>
    <s v="Gang Lembong No. 1"/>
    <x v="1"/>
    <x v="0"/>
    <s v="E1034"/>
    <s v="High"/>
    <s v="Apex Straight Scissors"/>
    <s v="Office Supplies"/>
    <s v="Small Pack"/>
    <s v="Regular Air"/>
    <d v="2018-08-29T00:00:00"/>
    <n v="77850"/>
    <n v="194700"/>
    <n v="116850"/>
    <n v="23"/>
    <n v="4478100"/>
    <n v="0.01"/>
    <n v="44781"/>
    <n v="4433319"/>
  </r>
  <r>
    <s v="5898-1"/>
    <d v="2018-08-29T00:00:00"/>
    <x v="2"/>
    <s v="Maman Wulandari"/>
    <s v="Jl. Pasir Koja No. 64"/>
    <x v="1"/>
    <x v="0"/>
    <s v="E1032"/>
    <s v="Not Specified"/>
    <s v="Xit Blank Computer Paper"/>
    <s v="Office Supplies"/>
    <s v="Small Box"/>
    <s v="Regular Air"/>
    <d v="2018-09-01T00:00:00"/>
    <n v="185850"/>
    <n v="299700"/>
    <n v="113850"/>
    <n v="33"/>
    <n v="9890100"/>
    <n v="0.09"/>
    <n v="890109"/>
    <n v="8999991"/>
  </r>
  <r>
    <s v="5899-1"/>
    <d v="2018-08-30T00:00:00"/>
    <x v="2"/>
    <s v="Respati Puspita"/>
    <s v="Gang Pelajar Pejuang No. 95"/>
    <x v="2"/>
    <x v="1"/>
    <s v="E1033"/>
    <s v="Not Specified"/>
    <s v="TypeRight Side-Opening Peel &amp; Seel Expanding Envelopes"/>
    <s v="Office Supplies"/>
    <s v="Small Box"/>
    <s v="Regular Air"/>
    <d v="2018-09-01T00:00:00"/>
    <n v="814350"/>
    <n v="1357200"/>
    <n v="542850"/>
    <n v="11"/>
    <n v="14929200"/>
    <n v="0.04"/>
    <n v="597168"/>
    <n v="14332032"/>
  </r>
  <r>
    <s v="5900-1"/>
    <d v="2018-08-30T00:00:00"/>
    <x v="2"/>
    <s v="Putu Suwarno"/>
    <s v="Jalan R.E Martadinata No. 6"/>
    <x v="0"/>
    <x v="3"/>
    <s v="E1029"/>
    <s v="Not Specified"/>
    <s v="Artisan Reinforcements for Hole-Punch Pages"/>
    <s v="Office Supplies"/>
    <s v="Small Box"/>
    <s v="Regular Air"/>
    <d v="2018-08-30T00:00:00"/>
    <n v="17850"/>
    <n v="29700"/>
    <n v="11850"/>
    <n v="29"/>
    <n v="861300"/>
    <n v="0.09"/>
    <n v="77517"/>
    <n v="783783"/>
  </r>
  <r>
    <s v="5902-1"/>
    <d v="2018-08-30T00:00:00"/>
    <x v="2"/>
    <s v="Unggul Megantara"/>
    <s v="Gang Otto Iskandardinata No. 167"/>
    <x v="1"/>
    <x v="1"/>
    <s v="E1037"/>
    <s v="Low"/>
    <s v="Laser DVD-RAM discs"/>
    <s v="Technology"/>
    <s v="Small Pack"/>
    <s v="Regular Air"/>
    <d v="2018-09-06T00:00:00"/>
    <n v="302700"/>
    <n v="531150"/>
    <n v="228450"/>
    <n v="1"/>
    <n v="531150"/>
    <n v="0.1"/>
    <n v="53115"/>
    <n v="478035"/>
  </r>
  <r>
    <s v="5904-1"/>
    <d v="2018-08-31T00:00:00"/>
    <x v="2"/>
    <s v="Widya Sihotang"/>
    <s v="Gang R.E Martadinata No. 969"/>
    <x v="1"/>
    <x v="1"/>
    <s v="E1036"/>
    <s v="Critical"/>
    <s v="Artisan Durable Binders"/>
    <s v="Office Supplies"/>
    <s v="Small Box"/>
    <s v="Regular Air"/>
    <d v="2018-09-01T00:00:00"/>
    <n v="27600"/>
    <n v="43200"/>
    <n v="15600"/>
    <n v="16"/>
    <n v="691200"/>
    <n v="0.05"/>
    <n v="34560"/>
    <n v="656640"/>
  </r>
  <r>
    <s v="5906-1"/>
    <d v="2018-09-01T00:00:00"/>
    <x v="2"/>
    <s v="Asirwanda Rahimah"/>
    <s v="Gg. M.H Thamrin No. 784"/>
    <x v="0"/>
    <x v="1"/>
    <s v="E1029"/>
    <s v="High"/>
    <s v="Artisan Durable Binders"/>
    <s v="Office Supplies"/>
    <s v="Small Box"/>
    <s v="Regular Air"/>
    <d v="2018-09-04T00:00:00"/>
    <n v="27600"/>
    <n v="43200"/>
    <n v="15600"/>
    <n v="26"/>
    <n v="1123200"/>
    <n v="0.08"/>
    <n v="89856"/>
    <n v="1033344"/>
  </r>
  <r>
    <s v="5907-1"/>
    <d v="2018-09-01T00:00:00"/>
    <x v="2"/>
    <s v="Sidiq Sirait"/>
    <s v="Jl. Surapati No. 996"/>
    <x v="0"/>
    <x v="0"/>
    <s v="E1029"/>
    <s v="Critical"/>
    <s v="Laser DVD-RAM discs"/>
    <s v="Technology"/>
    <s v="Small Pack"/>
    <s v="Regular Air"/>
    <d v="2018-09-03T00:00:00"/>
    <n v="302700"/>
    <n v="531150"/>
    <n v="228450"/>
    <n v="49"/>
    <n v="26026350"/>
    <n v="0.02"/>
    <n v="520527"/>
    <n v="25505823"/>
  </r>
  <r>
    <s v="5908-1"/>
    <d v="2018-09-01T00:00:00"/>
    <x v="2"/>
    <s v="Lanjar Tampubolon"/>
    <s v="Gg. Suniaraja No. 21"/>
    <x v="1"/>
    <x v="3"/>
    <s v="E1031"/>
    <s v="Critical"/>
    <s v="UGen RF Keyboard"/>
    <s v="Technology"/>
    <s v="Small Box"/>
    <s v="Regular Air"/>
    <d v="2018-09-02T00:00:00"/>
    <n v="1223850"/>
    <n v="2399850"/>
    <n v="1176000"/>
    <n v="19"/>
    <n v="45597150"/>
    <n v="0.1"/>
    <n v="4559715"/>
    <n v="41037435"/>
  </r>
  <r>
    <s v="5909-1"/>
    <d v="2018-09-03T00:00:00"/>
    <x v="2"/>
    <s v="Daliman Pranowo"/>
    <s v="Gg. Merdeka No. 97"/>
    <x v="2"/>
    <x v="1"/>
    <s v="E1039"/>
    <s v="Critical"/>
    <s v="Smiths Bulldog Clip"/>
    <s v="Office Supplies"/>
    <s v="Wrap Bag"/>
    <s v="Regular Air"/>
    <d v="2018-09-05T00:00:00"/>
    <n v="34650"/>
    <n v="56700"/>
    <n v="22050"/>
    <n v="19"/>
    <n v="1077300"/>
    <n v="0.03"/>
    <n v="32319"/>
    <n v="1044981"/>
  </r>
  <r>
    <s v="5911-1"/>
    <d v="2018-09-05T00:00:00"/>
    <x v="2"/>
    <s v="Raina Manullang"/>
    <s v="Jalan Jend. A. Yani No. 48"/>
    <x v="1"/>
    <x v="1"/>
    <s v="E1036"/>
    <s v="Medium"/>
    <s v="Steady EarthWrite Recycled Pencils, Medium Soft, #2"/>
    <s v="Office Supplies"/>
    <s v="Wrap Bag"/>
    <s v="Regular Air"/>
    <d v="2018-09-06T00:00:00"/>
    <n v="13500"/>
    <n v="31500"/>
    <n v="18000"/>
    <n v="17"/>
    <n v="535500"/>
    <n v="0.09"/>
    <n v="48195"/>
    <n v="487305"/>
  </r>
  <r>
    <s v="5913-1"/>
    <d v="2018-09-05T00:00:00"/>
    <x v="2"/>
    <s v="Taufik Najmudin"/>
    <s v="Jalan R.E Martadinata No. 6"/>
    <x v="0"/>
    <x v="2"/>
    <s v="E1029"/>
    <s v="Low"/>
    <s v="Steady Major Accent Highlighters"/>
    <s v="Office Supplies"/>
    <s v="Wrap Bag"/>
    <s v="Regular Air"/>
    <d v="2018-09-09T00:00:00"/>
    <n v="56250"/>
    <n v="106200"/>
    <n v="49950"/>
    <n v="49"/>
    <n v="5203800"/>
    <n v="0"/>
    <n v="0"/>
    <n v="5203800"/>
  </r>
  <r>
    <s v="5914-1"/>
    <d v="2018-09-07T00:00:00"/>
    <x v="2"/>
    <s v="Lintang Prabowo"/>
    <s v="Jl. Suryakencana No. 75"/>
    <x v="0"/>
    <x v="1"/>
    <s v="E1028"/>
    <s v="Critical"/>
    <s v="12 Colored Short Pencils"/>
    <s v="Office Supplies"/>
    <s v="Wrap Bag"/>
    <s v="Regular Air"/>
    <d v="2018-09-09T00:00:00"/>
    <n v="16350"/>
    <n v="39000"/>
    <n v="22650"/>
    <n v="8"/>
    <n v="312000"/>
    <n v="0.04"/>
    <n v="12480"/>
    <n v="299520"/>
  </r>
  <r>
    <s v="5916-1"/>
    <d v="2018-09-08T00:00:00"/>
    <x v="2"/>
    <s v="Koko Setiawan"/>
    <s v="Gang Yos Sudarso No. 13"/>
    <x v="1"/>
    <x v="3"/>
    <s v="E1039"/>
    <s v="Not Specified"/>
    <s v="Beekin 105-Key Black Keyboard"/>
    <s v="Technology"/>
    <s v="Small Box"/>
    <s v="Regular Air"/>
    <d v="2018-09-10T00:00:00"/>
    <n v="95850"/>
    <n v="299700"/>
    <n v="203850"/>
    <n v="7"/>
    <n v="2097900"/>
    <n v="0.09"/>
    <n v="188811"/>
    <n v="1909089"/>
  </r>
  <r>
    <s v="5917-1"/>
    <d v="2018-09-09T00:00:00"/>
    <x v="2"/>
    <s v="Elma Agustina"/>
    <s v="Gg. Waringin No. 112"/>
    <x v="1"/>
    <x v="1"/>
    <s v="E1034"/>
    <s v="Not Specified"/>
    <s v="12 Colored Short Pencils"/>
    <s v="Office Supplies"/>
    <s v="Wrap Bag"/>
    <s v="Express Air"/>
    <d v="2018-09-10T00:00:00"/>
    <n v="16350"/>
    <n v="39000"/>
    <n v="22650"/>
    <n v="42"/>
    <n v="1638000"/>
    <n v="0.05"/>
    <n v="81900"/>
    <n v="1556100"/>
  </r>
  <r>
    <s v="5919-1"/>
    <d v="2018-09-10T00:00:00"/>
    <x v="2"/>
    <s v="Amelia Kuswoyo"/>
    <s v="Gg. Jakarta No. 646"/>
    <x v="0"/>
    <x v="1"/>
    <s v="E1029"/>
    <s v="High"/>
    <s v="Artisan 474 Labels"/>
    <s v="Office Supplies"/>
    <s v="Small Box"/>
    <s v="Regular Air"/>
    <d v="2018-09-12T00:00:00"/>
    <n v="27600"/>
    <n v="43200"/>
    <n v="15600"/>
    <n v="24"/>
    <n v="1036800"/>
    <n v="7.0000000000000007E-2"/>
    <n v="72576"/>
    <n v="964224"/>
  </r>
  <r>
    <s v="5921-1"/>
    <d v="2018-09-12T00:00:00"/>
    <x v="2"/>
    <s v="Elvin Yuniar"/>
    <s v="Jl. Rumah Sakit No. 738"/>
    <x v="0"/>
    <x v="1"/>
    <s v="E1028"/>
    <s v="Not Specified"/>
    <s v="1726 Digital Answering Machine"/>
    <s v="Technology"/>
    <s v="Medium Box"/>
    <s v="Express Air"/>
    <d v="2018-09-14T00:00:00"/>
    <n v="132300"/>
    <n v="314850"/>
    <n v="182550"/>
    <n v="18"/>
    <n v="5667300"/>
    <n v="0"/>
    <n v="0"/>
    <n v="5667300"/>
  </r>
  <r>
    <s v="5923-1"/>
    <d v="2018-09-12T00:00:00"/>
    <x v="2"/>
    <s v="Kamidin Saptono"/>
    <s v="Gang Monginsidi No. 138"/>
    <x v="0"/>
    <x v="2"/>
    <s v="E1029"/>
    <s v="Medium"/>
    <s v="Laser Neon Mac Format Diskettes, 10/Pack"/>
    <s v="Technology"/>
    <s v="Small Pack"/>
    <s v="Regular Air"/>
    <d v="2018-09-13T00:00:00"/>
    <n v="28050"/>
    <n v="121800"/>
    <n v="93750"/>
    <n v="3"/>
    <n v="365400"/>
    <n v="0.03"/>
    <n v="10962"/>
    <n v="354438"/>
  </r>
  <r>
    <s v="5925-1"/>
    <d v="2018-09-12T00:00:00"/>
    <x v="2"/>
    <s v="Titi Kuswandari"/>
    <s v="Jalan Pasteur No. 217"/>
    <x v="1"/>
    <x v="0"/>
    <s v="E1031"/>
    <s v="Low"/>
    <s v="Multi-Use Personal File Cart and Caster Set, Three Stacking Bins"/>
    <s v="Office Supplies"/>
    <s v="Small Box"/>
    <s v="Regular Air"/>
    <d v="2018-09-17T00:00:00"/>
    <n v="224250"/>
    <n v="521400"/>
    <n v="297150"/>
    <n v="43"/>
    <n v="22420200"/>
    <n v="0.08"/>
    <n v="1793616"/>
    <n v="20626584"/>
  </r>
  <r>
    <s v="5927-1"/>
    <d v="2018-09-13T00:00:00"/>
    <x v="2"/>
    <s v="Dian Haryanti"/>
    <s v="Jl. Ciwastra No. 543"/>
    <x v="0"/>
    <x v="1"/>
    <s v="E1029"/>
    <s v="Low"/>
    <s v="Apex Box Cutter Scissors"/>
    <s v="Office Supplies"/>
    <s v="Small Pack"/>
    <s v="Regular Air"/>
    <d v="2018-09-18T00:00:00"/>
    <n v="62850"/>
    <n v="153450"/>
    <n v="90600"/>
    <n v="35"/>
    <n v="5370750"/>
    <n v="0.01"/>
    <n v="53708"/>
    <n v="5317043"/>
  </r>
  <r>
    <s v="5928-1"/>
    <d v="2018-09-20T00:00:00"/>
    <x v="2"/>
    <s v="Harsaya Salahudin"/>
    <s v="Gg. Dipenogoro No. 947"/>
    <x v="1"/>
    <x v="2"/>
    <s v="E1034"/>
    <s v="Critical"/>
    <s v="300 Series Non-Flip"/>
    <s v="Technology"/>
    <s v="Small Box"/>
    <s v="Regular Air"/>
    <d v="2018-09-22T00:00:00"/>
    <n v="936000"/>
    <n v="2339850"/>
    <n v="1403850"/>
    <n v="21"/>
    <n v="49136850"/>
    <n v="0.08"/>
    <n v="3930948"/>
    <n v="45205902"/>
  </r>
  <r>
    <s v="5930-1"/>
    <d v="2018-09-20T00:00:00"/>
    <x v="2"/>
    <s v="Koko Setiawan"/>
    <s v="Gang Yos Sudarso No. 13"/>
    <x v="1"/>
    <x v="0"/>
    <s v="E1039"/>
    <s v="Not Specified"/>
    <s v="HFX LaserJet 3310 Copier"/>
    <s v="Technology"/>
    <s v="Large Box"/>
    <s v="Regular Air"/>
    <d v="2018-09-21T00:00:00"/>
    <n v="5669850"/>
    <n v="8999850"/>
    <n v="3330000"/>
    <n v="41"/>
    <n v="368993850"/>
    <n v="0.09"/>
    <n v="33209447"/>
    <n v="335784404"/>
  </r>
  <r>
    <s v="5931-1"/>
    <d v="2018-09-22T00:00:00"/>
    <x v="2"/>
    <s v="Agus Winarsih"/>
    <s v="Gg. Setiabudhi No. 32"/>
    <x v="1"/>
    <x v="1"/>
    <s v="E1040"/>
    <s v="Critical"/>
    <s v="Multimedia Mailers"/>
    <s v="Office Supplies"/>
    <s v="Small Box"/>
    <s v="Regular Air"/>
    <d v="2018-09-24T00:00:00"/>
    <n v="1490850"/>
    <n v="2443950"/>
    <n v="953100"/>
    <n v="36"/>
    <n v="87982200"/>
    <n v="0.09"/>
    <n v="7918398"/>
    <n v="80063802"/>
  </r>
  <r>
    <s v="5932-1"/>
    <d v="2018-09-22T00:00:00"/>
    <x v="2"/>
    <s v="Hasan Megantara"/>
    <s v="Jalan Gedebage Selatan No. 048"/>
    <x v="0"/>
    <x v="1"/>
    <s v="E1029"/>
    <s v="Low"/>
    <s v="Smiths Standard Envelopes"/>
    <s v="Office Supplies"/>
    <s v="Small Box"/>
    <s v="Regular Air"/>
    <d v="2018-09-26T00:00:00"/>
    <n v="52800"/>
    <n v="85200"/>
    <n v="32400"/>
    <n v="8"/>
    <n v="681600"/>
    <n v="0.05"/>
    <n v="34080"/>
    <n v="647520"/>
  </r>
  <r>
    <s v="5933-1"/>
    <d v="2018-09-23T00:00:00"/>
    <x v="2"/>
    <s v="Emil Mayasari"/>
    <s v="Gang Lembong No. 1"/>
    <x v="1"/>
    <x v="2"/>
    <s v="E1034"/>
    <s v="Low"/>
    <s v="Apex Office Executive Series Stainless Steel Trimmers"/>
    <s v="Office Supplies"/>
    <s v="Small Pack"/>
    <s v="Regular Air"/>
    <d v="2018-09-23T00:00:00"/>
    <n v="52650"/>
    <n v="128550"/>
    <n v="75900"/>
    <n v="22"/>
    <n v="2828100"/>
    <n v="0.1"/>
    <n v="282810"/>
    <n v="2545290"/>
  </r>
  <r>
    <s v="5935-1"/>
    <d v="2018-09-23T00:00:00"/>
    <x v="2"/>
    <s v="Tiara Megantara"/>
    <s v="Jalan Ciwastra No. 383"/>
    <x v="1"/>
    <x v="2"/>
    <s v="E1032"/>
    <s v="High"/>
    <s v="Steady Pocket Accent Highlighters"/>
    <s v="Office Supplies"/>
    <s v="Wrap Bag"/>
    <s v="Express Air"/>
    <d v="2018-09-25T00:00:00"/>
    <n v="13950"/>
    <n v="24000"/>
    <n v="10050"/>
    <n v="24"/>
    <n v="576000"/>
    <n v="0.04"/>
    <n v="23040"/>
    <n v="552960"/>
  </r>
  <r>
    <s v="5937-1"/>
    <d v="2018-09-25T00:00:00"/>
    <x v="2"/>
    <s v="Rina Simanjuntak"/>
    <s v="Gg. Suniaraja No. 21"/>
    <x v="1"/>
    <x v="1"/>
    <s v="E1031"/>
    <s v="Not Specified"/>
    <s v="Aluminum Document Frame"/>
    <s v="Furniture"/>
    <s v="Small Pack"/>
    <s v="Regular Air"/>
    <d v="2018-09-28T00:00:00"/>
    <n v="82500"/>
    <n v="183300"/>
    <n v="100800"/>
    <n v="8"/>
    <n v="1466400"/>
    <n v="0.1"/>
    <n v="146640"/>
    <n v="1319760"/>
  </r>
  <r>
    <s v="5938-1"/>
    <d v="2018-09-26T00:00:00"/>
    <x v="2"/>
    <s v="Harto Firgantoro"/>
    <s v="Gang H.J Maemunah No. 6"/>
    <x v="0"/>
    <x v="0"/>
    <s v="E1029"/>
    <s v="High"/>
    <s v="Steady Liquid Accent Tank-Style Highlighters"/>
    <s v="Office Supplies"/>
    <s v="Wrap Bag"/>
    <s v="Regular Air"/>
    <d v="2018-09-27T00:00:00"/>
    <n v="19650"/>
    <n v="42600"/>
    <n v="22950"/>
    <n v="23"/>
    <n v="979800"/>
    <n v="0.06"/>
    <n v="58788"/>
    <n v="921012"/>
  </r>
  <r>
    <s v="5939-1"/>
    <d v="2018-10-02T00:00:00"/>
    <x v="2"/>
    <s v="Karsana Nugroho"/>
    <s v="Jalan R.E Martadinata No. 6"/>
    <x v="0"/>
    <x v="3"/>
    <s v="E1029"/>
    <s v="Not Specified"/>
    <s v="Alto Parchment Paper, Assorted Colors"/>
    <s v="Office Supplies"/>
    <s v="Small Box"/>
    <s v="Regular Air"/>
    <d v="2018-10-04T00:00:00"/>
    <n v="68850"/>
    <n v="109200"/>
    <n v="40350"/>
    <n v="16"/>
    <n v="1747200"/>
    <n v="7.0000000000000007E-2"/>
    <n v="122304"/>
    <n v="1624896"/>
  </r>
  <r>
    <s v="5941-1"/>
    <d v="2018-10-03T00:00:00"/>
    <x v="2"/>
    <s v="Hasna Prakasa"/>
    <s v="Jl. Gardujati No. 82"/>
    <x v="1"/>
    <x v="1"/>
    <s v="E1037"/>
    <s v="Medium"/>
    <s v="Colored Envelopes"/>
    <s v="Office Supplies"/>
    <s v="Small Box"/>
    <s v="Regular Air"/>
    <d v="2018-10-05T00:00:00"/>
    <n v="33750"/>
    <n v="55350"/>
    <n v="21600"/>
    <n v="42"/>
    <n v="2324700"/>
    <n v="0.06"/>
    <n v="139482"/>
    <n v="2185218"/>
  </r>
  <r>
    <s v="5943-1"/>
    <d v="2018-10-07T00:00:00"/>
    <x v="2"/>
    <s v="Tantri Hutapea"/>
    <s v="Jalan PHH. Mustofa No. 625"/>
    <x v="1"/>
    <x v="0"/>
    <s v="E1034"/>
    <s v="Medium"/>
    <s v="12 Colored Short Pencils"/>
    <s v="Office Supplies"/>
    <s v="Wrap Bag"/>
    <s v="Regular Air"/>
    <d v="2018-10-07T00:00:00"/>
    <n v="16350"/>
    <n v="39000"/>
    <n v="22650"/>
    <n v="26"/>
    <n v="1014000"/>
    <n v="0.08"/>
    <n v="81120"/>
    <n v="932880"/>
  </r>
  <r>
    <s v="5943-2"/>
    <d v="2018-10-07T00:00:00"/>
    <x v="2"/>
    <s v="Tantri Hutapea"/>
    <s v="Jalan PHH. Mustofa No. 625"/>
    <x v="1"/>
    <x v="0"/>
    <s v="E1034"/>
    <s v="Medium"/>
    <s v="TechSavi Cordless Navigator Duo"/>
    <s v="Technology"/>
    <s v="Small Box"/>
    <s v="Regular Air"/>
    <d v="2018-10-09T00:00:00"/>
    <n v="631650"/>
    <n v="1214700"/>
    <n v="583050"/>
    <n v="34"/>
    <n v="41299800"/>
    <n v="0.02"/>
    <n v="825996"/>
    <n v="40473804"/>
  </r>
  <r>
    <s v="5944-1"/>
    <d v="2018-10-07T00:00:00"/>
    <x v="2"/>
    <s v="Ibun Hutapea"/>
    <s v="Gang Gedebage Selatan No. 92"/>
    <x v="1"/>
    <x v="2"/>
    <s v="E1036"/>
    <s v="High"/>
    <s v="Smiths General Use 3-Ring Binders"/>
    <s v="Office Supplies"/>
    <s v="Small Box"/>
    <s v="Express Air"/>
    <d v="2018-10-08T00:00:00"/>
    <n v="17700"/>
    <n v="28200"/>
    <n v="10500"/>
    <n v="5"/>
    <n v="141000"/>
    <n v="0.08"/>
    <n v="11280"/>
    <n v="129720"/>
  </r>
  <r>
    <s v="5947-1"/>
    <d v="2018-10-09T00:00:00"/>
    <x v="2"/>
    <s v="Ibrani Anggraini"/>
    <s v="Jalan R.E Martadinata No. 6"/>
    <x v="0"/>
    <x v="1"/>
    <s v="E1029"/>
    <s v="Medium"/>
    <s v="Artisan Hanging File Binders"/>
    <s v="Office Supplies"/>
    <s v="Small Box"/>
    <s v="Regular Air"/>
    <d v="2018-10-11T00:00:00"/>
    <n v="54750"/>
    <n v="89700"/>
    <n v="34950"/>
    <n v="50"/>
    <n v="4485000"/>
    <n v="0.02"/>
    <n v="89700"/>
    <n v="4395300"/>
  </r>
  <r>
    <s v="5949-1"/>
    <d v="2018-10-09T00:00:00"/>
    <x v="2"/>
    <s v="Silvia Siregar"/>
    <s v="Gang Sadang Serang No. 74"/>
    <x v="0"/>
    <x v="1"/>
    <s v="E1029"/>
    <s v="High"/>
    <s v="Pizazz Drawing Pencil Set"/>
    <s v="Office Supplies"/>
    <s v="Wrap Bag"/>
    <s v="Regular Air"/>
    <d v="2018-10-09T00:00:00"/>
    <n v="22950"/>
    <n v="41700"/>
    <n v="18750"/>
    <n v="44"/>
    <n v="1834800"/>
    <n v="7.0000000000000007E-2"/>
    <n v="128436"/>
    <n v="1706364"/>
  </r>
  <r>
    <s v="5951-1"/>
    <d v="2018-10-09T00:00:00"/>
    <x v="2"/>
    <s v="Titi Kuswandari"/>
    <s v="Jalan Pasteur No. 217"/>
    <x v="1"/>
    <x v="1"/>
    <s v="E1031"/>
    <s v="Not Specified"/>
    <s v="Self-Adhesive Ring Binder Labels"/>
    <s v="Office Supplies"/>
    <s v="Small Box"/>
    <s v="Regular Air"/>
    <d v="2018-10-11T00:00:00"/>
    <n v="32700"/>
    <n v="52800"/>
    <n v="20100"/>
    <n v="1"/>
    <n v="52800"/>
    <n v="0.04"/>
    <n v="2112"/>
    <n v="50688"/>
  </r>
  <r>
    <s v="5952-1"/>
    <d v="2018-10-10T00:00:00"/>
    <x v="2"/>
    <s v="Akarsana Purwanti"/>
    <s v="Gang Asia Afrika No. 72"/>
    <x v="1"/>
    <x v="3"/>
    <s v="E1037"/>
    <s v="Medium"/>
    <s v="Artisan Binder Labels"/>
    <s v="Office Supplies"/>
    <s v="Small Box"/>
    <s v="Express Air"/>
    <d v="2018-10-12T00:00:00"/>
    <n v="36750"/>
    <n v="58350"/>
    <n v="21600"/>
    <n v="32"/>
    <n v="1867200"/>
    <n v="0.1"/>
    <n v="186720"/>
    <n v="1680480"/>
  </r>
  <r>
    <s v="5955-1"/>
    <d v="2018-10-10T00:00:00"/>
    <x v="2"/>
    <s v="Nalar Zulaika"/>
    <s v="Jl. S. Parman No. 91"/>
    <x v="1"/>
    <x v="1"/>
    <s v="E1034"/>
    <s v="Not Specified"/>
    <s v="TechSavi Internet Navigator Keyboard"/>
    <s v="Technology"/>
    <s v="Small Box"/>
    <s v="Regular Air"/>
    <d v="2018-10-11T00:00:00"/>
    <n v="97650"/>
    <n v="464700"/>
    <n v="367050"/>
    <n v="6"/>
    <n v="2788200"/>
    <n v="0.01"/>
    <n v="27882"/>
    <n v="2760318"/>
  </r>
  <r>
    <s v="5956-1"/>
    <d v="2018-10-11T00:00:00"/>
    <x v="2"/>
    <s v="Artawan Mahendra"/>
    <s v="Gang Dipatiukur No. 24"/>
    <x v="1"/>
    <x v="0"/>
    <s v="E1034"/>
    <s v="Low"/>
    <s v="Artisan 474 Labels"/>
    <s v="Office Supplies"/>
    <s v="Small Box"/>
    <s v="Regular Air"/>
    <d v="2018-10-15T00:00:00"/>
    <n v="27600"/>
    <n v="43200"/>
    <n v="15600"/>
    <n v="49"/>
    <n v="2116800"/>
    <n v="0.01"/>
    <n v="21168"/>
    <n v="2095632"/>
  </r>
  <r>
    <s v="5960-1"/>
    <d v="2018-10-14T00:00:00"/>
    <x v="2"/>
    <s v="Jayadi Prakasa"/>
    <s v="Gang Asia Afrika No. 72"/>
    <x v="1"/>
    <x v="0"/>
    <s v="E1037"/>
    <s v="Critical"/>
    <s v="PastelOcean Color Pencil Set"/>
    <s v="Office Supplies"/>
    <s v="Wrap Bag"/>
    <s v="Regular Air"/>
    <d v="2018-10-16T00:00:00"/>
    <n v="166650"/>
    <n v="297600"/>
    <n v="130950"/>
    <n v="1"/>
    <n v="297600"/>
    <n v="0.05"/>
    <n v="14880"/>
    <n v="282720"/>
  </r>
  <r>
    <s v="5962-1"/>
    <d v="2018-10-16T00:00:00"/>
    <x v="2"/>
    <s v="Vega Kurniawan"/>
    <s v="Jalan Dipatiukur No. 56"/>
    <x v="1"/>
    <x v="1"/>
    <s v="E1036"/>
    <s v="Not Specified"/>
    <s v="3Max Polarizing Light Filter Sleeves"/>
    <s v="Furniture"/>
    <s v="Small Pack"/>
    <s v="Regular Air"/>
    <d v="2018-10-16T00:00:00"/>
    <n v="170700"/>
    <n v="279750"/>
    <n v="109050"/>
    <n v="44"/>
    <n v="12309000"/>
    <n v="0.03"/>
    <n v="369270"/>
    <n v="11939730"/>
  </r>
  <r>
    <s v="5964-1"/>
    <d v="2018-10-16T00:00:00"/>
    <x v="2"/>
    <s v="Lintang Prabowo"/>
    <s v="Jl. Suryakencana No. 75"/>
    <x v="0"/>
    <x v="1"/>
    <s v="E1028"/>
    <s v="High"/>
    <s v="Artisan Non-Stick Binders"/>
    <s v="Office Supplies"/>
    <s v="Small Box"/>
    <s v="Regular Air"/>
    <d v="2018-10-17T00:00:00"/>
    <n v="41100"/>
    <n v="67350"/>
    <n v="26250"/>
    <n v="15"/>
    <n v="1010250"/>
    <n v="0.05"/>
    <n v="50513"/>
    <n v="959738"/>
  </r>
  <r>
    <s v="5965-1"/>
    <d v="2018-10-17T00:00:00"/>
    <x v="2"/>
    <s v="Karya Haryanto"/>
    <s v="Gg. Siliwangi No. 82"/>
    <x v="1"/>
    <x v="0"/>
    <s v="E1036"/>
    <s v="Critical"/>
    <s v="1726 Digital Answering Machine"/>
    <s v="Technology"/>
    <s v="Medium Box"/>
    <s v="Regular Air"/>
    <d v="2018-10-19T00:00:00"/>
    <n v="132300"/>
    <n v="314850"/>
    <n v="182550"/>
    <n v="49"/>
    <n v="15427650"/>
    <n v="0.06"/>
    <n v="925659"/>
    <n v="14501991"/>
  </r>
  <r>
    <s v="5967-1"/>
    <d v="2018-10-21T00:00:00"/>
    <x v="2"/>
    <s v="Nilam Latupono"/>
    <s v="Jalan Jamika No. 4"/>
    <x v="1"/>
    <x v="0"/>
    <s v="E1033"/>
    <s v="Not Specified"/>
    <s v="3Max Polarizing Task Lamp with Clamp Arm, Light Gray"/>
    <s v="Furniture"/>
    <s v="Large Box"/>
    <s v="Regular Air"/>
    <d v="2018-10-22T00:00:00"/>
    <n v="842400"/>
    <n v="2054700"/>
    <n v="1212300"/>
    <n v="7"/>
    <n v="14382900"/>
    <n v="0.02"/>
    <n v="287658"/>
    <n v="14095242"/>
  </r>
  <r>
    <s v="5968-1"/>
    <d v="2018-10-23T00:00:00"/>
    <x v="2"/>
    <s v="Aswani Rajata"/>
    <s v="Gg. Rumah Sakit No. 617"/>
    <x v="1"/>
    <x v="3"/>
    <s v="E1038"/>
    <s v="Medium"/>
    <s v="Smiths Pushpins"/>
    <s v="Office Supplies"/>
    <s v="Wrap Bag"/>
    <s v="Regular Air"/>
    <d v="2018-10-25T00:00:00"/>
    <n v="14100"/>
    <n v="28200"/>
    <n v="14100"/>
    <n v="22"/>
    <n v="620400"/>
    <n v="7.0000000000000007E-2"/>
    <n v="43428"/>
    <n v="576972"/>
  </r>
  <r>
    <s v="5969-1"/>
    <d v="2018-10-24T00:00:00"/>
    <x v="2"/>
    <s v="Ajimin Suartini"/>
    <s v="Gg. Surapati No. 471"/>
    <x v="1"/>
    <x v="0"/>
    <s v="E1038"/>
    <s v="Low"/>
    <s v="Brown Kraft Recycled Envelopes"/>
    <s v="Office Supplies"/>
    <s v="Small Box"/>
    <s v="Regular Air"/>
    <d v="2018-10-26T00:00:00"/>
    <n v="165600"/>
    <n v="254700"/>
    <n v="89100"/>
    <n v="1"/>
    <n v="254700"/>
    <n v="0.03"/>
    <n v="7641"/>
    <n v="247059"/>
  </r>
  <r>
    <s v="5971-1"/>
    <d v="2018-10-26T00:00:00"/>
    <x v="2"/>
    <s v="Cakrawala Yuniar"/>
    <s v="Jalan Jend. A. Yani No. 48"/>
    <x v="1"/>
    <x v="3"/>
    <s v="E1036"/>
    <s v="Low"/>
    <s v="Wirebound Message Book, 4 per Page"/>
    <s v="Office Supplies"/>
    <s v="Wrap Bag"/>
    <s v="Express Air"/>
    <d v="2018-10-31T00:00:00"/>
    <n v="52200"/>
    <n v="81450"/>
    <n v="29250"/>
    <n v="48"/>
    <n v="3909600"/>
    <n v="0.05"/>
    <n v="195480"/>
    <n v="3714120"/>
  </r>
  <r>
    <s v="5973-1"/>
    <d v="2018-10-27T00:00:00"/>
    <x v="2"/>
    <s v="Sari Januar"/>
    <s v="Gang Soekarno Hatta No. 2"/>
    <x v="1"/>
    <x v="2"/>
    <s v="E1032"/>
    <s v="Low"/>
    <s v="Lumi Crayons"/>
    <s v="Office Supplies"/>
    <s v="Wrap Bag"/>
    <s v="Regular Air"/>
    <d v="2018-10-31T00:00:00"/>
    <n v="78300"/>
    <n v="147750"/>
    <n v="69450"/>
    <n v="21"/>
    <n v="3102750"/>
    <n v="0.1"/>
    <n v="310275"/>
    <n v="2792475"/>
  </r>
  <r>
    <s v="5974-1"/>
    <d v="2018-10-28T00:00:00"/>
    <x v="2"/>
    <s v="Asirwanda Rahimah"/>
    <s v="Gg. M.H Thamrin No. 784"/>
    <x v="0"/>
    <x v="1"/>
    <s v="E1029"/>
    <s v="Low"/>
    <s v="Colored Push Pins"/>
    <s v="Office Supplies"/>
    <s v="Wrap Bag"/>
    <s v="Regular Air"/>
    <d v="2018-11-01T00:00:00"/>
    <n v="13800"/>
    <n v="27150"/>
    <n v="13350"/>
    <n v="48"/>
    <n v="1303200"/>
    <n v="0.02"/>
    <n v="26064"/>
    <n v="1277136"/>
  </r>
  <r>
    <s v="5976-1"/>
    <d v="2018-10-29T00:00:00"/>
    <x v="2"/>
    <s v="Lala Wacana"/>
    <s v="Jl. Rumah Sakit No. 65"/>
    <x v="1"/>
    <x v="3"/>
    <s v="E1034"/>
    <s v="High"/>
    <s v="Message Book, One Form per Page"/>
    <s v="Office Supplies"/>
    <s v="Wrap Bag"/>
    <s v="Regular Air"/>
    <d v="2018-10-29T00:00:00"/>
    <n v="36150"/>
    <n v="55650"/>
    <n v="19500"/>
    <n v="13"/>
    <n v="723450"/>
    <n v="0.06"/>
    <n v="43407"/>
    <n v="680043"/>
  </r>
  <r>
    <s v="5977-1"/>
    <d v="2018-10-30T00:00:00"/>
    <x v="2"/>
    <s v="Olga Marpaung"/>
    <s v="Gg. Surapati No. 50"/>
    <x v="1"/>
    <x v="1"/>
    <s v="E1033"/>
    <s v="High"/>
    <s v="Apex Preferred Stainless Steel Scissors"/>
    <s v="Office Supplies"/>
    <s v="Small Pack"/>
    <s v="Regular Air"/>
    <d v="2018-11-01T00:00:00"/>
    <n v="37500"/>
    <n v="85200"/>
    <n v="47700"/>
    <n v="21"/>
    <n v="1789200"/>
    <n v="7.0000000000000007E-2"/>
    <n v="125244"/>
    <n v="1663956"/>
  </r>
  <r>
    <s v="5978-1"/>
    <d v="2018-10-30T00:00:00"/>
    <x v="2"/>
    <s v="Pangestu Maulana"/>
    <s v="Gg. Joyoboyo No. 026"/>
    <x v="0"/>
    <x v="1"/>
    <s v="E1028"/>
    <s v="High"/>
    <s v="Artisan Poly Binder Pockets"/>
    <s v="Office Supplies"/>
    <s v="Small Box"/>
    <s v="Regular Air"/>
    <d v="2018-11-01T00:00:00"/>
    <n v="33900"/>
    <n v="53700"/>
    <n v="19800"/>
    <n v="43"/>
    <n v="2309100"/>
    <n v="0.08"/>
    <n v="184728"/>
    <n v="2124372"/>
  </r>
  <r>
    <s v="5980-1"/>
    <d v="2018-10-31T00:00:00"/>
    <x v="2"/>
    <s v="Cindy Maryati"/>
    <s v="Gg. Jakarta No. 646"/>
    <x v="0"/>
    <x v="3"/>
    <s v="E1029"/>
    <s v="Medium"/>
    <s v="Binder Posts"/>
    <s v="Office Supplies"/>
    <s v="Small Box"/>
    <s v="Regular Air"/>
    <d v="2018-11-01T00:00:00"/>
    <n v="52500"/>
    <n v="86100"/>
    <n v="33600"/>
    <n v="41"/>
    <n v="3530100"/>
    <n v="0.08"/>
    <n v="282408"/>
    <n v="3247692"/>
  </r>
  <r>
    <s v="5982-1"/>
    <d v="2018-11-01T00:00:00"/>
    <x v="2"/>
    <s v="Intan Oktaviani"/>
    <s v="Gang Otto Iskandardinata No. 167"/>
    <x v="1"/>
    <x v="2"/>
    <s v="E1037"/>
    <s v="Critical"/>
    <s v="Apex Forged Steel Scissors with Black Enamel Handles"/>
    <s v="Office Supplies"/>
    <s v="Small Pack"/>
    <s v="Regular Air"/>
    <d v="2018-11-04T00:00:00"/>
    <n v="61500"/>
    <n v="139650"/>
    <n v="78150"/>
    <n v="26"/>
    <n v="3630900"/>
    <n v="0.06"/>
    <n v="217854"/>
    <n v="3413046"/>
  </r>
  <r>
    <s v="5983-1"/>
    <d v="2018-11-04T00:00:00"/>
    <x v="2"/>
    <s v="Jatmiko Megantara"/>
    <s v="Jl. W.R. Supratman No. 473"/>
    <x v="1"/>
    <x v="0"/>
    <s v="E1036"/>
    <s v="Low"/>
    <s v="Adesso Programmable 142-Key Keyboard"/>
    <s v="Technology"/>
    <s v="Small Box"/>
    <s v="Regular Air"/>
    <d v="2018-11-11T00:00:00"/>
    <n v="480300"/>
    <n v="2287200"/>
    <n v="1806900"/>
    <n v="14"/>
    <n v="32020800"/>
    <n v="0.03"/>
    <n v="960624"/>
    <n v="31060176"/>
  </r>
  <r>
    <s v="5984-1"/>
    <d v="2018-11-04T00:00:00"/>
    <x v="2"/>
    <s v="Oni Prastuti"/>
    <s v="Jalan Jend. A. Yani No. 48"/>
    <x v="1"/>
    <x v="1"/>
    <s v="E1036"/>
    <s v="Not Specified"/>
    <s v="Alto Memo Cubes"/>
    <s v="Office Supplies"/>
    <s v="Wrap Bag"/>
    <s v="Express Air"/>
    <d v="2018-11-05T00:00:00"/>
    <n v="49800"/>
    <n v="77700"/>
    <n v="27900"/>
    <n v="1"/>
    <n v="77700"/>
    <n v="0"/>
    <n v="0"/>
    <n v="77700"/>
  </r>
  <r>
    <s v="5985-1"/>
    <d v="2018-11-04T00:00:00"/>
    <x v="2"/>
    <s v="Harja Pratiwi"/>
    <s v="Gg. Jakarta No. 646"/>
    <x v="0"/>
    <x v="2"/>
    <s v="E1029"/>
    <s v="Critical"/>
    <s v="Smiths General Use 3-Ring Binders"/>
    <s v="Office Supplies"/>
    <s v="Small Box"/>
    <s v="Regular Air"/>
    <d v="2018-11-05T00:00:00"/>
    <n v="17700"/>
    <n v="28200"/>
    <n v="10500"/>
    <n v="8"/>
    <n v="225600"/>
    <n v="0.05"/>
    <n v="11280"/>
    <n v="214320"/>
  </r>
  <r>
    <s v="5987-1"/>
    <d v="2018-11-05T00:00:00"/>
    <x v="2"/>
    <s v="Laila Usamah"/>
    <s v="Gg. Otto Iskandardinata No. 6"/>
    <x v="0"/>
    <x v="0"/>
    <s v="E1029"/>
    <s v="High"/>
    <s v="Artisan Reinforcements for Hole-Punch Pages"/>
    <s v="Office Supplies"/>
    <s v="Small Box"/>
    <s v="Regular Air"/>
    <d v="2018-11-07T00:00:00"/>
    <n v="17850"/>
    <n v="29700"/>
    <n v="11850"/>
    <n v="21"/>
    <n v="623700"/>
    <n v="0.01"/>
    <n v="6237"/>
    <n v="617463"/>
  </r>
  <r>
    <s v="5988-1"/>
    <d v="2018-11-05T00:00:00"/>
    <x v="2"/>
    <s v="Gatot Siregar"/>
    <s v="Gg. Kapten Muslihat No. 5"/>
    <x v="1"/>
    <x v="1"/>
    <s v="E1034"/>
    <s v="High"/>
    <s v="Pizazz Colored Pencils"/>
    <s v="Office Supplies"/>
    <s v="Wrap Bag"/>
    <s v="Regular Air"/>
    <d v="2018-11-07T00:00:00"/>
    <n v="26400"/>
    <n v="44100"/>
    <n v="17700"/>
    <n v="35"/>
    <n v="1543500"/>
    <n v="0.09"/>
    <n v="138915"/>
    <n v="1404585"/>
  </r>
  <r>
    <s v="5990-1"/>
    <d v="2018-11-06T00:00:00"/>
    <x v="2"/>
    <s v="Carub Hardiansyah"/>
    <s v="Gang H.J Maemunah No. 6"/>
    <x v="0"/>
    <x v="0"/>
    <s v="E1028"/>
    <s v="High"/>
    <s v="Adams &quot;While You Were Out&quot; Message Pads"/>
    <s v="Office Supplies"/>
    <s v="Wrap Bag"/>
    <s v="Express Air"/>
    <d v="2018-11-07T00:00:00"/>
    <n v="28200"/>
    <n v="47100"/>
    <n v="18900"/>
    <n v="43"/>
    <n v="2025300"/>
    <n v="7.0000000000000007E-2"/>
    <n v="141771"/>
    <n v="1883529"/>
  </r>
  <r>
    <s v="5990-2"/>
    <d v="2018-11-06T00:00:00"/>
    <x v="2"/>
    <s v="Carub Hardiansyah"/>
    <s v="Gang H.J Maemunah No. 6"/>
    <x v="0"/>
    <x v="0"/>
    <s v="E1028"/>
    <s v="High"/>
    <s v="Barrel Sharpener"/>
    <s v="Office Supplies"/>
    <s v="Small Pack"/>
    <s v="Regular Air"/>
    <d v="2018-11-08T00:00:00"/>
    <n v="21900"/>
    <n v="53550"/>
    <n v="31650"/>
    <n v="19"/>
    <n v="1017450"/>
    <n v="0.08"/>
    <n v="81396"/>
    <n v="936054"/>
  </r>
  <r>
    <s v="5993-1"/>
    <d v="2018-11-06T00:00:00"/>
    <x v="2"/>
    <s v="Dacin Setiawan"/>
    <s v="Jl. K.H. Wahid Hasyim No. 4"/>
    <x v="0"/>
    <x v="0"/>
    <s v="E1028"/>
    <s v="Critical"/>
    <s v="Self-Adhesive Removable Labels"/>
    <s v="Office Supplies"/>
    <s v="Small Box"/>
    <s v="Regular Air"/>
    <d v="2018-11-09T00:00:00"/>
    <n v="29700"/>
    <n v="47250"/>
    <n v="17550"/>
    <n v="17"/>
    <n v="803250"/>
    <n v="0.05"/>
    <n v="40163"/>
    <n v="763088"/>
  </r>
  <r>
    <s v="5994-1"/>
    <d v="2018-11-07T00:00:00"/>
    <x v="2"/>
    <s v="Koko Setiawan"/>
    <s v="Gang Yos Sudarso No. 13"/>
    <x v="1"/>
    <x v="2"/>
    <s v="E1039"/>
    <s v="Medium"/>
    <s v="Alto Parchment Paper, Assorted Colors"/>
    <s v="Office Supplies"/>
    <s v="Small Box"/>
    <s v="Express Air"/>
    <d v="2018-11-08T00:00:00"/>
    <n v="68850"/>
    <n v="109200"/>
    <n v="40350"/>
    <n v="20"/>
    <n v="2184000"/>
    <n v="0.1"/>
    <n v="218400"/>
    <n v="1965600"/>
  </r>
  <r>
    <s v="5996-1"/>
    <d v="2018-11-07T00:00:00"/>
    <x v="2"/>
    <s v="Anom Hasanah"/>
    <s v="Jalan Gardujati No. 6"/>
    <x v="1"/>
    <x v="1"/>
    <s v="E1034"/>
    <s v="High"/>
    <s v="Angle-D Binders with Locking Rings, Label Holders"/>
    <s v="Office Supplies"/>
    <s v="Small Box"/>
    <s v="Regular Air"/>
    <d v="2018-11-07T00:00:00"/>
    <n v="67950"/>
    <n v="109500"/>
    <n v="41550"/>
    <n v="12"/>
    <n v="1314000"/>
    <n v="0.03"/>
    <n v="39420"/>
    <n v="1274580"/>
  </r>
  <r>
    <s v="5997-1"/>
    <d v="2018-11-08T00:00:00"/>
    <x v="2"/>
    <s v="Jati Laksmiwati"/>
    <s v="Gg. Monginsidi No. 3"/>
    <x v="0"/>
    <x v="3"/>
    <s v="E1029"/>
    <s v="Low"/>
    <s v="Binder Clips by OIC"/>
    <s v="Office Supplies"/>
    <s v="Wrap Bag"/>
    <s v="Express Air"/>
    <d v="2018-11-12T00:00:00"/>
    <n v="13950"/>
    <n v="22200"/>
    <n v="8250"/>
    <n v="37"/>
    <n v="821400"/>
    <n v="0.04"/>
    <n v="32856"/>
    <n v="788544"/>
  </r>
  <r>
    <s v="5997-2"/>
    <d v="2018-11-08T00:00:00"/>
    <x v="2"/>
    <s v="Jati Laksmiwati"/>
    <s v="Gg. Monginsidi No. 3"/>
    <x v="0"/>
    <x v="3"/>
    <s v="E1029"/>
    <s v="Low"/>
    <s v="PastelOcean Color Pencil Set"/>
    <s v="Office Supplies"/>
    <s v="Wrap Bag"/>
    <s v="Regular Air"/>
    <d v="2018-11-13T00:00:00"/>
    <n v="166650"/>
    <n v="297600"/>
    <n v="130950"/>
    <n v="28"/>
    <n v="8332800"/>
    <n v="0.08"/>
    <n v="666624"/>
    <n v="7666176"/>
  </r>
  <r>
    <s v="6000-1"/>
    <d v="2018-11-10T00:00:00"/>
    <x v="2"/>
    <s v="Lanjar Hakim"/>
    <s v="Jalan R.E Martadinata No. 6"/>
    <x v="0"/>
    <x v="1"/>
    <s v="E1029"/>
    <s v="High"/>
    <s v="Pizazz Drawing Pencil Set"/>
    <s v="Office Supplies"/>
    <s v="Wrap Bag"/>
    <s v="Regular Air"/>
    <d v="2018-11-12T00:00:00"/>
    <n v="22950"/>
    <n v="41700"/>
    <n v="18750"/>
    <n v="38"/>
    <n v="1584600"/>
    <n v="0.1"/>
    <n v="158460"/>
    <n v="1426140"/>
  </r>
  <r>
    <s v="6001-1"/>
    <d v="2018-11-10T00:00:00"/>
    <x v="2"/>
    <s v="Kawaya Hastuti"/>
    <s v="Jalan Pasirkoja No. 750"/>
    <x v="1"/>
    <x v="0"/>
    <s v="E1039"/>
    <s v="Not Specified"/>
    <s v="TypeRight Side-Opening Peel &amp; Seel Expanding Envelopes"/>
    <s v="Office Supplies"/>
    <s v="Small Box"/>
    <s v="Regular Air"/>
    <d v="2018-11-11T00:00:00"/>
    <n v="814350"/>
    <n v="1357200"/>
    <n v="542850"/>
    <n v="15"/>
    <n v="20358000"/>
    <n v="0.01"/>
    <n v="203580"/>
    <n v="20154420"/>
  </r>
  <r>
    <s v="6002-1"/>
    <d v="2018-11-11T00:00:00"/>
    <x v="2"/>
    <s v="Arta Lestari"/>
    <s v="Jl. S. Parman No. 91"/>
    <x v="1"/>
    <x v="0"/>
    <s v="E1034"/>
    <s v="High"/>
    <s v="Artisan 487 Labels"/>
    <s v="Office Supplies"/>
    <s v="Small Box"/>
    <s v="Express Air"/>
    <d v="2018-11-12T00:00:00"/>
    <n v="34350"/>
    <n v="55350"/>
    <n v="21000"/>
    <n v="48"/>
    <n v="2656800"/>
    <n v="0.1"/>
    <n v="265680"/>
    <n v="2391120"/>
  </r>
  <r>
    <s v="6003-1"/>
    <d v="2018-11-11T00:00:00"/>
    <x v="2"/>
    <s v="Karsana Halim"/>
    <s v="Jalan Jayawijaya No. 5"/>
    <x v="1"/>
    <x v="0"/>
    <s v="E1033"/>
    <s v="Medium"/>
    <s v="TechSavi Cordless Access Keyboard"/>
    <s v="Technology"/>
    <s v="Small Box"/>
    <s v="Express Air"/>
    <d v="2018-11-12T00:00:00"/>
    <n v="220500"/>
    <n v="449850"/>
    <n v="229350"/>
    <n v="27"/>
    <n v="12145950"/>
    <n v="0.05"/>
    <n v="607298"/>
    <n v="11538653"/>
  </r>
  <r>
    <s v="6005-1"/>
    <d v="2018-11-13T00:00:00"/>
    <x v="2"/>
    <s v="Hari Situmorang"/>
    <s v="Jalan Gardujati No. 513"/>
    <x v="1"/>
    <x v="0"/>
    <s v="E1036"/>
    <s v="Critical"/>
    <s v="TechSavi Cordless Navigator Duo"/>
    <s v="Technology"/>
    <s v="Small Box"/>
    <s v="Regular Air"/>
    <d v="2018-11-15T00:00:00"/>
    <n v="631650"/>
    <n v="1214700"/>
    <n v="583050"/>
    <n v="22"/>
    <n v="26723400"/>
    <n v="0.1"/>
    <n v="2672340"/>
    <n v="24051060"/>
  </r>
  <r>
    <s v="6006-1"/>
    <d v="2018-11-14T00:00:00"/>
    <x v="2"/>
    <s v="Bagus Setiawan"/>
    <s v="Jl. Monginsidi No. 1"/>
    <x v="1"/>
    <x v="0"/>
    <s v="E1031"/>
    <s v="Not Specified"/>
    <s v="Cando PC940 Copier"/>
    <s v="Technology"/>
    <s v="Large Box"/>
    <s v="Regular Air"/>
    <d v="2018-11-16T00:00:00"/>
    <n v="3240000"/>
    <n v="6749850"/>
    <n v="3509850"/>
    <n v="29"/>
    <n v="195745650"/>
    <n v="0"/>
    <n v="0"/>
    <n v="195745650"/>
  </r>
  <r>
    <s v="6007-1"/>
    <d v="2018-11-14T00:00:00"/>
    <x v="2"/>
    <s v="Kambali Wahyuni"/>
    <s v="Jl. K.H. Wahid Hasyim No. 4"/>
    <x v="0"/>
    <x v="2"/>
    <s v="E1029"/>
    <s v="Not Specified"/>
    <s v="Xit Blank Computer Paper"/>
    <s v="Office Supplies"/>
    <s v="Small Box"/>
    <s v="Regular Air"/>
    <d v="2018-11-16T00:00:00"/>
    <n v="185850"/>
    <n v="299700"/>
    <n v="113850"/>
    <n v="44"/>
    <n v="13186800"/>
    <n v="7.0000000000000007E-2"/>
    <n v="923076"/>
    <n v="12263724"/>
  </r>
  <r>
    <s v="6009-1"/>
    <d v="2018-11-15T00:00:00"/>
    <x v="2"/>
    <s v="Opung Saptono"/>
    <s v="Jl. Medokan Ayu No. 7"/>
    <x v="1"/>
    <x v="1"/>
    <s v="E1038"/>
    <s v="Low"/>
    <s v="Economy Binders"/>
    <s v="Office Supplies"/>
    <s v="Small Box"/>
    <s v="Regular Air"/>
    <d v="2018-11-20T00:00:00"/>
    <n v="19950"/>
    <n v="31200"/>
    <n v="11250"/>
    <n v="20"/>
    <n v="624000"/>
    <n v="0.1"/>
    <n v="62400"/>
    <n v="561600"/>
  </r>
  <r>
    <s v="6011-1"/>
    <d v="2018-11-19T00:00:00"/>
    <x v="2"/>
    <s v="Kezia Astuti"/>
    <s v="Jl. Rumah Sakit No. 65"/>
    <x v="1"/>
    <x v="1"/>
    <s v="E1030"/>
    <s v="Critical"/>
    <s v="Unpadded Memo Slips"/>
    <s v="Office Supplies"/>
    <s v="Wrap Bag"/>
    <s v="Regular Air"/>
    <d v="2018-11-20T00:00:00"/>
    <n v="38850"/>
    <n v="59700"/>
    <n v="20850"/>
    <n v="16"/>
    <n v="955200"/>
    <n v="0.09"/>
    <n v="85968"/>
    <n v="869232"/>
  </r>
  <r>
    <s v="6012-1"/>
    <d v="2018-11-20T00:00:00"/>
    <x v="2"/>
    <s v="Tantri Handayani"/>
    <s v="Jalan Astana Anyar No. 41"/>
    <x v="0"/>
    <x v="1"/>
    <s v="E1028"/>
    <s v="High"/>
    <s v="Artisan Printable Repositionable Plastic Tabs"/>
    <s v="Office Supplies"/>
    <s v="Small Box"/>
    <s v="Express Air"/>
    <d v="2018-11-21T00:00:00"/>
    <n v="79950"/>
    <n v="129000"/>
    <n v="49050"/>
    <n v="15"/>
    <n v="1935000"/>
    <n v="0.04"/>
    <n v="77400"/>
    <n v="1857600"/>
  </r>
  <r>
    <s v="6014-1"/>
    <d v="2018-11-22T00:00:00"/>
    <x v="2"/>
    <s v="Ida Waluyo"/>
    <s v="Gang Ciwastra No. 43"/>
    <x v="1"/>
    <x v="3"/>
    <s v="E1040"/>
    <s v="Not Specified"/>
    <s v="Alto 3-Hole Punch"/>
    <s v="Office Supplies"/>
    <s v="Small Box"/>
    <s v="Regular Air"/>
    <d v="2018-11-23T00:00:00"/>
    <n v="41400"/>
    <n v="65700"/>
    <n v="24300"/>
    <n v="24"/>
    <n v="1576800"/>
    <n v="0.02"/>
    <n v="31536"/>
    <n v="1545264"/>
  </r>
  <r>
    <s v="6014-2"/>
    <d v="2018-11-22T00:00:00"/>
    <x v="2"/>
    <s v="Ida Waluyo"/>
    <s v="Gang Ciwastra No. 43"/>
    <x v="1"/>
    <x v="3"/>
    <s v="E1040"/>
    <s v="Not Specified"/>
    <s v="Apex Forged Steel Scissors with Black Enamel Handles"/>
    <s v="Office Supplies"/>
    <s v="Small Pack"/>
    <s v="Regular Air"/>
    <d v="2018-11-25T00:00:00"/>
    <n v="61500"/>
    <n v="139650"/>
    <n v="78150"/>
    <n v="30"/>
    <n v="4189500"/>
    <n v="0.03"/>
    <n v="125685"/>
    <n v="4063815"/>
  </r>
  <r>
    <s v="6017-1"/>
    <d v="2018-11-23T00:00:00"/>
    <x v="2"/>
    <s v="Gabriella Napitupulu"/>
    <s v="Jl. HOS. Cokroaminoto No. 1"/>
    <x v="1"/>
    <x v="2"/>
    <s v="E1039"/>
    <s v="High"/>
    <s v="HFX LaserJet 3310 Copier"/>
    <s v="Technology"/>
    <s v="Large Box"/>
    <s v="Regular Air"/>
    <d v="2018-11-24T00:00:00"/>
    <n v="5669850"/>
    <n v="8999850"/>
    <n v="3330000"/>
    <n v="46"/>
    <n v="413993100"/>
    <n v="7.0000000000000007E-2"/>
    <n v="28979517"/>
    <n v="385013583"/>
  </r>
  <r>
    <s v="6019-1"/>
    <d v="2018-11-23T00:00:00"/>
    <x v="2"/>
    <s v="Prayitna Pangestu"/>
    <s v="Gang Ciwastra No. 43"/>
    <x v="1"/>
    <x v="3"/>
    <s v="E1040"/>
    <s v="High"/>
    <s v="Pizazz Colored Pencils"/>
    <s v="Office Supplies"/>
    <s v="Wrap Bag"/>
    <s v="Regular Air"/>
    <d v="2018-11-26T00:00:00"/>
    <n v="26400"/>
    <n v="44100"/>
    <n v="17700"/>
    <n v="39"/>
    <n v="1719900"/>
    <n v="0.04"/>
    <n v="68796"/>
    <n v="1651104"/>
  </r>
  <r>
    <s v="6021-1"/>
    <d v="2018-11-23T00:00:00"/>
    <x v="2"/>
    <s v="Zaenab Aryani"/>
    <s v="Gg. Suniaraja No. 21"/>
    <x v="1"/>
    <x v="2"/>
    <s v="E1031"/>
    <s v="High"/>
    <s v="TechSavi Access Keyboard"/>
    <s v="Technology"/>
    <s v="Small Box"/>
    <s v="Express Air"/>
    <d v="2018-11-24T00:00:00"/>
    <n v="151050"/>
    <n v="239700"/>
    <n v="88650"/>
    <n v="7"/>
    <n v="1677900"/>
    <n v="0.04"/>
    <n v="67116"/>
    <n v="1610784"/>
  </r>
  <r>
    <s v="6023-1"/>
    <d v="2018-11-24T00:00:00"/>
    <x v="2"/>
    <s v="Cahyono Hidayanto"/>
    <s v="Jl. Gardujati No. 82"/>
    <x v="1"/>
    <x v="1"/>
    <s v="E1037"/>
    <s v="Not Specified"/>
    <s v="TechSavi Internet Navigator Keyboard"/>
    <s v="Technology"/>
    <s v="Small Box"/>
    <s v="Regular Air"/>
    <d v="2018-11-27T00:00:00"/>
    <n v="97650"/>
    <n v="464700"/>
    <n v="367050"/>
    <n v="8"/>
    <n v="3717600"/>
    <n v="0.06"/>
    <n v="223056"/>
    <n v="3494544"/>
  </r>
  <r>
    <s v="6025-1"/>
    <d v="2018-11-26T00:00:00"/>
    <x v="2"/>
    <s v="Jais Wahyudin"/>
    <s v="Gg. Otto Iskandardinata No. 6"/>
    <x v="0"/>
    <x v="1"/>
    <s v="E1029"/>
    <s v="Medium"/>
    <s v="Steady Major Accent Highlighters"/>
    <s v="Office Supplies"/>
    <s v="Wrap Bag"/>
    <s v="Regular Air"/>
    <d v="2018-11-28T00:00:00"/>
    <n v="56250"/>
    <n v="106200"/>
    <n v="49950"/>
    <n v="48"/>
    <n v="5097600"/>
    <n v="0.03"/>
    <n v="152928"/>
    <n v="4944672"/>
  </r>
  <r>
    <s v="6027-1"/>
    <d v="2018-11-27T00:00:00"/>
    <x v="2"/>
    <s v="Chandra Firmansyah"/>
    <s v="Jalan Kutai No. 503"/>
    <x v="1"/>
    <x v="2"/>
    <s v="E1039"/>
    <s v="High"/>
    <s v="Binder Posts"/>
    <s v="Office Supplies"/>
    <s v="Small Box"/>
    <s v="Express Air"/>
    <d v="2018-11-29T00:00:00"/>
    <n v="52500"/>
    <n v="86100"/>
    <n v="33600"/>
    <n v="32"/>
    <n v="2755200"/>
    <n v="0.08"/>
    <n v="220416"/>
    <n v="2534784"/>
  </r>
  <r>
    <s v="6029-1"/>
    <d v="2018-12-03T00:00:00"/>
    <x v="2"/>
    <s v="Bagus Setiawan"/>
    <s v="Jl. Monginsidi No. 1"/>
    <x v="1"/>
    <x v="0"/>
    <s v="E1031"/>
    <s v="Not Specified"/>
    <s v="Self-Adhesive Ring Binder Labels"/>
    <s v="Office Supplies"/>
    <s v="Small Box"/>
    <s v="Regular Air"/>
    <d v="2018-12-05T00:00:00"/>
    <n v="32700"/>
    <n v="52800"/>
    <n v="20100"/>
    <n v="38"/>
    <n v="2006400"/>
    <n v="0.09"/>
    <n v="180576"/>
    <n v="1825824"/>
  </r>
  <r>
    <s v="6030-1"/>
    <d v="2018-12-04T00:00:00"/>
    <x v="2"/>
    <s v="Ajimin Suartini"/>
    <s v="Gg. Surapati No. 471"/>
    <x v="1"/>
    <x v="0"/>
    <s v="E1038"/>
    <s v="Low"/>
    <s v="TechSavi Access Keyboard"/>
    <s v="Technology"/>
    <s v="Small Box"/>
    <s v="Regular Air"/>
    <d v="2018-12-09T00:00:00"/>
    <n v="151050"/>
    <n v="239700"/>
    <n v="88650"/>
    <n v="6"/>
    <n v="1438200"/>
    <n v="0.1"/>
    <n v="143820"/>
    <n v="1294380"/>
  </r>
  <r>
    <s v="6032-1"/>
    <d v="2018-12-05T00:00:00"/>
    <x v="2"/>
    <s v="Azalea Anggriawan"/>
    <s v="Gang Raya Setiabudhi No. 870"/>
    <x v="0"/>
    <x v="3"/>
    <s v="E1028"/>
    <s v="Low"/>
    <s v="Alto Six-Outlet Power Strip, 4 Cord Length"/>
    <s v="Office Supplies"/>
    <s v="Small Box"/>
    <s v="Express Air"/>
    <d v="2018-12-12T00:00:00"/>
    <n v="52950"/>
    <n v="129300"/>
    <n v="76350"/>
    <n v="8"/>
    <n v="1034400"/>
    <n v="0"/>
    <n v="0"/>
    <n v="1034400"/>
  </r>
  <r>
    <s v="6034-1"/>
    <d v="2018-12-06T00:00:00"/>
    <x v="2"/>
    <s v="Prasetya Wahyuni"/>
    <s v="Jl. Ciwastra No. 543"/>
    <x v="0"/>
    <x v="3"/>
    <s v="E1029"/>
    <s v="High"/>
    <s v="24 Capacity Maxi Data Binder Racks, Pearl"/>
    <s v="Office Supplies"/>
    <s v="Small Box"/>
    <s v="Express Air"/>
    <d v="2018-12-07T00:00:00"/>
    <n v="1263300"/>
    <n v="3158250"/>
    <n v="1894950"/>
    <n v="2"/>
    <n v="6316500"/>
    <n v="0.05"/>
    <n v="315825"/>
    <n v="6000675"/>
  </r>
  <r>
    <s v="6036-1"/>
    <d v="2018-12-06T00:00:00"/>
    <x v="2"/>
    <s v="Opung Padmasari"/>
    <s v="Gang Pacuan Kuda No. 04"/>
    <x v="1"/>
    <x v="1"/>
    <s v="E1037"/>
    <s v="Low"/>
    <s v="Creator Anti Dust Chalk, 12/Pack"/>
    <s v="Office Supplies"/>
    <s v="Wrap Bag"/>
    <s v="Regular Air"/>
    <d v="2018-12-10T00:00:00"/>
    <n v="16350"/>
    <n v="27300"/>
    <n v="10950"/>
    <n v="42"/>
    <n v="1146600"/>
    <n v="0.08"/>
    <n v="91728"/>
    <n v="1054872"/>
  </r>
  <r>
    <s v="6037-1"/>
    <d v="2018-12-06T00:00:00"/>
    <x v="2"/>
    <s v="Ilsa Hassanah"/>
    <s v="Gg. Cihampelas No. 423"/>
    <x v="1"/>
    <x v="3"/>
    <s v="E1030"/>
    <s v="Critical"/>
    <s v="Steady 52201 APSCO Electric Pencil Sharpener"/>
    <s v="Office Supplies"/>
    <s v="Small Pack"/>
    <s v="Regular Air"/>
    <d v="2018-12-08T00:00:00"/>
    <n v="252000"/>
    <n v="614550"/>
    <n v="362550"/>
    <n v="28"/>
    <n v="17207400"/>
    <n v="0.04"/>
    <n v="688296"/>
    <n v="16519104"/>
  </r>
  <r>
    <s v="6038-1"/>
    <d v="2018-12-08T00:00:00"/>
    <x v="2"/>
    <s v="Bakidin Anggraini"/>
    <s v="Jl. Rumah Sakit No. 738"/>
    <x v="0"/>
    <x v="1"/>
    <s v="E1028"/>
    <s v="Medium"/>
    <s v="Airmail Envelopes"/>
    <s v="Office Supplies"/>
    <s v="Small Box"/>
    <s v="Regular Air"/>
    <d v="2018-12-10T00:00:00"/>
    <n v="780600"/>
    <n v="1258950"/>
    <n v="478350"/>
    <n v="3"/>
    <n v="3776850"/>
    <n v="0"/>
    <n v="0"/>
    <n v="3776850"/>
  </r>
  <r>
    <s v="6039-1"/>
    <d v="2018-12-08T00:00:00"/>
    <x v="2"/>
    <s v="Ami Utami"/>
    <s v="Jl. S. Parman No. 91"/>
    <x v="1"/>
    <x v="1"/>
    <s v="E1034"/>
    <s v="Not Specified"/>
    <s v="Artisan 487 Labels"/>
    <s v="Office Supplies"/>
    <s v="Small Box"/>
    <s v="Regular Air"/>
    <d v="2018-12-09T00:00:00"/>
    <n v="34350"/>
    <n v="55350"/>
    <n v="21000"/>
    <n v="39"/>
    <n v="2158650"/>
    <n v="0.03"/>
    <n v="64760"/>
    <n v="2093891"/>
  </r>
  <r>
    <s v="6042-1"/>
    <d v="2018-12-10T00:00:00"/>
    <x v="2"/>
    <s v="Kairav Winarno"/>
    <s v="Gg. Suniaraja No. 21"/>
    <x v="1"/>
    <x v="3"/>
    <s v="E1031"/>
    <s v="Critical"/>
    <s v="Artisan 481 Labels"/>
    <s v="Office Supplies"/>
    <s v="Small Box"/>
    <s v="Regular Air"/>
    <d v="2018-12-12T00:00:00"/>
    <n v="29100"/>
    <n v="46200"/>
    <n v="17100"/>
    <n v="6"/>
    <n v="277200"/>
    <n v="0.02"/>
    <n v="5544"/>
    <n v="271656"/>
  </r>
  <r>
    <s v="6044-1"/>
    <d v="2018-12-12T00:00:00"/>
    <x v="2"/>
    <s v="Opan Permata"/>
    <s v="Jalan Kapten Muslihat No. 4"/>
    <x v="1"/>
    <x v="1"/>
    <s v="E1030"/>
    <s v="Medium"/>
    <s v="600 Series Flip"/>
    <s v="Technology"/>
    <s v="Small Box"/>
    <s v="Regular Air"/>
    <d v="2018-12-14T00:00:00"/>
    <n v="619200"/>
    <n v="1439850"/>
    <n v="820650"/>
    <n v="26"/>
    <n v="37436100"/>
    <n v="0.02"/>
    <n v="748722"/>
    <n v="36687378"/>
  </r>
  <r>
    <s v="6046-1"/>
    <d v="2018-12-13T00:00:00"/>
    <x v="2"/>
    <s v="Ophelia Natsir"/>
    <s v="Jalan Sukajadi No. 09"/>
    <x v="2"/>
    <x v="2"/>
    <s v="E1039"/>
    <s v="Low"/>
    <s v="3Max Organizer Strips"/>
    <s v="Office Supplies"/>
    <s v="Small Box"/>
    <s v="Regular Air"/>
    <d v="2018-12-13T00:00:00"/>
    <n v="51000"/>
    <n v="81000"/>
    <n v="30000"/>
    <n v="14"/>
    <n v="1134000"/>
    <n v="0.02"/>
    <n v="22680"/>
    <n v="1111320"/>
  </r>
  <r>
    <s v="6048-1"/>
    <d v="2018-12-13T00:00:00"/>
    <x v="2"/>
    <s v="Rusman Adriansyah"/>
    <s v="Jalan Astana Anyar No. 41"/>
    <x v="0"/>
    <x v="0"/>
    <s v="E1028"/>
    <s v="Critical"/>
    <s v="Beekin 6 Outlet Metallic Surge Strip"/>
    <s v="Office Supplies"/>
    <s v="Small Box"/>
    <s v="Regular Air"/>
    <d v="2018-12-14T00:00:00"/>
    <n v="66900"/>
    <n v="163350"/>
    <n v="96450"/>
    <n v="50"/>
    <n v="8167500"/>
    <n v="0.09"/>
    <n v="735075"/>
    <n v="7432425"/>
  </r>
  <r>
    <s v="6050-1"/>
    <d v="2018-12-15T00:00:00"/>
    <x v="2"/>
    <s v="Cawuk Pradipta"/>
    <s v="Gang Jakarta No. 938"/>
    <x v="1"/>
    <x v="0"/>
    <s v="E1036"/>
    <s v="Medium"/>
    <s v="TechSavi Cordless Elite Duo"/>
    <s v="Technology"/>
    <s v="Small Box"/>
    <s v="Regular Air"/>
    <d v="2018-12-18T00:00:00"/>
    <n v="908850"/>
    <n v="1514700"/>
    <n v="605850"/>
    <n v="9"/>
    <n v="13632300"/>
    <n v="0.1"/>
    <n v="1363230"/>
    <n v="12269070"/>
  </r>
  <r>
    <s v="6052-1"/>
    <d v="2018-12-15T00:00:00"/>
    <x v="2"/>
    <s v="Anom Januar"/>
    <s v="Gg. Cihampelas No. 423"/>
    <x v="1"/>
    <x v="1"/>
    <s v="E1030"/>
    <s v="Medium"/>
    <s v="UGen Ultra Professional Cordless Optical Suite"/>
    <s v="Technology"/>
    <s v="Small Box"/>
    <s v="Regular Air"/>
    <d v="2018-12-17T00:00:00"/>
    <n v="2347500"/>
    <n v="4514550"/>
    <n v="2167050"/>
    <n v="20"/>
    <n v="90291000"/>
    <n v="0.05"/>
    <n v="4514550"/>
    <n v="85776450"/>
  </r>
  <r>
    <s v="6054-1"/>
    <d v="2018-12-16T00:00:00"/>
    <x v="2"/>
    <s v="Yance Anggraini"/>
    <s v="Jl. Erlangga No. 7"/>
    <x v="1"/>
    <x v="1"/>
    <s v="E1033"/>
    <s v="Low"/>
    <s v="Beekin 6 Outlet Metallic Surge Strip"/>
    <s v="Office Supplies"/>
    <s v="Small Box"/>
    <s v="Regular Air"/>
    <d v="2018-12-20T00:00:00"/>
    <n v="66900"/>
    <n v="163350"/>
    <n v="96450"/>
    <n v="3"/>
    <n v="490050"/>
    <n v="0.08"/>
    <n v="39204"/>
    <n v="450846"/>
  </r>
  <r>
    <s v="6056-1"/>
    <d v="2018-12-17T00:00:00"/>
    <x v="2"/>
    <s v="Nardi Simanjuntak"/>
    <s v="Jalan R.E Martadinata No. 6"/>
    <x v="0"/>
    <x v="2"/>
    <s v="E1029"/>
    <s v="Medium"/>
    <s v="Cando S750 Color Inkjet Printer"/>
    <s v="Technology"/>
    <s v="Jumbo Drum"/>
    <s v="Delivery Truck"/>
    <d v="2018-12-19T00:00:00"/>
    <n v="1125000"/>
    <n v="1814550"/>
    <n v="689550"/>
    <n v="46"/>
    <n v="83469300"/>
    <n v="7.0000000000000007E-2"/>
    <n v="5842851"/>
    <n v="77626449"/>
  </r>
  <r>
    <s v="6057-1"/>
    <d v="2018-12-19T00:00:00"/>
    <x v="2"/>
    <s v="Respati Puspita"/>
    <s v="Gang Pelajar Pejuang No. 95"/>
    <x v="2"/>
    <x v="1"/>
    <s v="E1033"/>
    <s v="Critical"/>
    <s v="TechSavi Cordless Elite Duo"/>
    <s v="Technology"/>
    <s v="Small Box"/>
    <s v="Regular Air"/>
    <d v="2018-12-20T00:00:00"/>
    <n v="908850"/>
    <n v="1514700"/>
    <n v="605850"/>
    <n v="44"/>
    <n v="66646800"/>
    <n v="0.09"/>
    <n v="5998212"/>
    <n v="60648588"/>
  </r>
  <r>
    <s v="6058-1"/>
    <d v="2018-12-20T00:00:00"/>
    <x v="2"/>
    <s v="Emas Megantara"/>
    <s v="Jalan Sukabumi No. 509"/>
    <x v="1"/>
    <x v="3"/>
    <s v="E1030"/>
    <s v="High"/>
    <s v="Smiths SlimLine Pencil Sharpener"/>
    <s v="Office Supplies"/>
    <s v="Small Pack"/>
    <s v="Regular Air"/>
    <d v="2018-12-22T00:00:00"/>
    <n v="71850"/>
    <n v="179550"/>
    <n v="107700"/>
    <n v="48"/>
    <n v="8618400"/>
    <n v="0.02"/>
    <n v="172368"/>
    <n v="8446032"/>
  </r>
  <r>
    <s v="6059-1"/>
    <d v="2018-12-21T00:00:00"/>
    <x v="2"/>
    <s v="Kamila Sinaga"/>
    <s v="Gang H.J Maemunah No. 6"/>
    <x v="1"/>
    <x v="1"/>
    <s v="E1039"/>
    <s v="High"/>
    <s v="Alto Memo Cubes"/>
    <s v="Office Supplies"/>
    <s v="Wrap Bag"/>
    <s v="Regular Air"/>
    <d v="2018-12-23T00:00:00"/>
    <n v="49800"/>
    <n v="77700"/>
    <n v="27900"/>
    <n v="20"/>
    <n v="1554000"/>
    <n v="0.06"/>
    <n v="93240"/>
    <n v="1460760"/>
  </r>
  <r>
    <s v="6061-1"/>
    <d v="2018-12-21T00:00:00"/>
    <x v="2"/>
    <s v="Cindy Maryati"/>
    <s v="Gg. Jakarta No. 646"/>
    <x v="0"/>
    <x v="3"/>
    <s v="E1029"/>
    <s v="High"/>
    <s v="Bagged Rubber Bands"/>
    <s v="Office Supplies"/>
    <s v="Wrap Bag"/>
    <s v="Regular Air"/>
    <d v="2018-12-23T00:00:00"/>
    <n v="3600"/>
    <n v="18900"/>
    <n v="15300"/>
    <n v="31"/>
    <n v="585900"/>
    <n v="0.06"/>
    <n v="35154"/>
    <n v="550746"/>
  </r>
  <r>
    <s v="6063-1"/>
    <d v="2018-12-23T00:00:00"/>
    <x v="2"/>
    <s v="Cawisadi Wijaya"/>
    <s v="Gang Ahmad Yani No. 6"/>
    <x v="1"/>
    <x v="1"/>
    <s v="E1038"/>
    <s v="Critical"/>
    <s v="Colored Envelopes"/>
    <s v="Office Supplies"/>
    <s v="Small Box"/>
    <s v="Express Air"/>
    <d v="2018-12-24T00:00:00"/>
    <n v="33750"/>
    <n v="55350"/>
    <n v="21600"/>
    <n v="23"/>
    <n v="1273050"/>
    <n v="0.02"/>
    <n v="25461"/>
    <n v="1247589"/>
  </r>
  <r>
    <s v="6065-1"/>
    <d v="2018-12-24T00:00:00"/>
    <x v="2"/>
    <s v="Kamidin Yolanda"/>
    <s v="Jalan Pasteur No. 217"/>
    <x v="1"/>
    <x v="2"/>
    <s v="E1031"/>
    <s v="Not Specified"/>
    <s v="Pizazz Colored Pencils"/>
    <s v="Office Supplies"/>
    <s v="Wrap Bag"/>
    <s v="Express Air"/>
    <d v="2018-12-24T00:00:00"/>
    <n v="26400"/>
    <n v="44100"/>
    <n v="17700"/>
    <n v="47"/>
    <n v="2072700"/>
    <n v="0.04"/>
    <n v="82908"/>
    <n v="1989792"/>
  </r>
  <r>
    <s v="6066-1"/>
    <d v="2018-12-25T00:00:00"/>
    <x v="2"/>
    <s v="Ayu Ardianto"/>
    <s v="Gg. Siliwangi No. 26"/>
    <x v="0"/>
    <x v="3"/>
    <s v="E1029"/>
    <s v="Not Specified"/>
    <s v="Assorted Color Push Pins"/>
    <s v="Office Supplies"/>
    <s v="Wrap Bag"/>
    <s v="Regular Air"/>
    <d v="2018-12-26T00:00:00"/>
    <n v="13050"/>
    <n v="27150"/>
    <n v="14100"/>
    <n v="6"/>
    <n v="162900"/>
    <n v="7.0000000000000007E-2"/>
    <n v="11403"/>
    <n v="151497"/>
  </r>
  <r>
    <s v="6067-1"/>
    <d v="2018-12-28T00:00:00"/>
    <x v="2"/>
    <s v="Mahmud Tampubolon"/>
    <s v="Jl. S. Parman No. 38"/>
    <x v="1"/>
    <x v="1"/>
    <s v="E1033"/>
    <s v="Critical"/>
    <s v="Binder Clips by OIC"/>
    <s v="Office Supplies"/>
    <s v="Wrap Bag"/>
    <s v="Regular Air"/>
    <d v="2018-12-30T00:00:00"/>
    <n v="13950"/>
    <n v="22200"/>
    <n v="8250"/>
    <n v="1"/>
    <n v="22200"/>
    <n v="0.01"/>
    <n v="222"/>
    <n v="21978"/>
  </r>
  <r>
    <s v="6068-1"/>
    <d v="2018-12-29T00:00:00"/>
    <x v="2"/>
    <s v="Praba Widodo"/>
    <s v="Gang Jakarta No. 938"/>
    <x v="1"/>
    <x v="1"/>
    <s v="E1036"/>
    <s v="Low"/>
    <s v="Apex Office Executive Series Stainless Steel Trimmers"/>
    <s v="Office Supplies"/>
    <s v="Small Pack"/>
    <s v="Express Air"/>
    <d v="2019-01-03T00:00:00"/>
    <n v="52650"/>
    <n v="128550"/>
    <n v="75900"/>
    <n v="49"/>
    <n v="6298950"/>
    <n v="0.01"/>
    <n v="62990"/>
    <n v="6235961"/>
  </r>
  <r>
    <s v="6070-1"/>
    <d v="2018-12-30T00:00:00"/>
    <x v="2"/>
    <s v="Emas Megantara"/>
    <s v="Jalan Sukabumi No. 509"/>
    <x v="1"/>
    <x v="3"/>
    <s v="E1030"/>
    <s v="Not Specified"/>
    <s v="Smiths Gold Paper Clips"/>
    <s v="Office Supplies"/>
    <s v="Wrap Bag"/>
    <s v="Regular Air"/>
    <d v="2018-12-30T00:00:00"/>
    <n v="27300"/>
    <n v="44700"/>
    <n v="17400"/>
    <n v="3"/>
    <n v="134100"/>
    <n v="0.04"/>
    <n v="5364"/>
    <n v="128736"/>
  </r>
  <r>
    <s v="6071-1"/>
    <d v="2019-01-07T00:00:00"/>
    <x v="3"/>
    <s v="Ellis Wahyudin"/>
    <s v="Gg. Monginsidi No. 3"/>
    <x v="0"/>
    <x v="0"/>
    <s v="E1029"/>
    <s v="Not Specified"/>
    <s v="Artisan Legal 4-Ring Binder"/>
    <s v="Office Supplies"/>
    <s v="Small Box"/>
    <s v="Regular Air"/>
    <d v="2019-01-08T00:00:00"/>
    <n v="204600"/>
    <n v="314700"/>
    <n v="110100"/>
    <n v="10"/>
    <n v="3147000"/>
    <n v="0.06"/>
    <n v="188820"/>
    <n v="2958180"/>
  </r>
  <r>
    <s v="6072-1"/>
    <d v="2019-01-07T00:00:00"/>
    <x v="3"/>
    <s v="Wirda Novitasari"/>
    <s v="Gang Monginsidi No. 138"/>
    <x v="0"/>
    <x v="1"/>
    <s v="E1029"/>
    <s v="Critical"/>
    <s v="Self-Adhesive Ring Binder Labels"/>
    <s v="Office Supplies"/>
    <s v="Small Box"/>
    <s v="Regular Air"/>
    <d v="2019-01-09T00:00:00"/>
    <n v="32700"/>
    <n v="52800"/>
    <n v="20100"/>
    <n v="13"/>
    <n v="686400"/>
    <n v="0.08"/>
    <n v="54912"/>
    <n v="631488"/>
  </r>
  <r>
    <s v="6074-1"/>
    <d v="2019-01-08T00:00:00"/>
    <x v="3"/>
    <s v="Luhung Sudiati"/>
    <s v="Gang Asia Afrika No. 96"/>
    <x v="1"/>
    <x v="1"/>
    <s v="E1036"/>
    <s v="High"/>
    <s v="3Max Organizer Strips"/>
    <s v="Office Supplies"/>
    <s v="Small Box"/>
    <s v="Regular Air"/>
    <d v="2019-01-10T00:00:00"/>
    <n v="51000"/>
    <n v="81000"/>
    <n v="30000"/>
    <n v="10"/>
    <n v="810000"/>
    <n v="0.04"/>
    <n v="32400"/>
    <n v="777600"/>
  </r>
  <r>
    <s v="6076-1"/>
    <d v="2019-01-09T00:00:00"/>
    <x v="3"/>
    <s v="Daruna Irawan"/>
    <s v="Gang Gedebage Selatan No. 1"/>
    <x v="1"/>
    <x v="3"/>
    <s v="E1036"/>
    <s v="Not Specified"/>
    <s v="Xit Blank Computer Paper"/>
    <s v="Office Supplies"/>
    <s v="Small Box"/>
    <s v="Regular Air"/>
    <d v="2019-01-11T00:00:00"/>
    <n v="185850"/>
    <n v="299700"/>
    <n v="113850"/>
    <n v="20"/>
    <n v="5994000"/>
    <n v="0.05"/>
    <n v="299700"/>
    <n v="5694300"/>
  </r>
  <r>
    <s v="6077-1"/>
    <d v="2019-01-09T00:00:00"/>
    <x v="3"/>
    <s v="Ilyas Najmudin"/>
    <s v="Gg. Otto Iskandardinata No. 6"/>
    <x v="0"/>
    <x v="1"/>
    <s v="E1028"/>
    <s v="Low"/>
    <s v="Xit Blank Computer Paper"/>
    <s v="Office Supplies"/>
    <s v="Small Box"/>
    <s v="Regular Air"/>
    <d v="2019-01-09T00:00:00"/>
    <n v="185850"/>
    <n v="299700"/>
    <n v="113850"/>
    <n v="34"/>
    <n v="10189800"/>
    <n v="0.06"/>
    <n v="611388"/>
    <n v="9578412"/>
  </r>
  <r>
    <s v="6079-1"/>
    <d v="2019-01-10T00:00:00"/>
    <x v="3"/>
    <s v="Karen Kuswandari"/>
    <s v="Jalan Jend. A. Yani No. 48"/>
    <x v="1"/>
    <x v="0"/>
    <s v="E1036"/>
    <s v="Not Specified"/>
    <s v="Steady Major Accent Highlighters"/>
    <s v="Office Supplies"/>
    <s v="Wrap Bag"/>
    <s v="Regular Air"/>
    <d v="2019-01-12T00:00:00"/>
    <n v="56250"/>
    <n v="106200"/>
    <n v="49950"/>
    <n v="37"/>
    <n v="3929400"/>
    <n v="0.08"/>
    <n v="314352"/>
    <n v="3615048"/>
  </r>
  <r>
    <s v="6081-1"/>
    <d v="2019-01-11T00:00:00"/>
    <x v="3"/>
    <s v="Jati Laksmiwati"/>
    <s v="Gg. Monginsidi No. 3"/>
    <x v="0"/>
    <x v="3"/>
    <s v="E1029"/>
    <s v="Medium"/>
    <s v="Binder Posts"/>
    <s v="Office Supplies"/>
    <s v="Small Box"/>
    <s v="Express Air"/>
    <d v="2019-01-12T00:00:00"/>
    <n v="52500"/>
    <n v="86100"/>
    <n v="33600"/>
    <n v="26"/>
    <n v="2238600"/>
    <n v="0.03"/>
    <n v="67158"/>
    <n v="2171442"/>
  </r>
  <r>
    <s v="6083-1"/>
    <d v="2019-01-13T00:00:00"/>
    <x v="3"/>
    <s v="Dimas Marbun"/>
    <s v="Gg. Suniaraja No. 21"/>
    <x v="1"/>
    <x v="1"/>
    <s v="E1031"/>
    <s v="Low"/>
    <s v="Artisan Hi-Liter Comfort Grip Fluorescent Highlighter, Yellow Ink"/>
    <s v="Office Supplies"/>
    <s v="Wrap Bag"/>
    <s v="Regular Air"/>
    <d v="2019-01-22T00:00:00"/>
    <n v="15750"/>
    <n v="29250"/>
    <n v="13500"/>
    <n v="4"/>
    <n v="117000"/>
    <n v="0.09"/>
    <n v="10530"/>
    <n v="106470"/>
  </r>
  <r>
    <s v="6085-1"/>
    <d v="2019-01-21T00:00:00"/>
    <x v="3"/>
    <s v="Rahman Prastuti"/>
    <s v="Gang Jakarta No. 938"/>
    <x v="1"/>
    <x v="2"/>
    <s v="E1036"/>
    <s v="High"/>
    <s v="Emerson Stylus 1520 Color Inkjet Printer"/>
    <s v="Technology"/>
    <s v="Jumbo Drum"/>
    <s v="Delivery Truck"/>
    <d v="2019-01-23T00:00:00"/>
    <n v="4734150"/>
    <n v="7514550"/>
    <n v="2780400"/>
    <n v="25"/>
    <n v="187863750"/>
    <n v="0.02"/>
    <n v="3757275"/>
    <n v="184106475"/>
  </r>
  <r>
    <s v="6086-1"/>
    <d v="2019-01-24T00:00:00"/>
    <x v="3"/>
    <s v="Endah Budiyanto"/>
    <s v="Gg. Jayawijaya No. 34"/>
    <x v="1"/>
    <x v="1"/>
    <s v="E1039"/>
    <s v="High"/>
    <s v="Smiths General Use 3-Ring Binders"/>
    <s v="Office Supplies"/>
    <s v="Small Box"/>
    <s v="Regular Air"/>
    <d v="2019-01-26T00:00:00"/>
    <n v="17700"/>
    <n v="28200"/>
    <n v="10500"/>
    <n v="29"/>
    <n v="817800"/>
    <n v="0.1"/>
    <n v="81780"/>
    <n v="736020"/>
  </r>
  <r>
    <s v="6088-1"/>
    <d v="2019-01-25T00:00:00"/>
    <x v="3"/>
    <s v="Rahmi Prakasa"/>
    <s v="Jalan Sadang Serang No. 54"/>
    <x v="1"/>
    <x v="3"/>
    <s v="E1041"/>
    <s v="Low"/>
    <s v="Cando PC940 Copier"/>
    <s v="Technology"/>
    <s v="Jumbo Drum"/>
    <s v="Delivery Truck"/>
    <d v="2019-01-27T00:00:00"/>
    <n v="4184850"/>
    <n v="6749850"/>
    <n v="2565000"/>
    <n v="47"/>
    <n v="317242950"/>
    <n v="0.02"/>
    <n v="6344859"/>
    <n v="310898091"/>
  </r>
  <r>
    <s v="6090-1"/>
    <d v="2019-01-27T00:00:00"/>
    <x v="3"/>
    <s v="Icha Mandala"/>
    <s v="Jl. Rumah Sakit No. 65"/>
    <x v="0"/>
    <x v="3"/>
    <s v="E1029"/>
    <s v="Critical"/>
    <s v="3Max Organizer Strips"/>
    <s v="Office Supplies"/>
    <s v="Small Box"/>
    <s v="Regular Air"/>
    <d v="2019-01-28T00:00:00"/>
    <n v="51000"/>
    <n v="81000"/>
    <n v="30000"/>
    <n v="8"/>
    <n v="648000"/>
    <n v="0"/>
    <n v="0"/>
    <n v="648000"/>
  </r>
  <r>
    <s v="6094-1"/>
    <d v="2019-02-01T00:00:00"/>
    <x v="3"/>
    <s v="Ina Nasyidah"/>
    <s v="Jalan Pasteur No. 217"/>
    <x v="1"/>
    <x v="0"/>
    <s v="E1031"/>
    <s v="Low"/>
    <s v="Artisan Reinforcements for Hole-Punch Pages"/>
    <s v="Office Supplies"/>
    <s v="Small Box"/>
    <s v="Regular Air"/>
    <d v="2019-02-05T00:00:00"/>
    <n v="17850"/>
    <n v="29700"/>
    <n v="11850"/>
    <n v="4"/>
    <n v="118800"/>
    <n v="0.08"/>
    <n v="9504"/>
    <n v="109296"/>
  </r>
  <r>
    <s v="6095-1"/>
    <d v="2019-02-02T00:00:00"/>
    <x v="3"/>
    <s v="Candrakanta Aryani"/>
    <s v="Gg. Pacuan Kuda No. 49"/>
    <x v="1"/>
    <x v="0"/>
    <s v="E1037"/>
    <s v="Medium"/>
    <s v="OIC Bulk Pack Metal Binder Clips"/>
    <s v="Office Supplies"/>
    <s v="Wrap Bag"/>
    <s v="Express Air"/>
    <d v="2019-02-04T00:00:00"/>
    <n v="31950"/>
    <n v="52350"/>
    <n v="20400"/>
    <n v="3"/>
    <n v="157050"/>
    <n v="0.01"/>
    <n v="1571"/>
    <n v="155480"/>
  </r>
  <r>
    <s v="6096-1"/>
    <d v="2019-02-02T00:00:00"/>
    <x v="3"/>
    <s v="Keisha Hutasoit"/>
    <s v="Gang Jend. A. Yani No. 7"/>
    <x v="1"/>
    <x v="1"/>
    <s v="E1030"/>
    <s v="High"/>
    <s v="Smiths General Use 3-Ring Binders"/>
    <s v="Office Supplies"/>
    <s v="Small Box"/>
    <s v="Regular Air"/>
    <d v="2019-02-04T00:00:00"/>
    <n v="17700"/>
    <n v="28200"/>
    <n v="10500"/>
    <n v="6"/>
    <n v="169200"/>
    <n v="7.0000000000000007E-2"/>
    <n v="11844"/>
    <n v="157356"/>
  </r>
  <r>
    <s v="6098-1"/>
    <d v="2019-02-05T00:00:00"/>
    <x v="3"/>
    <s v="Carub Hardiansyah"/>
    <s v="Gang H.J Maemunah No. 6"/>
    <x v="0"/>
    <x v="2"/>
    <s v="E1028"/>
    <s v="Critical"/>
    <s v="Angle-D Binders with Locking Rings, Label Holders"/>
    <s v="Office Supplies"/>
    <s v="Small Box"/>
    <s v="Regular Air"/>
    <d v="2019-02-07T00:00:00"/>
    <n v="67950"/>
    <n v="109500"/>
    <n v="41550"/>
    <n v="34"/>
    <n v="3723000"/>
    <n v="0.03"/>
    <n v="111690"/>
    <n v="3611310"/>
  </r>
  <r>
    <s v="6099-1"/>
    <d v="2019-02-05T00:00:00"/>
    <x v="3"/>
    <s v="Laras Hartati"/>
    <s v="Jalan Jayawijaya No. 5"/>
    <x v="1"/>
    <x v="3"/>
    <s v="E1033"/>
    <s v="High"/>
    <s v="Colored Envelopes"/>
    <s v="Office Supplies"/>
    <s v="Small Box"/>
    <s v="Regular Air"/>
    <d v="2019-02-07T00:00:00"/>
    <n v="33750"/>
    <n v="55350"/>
    <n v="21600"/>
    <n v="47"/>
    <n v="2601450"/>
    <n v="0"/>
    <n v="0"/>
    <n v="2601450"/>
  </r>
  <r>
    <s v="6100-1"/>
    <d v="2019-02-09T00:00:00"/>
    <x v="3"/>
    <s v="Narji Wastuti"/>
    <s v="Gg. Joyoboyo No. 026"/>
    <x v="0"/>
    <x v="1"/>
    <s v="E1028"/>
    <s v="Not Specified"/>
    <s v="HFX 6S Scientific Calculator"/>
    <s v="Technology"/>
    <s v="Medium Box"/>
    <s v="Regular Air"/>
    <d v="2019-02-11T00:00:00"/>
    <n v="118800"/>
    <n v="194850"/>
    <n v="76050"/>
    <n v="46"/>
    <n v="8963100"/>
    <n v="0.01"/>
    <n v="89631"/>
    <n v="8873469"/>
  </r>
  <r>
    <s v="6102-1"/>
    <d v="2019-02-12T00:00:00"/>
    <x v="3"/>
    <s v="Dadi Laksita"/>
    <s v="Jl. HOS. Cokroaminoto No. 1"/>
    <x v="1"/>
    <x v="0"/>
    <s v="E1039"/>
    <s v="High"/>
    <s v="Deluxe Rollaway Locking File with Drawer"/>
    <s v="Office Supplies"/>
    <s v="Small Box"/>
    <s v="Regular Air"/>
    <d v="2019-02-12T00:00:00"/>
    <n v="2682450"/>
    <n v="6238200"/>
    <n v="3555750"/>
    <n v="21"/>
    <n v="131002200"/>
    <n v="0.09"/>
    <n v="11790198"/>
    <n v="119212002"/>
  </r>
  <r>
    <s v="6103-1"/>
    <d v="2019-02-12T00:00:00"/>
    <x v="3"/>
    <s v="Jindra Safitri"/>
    <s v="Jl. Kutisari Selatan No. 078"/>
    <x v="1"/>
    <x v="1"/>
    <s v="E1038"/>
    <s v="High"/>
    <s v="UGen Ultra Professional Cordless Optical Suite"/>
    <s v="Technology"/>
    <s v="Small Box"/>
    <s v="Regular Air"/>
    <d v="2019-02-13T00:00:00"/>
    <n v="2347500"/>
    <n v="4514550"/>
    <n v="2167050"/>
    <n v="23"/>
    <n v="103834650"/>
    <n v="0.06"/>
    <n v="6230079"/>
    <n v="97604571"/>
  </r>
  <r>
    <s v="6104-1"/>
    <d v="2019-02-13T00:00:00"/>
    <x v="3"/>
    <s v="Endah Budiyanto"/>
    <s v="Gg. Jayawijaya No. 34"/>
    <x v="1"/>
    <x v="3"/>
    <s v="E1039"/>
    <s v="Low"/>
    <s v="DrawIt Pizazz Watercolor Pencils, 10-Color Set with Brush"/>
    <s v="Office Supplies"/>
    <s v="Wrap Bag"/>
    <s v="Regular Air"/>
    <d v="2019-02-15T00:00:00"/>
    <n v="35850"/>
    <n v="63900"/>
    <n v="28050"/>
    <n v="47"/>
    <n v="3003300"/>
    <n v="7.0000000000000007E-2"/>
    <n v="210231"/>
    <n v="2793069"/>
  </r>
  <r>
    <s v="6104-2"/>
    <d v="2019-02-13T00:00:00"/>
    <x v="3"/>
    <s v="Endah Budiyanto"/>
    <s v="Gg. Jayawijaya No. 34"/>
    <x v="1"/>
    <x v="3"/>
    <s v="E1039"/>
    <s v="Low"/>
    <s v="Steady Colorific Colored Pencils, 12/Box"/>
    <s v="Office Supplies"/>
    <s v="Wrap Bag"/>
    <s v="Regular Air"/>
    <d v="2019-02-18T00:00:00"/>
    <n v="19500"/>
    <n v="43200"/>
    <n v="23700"/>
    <n v="17"/>
    <n v="734400"/>
    <n v="0.09"/>
    <n v="66096"/>
    <n v="668304"/>
  </r>
  <r>
    <s v="6108-1"/>
    <d v="2019-02-18T00:00:00"/>
    <x v="3"/>
    <s v="Ayu Wastuti"/>
    <s v="Gg. M.H Thamrin No. 784"/>
    <x v="0"/>
    <x v="1"/>
    <s v="E1029"/>
    <s v="High"/>
    <s v="TechSavi Cordless Access Keyboard"/>
    <s v="Technology"/>
    <s v="Small Box"/>
    <s v="Express Air"/>
    <d v="2019-02-18T00:00:00"/>
    <n v="220500"/>
    <n v="449850"/>
    <n v="229350"/>
    <n v="20"/>
    <n v="8997000"/>
    <n v="0.04"/>
    <n v="359880"/>
    <n v="8637120"/>
  </r>
  <r>
    <s v="6109-1"/>
    <d v="2019-02-18T00:00:00"/>
    <x v="3"/>
    <s v="Jumadi Suartini"/>
    <s v="Gang Yos Sudarso No. 13"/>
    <x v="1"/>
    <x v="3"/>
    <s v="E1039"/>
    <s v="Low"/>
    <s v="TypeRight Side-Opening Peel &amp; Seel Expanding Envelopes"/>
    <s v="Office Supplies"/>
    <s v="Small Box"/>
    <s v="Regular Air"/>
    <d v="2019-02-25T00:00:00"/>
    <n v="814350"/>
    <n v="1357200"/>
    <n v="542850"/>
    <n v="49"/>
    <n v="66502800"/>
    <n v="0.05"/>
    <n v="3325140"/>
    <n v="63177660"/>
  </r>
  <r>
    <s v="6110-1"/>
    <d v="2019-02-19T00:00:00"/>
    <x v="3"/>
    <s v="Amelia Kuswoyo"/>
    <s v="Gg. Jakarta No. 646"/>
    <x v="0"/>
    <x v="1"/>
    <s v="E1029"/>
    <s v="Critical"/>
    <s v="Steady Liquid Accent Highlighters"/>
    <s v="Office Supplies"/>
    <s v="Wrap Bag"/>
    <s v="Regular Air"/>
    <d v="2019-02-20T00:00:00"/>
    <n v="52050"/>
    <n v="100200"/>
    <n v="48150"/>
    <n v="12"/>
    <n v="1202400"/>
    <n v="0.06"/>
    <n v="72144"/>
    <n v="1130256"/>
  </r>
  <r>
    <s v="6112-1"/>
    <d v="2019-02-22T00:00:00"/>
    <x v="3"/>
    <s v="Pangeran Rahimah"/>
    <s v="Gang Cikapayang No. 055"/>
    <x v="1"/>
    <x v="1"/>
    <s v="E1040"/>
    <s v="Low"/>
    <s v="Binder Clips by OIC"/>
    <s v="Office Supplies"/>
    <s v="Wrap Bag"/>
    <s v="Regular Air"/>
    <d v="2019-02-26T00:00:00"/>
    <n v="13950"/>
    <n v="22200"/>
    <n v="8250"/>
    <n v="19"/>
    <n v="421800"/>
    <n v="0"/>
    <n v="0"/>
    <n v="421800"/>
  </r>
  <r>
    <s v="6113-1"/>
    <d v="2019-02-22T00:00:00"/>
    <x v="3"/>
    <s v="Satya Nurdiyanti"/>
    <s v="Jalan S. Parman No. 88"/>
    <x v="2"/>
    <x v="1"/>
    <s v="E1036"/>
    <s v="Medium"/>
    <s v="Smiths File Caddy"/>
    <s v="Office Supplies"/>
    <s v="Small Box"/>
    <s v="Regular Air"/>
    <d v="2019-02-22T00:00:00"/>
    <n v="60450"/>
    <n v="140700"/>
    <n v="80250"/>
    <n v="24"/>
    <n v="3376800"/>
    <n v="0.05"/>
    <n v="168840"/>
    <n v="3207960"/>
  </r>
  <r>
    <s v="6114-1"/>
    <d v="2019-02-23T00:00:00"/>
    <x v="3"/>
    <s v="Ida Waluyo"/>
    <s v="Gang Ciwastra No. 43"/>
    <x v="1"/>
    <x v="0"/>
    <s v="E1040"/>
    <s v="High"/>
    <s v="Artisan 479 Labels"/>
    <s v="Office Supplies"/>
    <s v="Small Box"/>
    <s v="Regular Air"/>
    <d v="2019-02-25T00:00:00"/>
    <n v="23850"/>
    <n v="39150"/>
    <n v="15300"/>
    <n v="40"/>
    <n v="1566000"/>
    <n v="0.03"/>
    <n v="46980"/>
    <n v="1519020"/>
  </r>
  <r>
    <s v="6116-1"/>
    <d v="2019-02-24T00:00:00"/>
    <x v="3"/>
    <s v="Jati Laksmiwati"/>
    <s v="Gg. Monginsidi No. 3"/>
    <x v="0"/>
    <x v="3"/>
    <s v="E1029"/>
    <s v="Not Specified"/>
    <s v="Apex Box Cutter Scissors"/>
    <s v="Office Supplies"/>
    <s v="Small Pack"/>
    <s v="Regular Air"/>
    <d v="2019-02-26T00:00:00"/>
    <n v="62850"/>
    <n v="153450"/>
    <n v="90600"/>
    <n v="46"/>
    <n v="7058700"/>
    <n v="0.08"/>
    <n v="564696"/>
    <n v="6494004"/>
  </r>
  <r>
    <s v="6118-1"/>
    <d v="2019-02-27T00:00:00"/>
    <x v="3"/>
    <s v="Ibrani Yuniar"/>
    <s v="Jl. Kiaracondong No. 48"/>
    <x v="0"/>
    <x v="1"/>
    <s v="E1028"/>
    <s v="Low"/>
    <s v="Smiths Bulk Pack Metal Binder Clips"/>
    <s v="Office Supplies"/>
    <s v="Wrap Bag"/>
    <s v="Regular Air"/>
    <d v="2019-03-08T00:00:00"/>
    <n v="59250"/>
    <n v="91200"/>
    <n v="31950"/>
    <n v="41"/>
    <n v="3739200"/>
    <n v="0.03"/>
    <n v="112176"/>
    <n v="3627024"/>
  </r>
  <r>
    <s v="6119-1"/>
    <d v="2019-02-28T00:00:00"/>
    <x v="3"/>
    <s v="Kasiran Firgantoro"/>
    <s v="Jalan Gardujati No. 513"/>
    <x v="1"/>
    <x v="2"/>
    <s v="E1036"/>
    <s v="Critical"/>
    <s v="Smiths Pen Style Liquid Stix; Assorted (yellow, pink, green, blue, orange), 5/Pack"/>
    <s v="Office Supplies"/>
    <s v="Wrap Bag"/>
    <s v="Regular Air"/>
    <d v="2019-03-01T00:00:00"/>
    <n v="58200"/>
    <n v="97050"/>
    <n v="38850"/>
    <n v="22"/>
    <n v="2135100"/>
    <n v="0.04"/>
    <n v="85404"/>
    <n v="2049696"/>
  </r>
  <r>
    <s v="6121-1"/>
    <d v="2019-03-01T00:00:00"/>
    <x v="3"/>
    <s v="Betania Thamrin"/>
    <s v="Gang Gedebage Selatan No. 92"/>
    <x v="1"/>
    <x v="3"/>
    <s v="E1032"/>
    <s v="Critical"/>
    <s v="Apex Box Cutter Scissors"/>
    <s v="Office Supplies"/>
    <s v="Small Pack"/>
    <s v="Regular Air"/>
    <d v="2019-03-03T00:00:00"/>
    <n v="62850"/>
    <n v="153450"/>
    <n v="90600"/>
    <n v="16"/>
    <n v="2455200"/>
    <n v="0.02"/>
    <n v="49104"/>
    <n v="2406096"/>
  </r>
  <r>
    <s v="6123-1"/>
    <d v="2019-03-01T00:00:00"/>
    <x v="3"/>
    <s v="Laras Hartati"/>
    <s v="Jalan Jayawijaya No. 5"/>
    <x v="1"/>
    <x v="3"/>
    <s v="E1033"/>
    <s v="Low"/>
    <s v="Beekin 6 Outlet Metallic Surge Strip"/>
    <s v="Office Supplies"/>
    <s v="Small Box"/>
    <s v="Regular Air"/>
    <d v="2019-03-08T00:00:00"/>
    <n v="66900"/>
    <n v="163350"/>
    <n v="96450"/>
    <n v="10"/>
    <n v="1633500"/>
    <n v="0.1"/>
    <n v="163350"/>
    <n v="1470150"/>
  </r>
  <r>
    <s v="6124-1"/>
    <d v="2019-03-04T00:00:00"/>
    <x v="3"/>
    <s v="Arta Lestari"/>
    <s v="Jl. S. Parman No. 91"/>
    <x v="1"/>
    <x v="0"/>
    <s v="E1034"/>
    <s v="High"/>
    <s v="Artisan 481 Labels"/>
    <s v="Office Supplies"/>
    <s v="Small Box"/>
    <s v="Regular Air"/>
    <d v="2019-03-06T00:00:00"/>
    <n v="29100"/>
    <n v="46200"/>
    <n v="17100"/>
    <n v="11"/>
    <n v="508200"/>
    <n v="0.09"/>
    <n v="45738"/>
    <n v="462462"/>
  </r>
  <r>
    <s v="6125-1"/>
    <d v="2019-03-06T00:00:00"/>
    <x v="3"/>
    <s v="Julia Situmorang"/>
    <s v="Gang Asia Afrika No. 96"/>
    <x v="1"/>
    <x v="1"/>
    <s v="E1036"/>
    <s v="Medium"/>
    <s v="Pizazz Drawing Pencil Set"/>
    <s v="Office Supplies"/>
    <s v="Wrap Bag"/>
    <s v="Regular Air"/>
    <d v="2019-03-07T00:00:00"/>
    <n v="22950"/>
    <n v="41700"/>
    <n v="18750"/>
    <n v="21"/>
    <n v="875700"/>
    <n v="0.06"/>
    <n v="52542"/>
    <n v="823158"/>
  </r>
  <r>
    <s v="6127-1"/>
    <d v="2019-03-08T00:00:00"/>
    <x v="3"/>
    <s v="Rafid Rahayu"/>
    <s v="Jalan Astana Anyar No. 41"/>
    <x v="0"/>
    <x v="3"/>
    <s v="E1028"/>
    <s v="Low"/>
    <s v="Adesso Programmable 142-Key Keyboard"/>
    <s v="Technology"/>
    <s v="Small Box"/>
    <s v="Regular Air"/>
    <d v="2019-03-08T00:00:00"/>
    <n v="594600"/>
    <n v="2287200"/>
    <n v="1692600"/>
    <n v="17"/>
    <n v="38882400"/>
    <n v="0.04"/>
    <n v="1555296"/>
    <n v="37327104"/>
  </r>
  <r>
    <s v="6128-1"/>
    <d v="2019-03-12T00:00:00"/>
    <x v="3"/>
    <s v="Karna Sinaga"/>
    <s v="Jalan Indragiri No. 077"/>
    <x v="1"/>
    <x v="3"/>
    <s v="E1030"/>
    <s v="Critical"/>
    <s v="Smiths Pen Style Liquid Stix; Assorted (yellow, pink, green, blue, orange), 5/Pack"/>
    <s v="Office Supplies"/>
    <s v="Wrap Bag"/>
    <s v="Regular Air"/>
    <d v="2019-03-14T00:00:00"/>
    <n v="58200"/>
    <n v="97050"/>
    <n v="38850"/>
    <n v="16"/>
    <n v="1552800"/>
    <n v="0.01"/>
    <n v="15528"/>
    <n v="1537272"/>
  </r>
  <r>
    <s v="6130-1"/>
    <d v="2019-03-14T00:00:00"/>
    <x v="3"/>
    <s v="Warsita Maryadi"/>
    <s v="Jl. BKR No. 46"/>
    <x v="0"/>
    <x v="1"/>
    <s v="E1028"/>
    <s v="High"/>
    <s v="Artisan Arch Ring Binders"/>
    <s v="Office Supplies"/>
    <s v="Small Box"/>
    <s v="Regular Air"/>
    <d v="2019-03-15T00:00:00"/>
    <n v="540300"/>
    <n v="871500"/>
    <n v="331200"/>
    <n v="27"/>
    <n v="23530500"/>
    <n v="7.0000000000000007E-2"/>
    <n v="1647135"/>
    <n v="21883365"/>
  </r>
  <r>
    <s v="6132-1"/>
    <d v="2019-03-14T00:00:00"/>
    <x v="3"/>
    <s v="Kemba Sihotang"/>
    <s v="Jl. Dipenogoro No. 447"/>
    <x v="1"/>
    <x v="1"/>
    <s v="E1039"/>
    <s v="Not Specified"/>
    <s v="DrawIt Colored Pencils"/>
    <s v="Office Supplies"/>
    <s v="Wrap Bag"/>
    <s v="Regular Air"/>
    <d v="2019-03-15T00:00:00"/>
    <n v="65550"/>
    <n v="136650"/>
    <n v="71100"/>
    <n v="30"/>
    <n v="4099500"/>
    <n v="0.03"/>
    <n v="122985"/>
    <n v="3976515"/>
  </r>
  <r>
    <s v="6134-1"/>
    <d v="2019-03-18T00:00:00"/>
    <x v="3"/>
    <s v="Eka Sitorus"/>
    <s v="Jalan Rumah Sakit No. 287"/>
    <x v="1"/>
    <x v="3"/>
    <s v="E1032"/>
    <s v="High"/>
    <s v="Artisan 474 Labels"/>
    <s v="Office Supplies"/>
    <s v="Small Box"/>
    <s v="Regular Air"/>
    <d v="2019-03-19T00:00:00"/>
    <n v="27600"/>
    <n v="43200"/>
    <n v="15600"/>
    <n v="28"/>
    <n v="1209600"/>
    <n v="0.1"/>
    <n v="120960"/>
    <n v="1088640"/>
  </r>
  <r>
    <s v="6135-1"/>
    <d v="2019-03-20T00:00:00"/>
    <x v="3"/>
    <s v="Cakrajiya Sihombing"/>
    <s v="Gang Otto Iskandardinata No. 167"/>
    <x v="1"/>
    <x v="1"/>
    <s v="E1037"/>
    <s v="Low"/>
    <s v="Pizazz Drawing Pencil Set"/>
    <s v="Office Supplies"/>
    <s v="Wrap Bag"/>
    <s v="Regular Air"/>
    <d v="2019-03-22T00:00:00"/>
    <n v="17550"/>
    <n v="41700"/>
    <n v="24150"/>
    <n v="39"/>
    <n v="1626300"/>
    <n v="0.05"/>
    <n v="81315"/>
    <n v="1544985"/>
  </r>
  <r>
    <s v="6136-1"/>
    <d v="2019-03-20T00:00:00"/>
    <x v="3"/>
    <s v="Novi Hardiansyah"/>
    <s v="Gg. Suniaraja No. 21"/>
    <x v="1"/>
    <x v="1"/>
    <s v="E1031"/>
    <s v="Not Specified"/>
    <s v="Smiths General Use 3-Ring Binders"/>
    <s v="Office Supplies"/>
    <s v="Small Box"/>
    <s v="Regular Air"/>
    <d v="2019-03-21T00:00:00"/>
    <n v="17700"/>
    <n v="28200"/>
    <n v="10500"/>
    <n v="20"/>
    <n v="564000"/>
    <n v="7.0000000000000007E-2"/>
    <n v="39480"/>
    <n v="524520"/>
  </r>
  <r>
    <s v="6138-1"/>
    <d v="2019-03-22T00:00:00"/>
    <x v="3"/>
    <s v="Karta Purnawati"/>
    <s v="Jl. Sukabumi No. 44"/>
    <x v="2"/>
    <x v="1"/>
    <s v="E1036"/>
    <s v="Low"/>
    <s v="Smiths Metal Binder Clips"/>
    <s v="Office Supplies"/>
    <s v="Wrap Bag"/>
    <s v="Regular Air"/>
    <d v="2019-03-26T00:00:00"/>
    <n v="24000"/>
    <n v="39300"/>
    <n v="15300"/>
    <n v="26"/>
    <n v="1021800"/>
    <n v="0.08"/>
    <n v="81744"/>
    <n v="940056"/>
  </r>
  <r>
    <s v="6140-1"/>
    <d v="2019-03-23T00:00:00"/>
    <x v="3"/>
    <s v="Kenes Nababan"/>
    <s v="Gg. M.H Thamrin No. 784"/>
    <x v="0"/>
    <x v="1"/>
    <s v="E1029"/>
    <s v="High"/>
    <s v="12 Colored Short Pencils"/>
    <s v="Office Supplies"/>
    <s v="Wrap Bag"/>
    <s v="Regular Air"/>
    <d v="2019-03-23T00:00:00"/>
    <n v="16350"/>
    <n v="39000"/>
    <n v="22650"/>
    <n v="14"/>
    <n v="546000"/>
    <n v="0.08"/>
    <n v="43680"/>
    <n v="502320"/>
  </r>
  <r>
    <s v="6141-1"/>
    <d v="2019-03-23T00:00:00"/>
    <x v="3"/>
    <s v="Ayu Wastuti"/>
    <s v="Gg. M.H Thamrin No. 784"/>
    <x v="0"/>
    <x v="0"/>
    <s v="E1029"/>
    <s v="Medium"/>
    <s v="Alliance Rubber Bands"/>
    <s v="Office Supplies"/>
    <s v="Wrap Bag"/>
    <s v="Express Air"/>
    <d v="2019-03-24T00:00:00"/>
    <n v="4800"/>
    <n v="25200"/>
    <n v="20400"/>
    <n v="6"/>
    <n v="151200"/>
    <n v="0.05"/>
    <n v="7560"/>
    <n v="143640"/>
  </r>
  <r>
    <s v="6143-1"/>
    <d v="2019-03-30T00:00:00"/>
    <x v="3"/>
    <s v="Zulfa Puspasari"/>
    <s v="Gang Astana Anyar No. 0"/>
    <x v="2"/>
    <x v="0"/>
    <s v="E1036"/>
    <s v="Critical"/>
    <s v="Beekin 105-Key Black Keyboard"/>
    <s v="Technology"/>
    <s v="Small Box"/>
    <s v="Express Air"/>
    <d v="2019-04-01T00:00:00"/>
    <n v="95850"/>
    <n v="299700"/>
    <n v="203850"/>
    <n v="18"/>
    <n v="5394600"/>
    <n v="0.04"/>
    <n v="215784"/>
    <n v="5178816"/>
  </r>
  <r>
    <s v="6143-2"/>
    <d v="2019-03-30T00:00:00"/>
    <x v="3"/>
    <s v="Zulfa Puspasari"/>
    <s v="Gang Astana Anyar No. 0"/>
    <x v="2"/>
    <x v="0"/>
    <s v="E1036"/>
    <s v="Critical"/>
    <s v="Multi-Use Personal File Cart and Caster Set, Three Stacking Bins"/>
    <s v="Office Supplies"/>
    <s v="Small Box"/>
    <s v="Regular Air"/>
    <d v="2019-04-01T00:00:00"/>
    <n v="224250"/>
    <n v="521400"/>
    <n v="297150"/>
    <n v="46"/>
    <n v="23984400"/>
    <n v="0.09"/>
    <n v="2158596"/>
    <n v="21825804"/>
  </r>
  <r>
    <s v="6144-1"/>
    <d v="2019-03-30T00:00:00"/>
    <x v="3"/>
    <s v="Tiara Megantara"/>
    <s v="Jalan Ciwastra No. 383"/>
    <x v="1"/>
    <x v="2"/>
    <s v="E1032"/>
    <s v="Medium"/>
    <s v="Multimedia Mailers"/>
    <s v="Office Supplies"/>
    <s v="Small Box"/>
    <s v="Regular Air"/>
    <d v="2019-03-31T00:00:00"/>
    <n v="1490850"/>
    <n v="2443950"/>
    <n v="953100"/>
    <n v="41"/>
    <n v="100201950"/>
    <n v="0.01"/>
    <n v="1002020"/>
    <n v="99199931"/>
  </r>
  <r>
    <s v="6146-1"/>
    <d v="2019-04-02T00:00:00"/>
    <x v="3"/>
    <s v="Nilam Suwarno"/>
    <s v="Gg. Joyoboyo No. 026"/>
    <x v="0"/>
    <x v="0"/>
    <s v="E1028"/>
    <s v="Not Specified"/>
    <s v="Alto Memo Cubes"/>
    <s v="Office Supplies"/>
    <s v="Wrap Bag"/>
    <s v="Regular Air"/>
    <d v="2019-04-04T00:00:00"/>
    <n v="49800"/>
    <n v="77700"/>
    <n v="27900"/>
    <n v="25"/>
    <n v="1942500"/>
    <n v="0.1"/>
    <n v="194250"/>
    <n v="1748250"/>
  </r>
  <r>
    <s v="6148-1"/>
    <d v="2019-04-02T00:00:00"/>
    <x v="3"/>
    <s v="Yulia Mahendra"/>
    <s v="Gg. HOS. Cokroaminoto No. 72"/>
    <x v="1"/>
    <x v="1"/>
    <s v="E1034"/>
    <s v="Critical"/>
    <s v="Beekin 6 Outlet Metallic Surge Strip"/>
    <s v="Office Supplies"/>
    <s v="Small Box"/>
    <s v="Regular Air"/>
    <d v="2019-04-04T00:00:00"/>
    <n v="66900"/>
    <n v="163350"/>
    <n v="96450"/>
    <n v="30"/>
    <n v="4900500"/>
    <n v="0.08"/>
    <n v="392040"/>
    <n v="4508460"/>
  </r>
  <r>
    <s v="6150-1"/>
    <d v="2019-04-05T00:00:00"/>
    <x v="3"/>
    <s v="Hendri Fujiati"/>
    <s v="Jl. Raya Ujungberung No. 86"/>
    <x v="2"/>
    <x v="0"/>
    <s v="E1041"/>
    <s v="Not Specified"/>
    <s v="600 Series Non-Flip"/>
    <s v="Technology"/>
    <s v="Small Box"/>
    <s v="Regular Air"/>
    <d v="2019-04-07T00:00:00"/>
    <n v="296700"/>
    <n v="689850"/>
    <n v="393150"/>
    <n v="11"/>
    <n v="7588350"/>
    <n v="7.0000000000000007E-2"/>
    <n v="531185"/>
    <n v="7057166"/>
  </r>
  <r>
    <s v="6151-1"/>
    <d v="2019-04-07T00:00:00"/>
    <x v="3"/>
    <s v="Raditya Mayasari"/>
    <s v="Jalan Ciwastra No. 383"/>
    <x v="1"/>
    <x v="1"/>
    <s v="E1032"/>
    <s v="Critical"/>
    <s v="Smiths General Use 3-Ring Binders"/>
    <s v="Office Supplies"/>
    <s v="Small Box"/>
    <s v="Regular Air"/>
    <d v="2019-04-09T00:00:00"/>
    <n v="17700"/>
    <n v="28200"/>
    <n v="10500"/>
    <n v="39"/>
    <n v="1099800"/>
    <n v="7.0000000000000007E-2"/>
    <n v="76986"/>
    <n v="1022814"/>
  </r>
  <r>
    <s v="6152-1"/>
    <d v="2019-04-08T00:00:00"/>
    <x v="3"/>
    <s v="Gada Gunawan"/>
    <s v="Gang Sadang Serang No. 74"/>
    <x v="1"/>
    <x v="1"/>
    <s v="E1030"/>
    <s v="Low"/>
    <s v="HFX LaserJet 3310 Copier"/>
    <s v="Technology"/>
    <s v="Large Box"/>
    <s v="Regular Air"/>
    <d v="2019-04-15T00:00:00"/>
    <n v="5669850"/>
    <n v="8999850"/>
    <n v="3330000"/>
    <n v="17"/>
    <n v="152997450"/>
    <n v="0.08"/>
    <n v="12239796"/>
    <n v="140757654"/>
  </r>
  <r>
    <s v="6154-1"/>
    <d v="2019-04-08T00:00:00"/>
    <x v="3"/>
    <s v="Hari Situmorang"/>
    <s v="Jalan Gardujati No. 513"/>
    <x v="1"/>
    <x v="1"/>
    <s v="E1036"/>
    <s v="High"/>
    <s v="Pizazz Dustless Chalk Sticks"/>
    <s v="Office Supplies"/>
    <s v="Wrap Bag"/>
    <s v="Regular Air"/>
    <d v="2019-04-09T00:00:00"/>
    <n v="16350"/>
    <n v="25200"/>
    <n v="8850"/>
    <n v="24"/>
    <n v="604800"/>
    <n v="0.05"/>
    <n v="30240"/>
    <n v="574560"/>
  </r>
  <r>
    <s v="6155-1"/>
    <d v="2019-04-11T00:00:00"/>
    <x v="3"/>
    <s v="Tedi Hartati"/>
    <s v="Gang Raya Setiabudhi No. 870"/>
    <x v="0"/>
    <x v="0"/>
    <s v="E1028"/>
    <s v="High"/>
    <s v="1726 Digital Answering Machine"/>
    <s v="Technology"/>
    <s v="Medium Box"/>
    <s v="Regular Air"/>
    <d v="2019-04-12T00:00:00"/>
    <n v="132300"/>
    <n v="314850"/>
    <n v="182550"/>
    <n v="30"/>
    <n v="9445500"/>
    <n v="0.03"/>
    <n v="283365"/>
    <n v="9162135"/>
  </r>
  <r>
    <s v="6157-1"/>
    <d v="2019-04-11T00:00:00"/>
    <x v="3"/>
    <s v="Eman Widodo"/>
    <s v="Jl. Sadang Serang No. 015"/>
    <x v="1"/>
    <x v="3"/>
    <s v="E1036"/>
    <s v="Critical"/>
    <s v="Smiths General Use 3-Ring Binders"/>
    <s v="Office Supplies"/>
    <s v="Small Box"/>
    <s v="Regular Air"/>
    <d v="2019-04-13T00:00:00"/>
    <n v="17700"/>
    <n v="28200"/>
    <n v="10500"/>
    <n v="1"/>
    <n v="28200"/>
    <n v="0.09"/>
    <n v="2538"/>
    <n v="25662"/>
  </r>
  <r>
    <s v="6158-1"/>
    <d v="2019-04-11T00:00:00"/>
    <x v="3"/>
    <s v="Ophelia Natsir"/>
    <s v="Jalan Sukajadi No. 09"/>
    <x v="2"/>
    <x v="1"/>
    <s v="E1039"/>
    <s v="Low"/>
    <s v="Steady 52201 APSCO Electric Pencil Sharpener"/>
    <s v="Office Supplies"/>
    <s v="Small Pack"/>
    <s v="Express Air"/>
    <d v="2019-04-18T00:00:00"/>
    <n v="252000"/>
    <n v="614550"/>
    <n v="362550"/>
    <n v="49"/>
    <n v="30112950"/>
    <n v="0.1"/>
    <n v="3011295"/>
    <n v="27101655"/>
  </r>
  <r>
    <s v="6159-1"/>
    <d v="2019-04-14T00:00:00"/>
    <x v="3"/>
    <s v="Edi Waskita"/>
    <s v="Jalan Asia Afrika No. 3"/>
    <x v="2"/>
    <x v="0"/>
    <s v="E1033"/>
    <s v="High"/>
    <s v="Angle-D Binders with Locking Rings, Label Holders"/>
    <s v="Office Supplies"/>
    <s v="Small Box"/>
    <s v="Regular Air"/>
    <d v="2019-04-15T00:00:00"/>
    <n v="67950"/>
    <n v="109500"/>
    <n v="41550"/>
    <n v="38"/>
    <n v="4161000"/>
    <n v="0.05"/>
    <n v="208050"/>
    <n v="3952950"/>
  </r>
  <r>
    <s v="6159-2"/>
    <d v="2019-04-14T00:00:00"/>
    <x v="3"/>
    <s v="Edi Waskita"/>
    <s v="Jalan Asia Afrika No. 3"/>
    <x v="2"/>
    <x v="0"/>
    <s v="E1033"/>
    <s v="Medium"/>
    <s v="Artisan 487 Labels"/>
    <s v="Office Supplies"/>
    <s v="Small Box"/>
    <s v="Regular Air"/>
    <d v="2019-04-15T00:00:00"/>
    <n v="34350"/>
    <n v="55350"/>
    <n v="21000"/>
    <n v="41"/>
    <n v="2269350"/>
    <n v="0.01"/>
    <n v="22694"/>
    <n v="2246657"/>
  </r>
  <r>
    <s v="6159-2"/>
    <d v="2019-04-14T00:00:00"/>
    <x v="3"/>
    <s v="Edi Waskita"/>
    <s v="Jalan Asia Afrika No. 3"/>
    <x v="2"/>
    <x v="0"/>
    <s v="E1033"/>
    <s v="High"/>
    <s v="DrawIt Colored Pencils"/>
    <s v="Office Supplies"/>
    <s v="Wrap Bag"/>
    <s v="Express Air"/>
    <d v="2019-04-15T00:00:00"/>
    <n v="65550"/>
    <n v="136650"/>
    <n v="71100"/>
    <n v="21"/>
    <n v="2869650"/>
    <n v="0.03"/>
    <n v="86090"/>
    <n v="2783561"/>
  </r>
  <r>
    <s v="6165-1"/>
    <d v="2019-04-16T00:00:00"/>
    <x v="3"/>
    <s v="Eja Mulyani"/>
    <s v="Gg. Jakarta No. 86"/>
    <x v="1"/>
    <x v="1"/>
    <s v="E1040"/>
    <s v="Not Specified"/>
    <s v="TechSavi Cordless Access Keyboard"/>
    <s v="Technology"/>
    <s v="Small Box"/>
    <s v="Regular Air"/>
    <d v="2019-04-17T00:00:00"/>
    <n v="220500"/>
    <n v="449850"/>
    <n v="229350"/>
    <n v="14"/>
    <n v="6297900"/>
    <n v="0.04"/>
    <n v="251916"/>
    <n v="6045984"/>
  </r>
  <r>
    <s v="6166-1"/>
    <d v="2019-04-23T00:00:00"/>
    <x v="3"/>
    <s v="Yulia Mahendra"/>
    <s v="Gg. HOS. Cokroaminoto No. 72"/>
    <x v="1"/>
    <x v="0"/>
    <s v="E1034"/>
    <s v="High"/>
    <s v="Steady Liquid Accent Highlighters"/>
    <s v="Office Supplies"/>
    <s v="Wrap Bag"/>
    <s v="Regular Air"/>
    <d v="2019-04-25T00:00:00"/>
    <n v="52050"/>
    <n v="100200"/>
    <n v="48150"/>
    <n v="10"/>
    <n v="1002000"/>
    <n v="0.08"/>
    <n v="80160"/>
    <n v="921840"/>
  </r>
  <r>
    <s v="6167-1"/>
    <d v="2019-04-26T00:00:00"/>
    <x v="3"/>
    <s v="Opung Saptono"/>
    <s v="Jl. Medokan Ayu No. 7"/>
    <x v="1"/>
    <x v="0"/>
    <s v="E1038"/>
    <s v="High"/>
    <s v="Artisan Legal 4-Ring Binder"/>
    <s v="Office Supplies"/>
    <s v="Small Box"/>
    <s v="Regular Air"/>
    <d v="2019-04-28T00:00:00"/>
    <n v="204600"/>
    <n v="314700"/>
    <n v="110100"/>
    <n v="34"/>
    <n v="10699800"/>
    <n v="7.0000000000000007E-2"/>
    <n v="748986"/>
    <n v="9950814"/>
  </r>
  <r>
    <s v="6168-1"/>
    <d v="2019-05-01T00:00:00"/>
    <x v="3"/>
    <s v="Balamantri Mandasari"/>
    <s v="Gang Sadang Serang No. 74"/>
    <x v="1"/>
    <x v="0"/>
    <s v="E1035"/>
    <s v="High"/>
    <s v="Laser Neon Mac Format Diskettes, 10/Pack"/>
    <s v="Technology"/>
    <s v="Small Pack"/>
    <s v="Regular Air"/>
    <d v="2019-05-02T00:00:00"/>
    <n v="28050"/>
    <n v="121800"/>
    <n v="93750"/>
    <n v="47"/>
    <n v="5724600"/>
    <n v="7.0000000000000007E-2"/>
    <n v="400722"/>
    <n v="5323878"/>
  </r>
  <r>
    <s v="6169-1"/>
    <d v="2019-05-01T00:00:00"/>
    <x v="3"/>
    <s v="Kamidin Yolanda"/>
    <s v="Jalan Pasteur No. 217"/>
    <x v="1"/>
    <x v="2"/>
    <s v="E1031"/>
    <s v="Medium"/>
    <s v="Laser Neon Mac Format Diskettes, 10/Pack"/>
    <s v="Technology"/>
    <s v="Small Pack"/>
    <s v="Regular Air"/>
    <d v="2019-05-01T00:00:00"/>
    <n v="28050"/>
    <n v="121800"/>
    <n v="93750"/>
    <n v="36"/>
    <n v="4384800"/>
    <n v="0.1"/>
    <n v="438480"/>
    <n v="3946320"/>
  </r>
  <r>
    <s v="6170-1"/>
    <d v="2019-05-01T00:00:00"/>
    <x v="3"/>
    <s v="Karen Kuswandari"/>
    <s v="Jalan Jend. A. Yani No. 48"/>
    <x v="1"/>
    <x v="0"/>
    <s v="E1036"/>
    <s v="Medium"/>
    <s v="Smiths SlimLine Pencil Sharpener"/>
    <s v="Office Supplies"/>
    <s v="Small Pack"/>
    <s v="Regular Air"/>
    <d v="2019-05-03T00:00:00"/>
    <n v="71850"/>
    <n v="179550"/>
    <n v="107700"/>
    <n v="28"/>
    <n v="5027400"/>
    <n v="0.03"/>
    <n v="150822"/>
    <n v="4876578"/>
  </r>
  <r>
    <s v="6172-1"/>
    <d v="2019-05-02T00:00:00"/>
    <x v="3"/>
    <s v="Danuja Prayoga"/>
    <s v="Gg. Pacuan Kuda No. 49"/>
    <x v="1"/>
    <x v="0"/>
    <s v="E1037"/>
    <s v="Not Specified"/>
    <s v="TechSavi Access Keyboard"/>
    <s v="Technology"/>
    <s v="Small Box"/>
    <s v="Regular Air"/>
    <d v="2019-05-04T00:00:00"/>
    <n v="124650"/>
    <n v="239700"/>
    <n v="115050"/>
    <n v="4"/>
    <n v="958800"/>
    <n v="0.09"/>
    <n v="86292"/>
    <n v="872508"/>
  </r>
  <r>
    <s v="6174-1"/>
    <d v="2019-05-03T00:00:00"/>
    <x v="3"/>
    <s v="Diah Sudiati"/>
    <s v="Jalan Ciwastra No. 383"/>
    <x v="1"/>
    <x v="1"/>
    <s v="E1032"/>
    <s v="High"/>
    <s v="Beekin 6 Outlet Metallic Surge Strip"/>
    <s v="Office Supplies"/>
    <s v="Small Box"/>
    <s v="Regular Air"/>
    <d v="2019-05-03T00:00:00"/>
    <n v="66900"/>
    <n v="163350"/>
    <n v="96450"/>
    <n v="25"/>
    <n v="4083750"/>
    <n v="0.03"/>
    <n v="122513"/>
    <n v="3961238"/>
  </r>
  <r>
    <s v="6175-1"/>
    <d v="2019-05-03T00:00:00"/>
    <x v="3"/>
    <s v="Lasmanto Yuliarti"/>
    <s v="Jl. S. Parman No. 91"/>
    <x v="1"/>
    <x v="2"/>
    <s v="E1034"/>
    <s v="Critical"/>
    <s v="Office Shears by Apex"/>
    <s v="Office Supplies"/>
    <s v="Small Pack"/>
    <s v="Regular Air"/>
    <d v="2019-05-03T00:00:00"/>
    <n v="14100"/>
    <n v="31200"/>
    <n v="17100"/>
    <n v="33"/>
    <n v="1029600"/>
    <n v="0.05"/>
    <n v="51480"/>
    <n v="978120"/>
  </r>
  <r>
    <s v="6176-1"/>
    <d v="2019-05-03T00:00:00"/>
    <x v="3"/>
    <s v="Putu Hardiansyah"/>
    <s v="Jalan Dipatiukur No. 56"/>
    <x v="1"/>
    <x v="1"/>
    <s v="E1036"/>
    <s v="Critical"/>
    <s v="UGen Ultra Professional Cordless Optical Suite"/>
    <s v="Technology"/>
    <s v="Small Box"/>
    <s v="Regular Air"/>
    <d v="2019-05-03T00:00:00"/>
    <n v="2347500"/>
    <n v="4514550"/>
    <n v="2167050"/>
    <n v="43"/>
    <n v="194125650"/>
    <n v="0.08"/>
    <n v="15530052"/>
    <n v="178595598"/>
  </r>
  <r>
    <s v="6177-1"/>
    <d v="2019-05-08T00:00:00"/>
    <x v="3"/>
    <s v="Hilda Halim"/>
    <s v="Gang Cikapayang No. 055"/>
    <x v="1"/>
    <x v="0"/>
    <s v="E1040"/>
    <s v="Critical"/>
    <s v="Apex Straight Scissors"/>
    <s v="Office Supplies"/>
    <s v="Small Pack"/>
    <s v="Regular Air"/>
    <d v="2019-05-09T00:00:00"/>
    <n v="77850"/>
    <n v="194700"/>
    <n v="116850"/>
    <n v="50"/>
    <n v="9735000"/>
    <n v="0.08"/>
    <n v="778800"/>
    <n v="8956200"/>
  </r>
  <r>
    <s v="6179-1"/>
    <d v="2019-05-10T00:00:00"/>
    <x v="3"/>
    <s v="Luhung Padmasari"/>
    <s v="Jl. Pelajar Pejuang No. 25"/>
    <x v="2"/>
    <x v="1"/>
    <s v="E1036"/>
    <s v="High"/>
    <s v="Message Book, One Form per Page"/>
    <s v="Office Supplies"/>
    <s v="Wrap Bag"/>
    <s v="Express Air"/>
    <d v="2019-05-12T00:00:00"/>
    <n v="36150"/>
    <n v="55650"/>
    <n v="19500"/>
    <n v="16"/>
    <n v="890400"/>
    <n v="0.1"/>
    <n v="89040"/>
    <n v="801360"/>
  </r>
  <r>
    <s v="6181-1"/>
    <d v="2019-05-12T00:00:00"/>
    <x v="3"/>
    <s v="Keisha Budiyanto"/>
    <s v="Jalan Raya Ujungberung No. 5"/>
    <x v="1"/>
    <x v="0"/>
    <s v="E1037"/>
    <s v="Medium"/>
    <s v="Adesso Programmable 142-Key Keyboard"/>
    <s v="Technology"/>
    <s v="Small Box"/>
    <s v="Regular Air"/>
    <d v="2019-05-13T00:00:00"/>
    <n v="594600"/>
    <n v="2287200"/>
    <n v="1692600"/>
    <n v="27"/>
    <n v="61754400"/>
    <n v="0.1"/>
    <n v="6175440"/>
    <n v="55578960"/>
  </r>
  <r>
    <s v="6183-1"/>
    <d v="2019-05-12T00:00:00"/>
    <x v="3"/>
    <s v="Harja Safitri"/>
    <s v="Gang Jakarta No. 158"/>
    <x v="2"/>
    <x v="0"/>
    <s v="E1039"/>
    <s v="Critical"/>
    <s v="Unpadded Memo Slips"/>
    <s v="Office Supplies"/>
    <s v="Wrap Bag"/>
    <s v="Regular Air"/>
    <d v="2019-05-14T00:00:00"/>
    <n v="38850"/>
    <n v="59700"/>
    <n v="20850"/>
    <n v="41"/>
    <n v="2447700"/>
    <n v="0.1"/>
    <n v="244770"/>
    <n v="2202930"/>
  </r>
  <r>
    <s v="6184-1"/>
    <d v="2019-05-13T00:00:00"/>
    <x v="3"/>
    <s v="Ajimin Suartini"/>
    <s v="Gg. Surapati No. 471"/>
    <x v="1"/>
    <x v="0"/>
    <s v="E1038"/>
    <s v="Not Specified"/>
    <s v="Pizazz Drawing Pencil Set"/>
    <s v="Office Supplies"/>
    <s v="Wrap Bag"/>
    <s v="Regular Air"/>
    <d v="2019-05-15T00:00:00"/>
    <n v="22950"/>
    <n v="41700"/>
    <n v="18750"/>
    <n v="38"/>
    <n v="1584600"/>
    <n v="0"/>
    <n v="0"/>
    <n v="1584600"/>
  </r>
  <r>
    <s v="6185-1"/>
    <d v="2019-05-16T00:00:00"/>
    <x v="3"/>
    <s v="Melinda Hutapea"/>
    <s v="Jalan Gedebage Selatan No. 048"/>
    <x v="0"/>
    <x v="2"/>
    <s v="E1029"/>
    <s v="High"/>
    <s v="Artisan Reinforcements for Hole-Punch Pages"/>
    <s v="Office Supplies"/>
    <s v="Small Box"/>
    <s v="Regular Air"/>
    <d v="2019-05-17T00:00:00"/>
    <n v="17850"/>
    <n v="29700"/>
    <n v="11850"/>
    <n v="12"/>
    <n v="356400"/>
    <n v="7.0000000000000007E-2"/>
    <n v="24948"/>
    <n v="331452"/>
  </r>
  <r>
    <s v="6186-1"/>
    <d v="2019-05-17T00:00:00"/>
    <x v="3"/>
    <s v="Harjasa Irawan"/>
    <s v="Gg. Cihampelas No. 423"/>
    <x v="1"/>
    <x v="1"/>
    <s v="E1030"/>
    <s v="Critical"/>
    <s v="Cando PC940 Copier"/>
    <s v="Technology"/>
    <s v="Jumbo Drum"/>
    <s v="Delivery Truck"/>
    <d v="2019-05-18T00:00:00"/>
    <n v="4184850"/>
    <n v="6749850"/>
    <n v="2565000"/>
    <n v="16"/>
    <n v="107997600"/>
    <n v="0.09"/>
    <n v="9719784"/>
    <n v="98277816"/>
  </r>
  <r>
    <s v="6187-1"/>
    <d v="2019-05-18T00:00:00"/>
    <x v="3"/>
    <s v="Baktianto Halim"/>
    <s v="Jl. Antapani Lama No. 705"/>
    <x v="0"/>
    <x v="3"/>
    <s v="E1028"/>
    <s v="Low"/>
    <s v="Smiths Bulk Pack Metal Binder Clips"/>
    <s v="Office Supplies"/>
    <s v="Wrap Bag"/>
    <s v="Regular Air"/>
    <d v="2019-05-20T00:00:00"/>
    <n v="59250"/>
    <n v="91200"/>
    <n v="31950"/>
    <n v="42"/>
    <n v="3830400"/>
    <n v="0.09"/>
    <n v="344736"/>
    <n v="3485664"/>
  </r>
  <r>
    <s v="6189-1"/>
    <d v="2019-05-19T00:00:00"/>
    <x v="3"/>
    <s v="Bambang Rajata"/>
    <s v="Gang K.H. Wahid Hasyim No. 1"/>
    <x v="2"/>
    <x v="3"/>
    <s v="E1032"/>
    <s v="Not Specified"/>
    <s v="Steady 52201 APSCO Electric Pencil Sharpener"/>
    <s v="Office Supplies"/>
    <s v="Small Pack"/>
    <s v="Express Air"/>
    <d v="2019-05-20T00:00:00"/>
    <n v="252000"/>
    <n v="614550"/>
    <n v="362550"/>
    <n v="49"/>
    <n v="30112950"/>
    <n v="0.04"/>
    <n v="1204518"/>
    <n v="28908432"/>
  </r>
  <r>
    <s v="6190-1"/>
    <d v="2019-05-23T00:00:00"/>
    <x v="3"/>
    <s v="Darmaji Rajasa"/>
    <s v="Jl. Rumah Sakit No. 738"/>
    <x v="0"/>
    <x v="0"/>
    <s v="E1028"/>
    <s v="Medium"/>
    <s v="DrawIt Colored Pencils, 48-Color Set"/>
    <s v="Office Supplies"/>
    <s v="Wrap Bag"/>
    <s v="Regular Air"/>
    <d v="2019-05-24T00:00:00"/>
    <n v="323400"/>
    <n v="548250"/>
    <n v="224850"/>
    <n v="6"/>
    <n v="3289500"/>
    <n v="0.01"/>
    <n v="32895"/>
    <n v="3256605"/>
  </r>
  <r>
    <s v="6191-1"/>
    <d v="2019-05-24T00:00:00"/>
    <x v="3"/>
    <s v="Saadat Hutapea"/>
    <s v="Jalan PHH. Mustofa No. 625"/>
    <x v="1"/>
    <x v="1"/>
    <s v="E1034"/>
    <s v="Low"/>
    <s v="Unpadded Memo Slips"/>
    <s v="Office Supplies"/>
    <s v="Wrap Bag"/>
    <s v="Regular Air"/>
    <d v="2019-05-29T00:00:00"/>
    <n v="38850"/>
    <n v="59700"/>
    <n v="20850"/>
    <n v="50"/>
    <n v="2985000"/>
    <n v="0.08"/>
    <n v="238800"/>
    <n v="2746200"/>
  </r>
  <r>
    <s v="6193-1"/>
    <d v="2019-05-25T00:00:00"/>
    <x v="3"/>
    <s v="Saadat Hutapea"/>
    <s v="Jalan PHH. Mustofa No. 625"/>
    <x v="1"/>
    <x v="1"/>
    <s v="E1034"/>
    <s v="Medium"/>
    <s v="PastelOcean Color Pencil Set"/>
    <s v="Office Supplies"/>
    <s v="Wrap Bag"/>
    <s v="Regular Air"/>
    <d v="2019-05-26T00:00:00"/>
    <n v="166650"/>
    <n v="297600"/>
    <n v="130950"/>
    <n v="10"/>
    <n v="2976000"/>
    <n v="0.05"/>
    <n v="148800"/>
    <n v="2827200"/>
  </r>
  <r>
    <s v="6194-1"/>
    <d v="2019-05-26T00:00:00"/>
    <x v="3"/>
    <s v="Keisha Prayoga"/>
    <s v="Gang Rawamangun No. 02"/>
    <x v="1"/>
    <x v="2"/>
    <s v="E1038"/>
    <s v="Medium"/>
    <s v="600 Series Flip"/>
    <s v="Technology"/>
    <s v="Small Box"/>
    <s v="Regular Air"/>
    <d v="2019-05-28T00:00:00"/>
    <n v="619200"/>
    <n v="1439850"/>
    <n v="820650"/>
    <n v="14"/>
    <n v="20157900"/>
    <n v="0.04"/>
    <n v="806316"/>
    <n v="19351584"/>
  </r>
  <r>
    <s v="6196-1"/>
    <d v="2019-05-26T00:00:00"/>
    <x v="3"/>
    <s v="Ina Nasyidah"/>
    <s v="Jalan Pasteur No. 217"/>
    <x v="1"/>
    <x v="0"/>
    <s v="E1031"/>
    <s v="Low"/>
    <s v="Multimedia Mailers"/>
    <s v="Office Supplies"/>
    <s v="Small Box"/>
    <s v="Regular Air"/>
    <d v="2019-06-04T00:00:00"/>
    <n v="1490850"/>
    <n v="2443950"/>
    <n v="953100"/>
    <n v="22"/>
    <n v="53766900"/>
    <n v="7.0000000000000007E-2"/>
    <n v="3763683"/>
    <n v="50003217"/>
  </r>
  <r>
    <s v="6197-1"/>
    <d v="2019-05-27T00:00:00"/>
    <x v="3"/>
    <s v="Prasetya Wahyuni"/>
    <s v="Jl. Ciwastra No. 543"/>
    <x v="0"/>
    <x v="3"/>
    <s v="E1029"/>
    <s v="Critical"/>
    <s v="Lumi Crayons"/>
    <s v="Office Supplies"/>
    <s v="Wrap Bag"/>
    <s v="Regular Air"/>
    <d v="2019-05-28T00:00:00"/>
    <n v="78300"/>
    <n v="147750"/>
    <n v="69450"/>
    <n v="48"/>
    <n v="7092000"/>
    <n v="0.09"/>
    <n v="638280"/>
    <n v="6453720"/>
  </r>
  <r>
    <s v="6197-2"/>
    <d v="2019-05-27T00:00:00"/>
    <x v="3"/>
    <s v="Prasetya Wahyuni"/>
    <s v="Jl. Ciwastra No. 543"/>
    <x v="0"/>
    <x v="3"/>
    <s v="E1029"/>
    <s v="Critical"/>
    <s v="Pizazz Colored Pencils"/>
    <s v="Office Supplies"/>
    <s v="Wrap Bag"/>
    <s v="Regular Air"/>
    <d v="2019-05-28T00:00:00"/>
    <n v="26400"/>
    <n v="44100"/>
    <n v="17700"/>
    <n v="18"/>
    <n v="793800"/>
    <n v="0.01"/>
    <n v="7938"/>
    <n v="785862"/>
  </r>
  <r>
    <s v="6201-1"/>
    <d v="2019-05-28T00:00:00"/>
    <x v="3"/>
    <s v="Saka Wijaya"/>
    <s v="Jl. Jend. Sudirman No. 0"/>
    <x v="1"/>
    <x v="2"/>
    <s v="E1030"/>
    <s v="High"/>
    <s v="Aluminum Document Frame"/>
    <s v="Furniture"/>
    <s v="Small Pack"/>
    <s v="Regular Air"/>
    <d v="2019-05-29T00:00:00"/>
    <n v="82500"/>
    <n v="183300"/>
    <n v="100800"/>
    <n v="10"/>
    <n v="1833000"/>
    <n v="0.1"/>
    <n v="183300"/>
    <n v="1649700"/>
  </r>
  <r>
    <s v="6203-1"/>
    <d v="2019-05-28T00:00:00"/>
    <x v="3"/>
    <s v="Tri Siregar"/>
    <s v="Gang Merdeka No. 298"/>
    <x v="1"/>
    <x v="1"/>
    <s v="E1031"/>
    <s v="High"/>
    <s v="Apex Box Cutter Scissors"/>
    <s v="Office Supplies"/>
    <s v="Small Pack"/>
    <s v="Express Air"/>
    <d v="2019-05-31T00:00:00"/>
    <n v="62850"/>
    <n v="153450"/>
    <n v="90600"/>
    <n v="19"/>
    <n v="2915550"/>
    <n v="0.08"/>
    <n v="233244"/>
    <n v="2682306"/>
  </r>
  <r>
    <s v="6204-1"/>
    <d v="2019-05-28T00:00:00"/>
    <x v="3"/>
    <s v="Kamidin Saptono"/>
    <s v="Gang Monginsidi No. 138"/>
    <x v="0"/>
    <x v="2"/>
    <s v="E1029"/>
    <s v="High"/>
    <s v="Wirebound Voice Message Log Book"/>
    <s v="Office Supplies"/>
    <s v="Wrap Bag"/>
    <s v="Regular Air"/>
    <d v="2019-05-31T00:00:00"/>
    <n v="43500"/>
    <n v="71400"/>
    <n v="27900"/>
    <n v="33"/>
    <n v="2356200"/>
    <n v="0.06"/>
    <n v="141372"/>
    <n v="2214828"/>
  </r>
  <r>
    <s v="6206-1"/>
    <d v="2019-05-31T00:00:00"/>
    <x v="3"/>
    <s v="Imam Pertiwi"/>
    <s v="Gang Yos Sudarso No. 13"/>
    <x v="1"/>
    <x v="3"/>
    <s v="E1039"/>
    <s v="Not Specified"/>
    <s v="Angle-D Binders with Locking Rings, Label Holders"/>
    <s v="Office Supplies"/>
    <s v="Small Box"/>
    <s v="Regular Air"/>
    <d v="2019-06-01T00:00:00"/>
    <n v="67950"/>
    <n v="109500"/>
    <n v="41550"/>
    <n v="36"/>
    <n v="3942000"/>
    <n v="0.1"/>
    <n v="394200"/>
    <n v="3547800"/>
  </r>
  <r>
    <s v="6208-1"/>
    <d v="2019-05-31T00:00:00"/>
    <x v="3"/>
    <s v="Agnes Yulianti"/>
    <s v="Jalan Cikapayang No. 311"/>
    <x v="1"/>
    <x v="1"/>
    <s v="E1031"/>
    <s v="Low"/>
    <s v="Unpadded Memo Slips"/>
    <s v="Office Supplies"/>
    <s v="Wrap Bag"/>
    <s v="Regular Air"/>
    <d v="2019-06-05T00:00:00"/>
    <n v="38850"/>
    <n v="59700"/>
    <n v="20850"/>
    <n v="11"/>
    <n v="656700"/>
    <n v="0.01"/>
    <n v="6567"/>
    <n v="650133"/>
  </r>
  <r>
    <s v="6209-1"/>
    <d v="2019-06-01T00:00:00"/>
    <x v="3"/>
    <s v="Ajiman Mandasari"/>
    <s v="Jl. Rumah Sakit No. 738"/>
    <x v="0"/>
    <x v="0"/>
    <s v="E1028"/>
    <s v="Not Specified"/>
    <s v="Smiths Metal Binder Clips"/>
    <s v="Office Supplies"/>
    <s v="Wrap Bag"/>
    <s v="Regular Air"/>
    <d v="2019-06-02T00:00:00"/>
    <n v="24000"/>
    <n v="39300"/>
    <n v="15300"/>
    <n v="48"/>
    <n v="1886400"/>
    <n v="0.1"/>
    <n v="188640"/>
    <n v="1697760"/>
  </r>
  <r>
    <s v="6211-1"/>
    <d v="2019-06-04T00:00:00"/>
    <x v="3"/>
    <s v="Danang Uyainah"/>
    <s v="Jl. Yos Sudarso No. 78"/>
    <x v="0"/>
    <x v="1"/>
    <s v="E1028"/>
    <s v="Critical"/>
    <s v="TechSavi Cordless Access Keyboard"/>
    <s v="Technology"/>
    <s v="Small Box"/>
    <s v="Regular Air"/>
    <d v="2019-06-06T00:00:00"/>
    <n v="220500"/>
    <n v="449850"/>
    <n v="229350"/>
    <n v="11"/>
    <n v="4948350"/>
    <n v="0.08"/>
    <n v="395868"/>
    <n v="4552482"/>
  </r>
  <r>
    <s v="6213-1"/>
    <d v="2019-06-06T00:00:00"/>
    <x v="3"/>
    <s v="Imam Iswahyudi"/>
    <s v="Gg. Suniaraja No. 21"/>
    <x v="1"/>
    <x v="3"/>
    <s v="E1031"/>
    <s v="Not Specified"/>
    <s v="Cando PC940 Copier"/>
    <s v="Technology"/>
    <s v="Jumbo Drum"/>
    <s v="Delivery Truck"/>
    <d v="2019-06-07T00:00:00"/>
    <n v="4184850"/>
    <n v="6749850"/>
    <n v="2565000"/>
    <n v="38"/>
    <n v="256494300"/>
    <n v="0.01"/>
    <n v="2564943"/>
    <n v="253929357"/>
  </r>
  <r>
    <s v="6214-1"/>
    <d v="2019-06-07T00:00:00"/>
    <x v="3"/>
    <s v="Jane Gunawan"/>
    <s v="Gg. Dipenogoro No. 947"/>
    <x v="1"/>
    <x v="3"/>
    <s v="E1034"/>
    <s v="Medium"/>
    <s v="Smiths Colored Bar Computer Paper"/>
    <s v="Office Supplies"/>
    <s v="Small Box"/>
    <s v="Regular Air"/>
    <d v="2019-06-08T00:00:00"/>
    <n v="329550"/>
    <n v="531600"/>
    <n v="202050"/>
    <n v="48"/>
    <n v="25516800"/>
    <n v="0.08"/>
    <n v="2041344"/>
    <n v="23475456"/>
  </r>
  <r>
    <s v="6215-1"/>
    <d v="2019-06-10T00:00:00"/>
    <x v="3"/>
    <s v="Arta Rahmawati"/>
    <s v="Jalan Lembong No. 9"/>
    <x v="1"/>
    <x v="2"/>
    <s v="E1032"/>
    <s v="Low"/>
    <s v="Artisan Hi-Liter Smear-Safe Highlighters"/>
    <s v="Office Supplies"/>
    <s v="Wrap Bag"/>
    <s v="Regular Air"/>
    <d v="2019-06-17T00:00:00"/>
    <n v="44700"/>
    <n v="87600"/>
    <n v="42900"/>
    <n v="19"/>
    <n v="1664400"/>
    <n v="0.01"/>
    <n v="16644"/>
    <n v="1647756"/>
  </r>
  <r>
    <s v="6217-1"/>
    <d v="2019-06-13T00:00:00"/>
    <x v="3"/>
    <s v="Dwi Suartini"/>
    <s v="Gg. Tubagus Ismail No. 864"/>
    <x v="2"/>
    <x v="3"/>
    <s v="E1032"/>
    <s v="Medium"/>
    <s v="TypeRight Side-Opening Peel &amp; Seel Expanding Envelopes"/>
    <s v="Office Supplies"/>
    <s v="Small Box"/>
    <s v="Regular Air"/>
    <d v="2019-06-13T00:00:00"/>
    <n v="814350"/>
    <n v="1357200"/>
    <n v="542850"/>
    <n v="16"/>
    <n v="21715200"/>
    <n v="0"/>
    <n v="0"/>
    <n v="21715200"/>
  </r>
  <r>
    <s v="6219-1"/>
    <d v="2019-06-18T00:00:00"/>
    <x v="3"/>
    <s v="Kawaca Andriani"/>
    <s v="Gang Otto Iskandardinata No. 167"/>
    <x v="1"/>
    <x v="0"/>
    <s v="E1037"/>
    <s v="Low"/>
    <s v="Steady Pocket Accent Highlighters"/>
    <s v="Office Supplies"/>
    <s v="Wrap Bag"/>
    <s v="Regular Air"/>
    <d v="2019-06-22T00:00:00"/>
    <n v="13950"/>
    <n v="24000"/>
    <n v="10050"/>
    <n v="43"/>
    <n v="1032000"/>
    <n v="0.01"/>
    <n v="10320"/>
    <n v="1021680"/>
  </r>
  <r>
    <s v="6220-1"/>
    <d v="2019-06-19T00:00:00"/>
    <x v="3"/>
    <s v="Citra Riyanti"/>
    <s v="Jalan Jend. A. Yani No. 48"/>
    <x v="1"/>
    <x v="3"/>
    <s v="E1036"/>
    <s v="Low"/>
    <s v="600 Series Flip"/>
    <s v="Technology"/>
    <s v="Small Box"/>
    <s v="Regular Air"/>
    <d v="2019-06-24T00:00:00"/>
    <n v="619200"/>
    <n v="1439850"/>
    <n v="820650"/>
    <n v="40"/>
    <n v="57594000"/>
    <n v="0.05"/>
    <n v="2879700"/>
    <n v="54714300"/>
  </r>
  <r>
    <s v="6221-1"/>
    <d v="2019-06-19T00:00:00"/>
    <x v="3"/>
    <s v="Akarsana Winarno"/>
    <s v="Jl. Laswi No. 04"/>
    <x v="1"/>
    <x v="1"/>
    <s v="E1040"/>
    <s v="Not Specified"/>
    <s v="Artisan Hole Reinforcements"/>
    <s v="Office Supplies"/>
    <s v="Small Box"/>
    <s v="Express Air"/>
    <d v="2019-06-20T00:00:00"/>
    <n v="59850"/>
    <n v="93450"/>
    <n v="33600"/>
    <n v="33"/>
    <n v="3083850"/>
    <n v="0.08"/>
    <n v="246708"/>
    <n v="2837142"/>
  </r>
  <r>
    <s v="6222-1"/>
    <d v="2019-06-20T00:00:00"/>
    <x v="3"/>
    <s v="Rina Simanjuntak"/>
    <s v="Gg. Suniaraja No. 21"/>
    <x v="1"/>
    <x v="0"/>
    <s v="E1031"/>
    <s v="Medium"/>
    <s v="Steady 52201 APSCO Electric Pencil Sharpener"/>
    <s v="Office Supplies"/>
    <s v="Small Pack"/>
    <s v="Regular Air"/>
    <d v="2019-06-21T00:00:00"/>
    <n v="252000"/>
    <n v="614550"/>
    <n v="362550"/>
    <n v="14"/>
    <n v="8603700"/>
    <n v="0"/>
    <n v="0"/>
    <n v="8603700"/>
  </r>
  <r>
    <s v="6223-1"/>
    <d v="2019-06-22T00:00:00"/>
    <x v="3"/>
    <s v="Dadap Riyanti"/>
    <s v="Jl. BKR No. 46"/>
    <x v="0"/>
    <x v="1"/>
    <s v="E1028"/>
    <s v="Medium"/>
    <s v="Beekin 105-Key Black Keyboard"/>
    <s v="Technology"/>
    <s v="Small Box"/>
    <s v="Regular Air"/>
    <d v="2019-06-23T00:00:00"/>
    <n v="95850"/>
    <n v="299700"/>
    <n v="203850"/>
    <n v="39"/>
    <n v="11688300"/>
    <n v="0.05"/>
    <n v="584415"/>
    <n v="11103885"/>
  </r>
  <r>
    <s v="6224-1"/>
    <d v="2019-06-24T00:00:00"/>
    <x v="3"/>
    <s v="Kiandra Salahudin"/>
    <s v="Jalan Raya Ujungberung No. 5"/>
    <x v="1"/>
    <x v="3"/>
    <s v="E1037"/>
    <s v="Medium"/>
    <s v="Multi-Use Personal File Cart and Caster Set, Three Stacking Bins"/>
    <s v="Office Supplies"/>
    <s v="Small Box"/>
    <s v="Regular Air"/>
    <d v="2019-06-26T00:00:00"/>
    <n v="224250"/>
    <n v="521400"/>
    <n v="297150"/>
    <n v="27"/>
    <n v="14077800"/>
    <n v="0.1"/>
    <n v="1407780"/>
    <n v="12670020"/>
  </r>
  <r>
    <s v="6225-1"/>
    <d v="2019-06-25T00:00:00"/>
    <x v="3"/>
    <s v="Jatmiko Megantara"/>
    <s v="Jl. W.R. Supratman No. 473"/>
    <x v="1"/>
    <x v="0"/>
    <s v="E1036"/>
    <s v="Medium"/>
    <s v="Smiths Pushpins"/>
    <s v="Office Supplies"/>
    <s v="Wrap Bag"/>
    <s v="Regular Air"/>
    <d v="2019-06-25T00:00:00"/>
    <n v="14100"/>
    <n v="28200"/>
    <n v="14100"/>
    <n v="36"/>
    <n v="1015200"/>
    <n v="0.04"/>
    <n v="40608"/>
    <n v="974592"/>
  </r>
  <r>
    <s v="6226-1"/>
    <d v="2019-06-25T00:00:00"/>
    <x v="3"/>
    <s v="Purwanto Pratama"/>
    <s v="Gang R.E Martadinata No. 16"/>
    <x v="1"/>
    <x v="1"/>
    <s v="E1032"/>
    <s v="Low"/>
    <s v="Steady Pocket Accent Highlighters"/>
    <s v="Office Supplies"/>
    <s v="Wrap Bag"/>
    <s v="Regular Air"/>
    <d v="2019-06-30T00:00:00"/>
    <n v="13950"/>
    <n v="24000"/>
    <n v="10050"/>
    <n v="40"/>
    <n v="960000"/>
    <n v="0.01"/>
    <n v="9600"/>
    <n v="950400"/>
  </r>
  <r>
    <s v="6227-1"/>
    <d v="2019-06-27T00:00:00"/>
    <x v="3"/>
    <s v="Vicky Mardhiyah"/>
    <s v="Jalan Lembong No. 9"/>
    <x v="1"/>
    <x v="0"/>
    <s v="E1032"/>
    <s v="Low"/>
    <s v="Xit Blank Computer Paper"/>
    <s v="Office Supplies"/>
    <s v="Small Box"/>
    <s v="Regular Air"/>
    <d v="2019-07-01T00:00:00"/>
    <n v="185850"/>
    <n v="299700"/>
    <n v="113850"/>
    <n v="47"/>
    <n v="14085900"/>
    <n v="0"/>
    <n v="0"/>
    <n v="14085900"/>
  </r>
  <r>
    <s v="6228-1"/>
    <d v="2019-06-30T00:00:00"/>
    <x v="3"/>
    <s v="Upik Siregar"/>
    <s v="Gang Medokan Ayu No. 764"/>
    <x v="1"/>
    <x v="1"/>
    <s v="E1038"/>
    <s v="Critical"/>
    <s v="Bagged Rubber Bands"/>
    <s v="Office Supplies"/>
    <s v="Wrap Bag"/>
    <s v="Regular Air"/>
    <d v="2019-07-03T00:00:00"/>
    <n v="3600"/>
    <n v="18900"/>
    <n v="15300"/>
    <n v="47"/>
    <n v="888300"/>
    <n v="7.0000000000000007E-2"/>
    <n v="62181"/>
    <n v="826119"/>
  </r>
  <r>
    <s v="6228-1"/>
    <d v="2019-06-30T00:00:00"/>
    <x v="3"/>
    <s v="Ajimat Hutapea"/>
    <s v="Jl. Dipenogoro No. 422"/>
    <x v="1"/>
    <x v="2"/>
    <s v="E1032"/>
    <s v="Critical"/>
    <s v="DrawIt Colored Pencils, 48-Color Set"/>
    <s v="Office Supplies"/>
    <s v="Wrap Bag"/>
    <s v="Regular Air"/>
    <d v="2019-07-02T00:00:00"/>
    <n v="323400"/>
    <n v="548250"/>
    <n v="224850"/>
    <n v="2"/>
    <n v="1096500"/>
    <n v="0.03"/>
    <n v="32895"/>
    <n v="1063605"/>
  </r>
  <r>
    <s v="6230-1"/>
    <d v="2019-06-30T00:00:00"/>
    <x v="3"/>
    <s v="Abyasa Salahudin"/>
    <s v="Jl. K.H. Wahid Hasyim No. 4"/>
    <x v="0"/>
    <x v="3"/>
    <s v="E1028"/>
    <s v="Medium"/>
    <s v="Laser Neon Mac Format Diskettes, 10/Pack"/>
    <s v="Technology"/>
    <s v="Small Pack"/>
    <s v="Express Air"/>
    <d v="2019-07-01T00:00:00"/>
    <n v="28050"/>
    <n v="121800"/>
    <n v="93750"/>
    <n v="37"/>
    <n v="4506600"/>
    <n v="0.01"/>
    <n v="45066"/>
    <n v="4461534"/>
  </r>
  <r>
    <s v="6231-1"/>
    <d v="2019-07-01T00:00:00"/>
    <x v="3"/>
    <s v="Akarsana Winarno"/>
    <s v="Jl. Laswi No. 04"/>
    <x v="1"/>
    <x v="1"/>
    <s v="E1040"/>
    <s v="Low"/>
    <s v="Artisan File Folder Labels"/>
    <s v="Office Supplies"/>
    <s v="Small Box"/>
    <s v="Regular Air"/>
    <d v="2019-07-06T00:00:00"/>
    <n v="27600"/>
    <n v="43200"/>
    <n v="15600"/>
    <n v="18"/>
    <n v="777600"/>
    <n v="0.02"/>
    <n v="15552"/>
    <n v="762048"/>
  </r>
  <r>
    <s v="6232-1"/>
    <d v="2019-07-01T00:00:00"/>
    <x v="3"/>
    <s v="Bakidin Nugroho"/>
    <s v="Jl. Rumah Sakit No. 738"/>
    <x v="0"/>
    <x v="0"/>
    <s v="E1028"/>
    <s v="High"/>
    <s v="Steady Major Accent Highlighters"/>
    <s v="Office Supplies"/>
    <s v="Wrap Bag"/>
    <s v="Regular Air"/>
    <d v="2019-07-01T00:00:00"/>
    <n v="56250"/>
    <n v="106200"/>
    <n v="49950"/>
    <n v="16"/>
    <n v="1699200"/>
    <n v="0.02"/>
    <n v="33984"/>
    <n v="1665216"/>
  </r>
  <r>
    <s v="6234-1"/>
    <d v="2019-07-03T00:00:00"/>
    <x v="3"/>
    <s v="Prima Andriani"/>
    <s v="Jalan Kapten Muslihat No. 4"/>
    <x v="1"/>
    <x v="1"/>
    <s v="E1030"/>
    <s v="Not Specified"/>
    <s v="Wirebound Voice Message Log Book"/>
    <s v="Office Supplies"/>
    <s v="Wrap Bag"/>
    <s v="Regular Air"/>
    <d v="2019-07-05T00:00:00"/>
    <n v="43500"/>
    <n v="71400"/>
    <n v="27900"/>
    <n v="23"/>
    <n v="1642200"/>
    <n v="0.05"/>
    <n v="82110"/>
    <n v="1560090"/>
  </r>
  <r>
    <s v="6235-1"/>
    <d v="2019-07-04T00:00:00"/>
    <x v="3"/>
    <s v="Purwanto Irawan"/>
    <s v="Jl. Ciwastra No. 543"/>
    <x v="0"/>
    <x v="1"/>
    <s v="E1029"/>
    <s v="Medium"/>
    <s v="1726 Digital Answering Machine"/>
    <s v="Technology"/>
    <s v="Medium Box"/>
    <s v="Regular Air"/>
    <d v="2019-07-05T00:00:00"/>
    <n v="132300"/>
    <n v="314850"/>
    <n v="182550"/>
    <n v="2"/>
    <n v="629700"/>
    <n v="7.0000000000000007E-2"/>
    <n v="44079"/>
    <n v="585621"/>
  </r>
  <r>
    <s v="6237-1"/>
    <d v="2019-07-08T00:00:00"/>
    <x v="3"/>
    <s v="Sakura Sihombing"/>
    <s v="Jl. K.H. Wahid Hasyim No. 4"/>
    <x v="0"/>
    <x v="1"/>
    <s v="E1029"/>
    <s v="Not Specified"/>
    <s v="Smiths Bulldog Clip"/>
    <s v="Office Supplies"/>
    <s v="Wrap Bag"/>
    <s v="Regular Air"/>
    <d v="2019-07-08T00:00:00"/>
    <n v="34650"/>
    <n v="56700"/>
    <n v="22050"/>
    <n v="28"/>
    <n v="1587600"/>
    <n v="0"/>
    <n v="0"/>
    <n v="1587600"/>
  </r>
  <r>
    <s v="6238-1"/>
    <d v="2019-07-09T00:00:00"/>
    <x v="3"/>
    <s v="Opan Prasetyo"/>
    <s v="Jl. Pasir Koja No. 059"/>
    <x v="1"/>
    <x v="1"/>
    <s v="E1032"/>
    <s v="Low"/>
    <s v="Apex Preferred Stainless Steel Scissors"/>
    <s v="Office Supplies"/>
    <s v="Small Pack"/>
    <s v="Regular Air"/>
    <d v="2019-07-11T00:00:00"/>
    <n v="37500"/>
    <n v="85200"/>
    <n v="47700"/>
    <n v="45"/>
    <n v="3834000"/>
    <n v="0.01"/>
    <n v="38340"/>
    <n v="3795660"/>
  </r>
  <r>
    <s v="6240-1"/>
    <d v="2019-07-09T00:00:00"/>
    <x v="3"/>
    <s v="Bambang Rajata"/>
    <s v="Gang K.H. Wahid Hasyim No. 1"/>
    <x v="2"/>
    <x v="3"/>
    <s v="E1032"/>
    <s v="Critical"/>
    <s v="Artisan 479 Labels"/>
    <s v="Office Supplies"/>
    <s v="Small Box"/>
    <s v="Regular Air"/>
    <d v="2019-07-11T00:00:00"/>
    <n v="23850"/>
    <n v="39150"/>
    <n v="15300"/>
    <n v="8"/>
    <n v="313200"/>
    <n v="0.02"/>
    <n v="6264"/>
    <n v="306936"/>
  </r>
  <r>
    <s v="6242-1"/>
    <d v="2019-07-10T00:00:00"/>
    <x v="3"/>
    <s v="Elma Samosir"/>
    <s v="Gang Raya Setiabudhi No. 870"/>
    <x v="0"/>
    <x v="2"/>
    <s v="E1029"/>
    <s v="High"/>
    <s v="Cando PC940 Copier"/>
    <s v="Technology"/>
    <s v="Large Box"/>
    <s v="Regular Air"/>
    <d v="2019-07-11T00:00:00"/>
    <n v="3240000"/>
    <n v="6749850"/>
    <n v="3509850"/>
    <n v="49"/>
    <n v="330742650"/>
    <n v="0.06"/>
    <n v="19844559"/>
    <n v="310898091"/>
  </r>
  <r>
    <s v="6243-1"/>
    <d v="2019-07-10T00:00:00"/>
    <x v="3"/>
    <s v="Lukman Nurdiyanti"/>
    <s v="Jalan Moch. Toha No. 9"/>
    <x v="1"/>
    <x v="0"/>
    <s v="E1033"/>
    <s v="Low"/>
    <s v="Cando S750 Color Inkjet Printer"/>
    <s v="Technology"/>
    <s v="Jumbo Drum"/>
    <s v="Delivery Truck"/>
    <d v="2019-07-17T00:00:00"/>
    <n v="1125000"/>
    <n v="1814550"/>
    <n v="689550"/>
    <n v="42"/>
    <n v="76211100"/>
    <n v="0"/>
    <n v="0"/>
    <n v="76211100"/>
  </r>
  <r>
    <s v="6244-1"/>
    <d v="2019-07-12T00:00:00"/>
    <x v="3"/>
    <s v="Keisha Hutasoit"/>
    <s v="Gang Jend. A. Yani No. 7"/>
    <x v="1"/>
    <x v="1"/>
    <s v="E1030"/>
    <s v="Critical"/>
    <s v="Apex Straight Scissors"/>
    <s v="Office Supplies"/>
    <s v="Small Pack"/>
    <s v="Regular Air"/>
    <d v="2019-07-13T00:00:00"/>
    <n v="77850"/>
    <n v="194700"/>
    <n v="116850"/>
    <n v="45"/>
    <n v="8761500"/>
    <n v="0.05"/>
    <n v="438075"/>
    <n v="8323425"/>
  </r>
  <r>
    <s v="6246-1"/>
    <d v="2019-07-12T00:00:00"/>
    <x v="3"/>
    <s v="Pangestu Sihombing"/>
    <s v="Jl. BKR No. 46"/>
    <x v="0"/>
    <x v="1"/>
    <s v="E1028"/>
    <s v="Low"/>
    <s v="Artisan 481 Labels"/>
    <s v="Office Supplies"/>
    <s v="Small Box"/>
    <s v="Regular Air"/>
    <d v="2019-07-14T00:00:00"/>
    <n v="29100"/>
    <n v="46200"/>
    <n v="17100"/>
    <n v="42"/>
    <n v="1940400"/>
    <n v="0.09"/>
    <n v="174636"/>
    <n v="1765764"/>
  </r>
  <r>
    <s v="6248-1"/>
    <d v="2019-07-13T00:00:00"/>
    <x v="3"/>
    <s v="Raharja Saputra"/>
    <s v="Jalan Jend. A. Yani No. 48"/>
    <x v="1"/>
    <x v="1"/>
    <s v="E1036"/>
    <s v="Not Specified"/>
    <s v="Office Shears by Apex"/>
    <s v="Office Supplies"/>
    <s v="Small Pack"/>
    <s v="Regular Air"/>
    <d v="2019-07-14T00:00:00"/>
    <n v="14100"/>
    <n v="31200"/>
    <n v="17100"/>
    <n v="2"/>
    <n v="62400"/>
    <n v="0.01"/>
    <n v="624"/>
    <n v="61776"/>
  </r>
  <r>
    <s v="6250-1"/>
    <d v="2019-07-16T00:00:00"/>
    <x v="3"/>
    <s v="Genta Iswahyudi"/>
    <s v="Gang R.E Martadinata No. 969"/>
    <x v="1"/>
    <x v="1"/>
    <s v="E1036"/>
    <s v="Low"/>
    <s v="Artisan Flip-Chart Easel Binder, Black"/>
    <s v="Office Supplies"/>
    <s v="Small Box"/>
    <s v="Regular Air"/>
    <d v="2019-07-24T00:00:00"/>
    <n v="208200"/>
    <n v="335700"/>
    <n v="127500"/>
    <n v="16"/>
    <n v="5371200"/>
    <n v="0.09"/>
    <n v="483408"/>
    <n v="4887792"/>
  </r>
  <r>
    <s v="6252-1"/>
    <d v="2019-07-17T00:00:00"/>
    <x v="3"/>
    <s v="Labuh Permata"/>
    <s v="Jalan Jend. A. Yani No. 48"/>
    <x v="1"/>
    <x v="3"/>
    <s v="E1036"/>
    <s v="Low"/>
    <s v="Bagged Rubber Bands"/>
    <s v="Office Supplies"/>
    <s v="Wrap Bag"/>
    <s v="Express Air"/>
    <d v="2019-07-17T00:00:00"/>
    <n v="3600"/>
    <n v="18900"/>
    <n v="15300"/>
    <n v="40"/>
    <n v="756000"/>
    <n v="0.04"/>
    <n v="30240"/>
    <n v="725760"/>
  </r>
  <r>
    <s v="6254-1"/>
    <d v="2019-07-19T00:00:00"/>
    <x v="3"/>
    <s v="Siti Maulana"/>
    <s v="Jalan Ciwastra No. 383"/>
    <x v="1"/>
    <x v="2"/>
    <s v="E1032"/>
    <s v="Low"/>
    <s v="Apex Forged Steel Scissors with Black Enamel Handles"/>
    <s v="Office Supplies"/>
    <s v="Small Pack"/>
    <s v="Regular Air"/>
    <d v="2019-07-25T00:00:00"/>
    <n v="61500"/>
    <n v="139650"/>
    <n v="78150"/>
    <n v="35"/>
    <n v="4887750"/>
    <n v="0.05"/>
    <n v="244388"/>
    <n v="4643363"/>
  </r>
  <r>
    <s v="6256-1"/>
    <d v="2019-07-20T00:00:00"/>
    <x v="3"/>
    <s v="Mahfud Laksita"/>
    <s v="Jl. Raya Ujungberung No. 121"/>
    <x v="2"/>
    <x v="0"/>
    <s v="E1032"/>
    <s v="Not Specified"/>
    <s v="Pizazz Drawing Pencil Set"/>
    <s v="Office Supplies"/>
    <s v="Wrap Bag"/>
    <s v="Regular Air"/>
    <d v="2019-07-22T00:00:00"/>
    <n v="22950"/>
    <n v="41700"/>
    <n v="18750"/>
    <n v="10"/>
    <n v="417000"/>
    <n v="0.01"/>
    <n v="4170"/>
    <n v="412830"/>
  </r>
  <r>
    <s v="6257-1"/>
    <d v="2019-07-24T00:00:00"/>
    <x v="3"/>
    <s v="Purwa Nasyidah"/>
    <s v="Jalan Raya Ujungberung No. 5"/>
    <x v="1"/>
    <x v="3"/>
    <s v="E1037"/>
    <s v="Critical"/>
    <s v="Beekin 105-Key Black Keyboard"/>
    <s v="Technology"/>
    <s v="Small Box"/>
    <s v="Regular Air"/>
    <d v="2019-07-26T00:00:00"/>
    <n v="95850"/>
    <n v="299700"/>
    <n v="203850"/>
    <n v="35"/>
    <n v="10489500"/>
    <n v="0.1"/>
    <n v="1048950"/>
    <n v="9440550"/>
  </r>
  <r>
    <s v="6258-1"/>
    <d v="2019-07-25T00:00:00"/>
    <x v="3"/>
    <s v="Ani Maryadi"/>
    <s v="Gang Soekarno Hatta No. 2"/>
    <x v="1"/>
    <x v="1"/>
    <s v="E1038"/>
    <s v="Not Specified"/>
    <s v="Artisan Hole Reinforcements"/>
    <s v="Office Supplies"/>
    <s v="Small Box"/>
    <s v="Regular Air"/>
    <d v="2019-07-27T00:00:00"/>
    <n v="59850"/>
    <n v="93450"/>
    <n v="33600"/>
    <n v="21"/>
    <n v="1962450"/>
    <n v="0.05"/>
    <n v="98123"/>
    <n v="1864328"/>
  </r>
  <r>
    <s v="6260-1"/>
    <d v="2019-07-25T00:00:00"/>
    <x v="3"/>
    <s v="Karsa Kuswoyo"/>
    <s v="Gang Jayawijaya No. 91"/>
    <x v="0"/>
    <x v="1"/>
    <s v="E1029"/>
    <s v="Critical"/>
    <s v="Colored Push Pins"/>
    <s v="Office Supplies"/>
    <s v="Wrap Bag"/>
    <s v="Regular Air"/>
    <d v="2019-07-25T00:00:00"/>
    <n v="13800"/>
    <n v="27150"/>
    <n v="13350"/>
    <n v="22"/>
    <n v="597300"/>
    <n v="0.09"/>
    <n v="53757"/>
    <n v="543543"/>
  </r>
  <r>
    <s v="6261-1"/>
    <d v="2019-07-25T00:00:00"/>
    <x v="3"/>
    <s v="Hasna Prasetya"/>
    <s v="Jalan Pasteur No. 217"/>
    <x v="1"/>
    <x v="0"/>
    <s v="E1031"/>
    <s v="High"/>
    <s v="DrawIt Pizazz Watercolor Pencils, 10-Color Set with Brush"/>
    <s v="Office Supplies"/>
    <s v="Wrap Bag"/>
    <s v="Express Air"/>
    <d v="2019-07-26T00:00:00"/>
    <n v="35850"/>
    <n v="63900"/>
    <n v="28050"/>
    <n v="34"/>
    <n v="2172600"/>
    <n v="0.03"/>
    <n v="65178"/>
    <n v="2107422"/>
  </r>
  <r>
    <s v="6263-1"/>
    <d v="2019-07-27T00:00:00"/>
    <x v="3"/>
    <s v="Jumadi Sitompul"/>
    <s v="Gg. M.H Thamrin No. 784"/>
    <x v="0"/>
    <x v="1"/>
    <s v="E1029"/>
    <s v="Critical"/>
    <s v="Cando PC940 Copier"/>
    <s v="Technology"/>
    <s v="Jumbo Drum"/>
    <s v="Delivery Truck"/>
    <d v="2019-07-29T00:00:00"/>
    <n v="4184850"/>
    <n v="6749850"/>
    <n v="2565000"/>
    <n v="43"/>
    <n v="290243550"/>
    <n v="0.06"/>
    <n v="17414613"/>
    <n v="272828937"/>
  </r>
  <r>
    <s v="6264-1"/>
    <d v="2019-07-31T00:00:00"/>
    <x v="3"/>
    <s v="Bajragin Saputra"/>
    <s v="Jalan Ciwastra No. 383"/>
    <x v="1"/>
    <x v="2"/>
    <s v="E1032"/>
    <s v="Low"/>
    <s v="Artisan Hi-Liter Comfort Grip Fluorescent Highlighter, Yellow Ink"/>
    <s v="Office Supplies"/>
    <s v="Wrap Bag"/>
    <s v="Regular Air"/>
    <d v="2019-08-02T00:00:00"/>
    <n v="15750"/>
    <n v="29250"/>
    <n v="13500"/>
    <n v="23"/>
    <n v="672750"/>
    <n v="0.09"/>
    <n v="60548"/>
    <n v="612203"/>
  </r>
  <r>
    <s v="6266-1"/>
    <d v="2019-08-01T00:00:00"/>
    <x v="3"/>
    <s v="Empluk Uyainah"/>
    <s v="Gang Pacuan Kuda No. 04"/>
    <x v="1"/>
    <x v="1"/>
    <s v="E1037"/>
    <s v="Medium"/>
    <s v="3Max Polarizing Task Lamp with Clamp Arm, Light Gray"/>
    <s v="Furniture"/>
    <s v="Large Box"/>
    <s v="Regular Air"/>
    <d v="2019-08-02T00:00:00"/>
    <n v="842400"/>
    <n v="2054700"/>
    <n v="1212300"/>
    <n v="14"/>
    <n v="28765800"/>
    <n v="0"/>
    <n v="0"/>
    <n v="28765800"/>
  </r>
  <r>
    <s v="6266-2"/>
    <d v="2019-08-01T00:00:00"/>
    <x v="3"/>
    <s v="Empluk Uyainah"/>
    <s v="Gang Pacuan Kuda No. 04"/>
    <x v="1"/>
    <x v="1"/>
    <s v="E1037"/>
    <s v="Medium"/>
    <s v="Binder Clips by OIC"/>
    <s v="Office Supplies"/>
    <s v="Wrap Bag"/>
    <s v="Regular Air"/>
    <d v="2019-08-03T00:00:00"/>
    <n v="13950"/>
    <n v="22200"/>
    <n v="8250"/>
    <n v="3"/>
    <n v="66600"/>
    <n v="0.1"/>
    <n v="6660"/>
    <n v="59940"/>
  </r>
  <r>
    <s v="6269-1"/>
    <d v="2019-08-06T00:00:00"/>
    <x v="3"/>
    <s v="Latika Siregar"/>
    <s v="Jalan S. Parman No. 88"/>
    <x v="2"/>
    <x v="1"/>
    <s v="E1036"/>
    <s v="Not Specified"/>
    <s v="Bagged Rubber Bands"/>
    <s v="Office Supplies"/>
    <s v="Wrap Bag"/>
    <s v="Regular Air"/>
    <d v="2019-08-07T00:00:00"/>
    <n v="3600"/>
    <n v="18900"/>
    <n v="15300"/>
    <n v="11"/>
    <n v="207900"/>
    <n v="0"/>
    <n v="0"/>
    <n v="207900"/>
  </r>
  <r>
    <s v="6270-1"/>
    <d v="2019-08-06T00:00:00"/>
    <x v="3"/>
    <s v="Queen Fujiati"/>
    <s v="Jalan Astana Anyar No. 41"/>
    <x v="0"/>
    <x v="0"/>
    <s v="E1028"/>
    <s v="Not Specified"/>
    <s v="DrawIt Colored Pencils, 48-Color Set"/>
    <s v="Office Supplies"/>
    <s v="Wrap Bag"/>
    <s v="Regular Air"/>
    <d v="2019-08-08T00:00:00"/>
    <n v="323400"/>
    <n v="548250"/>
    <n v="224850"/>
    <n v="17"/>
    <n v="9320250"/>
    <n v="0.09"/>
    <n v="838823"/>
    <n v="8481428"/>
  </r>
  <r>
    <s v="6272-1"/>
    <d v="2019-08-06T00:00:00"/>
    <x v="3"/>
    <s v="Najwa Usamah"/>
    <s v="Gg. Joyoboyo No. 8"/>
    <x v="0"/>
    <x v="2"/>
    <s v="E1028"/>
    <s v="Not Specified"/>
    <s v="Smiths Gold Paper Clips"/>
    <s v="Office Supplies"/>
    <s v="Wrap Bag"/>
    <s v="Regular Air"/>
    <d v="2019-08-07T00:00:00"/>
    <n v="27300"/>
    <n v="44700"/>
    <n v="17400"/>
    <n v="32"/>
    <n v="1430400"/>
    <n v="0.01"/>
    <n v="14304"/>
    <n v="1416096"/>
  </r>
  <r>
    <s v="6273-1"/>
    <d v="2019-08-07T00:00:00"/>
    <x v="3"/>
    <s v="Gandewa Sitorus"/>
    <s v="Jalan Ciwastra No. 383"/>
    <x v="1"/>
    <x v="0"/>
    <s v="E1032"/>
    <s v="High"/>
    <s v="Self-Adhesive Ring Binder Labels"/>
    <s v="Office Supplies"/>
    <s v="Small Box"/>
    <s v="Regular Air"/>
    <d v="2019-08-09T00:00:00"/>
    <n v="32700"/>
    <n v="52800"/>
    <n v="20100"/>
    <n v="32"/>
    <n v="1689600"/>
    <n v="7.0000000000000007E-2"/>
    <n v="118272"/>
    <n v="1571328"/>
  </r>
  <r>
    <s v="6274-1"/>
    <d v="2019-08-08T00:00:00"/>
    <x v="3"/>
    <s v="Virman Prayoga"/>
    <s v="Gang Jend. A. Yani No. 7"/>
    <x v="1"/>
    <x v="0"/>
    <s v="E1030"/>
    <s v="Not Specified"/>
    <s v="TechSavi Access Keyboard"/>
    <s v="Technology"/>
    <s v="Small Box"/>
    <s v="Regular Air"/>
    <d v="2019-08-09T00:00:00"/>
    <n v="124650"/>
    <n v="239700"/>
    <n v="115050"/>
    <n v="18"/>
    <n v="4314600"/>
    <n v="0.1"/>
    <n v="431460"/>
    <n v="3883140"/>
  </r>
  <r>
    <s v="6275-1"/>
    <d v="2019-08-08T00:00:00"/>
    <x v="3"/>
    <s v="Mila Sihotang"/>
    <s v="Jl. S. Parman No. 38"/>
    <x v="1"/>
    <x v="2"/>
    <s v="E1033"/>
    <s v="Medium"/>
    <s v="Wirebound Message Book, 4 per Page"/>
    <s v="Office Supplies"/>
    <s v="Wrap Bag"/>
    <s v="Regular Air"/>
    <d v="2019-08-10T00:00:00"/>
    <n v="52200"/>
    <n v="81450"/>
    <n v="29250"/>
    <n v="37"/>
    <n v="3013650"/>
    <n v="0.09"/>
    <n v="271229"/>
    <n v="2742422"/>
  </r>
  <r>
    <s v="6276-1"/>
    <d v="2019-08-10T00:00:00"/>
    <x v="3"/>
    <s v="Wisnu Rahmawati"/>
    <s v="Jl. K.H. Wahid Hasyim No. 4"/>
    <x v="0"/>
    <x v="2"/>
    <s v="E1028"/>
    <s v="High"/>
    <s v="Colored Envelopes"/>
    <s v="Office Supplies"/>
    <s v="Small Box"/>
    <s v="Regular Air"/>
    <d v="2019-08-11T00:00:00"/>
    <n v="33750"/>
    <n v="55350"/>
    <n v="21600"/>
    <n v="46"/>
    <n v="2546100"/>
    <n v="0.04"/>
    <n v="101844"/>
    <n v="2444256"/>
  </r>
  <r>
    <s v="6278-1"/>
    <d v="2019-08-14T00:00:00"/>
    <x v="3"/>
    <s v="Ophelia Natsir"/>
    <s v="Jalan Sukajadi No. 09"/>
    <x v="2"/>
    <x v="2"/>
    <s v="E1039"/>
    <s v="Not Specified"/>
    <s v="Artisan Durable Binders"/>
    <s v="Office Supplies"/>
    <s v="Small Box"/>
    <s v="Regular Air"/>
    <d v="2019-08-16T00:00:00"/>
    <n v="27600"/>
    <n v="43200"/>
    <n v="15600"/>
    <n v="45"/>
    <n v="1944000"/>
    <n v="0.02"/>
    <n v="38880"/>
    <n v="1905120"/>
  </r>
  <r>
    <s v="6278-2"/>
    <d v="2019-08-14T00:00:00"/>
    <x v="3"/>
    <s v="Ophelia Natsir"/>
    <s v="Jalan Sukajadi No. 09"/>
    <x v="2"/>
    <x v="2"/>
    <s v="E1039"/>
    <s v="Not Specified"/>
    <s v="Beekin 6 Outlet Metallic Surge Strip"/>
    <s v="Office Supplies"/>
    <s v="Small Box"/>
    <s v="Regular Air"/>
    <d v="2019-08-15T00:00:00"/>
    <n v="66900"/>
    <n v="163350"/>
    <n v="96450"/>
    <n v="39"/>
    <n v="6370650"/>
    <n v="0.06"/>
    <n v="382239"/>
    <n v="5988411"/>
  </r>
  <r>
    <s v="6280-1"/>
    <d v="2019-08-15T00:00:00"/>
    <x v="3"/>
    <s v="Gantar Permata"/>
    <s v="Jl. Antapani Lama No. 705"/>
    <x v="0"/>
    <x v="0"/>
    <s v="E1028"/>
    <s v="High"/>
    <s v="Aluminum Document Frame"/>
    <s v="Furniture"/>
    <s v="Small Pack"/>
    <s v="Regular Air"/>
    <d v="2019-08-17T00:00:00"/>
    <n v="82500"/>
    <n v="183300"/>
    <n v="100800"/>
    <n v="46"/>
    <n v="8431800"/>
    <n v="0.06"/>
    <n v="505908"/>
    <n v="7925892"/>
  </r>
  <r>
    <s v="6280-2"/>
    <d v="2019-08-15T00:00:00"/>
    <x v="3"/>
    <s v="Gantar Permata"/>
    <s v="Jl. Antapani Lama No. 705"/>
    <x v="0"/>
    <x v="0"/>
    <s v="E1028"/>
    <s v="High"/>
    <s v="Artisan Poly Binder Pockets"/>
    <s v="Office Supplies"/>
    <s v="Small Box"/>
    <s v="Regular Air"/>
    <d v="2019-08-16T00:00:00"/>
    <n v="33900"/>
    <n v="53700"/>
    <n v="19800"/>
    <n v="8"/>
    <n v="429600"/>
    <n v="0.09"/>
    <n v="38664"/>
    <n v="390936"/>
  </r>
  <r>
    <s v="6281-1"/>
    <d v="2019-08-15T00:00:00"/>
    <x v="3"/>
    <s v="Harja Pratiwi"/>
    <s v="Gg. Jakarta No. 646"/>
    <x v="0"/>
    <x v="2"/>
    <s v="E1029"/>
    <s v="Not Specified"/>
    <s v="Apex Preferred Stainless Steel Scissors"/>
    <s v="Office Supplies"/>
    <s v="Small Pack"/>
    <s v="Regular Air"/>
    <d v="2019-08-16T00:00:00"/>
    <n v="37500"/>
    <n v="85200"/>
    <n v="47700"/>
    <n v="25"/>
    <n v="2130000"/>
    <n v="0.1"/>
    <n v="213000"/>
    <n v="1917000"/>
  </r>
  <r>
    <s v="6285-1"/>
    <d v="2019-08-18T00:00:00"/>
    <x v="3"/>
    <s v="Margana Handayani"/>
    <s v="Gg. Pacuan Kuda No. 49"/>
    <x v="1"/>
    <x v="0"/>
    <s v="E1037"/>
    <s v="Medium"/>
    <s v="Artisan Heavy-Duty EZD Binder With Locking Rings"/>
    <s v="Office Supplies"/>
    <s v="Small Box"/>
    <s v="Regular Air"/>
    <d v="2019-08-20T00:00:00"/>
    <n v="52800"/>
    <n v="83700"/>
    <n v="30900"/>
    <n v="13"/>
    <n v="1088100"/>
    <n v="0.06"/>
    <n v="65286"/>
    <n v="1022814"/>
  </r>
  <r>
    <s v="6287-1"/>
    <d v="2019-08-21T00:00:00"/>
    <x v="3"/>
    <s v="Nyana Suryatmi"/>
    <s v="Gg. Pacuan Kuda No. 49"/>
    <x v="1"/>
    <x v="1"/>
    <s v="E1037"/>
    <s v="Low"/>
    <s v="Fluorescent Highlighters by DrawIt"/>
    <s v="Office Supplies"/>
    <s v="Wrap Bag"/>
    <s v="Regular Air"/>
    <d v="2019-08-25T00:00:00"/>
    <n v="29250"/>
    <n v="59700"/>
    <n v="30450"/>
    <n v="27"/>
    <n v="1611900"/>
    <n v="0.06"/>
    <n v="96714"/>
    <n v="1515186"/>
  </r>
  <r>
    <s v="6288-1"/>
    <d v="2019-08-21T00:00:00"/>
    <x v="3"/>
    <s v="Jane Gunawan"/>
    <s v="Gg. Dipenogoro No. 947"/>
    <x v="1"/>
    <x v="1"/>
    <s v="E1034"/>
    <s v="Low"/>
    <s v="OIC Thumb-Tacks"/>
    <s v="Office Supplies"/>
    <s v="Wrap Bag"/>
    <s v="Regular Air"/>
    <d v="2019-08-21T00:00:00"/>
    <n v="10650"/>
    <n v="17100"/>
    <n v="6450"/>
    <n v="20"/>
    <n v="342000"/>
    <n v="0.09"/>
    <n v="30780"/>
    <n v="311220"/>
  </r>
  <r>
    <s v="6290-1"/>
    <d v="2019-08-22T00:00:00"/>
    <x v="3"/>
    <s v="Anom Januar"/>
    <s v="Gg. Cihampelas No. 423"/>
    <x v="1"/>
    <x v="1"/>
    <s v="E1030"/>
    <s v="High"/>
    <s v="24 Capacity Maxi Data Binder Racks, Pearl"/>
    <s v="Office Supplies"/>
    <s v="Small Box"/>
    <s v="Regular Air"/>
    <d v="2019-08-24T00:00:00"/>
    <n v="1263300"/>
    <n v="3158250"/>
    <n v="1894950"/>
    <n v="4"/>
    <n v="12633000"/>
    <n v="0.05"/>
    <n v="631650"/>
    <n v="12001350"/>
  </r>
  <r>
    <s v="6291-1"/>
    <d v="2019-08-23T00:00:00"/>
    <x v="3"/>
    <s v="Respati Puspita"/>
    <s v="Gang Pelajar Pejuang No. 95"/>
    <x v="2"/>
    <x v="1"/>
    <s v="E1033"/>
    <s v="Not Specified"/>
    <s v="Smiths Standard Envelopes"/>
    <s v="Office Supplies"/>
    <s v="Small Box"/>
    <s v="Regular Air"/>
    <d v="2019-08-25T00:00:00"/>
    <n v="52800"/>
    <n v="85200"/>
    <n v="32400"/>
    <n v="34"/>
    <n v="2896800"/>
    <n v="0.06"/>
    <n v="173808"/>
    <n v="2722992"/>
  </r>
  <r>
    <s v="6293-1"/>
    <d v="2019-08-25T00:00:00"/>
    <x v="3"/>
    <s v="Wardi Nasyidah"/>
    <s v="Jalan R.E Martadinata No. 6"/>
    <x v="0"/>
    <x v="1"/>
    <s v="E1029"/>
    <s v="Critical"/>
    <s v="Self-Adhesive Ring Binder Labels"/>
    <s v="Office Supplies"/>
    <s v="Small Box"/>
    <s v="Regular Air"/>
    <d v="2019-08-27T00:00:00"/>
    <n v="32700"/>
    <n v="52800"/>
    <n v="20100"/>
    <n v="42"/>
    <n v="2217600"/>
    <n v="0.04"/>
    <n v="88704"/>
    <n v="2128896"/>
  </r>
  <r>
    <s v="6294-1"/>
    <d v="2019-08-27T00:00:00"/>
    <x v="3"/>
    <s v="Paris Palastri"/>
    <s v="Jalan Pasirkoja No. 329"/>
    <x v="1"/>
    <x v="1"/>
    <s v="E1040"/>
    <s v="Not Specified"/>
    <s v="Artisan 487 Labels"/>
    <s v="Office Supplies"/>
    <s v="Small Box"/>
    <s v="Regular Air"/>
    <d v="2019-08-29T00:00:00"/>
    <n v="34350"/>
    <n v="55350"/>
    <n v="21000"/>
    <n v="47"/>
    <n v="2601450"/>
    <n v="0.05"/>
    <n v="130073"/>
    <n v="2471378"/>
  </r>
  <r>
    <s v="6295-1"/>
    <d v="2019-08-27T00:00:00"/>
    <x v="3"/>
    <s v="Luhung Nuraini"/>
    <s v="Gang Monginsidi No. 138"/>
    <x v="0"/>
    <x v="3"/>
    <s v="E1029"/>
    <s v="Not Specified"/>
    <s v="Economy Binders"/>
    <s v="Office Supplies"/>
    <s v="Small Box"/>
    <s v="Regular Air"/>
    <d v="2019-08-29T00:00:00"/>
    <n v="19950"/>
    <n v="31200"/>
    <n v="11250"/>
    <n v="43"/>
    <n v="1341600"/>
    <n v="0.05"/>
    <n v="67080"/>
    <n v="1274520"/>
  </r>
  <r>
    <s v="6295-1"/>
    <d v="2019-08-30T00:00:00"/>
    <x v="3"/>
    <s v="Lega Thamrin"/>
    <s v="Jalan Sukabumi No. 509"/>
    <x v="1"/>
    <x v="3"/>
    <s v="E1030"/>
    <s v="High"/>
    <s v="Smiths Pen Style Liquid Stix; Assorted (yellow, pink, green, blue, orange), 5/Pack"/>
    <s v="Office Supplies"/>
    <s v="Wrap Bag"/>
    <s v="Regular Air"/>
    <d v="2019-08-31T00:00:00"/>
    <n v="58200"/>
    <n v="97050"/>
    <n v="38850"/>
    <n v="7"/>
    <n v="679350"/>
    <n v="0.02"/>
    <n v="13587"/>
    <n v="665763"/>
  </r>
  <r>
    <s v="6296-1"/>
    <d v="2019-08-31T00:00:00"/>
    <x v="3"/>
    <s v="Nabila Padmasari"/>
    <s v="Jalan Gedebage Selatan No. 048"/>
    <x v="0"/>
    <x v="1"/>
    <s v="E1029"/>
    <s v="Not Specified"/>
    <s v="Multi-Use Personal File Cart and Caster Set, Three Stacking Bins"/>
    <s v="Office Supplies"/>
    <s v="Small Box"/>
    <s v="Regular Air"/>
    <d v="2019-09-02T00:00:00"/>
    <n v="224250"/>
    <n v="521400"/>
    <n v="297150"/>
    <n v="8"/>
    <n v="4171200"/>
    <n v="0"/>
    <n v="0"/>
    <n v="4171200"/>
  </r>
  <r>
    <s v="6298-1"/>
    <d v="2019-09-01T00:00:00"/>
    <x v="3"/>
    <s v="Kasiyah Puspasari"/>
    <s v="Gang Ronggowarsito No. 27"/>
    <x v="1"/>
    <x v="0"/>
    <s v="E1035"/>
    <s v="Medium"/>
    <s v="Pizazz Colored Pencils"/>
    <s v="Office Supplies"/>
    <s v="Wrap Bag"/>
    <s v="Regular Air"/>
    <d v="2019-09-02T00:00:00"/>
    <n v="26400"/>
    <n v="44100"/>
    <n v="17700"/>
    <n v="31"/>
    <n v="1367100"/>
    <n v="0.04"/>
    <n v="54684"/>
    <n v="1312416"/>
  </r>
  <r>
    <s v="6300-1"/>
    <d v="2019-09-03T00:00:00"/>
    <x v="3"/>
    <s v="Cinta Rahmawati"/>
    <s v="Gang R.E Martadinata No. 969"/>
    <x v="1"/>
    <x v="1"/>
    <s v="E1036"/>
    <s v="Critical"/>
    <s v="Aluminum Document Frame"/>
    <s v="Furniture"/>
    <s v="Small Pack"/>
    <s v="Regular Air"/>
    <d v="2019-09-04T00:00:00"/>
    <n v="82500"/>
    <n v="183300"/>
    <n v="100800"/>
    <n v="10"/>
    <n v="1833000"/>
    <n v="0.01"/>
    <n v="18330"/>
    <n v="1814670"/>
  </r>
  <r>
    <s v="6301-1"/>
    <d v="2019-09-03T00:00:00"/>
    <x v="3"/>
    <s v="Oman Sihombing"/>
    <s v="Jl. Raya Ujungberung No. 121"/>
    <x v="2"/>
    <x v="3"/>
    <s v="E1032"/>
    <s v="Critical"/>
    <s v="Ames Color-File Green Diamond Border X-ray Mailers"/>
    <s v="Office Supplies"/>
    <s v="Small Box"/>
    <s v="Regular Air"/>
    <d v="2019-09-03T00:00:00"/>
    <n v="781050"/>
    <n v="1259700"/>
    <n v="478650"/>
    <n v="46"/>
    <n v="57946200"/>
    <n v="0.06"/>
    <n v="3476772"/>
    <n v="54469428"/>
  </r>
  <r>
    <s v="6302-1"/>
    <d v="2019-09-03T00:00:00"/>
    <x v="3"/>
    <s v="Gantar Kuswoyo"/>
    <s v="Jalan Jend. A. Yani No. 48"/>
    <x v="1"/>
    <x v="1"/>
    <s v="E1036"/>
    <s v="Critical"/>
    <s v="Multi-Use Personal File Cart and Caster Set, Three Stacking Bins"/>
    <s v="Office Supplies"/>
    <s v="Small Box"/>
    <s v="Regular Air"/>
    <d v="2019-09-04T00:00:00"/>
    <n v="224250"/>
    <n v="521400"/>
    <n v="297150"/>
    <n v="47"/>
    <n v="24505800"/>
    <n v="0.09"/>
    <n v="2205522"/>
    <n v="22300278"/>
  </r>
  <r>
    <s v="6303-1"/>
    <d v="2019-09-04T00:00:00"/>
    <x v="3"/>
    <s v="Cengkal Prastuti"/>
    <s v="Gang Setiabudhi No. 1"/>
    <x v="2"/>
    <x v="1"/>
    <s v="E1036"/>
    <s v="Medium"/>
    <s v="Beekin 6 Outlet Metallic Surge Strip"/>
    <s v="Office Supplies"/>
    <s v="Small Box"/>
    <s v="Regular Air"/>
    <d v="2019-09-06T00:00:00"/>
    <n v="66900"/>
    <n v="163350"/>
    <n v="96450"/>
    <n v="1"/>
    <n v="163350"/>
    <n v="0"/>
    <n v="0"/>
    <n v="163350"/>
  </r>
  <r>
    <s v="6304-1"/>
    <d v="2019-09-04T00:00:00"/>
    <x v="3"/>
    <s v="Ina Nasyidah"/>
    <s v="Jalan Pasteur No. 217"/>
    <x v="1"/>
    <x v="0"/>
    <s v="E1031"/>
    <s v="Not Specified"/>
    <s v="Smiths General Use 3-Ring Binders"/>
    <s v="Office Supplies"/>
    <s v="Small Box"/>
    <s v="Regular Air"/>
    <d v="2019-09-05T00:00:00"/>
    <n v="17700"/>
    <n v="28200"/>
    <n v="10500"/>
    <n v="22"/>
    <n v="620400"/>
    <n v="0.09"/>
    <n v="55836"/>
    <n v="564564"/>
  </r>
  <r>
    <s v="6306-1"/>
    <d v="2019-09-05T00:00:00"/>
    <x v="3"/>
    <s v="Leo Sudiati"/>
    <s v="Jalan Kutai No. 503"/>
    <x v="1"/>
    <x v="3"/>
    <s v="E1039"/>
    <s v="High"/>
    <s v="DrawIt Pizazz Watercolor Pencils, 10-Color Set with Brush"/>
    <s v="Office Supplies"/>
    <s v="Wrap Bag"/>
    <s v="Express Air"/>
    <d v="2019-09-06T00:00:00"/>
    <n v="35850"/>
    <n v="63900"/>
    <n v="28050"/>
    <n v="5"/>
    <n v="319500"/>
    <n v="0.01"/>
    <n v="3195"/>
    <n v="316305"/>
  </r>
  <r>
    <s v="6307-1"/>
    <d v="2019-09-08T00:00:00"/>
    <x v="3"/>
    <s v="Prima Prasetyo"/>
    <s v="Gang Asia Afrika No. 72"/>
    <x v="1"/>
    <x v="3"/>
    <s v="E1037"/>
    <s v="Medium"/>
    <s v="Airmail Envelopes"/>
    <s v="Office Supplies"/>
    <s v="Small Box"/>
    <s v="Regular Air"/>
    <d v="2019-09-09T00:00:00"/>
    <n v="780600"/>
    <n v="1258950"/>
    <n v="478350"/>
    <n v="5"/>
    <n v="6294750"/>
    <n v="0.04"/>
    <n v="251790"/>
    <n v="6042960"/>
  </r>
  <r>
    <s v="6309-1"/>
    <d v="2019-09-09T00:00:00"/>
    <x v="3"/>
    <s v="Rahman Yuliarti"/>
    <s v="Jl. Abdul Muis No. 3"/>
    <x v="1"/>
    <x v="1"/>
    <s v="E1037"/>
    <s v="Not Specified"/>
    <s v="Artisan Printable Repositionable Plastic Tabs"/>
    <s v="Office Supplies"/>
    <s v="Small Box"/>
    <s v="Regular Air"/>
    <d v="2019-09-09T00:00:00"/>
    <n v="79950"/>
    <n v="129000"/>
    <n v="49050"/>
    <n v="1"/>
    <n v="129000"/>
    <n v="0.06"/>
    <n v="7740"/>
    <n v="121260"/>
  </r>
  <r>
    <s v="6311-1"/>
    <d v="2019-09-11T00:00:00"/>
    <x v="3"/>
    <s v="Dina Sitorus"/>
    <s v="Gang Merdeka No. 298"/>
    <x v="1"/>
    <x v="2"/>
    <s v="E1031"/>
    <s v="Medium"/>
    <s v="Multi-Use Personal File Cart and Caster Set, Three Stacking Bins"/>
    <s v="Office Supplies"/>
    <s v="Small Box"/>
    <s v="Regular Air"/>
    <d v="2019-09-12T00:00:00"/>
    <n v="224250"/>
    <n v="521400"/>
    <n v="297150"/>
    <n v="32"/>
    <n v="16684800"/>
    <n v="0.02"/>
    <n v="333696"/>
    <n v="16351104"/>
  </r>
  <r>
    <s v="6313-1"/>
    <d v="2019-09-12T00:00:00"/>
    <x v="3"/>
    <s v="Mahfud Laksita"/>
    <s v="Jl. Raya Ujungberung No. 121"/>
    <x v="2"/>
    <x v="0"/>
    <s v="E1032"/>
    <s v="Medium"/>
    <s v="TechSavi Internet Navigator Keyboard"/>
    <s v="Technology"/>
    <s v="Small Box"/>
    <s v="Regular Air"/>
    <d v="2019-09-12T00:00:00"/>
    <n v="93000"/>
    <n v="464700"/>
    <n v="371700"/>
    <n v="24"/>
    <n v="11152800"/>
    <n v="0.08"/>
    <n v="892224"/>
    <n v="10260576"/>
  </r>
  <r>
    <s v="6315-1"/>
    <d v="2019-09-13T00:00:00"/>
    <x v="3"/>
    <s v="Siska Halim"/>
    <s v="Jl. HOS. Cokroaminoto No. 1"/>
    <x v="1"/>
    <x v="2"/>
    <s v="E1039"/>
    <s v="Low"/>
    <s v="Office Shears by Apex"/>
    <s v="Office Supplies"/>
    <s v="Small Pack"/>
    <s v="Regular Air"/>
    <d v="2019-09-15T00:00:00"/>
    <n v="14100"/>
    <n v="31200"/>
    <n v="17100"/>
    <n v="49"/>
    <n v="1528800"/>
    <n v="0.08"/>
    <n v="122304"/>
    <n v="1406496"/>
  </r>
  <r>
    <s v="6316-1"/>
    <d v="2019-09-13T00:00:00"/>
    <x v="3"/>
    <s v="Dwi Suartini"/>
    <s v="Gang H.J Maemunah No. 6"/>
    <x v="2"/>
    <x v="3"/>
    <s v="E1032"/>
    <s v="High"/>
    <s v="TechSavi Cordless Access Keyboard"/>
    <s v="Technology"/>
    <s v="Small Box"/>
    <s v="Regular Air"/>
    <d v="2019-09-16T00:00:00"/>
    <n v="220500"/>
    <n v="449850"/>
    <n v="229350"/>
    <n v="1"/>
    <n v="449850"/>
    <n v="0.04"/>
    <n v="17994"/>
    <n v="431856"/>
  </r>
  <r>
    <s v="6317-1"/>
    <d v="2019-09-15T00:00:00"/>
    <x v="3"/>
    <s v="Chandra Firmansyah"/>
    <s v="Jalan Kutai No. 503"/>
    <x v="1"/>
    <x v="2"/>
    <s v="E1039"/>
    <s v="Critical"/>
    <s v="Smiths Bulk Pack Metal Binder Clips"/>
    <s v="Office Supplies"/>
    <s v="Wrap Bag"/>
    <s v="Regular Air"/>
    <d v="2019-09-17T00:00:00"/>
    <n v="59250"/>
    <n v="91200"/>
    <n v="31950"/>
    <n v="50"/>
    <n v="4560000"/>
    <n v="0.09"/>
    <n v="410400"/>
    <n v="4149600"/>
  </r>
  <r>
    <s v="6319-1"/>
    <d v="2019-09-16T00:00:00"/>
    <x v="3"/>
    <s v="Asman Dongoran"/>
    <s v="Gg. Jayawijaya No. 34"/>
    <x v="1"/>
    <x v="3"/>
    <s v="E1031"/>
    <s v="Critical"/>
    <s v="Artisan 481 Labels"/>
    <s v="Office Supplies"/>
    <s v="Small Box"/>
    <s v="Regular Air"/>
    <d v="2019-09-17T00:00:00"/>
    <n v="29100"/>
    <n v="46200"/>
    <n v="17100"/>
    <n v="11"/>
    <n v="508200"/>
    <n v="0.03"/>
    <n v="15246"/>
    <n v="492954"/>
  </r>
  <r>
    <s v="6320-1"/>
    <d v="2019-09-16T00:00:00"/>
    <x v="3"/>
    <s v="Radika Suartini"/>
    <s v="Jl. Moch. Toha No. 1"/>
    <x v="1"/>
    <x v="3"/>
    <s v="E1041"/>
    <s v="Not Specified"/>
    <s v="OIC Thumb-Tacks"/>
    <s v="Office Supplies"/>
    <s v="Wrap Bag"/>
    <s v="Regular Air"/>
    <d v="2019-09-18T00:00:00"/>
    <n v="10650"/>
    <n v="17100"/>
    <n v="6450"/>
    <n v="3"/>
    <n v="51300"/>
    <n v="0.1"/>
    <n v="5130"/>
    <n v="46170"/>
  </r>
  <r>
    <s v="6321-1"/>
    <d v="2019-09-24T00:00:00"/>
    <x v="3"/>
    <s v="Satya Nurdiyanti"/>
    <s v="Jalan S. Parman No. 88"/>
    <x v="2"/>
    <x v="1"/>
    <s v="E1036"/>
    <s v="Critical"/>
    <s v="Steady Liquid Accent Tank-Style Highlighters"/>
    <s v="Office Supplies"/>
    <s v="Wrap Bag"/>
    <s v="Regular Air"/>
    <d v="2019-09-25T00:00:00"/>
    <n v="19650"/>
    <n v="42600"/>
    <n v="22950"/>
    <n v="9"/>
    <n v="383400"/>
    <n v="0.08"/>
    <n v="30672"/>
    <n v="352728"/>
  </r>
  <r>
    <s v="6322-1"/>
    <d v="2019-09-26T00:00:00"/>
    <x v="3"/>
    <s v="Aris Widiastuti"/>
    <s v="Jl. S. Parman No. 91"/>
    <x v="1"/>
    <x v="0"/>
    <s v="E1034"/>
    <s v="Critical"/>
    <s v="Adesso Programmable 142-Key Keyboard"/>
    <s v="Technology"/>
    <s v="Small Box"/>
    <s v="Regular Air"/>
    <d v="2019-09-28T00:00:00"/>
    <n v="480300"/>
    <n v="2287200"/>
    <n v="1806900"/>
    <n v="12"/>
    <n v="27446400"/>
    <n v="0.1"/>
    <n v="2744640"/>
    <n v="24701760"/>
  </r>
  <r>
    <s v="6324-1"/>
    <d v="2019-09-27T00:00:00"/>
    <x v="3"/>
    <s v="Ayu Wastuti"/>
    <s v="Gg. M.H Thamrin No. 784"/>
    <x v="0"/>
    <x v="0"/>
    <s v="E1029"/>
    <s v="Low"/>
    <s v="1726 Digital Answering Machine"/>
    <s v="Technology"/>
    <s v="Medium Box"/>
    <s v="Regular Air"/>
    <d v="2019-09-27T00:00:00"/>
    <n v="132300"/>
    <n v="314850"/>
    <n v="182550"/>
    <n v="2"/>
    <n v="629700"/>
    <n v="0.01"/>
    <n v="6297"/>
    <n v="623403"/>
  </r>
  <r>
    <s v="6325-1"/>
    <d v="2019-09-27T00:00:00"/>
    <x v="3"/>
    <s v="Jasmani Zulkarnain"/>
    <s v="Jl. Pasir Koja No. 059"/>
    <x v="1"/>
    <x v="0"/>
    <s v="E1032"/>
    <s v="High"/>
    <s v="Adesso Programmable 142-Key Keyboard"/>
    <s v="Technology"/>
    <s v="Small Box"/>
    <s v="Regular Air"/>
    <d v="2019-09-29T00:00:00"/>
    <n v="480300"/>
    <n v="2287200"/>
    <n v="1806900"/>
    <n v="37"/>
    <n v="84626400"/>
    <n v="0.1"/>
    <n v="8462640"/>
    <n v="76163760"/>
  </r>
  <r>
    <s v="6325-2"/>
    <d v="2019-09-27T00:00:00"/>
    <x v="3"/>
    <s v="Jasmani Zulkarnain"/>
    <s v="Jl. Pasir Koja No. 059"/>
    <x v="1"/>
    <x v="0"/>
    <s v="E1032"/>
    <s v="High"/>
    <s v="Laser DVD-RAM discs"/>
    <s v="Technology"/>
    <s v="Small Pack"/>
    <s v="Regular Air"/>
    <d v="2019-09-29T00:00:00"/>
    <n v="302700"/>
    <n v="531150"/>
    <n v="228450"/>
    <n v="30"/>
    <n v="15934500"/>
    <n v="0.08"/>
    <n v="1274760"/>
    <n v="14659740"/>
  </r>
  <r>
    <s v="6327-1"/>
    <d v="2019-09-27T00:00:00"/>
    <x v="3"/>
    <s v="Enteng Widodo"/>
    <s v="Jalan Jayawijaya No. 5"/>
    <x v="1"/>
    <x v="1"/>
    <s v="E1033"/>
    <s v="Critical"/>
    <s v="Multimedia Mailers"/>
    <s v="Office Supplies"/>
    <s v="Small Box"/>
    <s v="Express Air"/>
    <d v="2019-09-28T00:00:00"/>
    <n v="1490850"/>
    <n v="2443950"/>
    <n v="953100"/>
    <n v="36"/>
    <n v="87982200"/>
    <n v="0.05"/>
    <n v="4399110"/>
    <n v="83583090"/>
  </r>
  <r>
    <s v="6328-1"/>
    <d v="2019-09-27T00:00:00"/>
    <x v="3"/>
    <s v="Ayu Wastuti"/>
    <s v="Gg. M.H Thamrin No. 784"/>
    <x v="0"/>
    <x v="0"/>
    <s v="E1029"/>
    <s v="Low"/>
    <s v="OIC Thumb-Tacks"/>
    <s v="Office Supplies"/>
    <s v="Wrap Bag"/>
    <s v="Regular Air"/>
    <d v="2019-10-02T00:00:00"/>
    <n v="10650"/>
    <n v="17100"/>
    <n v="6450"/>
    <n v="31"/>
    <n v="530100"/>
    <n v="7.0000000000000007E-2"/>
    <n v="37107"/>
    <n v="492993"/>
  </r>
  <r>
    <s v="6329-1"/>
    <d v="2019-09-28T00:00:00"/>
    <x v="3"/>
    <s v="Janet Riyanti"/>
    <s v="Jalan Otto Iskandardinata No. 1"/>
    <x v="1"/>
    <x v="0"/>
    <s v="E1032"/>
    <s v="Low"/>
    <s v="Artisan Flip-Chart Easel Binder, Black"/>
    <s v="Office Supplies"/>
    <s v="Small Box"/>
    <s v="Regular Air"/>
    <d v="2019-09-30T00:00:00"/>
    <n v="208200"/>
    <n v="335700"/>
    <n v="127500"/>
    <n v="11"/>
    <n v="3692700"/>
    <n v="0.01"/>
    <n v="36927"/>
    <n v="3655773"/>
  </r>
  <r>
    <s v="6330-1"/>
    <d v="2019-09-28T00:00:00"/>
    <x v="3"/>
    <s v="Saiful Putra"/>
    <s v="Gg. Siliwangi No. 82"/>
    <x v="1"/>
    <x v="1"/>
    <s v="E1036"/>
    <s v="Not Specified"/>
    <s v="Steady EarthWrite Recycled Pencils, Medium Soft, #2"/>
    <s v="Office Supplies"/>
    <s v="Wrap Bag"/>
    <s v="Express Air"/>
    <d v="2019-09-30T00:00:00"/>
    <n v="13500"/>
    <n v="31500"/>
    <n v="18000"/>
    <n v="31"/>
    <n v="976500"/>
    <n v="0.08"/>
    <n v="78120"/>
    <n v="898380"/>
  </r>
  <r>
    <s v="6332-1"/>
    <d v="2019-10-01T00:00:00"/>
    <x v="3"/>
    <s v="Margana Handayani"/>
    <s v="Gg. Pacuan Kuda No. 49"/>
    <x v="1"/>
    <x v="0"/>
    <s v="E1037"/>
    <s v="Low"/>
    <s v="UGen RF Keyboard"/>
    <s v="Technology"/>
    <s v="Small Box"/>
    <s v="Regular Air"/>
    <d v="2019-10-03T00:00:00"/>
    <n v="1223850"/>
    <n v="2399850"/>
    <n v="1176000"/>
    <n v="31"/>
    <n v="74395350"/>
    <n v="0.01"/>
    <n v="743954"/>
    <n v="73651397"/>
  </r>
  <r>
    <s v="6333-1"/>
    <d v="2019-10-02T00:00:00"/>
    <x v="3"/>
    <s v="Laila Tarihoran"/>
    <s v="Gg. Stasiun Wonokromo No. 324"/>
    <x v="1"/>
    <x v="2"/>
    <s v="E1034"/>
    <s v="Medium"/>
    <s v="Apex Preferred Stainless Steel Scissors"/>
    <s v="Office Supplies"/>
    <s v="Small Pack"/>
    <s v="Regular Air"/>
    <d v="2019-10-03T00:00:00"/>
    <n v="37500"/>
    <n v="85200"/>
    <n v="47700"/>
    <n v="27"/>
    <n v="2300400"/>
    <n v="0.03"/>
    <n v="69012"/>
    <n v="2231388"/>
  </r>
  <r>
    <s v="6335-1"/>
    <d v="2019-10-03T00:00:00"/>
    <x v="3"/>
    <s v="Timbul Marpaung"/>
    <s v="Gang Ciwastra No. 43"/>
    <x v="1"/>
    <x v="2"/>
    <s v="E1040"/>
    <s v="High"/>
    <s v="DrawIt Colored Pencils, 48-Color Set"/>
    <s v="Office Supplies"/>
    <s v="Wrap Bag"/>
    <s v="Regular Air"/>
    <d v="2019-10-04T00:00:00"/>
    <n v="323400"/>
    <n v="548250"/>
    <n v="224850"/>
    <n v="34"/>
    <n v="18640500"/>
    <n v="0.1"/>
    <n v="1864050"/>
    <n v="16776450"/>
  </r>
  <r>
    <s v="6336-1"/>
    <d v="2019-10-03T00:00:00"/>
    <x v="3"/>
    <s v="Nilam Prastuti"/>
    <s v="Gang Asia Afrika No. 96"/>
    <x v="1"/>
    <x v="2"/>
    <s v="E1036"/>
    <s v="Medium"/>
    <s v="Pizazz Drawing Pencil Set"/>
    <s v="Office Supplies"/>
    <s v="Wrap Bag"/>
    <s v="Express Air"/>
    <d v="2019-10-03T00:00:00"/>
    <n v="22950"/>
    <n v="41700"/>
    <n v="18750"/>
    <n v="47"/>
    <n v="1959900"/>
    <n v="0.1"/>
    <n v="195990"/>
    <n v="1763910"/>
  </r>
  <r>
    <s v="6336-2"/>
    <d v="2019-10-03T00:00:00"/>
    <x v="3"/>
    <s v="Nilam Prastuti"/>
    <s v="Gang Asia Afrika No. 96"/>
    <x v="1"/>
    <x v="2"/>
    <s v="E1036"/>
    <s v="Medium"/>
    <s v="Smiths Metal Binder Clips"/>
    <s v="Office Supplies"/>
    <s v="Wrap Bag"/>
    <s v="Regular Air"/>
    <d v="2019-10-06T00:00:00"/>
    <n v="24000"/>
    <n v="39300"/>
    <n v="15300"/>
    <n v="30"/>
    <n v="1179000"/>
    <n v="0.05"/>
    <n v="58950"/>
    <n v="1120050"/>
  </r>
  <r>
    <s v="6337-1"/>
    <d v="2019-10-08T00:00:00"/>
    <x v="3"/>
    <s v="Latika Siregar"/>
    <s v="Jalan S. Parman No. 88"/>
    <x v="2"/>
    <x v="1"/>
    <s v="E1036"/>
    <s v="Not Specified"/>
    <s v="Wirebound Voice Message Log Book"/>
    <s v="Office Supplies"/>
    <s v="Wrap Bag"/>
    <s v="Regular Air"/>
    <d v="2019-10-10T00:00:00"/>
    <n v="43500"/>
    <n v="71400"/>
    <n v="27900"/>
    <n v="5"/>
    <n v="357000"/>
    <n v="0.09"/>
    <n v="32130"/>
    <n v="324870"/>
  </r>
  <r>
    <s v="6338-1"/>
    <d v="2019-10-11T00:00:00"/>
    <x v="3"/>
    <s v="Cawuk Fujiati"/>
    <s v="Jl. S. Parman No. 38"/>
    <x v="1"/>
    <x v="1"/>
    <s v="E1033"/>
    <s v="Medium"/>
    <s v="Artisan Durable Binders"/>
    <s v="Office Supplies"/>
    <s v="Small Box"/>
    <s v="Regular Air"/>
    <d v="2019-10-13T00:00:00"/>
    <n v="27600"/>
    <n v="43200"/>
    <n v="15600"/>
    <n v="25"/>
    <n v="1080000"/>
    <n v="0.04"/>
    <n v="43200"/>
    <n v="1036800"/>
  </r>
  <r>
    <s v="6339-1"/>
    <d v="2019-10-12T00:00:00"/>
    <x v="3"/>
    <s v="Bambang Rajata"/>
    <s v="Gang K.H. Wahid Hasyim No. 1"/>
    <x v="2"/>
    <x v="3"/>
    <s v="E1032"/>
    <s v="Low"/>
    <s v="Alto Memo Cubes"/>
    <s v="Office Supplies"/>
    <s v="Wrap Bag"/>
    <s v="Express Air"/>
    <d v="2019-10-17T00:00:00"/>
    <n v="49800"/>
    <n v="77700"/>
    <n v="27900"/>
    <n v="1"/>
    <n v="77700"/>
    <n v="0.02"/>
    <n v="1554"/>
    <n v="76146"/>
  </r>
  <r>
    <s v="6339-2"/>
    <d v="2019-10-12T00:00:00"/>
    <x v="3"/>
    <s v="Bambang Rajata"/>
    <s v="Gang K.H. Wahid Hasyim No. 1"/>
    <x v="2"/>
    <x v="3"/>
    <s v="E1032"/>
    <s v="Low"/>
    <s v="Artisan Hi-Liter Smear-Safe Highlighters"/>
    <s v="Office Supplies"/>
    <s v="Wrap Bag"/>
    <s v="Regular Air"/>
    <d v="2019-10-16T00:00:00"/>
    <n v="44700"/>
    <n v="87600"/>
    <n v="42900"/>
    <n v="4"/>
    <n v="350400"/>
    <n v="0.09"/>
    <n v="31536"/>
    <n v="318864"/>
  </r>
  <r>
    <s v="6340-1"/>
    <d v="2019-10-12T00:00:00"/>
    <x v="3"/>
    <s v="Unggul Megantara"/>
    <s v="Gang Otto Iskandardinata No. 167"/>
    <x v="1"/>
    <x v="1"/>
    <s v="E1037"/>
    <s v="Critical"/>
    <s v="Artisan 478 Labels"/>
    <s v="Office Supplies"/>
    <s v="Small Box"/>
    <s v="Regular Air"/>
    <d v="2019-10-14T00:00:00"/>
    <n v="47100"/>
    <n v="73650"/>
    <n v="26550"/>
    <n v="28"/>
    <n v="2062200"/>
    <n v="0.08"/>
    <n v="164976"/>
    <n v="1897224"/>
  </r>
  <r>
    <s v="6342-1"/>
    <d v="2019-10-13T00:00:00"/>
    <x v="3"/>
    <s v="Niyaga Laksita"/>
    <s v="Gg. Suniaraja No. 21"/>
    <x v="1"/>
    <x v="2"/>
    <s v="E1031"/>
    <s v="Low"/>
    <s v="Artisan Flip-Chart Easel Binder, Black"/>
    <s v="Office Supplies"/>
    <s v="Small Box"/>
    <s v="Regular Air"/>
    <d v="2019-10-15T00:00:00"/>
    <n v="208200"/>
    <n v="335700"/>
    <n v="127500"/>
    <n v="9"/>
    <n v="3021300"/>
    <n v="0.03"/>
    <n v="90639"/>
    <n v="2930661"/>
  </r>
  <r>
    <s v="6343-1"/>
    <d v="2019-10-13T00:00:00"/>
    <x v="3"/>
    <s v="Eka Sitorus"/>
    <s v="Jalan Rumah Sakit No. 287"/>
    <x v="1"/>
    <x v="1"/>
    <s v="E1032"/>
    <s v="High"/>
    <s v="Bagged Rubber Bands"/>
    <s v="Office Supplies"/>
    <s v="Wrap Bag"/>
    <s v="Regular Air"/>
    <d v="2019-10-14T00:00:00"/>
    <n v="3600"/>
    <n v="18900"/>
    <n v="15300"/>
    <n v="47"/>
    <n v="888300"/>
    <n v="0"/>
    <n v="0"/>
    <n v="888300"/>
  </r>
  <r>
    <s v="6345-1"/>
    <d v="2019-10-15T00:00:00"/>
    <x v="3"/>
    <s v="Mahdi Rajata"/>
    <s v="Jl. Pasir Koja No. 059"/>
    <x v="1"/>
    <x v="0"/>
    <s v="E1032"/>
    <s v="High"/>
    <s v="Artisan 474 Labels"/>
    <s v="Office Supplies"/>
    <s v="Small Box"/>
    <s v="Regular Air"/>
    <d v="2019-10-17T00:00:00"/>
    <n v="27600"/>
    <n v="43200"/>
    <n v="15600"/>
    <n v="18"/>
    <n v="777600"/>
    <n v="0.03"/>
    <n v="23328"/>
    <n v="754272"/>
  </r>
  <r>
    <s v="6346-1"/>
    <d v="2019-10-15T00:00:00"/>
    <x v="3"/>
    <s v="Kezia Astuti"/>
    <s v="Jalan Gegerkalong Hilir No. 763"/>
    <x v="1"/>
    <x v="1"/>
    <s v="E1030"/>
    <s v="Critical"/>
    <s v="Smiths Metal Binder Clips"/>
    <s v="Office Supplies"/>
    <s v="Wrap Bag"/>
    <s v="Regular Air"/>
    <d v="2019-10-17T00:00:00"/>
    <n v="24000"/>
    <n v="39300"/>
    <n v="15300"/>
    <n v="16"/>
    <n v="628800"/>
    <n v="0.09"/>
    <n v="56592"/>
    <n v="572208"/>
  </r>
  <r>
    <s v="6347-1"/>
    <d v="2019-10-15T00:00:00"/>
    <x v="3"/>
    <s v="Vinsen Widodo"/>
    <s v="Jalan Jayawijaya No. 5"/>
    <x v="1"/>
    <x v="0"/>
    <s v="E1033"/>
    <s v="Low"/>
    <s v="Aluminum Document Frame"/>
    <s v="Furniture"/>
    <s v="Small Pack"/>
    <s v="Regular Air"/>
    <d v="2019-10-22T00:00:00"/>
    <n v="82500"/>
    <n v="183300"/>
    <n v="100800"/>
    <n v="46"/>
    <n v="8431800"/>
    <n v="0.03"/>
    <n v="252954"/>
    <n v="8178846"/>
  </r>
  <r>
    <s v="6348-1"/>
    <d v="2019-10-16T00:00:00"/>
    <x v="3"/>
    <s v="Ajiono Setiawan"/>
    <s v="Jl. Sadang Serang No. 015"/>
    <x v="1"/>
    <x v="0"/>
    <s v="E1036"/>
    <s v="Medium"/>
    <s v="Assorted Color Push Pins"/>
    <s v="Office Supplies"/>
    <s v="Wrap Bag"/>
    <s v="Regular Air"/>
    <d v="2019-10-18T00:00:00"/>
    <n v="13050"/>
    <n v="27150"/>
    <n v="14100"/>
    <n v="50"/>
    <n v="1357500"/>
    <n v="0.08"/>
    <n v="108600"/>
    <n v="1248900"/>
  </r>
  <r>
    <s v="6349-1"/>
    <d v="2019-10-18T00:00:00"/>
    <x v="3"/>
    <s v="Tantri Hutapea"/>
    <s v="Jalan PHH. Mustofa No. 625"/>
    <x v="1"/>
    <x v="0"/>
    <s v="E1034"/>
    <s v="Not Specified"/>
    <s v="Artisan Poly Binder Pockets"/>
    <s v="Office Supplies"/>
    <s v="Small Box"/>
    <s v="Express Air"/>
    <d v="2019-10-20T00:00:00"/>
    <n v="33900"/>
    <n v="53700"/>
    <n v="19800"/>
    <n v="36"/>
    <n v="1933200"/>
    <n v="0.04"/>
    <n v="77328"/>
    <n v="1855872"/>
  </r>
  <r>
    <s v="6351-1"/>
    <d v="2019-10-20T00:00:00"/>
    <x v="3"/>
    <s v="Puji Waskita"/>
    <s v="Jl. Ciwastra No. 543"/>
    <x v="0"/>
    <x v="0"/>
    <s v="E1029"/>
    <s v="High"/>
    <s v="Pizazz Dustless Chalk Sticks"/>
    <s v="Office Supplies"/>
    <s v="Wrap Bag"/>
    <s v="Regular Air"/>
    <d v="2019-10-21T00:00:00"/>
    <n v="16350"/>
    <n v="25200"/>
    <n v="8850"/>
    <n v="50"/>
    <n v="1260000"/>
    <n v="0.09"/>
    <n v="113400"/>
    <n v="1146600"/>
  </r>
  <r>
    <s v="6352-1"/>
    <d v="2019-10-24T00:00:00"/>
    <x v="3"/>
    <s v="Wawan Haryanti"/>
    <s v="Gg. Surapati No. 4"/>
    <x v="1"/>
    <x v="0"/>
    <s v="E1031"/>
    <s v="Medium"/>
    <s v="Wirebound Message Book, 4 per Page"/>
    <s v="Office Supplies"/>
    <s v="Wrap Bag"/>
    <s v="Regular Air"/>
    <d v="2019-10-25T00:00:00"/>
    <n v="52200"/>
    <n v="81450"/>
    <n v="29250"/>
    <n v="2"/>
    <n v="162900"/>
    <n v="0.03"/>
    <n v="4887"/>
    <n v="158013"/>
  </r>
  <r>
    <s v="6353-1"/>
    <d v="2019-10-25T00:00:00"/>
    <x v="3"/>
    <s v="Umi Marbun"/>
    <s v="Gang Monginsidi No. 138"/>
    <x v="0"/>
    <x v="3"/>
    <s v="E1029"/>
    <s v="Medium"/>
    <s v="Artisan Hanging File Binders"/>
    <s v="Office Supplies"/>
    <s v="Small Box"/>
    <s v="Regular Air"/>
    <d v="2019-10-26T00:00:00"/>
    <n v="54750"/>
    <n v="89700"/>
    <n v="34950"/>
    <n v="22"/>
    <n v="1973400"/>
    <n v="7.0000000000000007E-2"/>
    <n v="138138"/>
    <n v="1835262"/>
  </r>
  <r>
    <s v="6354-1"/>
    <d v="2019-10-29T00:00:00"/>
    <x v="3"/>
    <s v="Halim Jailani"/>
    <s v="Gg. Monginsidi No. 3"/>
    <x v="0"/>
    <x v="0"/>
    <s v="E1029"/>
    <s v="High"/>
    <s v="Adesso Programmable 142-Key Keyboard"/>
    <s v="Technology"/>
    <s v="Small Box"/>
    <s v="Regular Air"/>
    <d v="2019-10-31T00:00:00"/>
    <n v="480300"/>
    <n v="2287200"/>
    <n v="1806900"/>
    <n v="2"/>
    <n v="4574400"/>
    <n v="0.03"/>
    <n v="137232"/>
    <n v="4437168"/>
  </r>
  <r>
    <s v="6355-1"/>
    <d v="2019-10-30T00:00:00"/>
    <x v="3"/>
    <s v="Diah Prakasa"/>
    <s v="Jl. Pasir Koja No. 2"/>
    <x v="2"/>
    <x v="1"/>
    <s v="E1033"/>
    <s v="Not Specified"/>
    <s v="Steady Pocket Accent Highlighters"/>
    <s v="Office Supplies"/>
    <s v="Wrap Bag"/>
    <s v="Regular Air"/>
    <d v="2019-10-31T00:00:00"/>
    <n v="13950"/>
    <n v="24000"/>
    <n v="10050"/>
    <n v="39"/>
    <n v="936000"/>
    <n v="0.1"/>
    <n v="93600"/>
    <n v="842400"/>
  </r>
  <r>
    <s v="6356-1"/>
    <d v="2019-11-09T00:00:00"/>
    <x v="3"/>
    <s v="Artawan Mahendra"/>
    <s v="Gang Dipatiukur No. 24"/>
    <x v="1"/>
    <x v="0"/>
    <s v="E1034"/>
    <s v="Critical"/>
    <s v="HFX 610 Color Digital Copier / Printer"/>
    <s v="Technology"/>
    <s v="Large Box"/>
    <s v="Regular Air"/>
    <d v="2019-11-11T00:00:00"/>
    <n v="4049850"/>
    <n v="6749850"/>
    <n v="2700000"/>
    <n v="3"/>
    <n v="20249550"/>
    <n v="0.06"/>
    <n v="1214973"/>
    <n v="19034577"/>
  </r>
  <r>
    <s v="6358-1"/>
    <d v="2019-11-10T00:00:00"/>
    <x v="3"/>
    <s v="Danuja Prayoga"/>
    <s v="Gg. Pacuan Kuda No. 49"/>
    <x v="1"/>
    <x v="0"/>
    <s v="E1037"/>
    <s v="Medium"/>
    <s v="Artisan Flip-Chart Easel Binder, Black"/>
    <s v="Office Supplies"/>
    <s v="Small Box"/>
    <s v="Regular Air"/>
    <d v="2019-11-12T00:00:00"/>
    <n v="208200"/>
    <n v="335700"/>
    <n v="127500"/>
    <n v="18"/>
    <n v="6042600"/>
    <n v="0.05"/>
    <n v="302130"/>
    <n v="5740470"/>
  </r>
  <r>
    <s v="6359-1"/>
    <d v="2019-11-15T00:00:00"/>
    <x v="3"/>
    <s v="Rahmi Prabowo"/>
    <s v="Gg. Joyoboyo No. 8"/>
    <x v="0"/>
    <x v="0"/>
    <s v="E1028"/>
    <s v="Not Specified"/>
    <s v="Deluxe Rollaway Locking File with Drawer"/>
    <s v="Office Supplies"/>
    <s v="Small Box"/>
    <s v="Regular Air"/>
    <d v="2019-11-17T00:00:00"/>
    <n v="2682450"/>
    <n v="6238200"/>
    <n v="3555750"/>
    <n v="4"/>
    <n v="24952800"/>
    <n v="0.04"/>
    <n v="998112"/>
    <n v="23954688"/>
  </r>
  <r>
    <s v="6361-1"/>
    <d v="2019-11-16T00:00:00"/>
    <x v="3"/>
    <s v="Galih Halim"/>
    <s v="Gang Otto Iskandardinata No. 167"/>
    <x v="1"/>
    <x v="3"/>
    <s v="E1037"/>
    <s v="Not Specified"/>
    <s v="Smiths SlimLine Pencil Sharpener"/>
    <s v="Office Supplies"/>
    <s v="Small Pack"/>
    <s v="Regular Air"/>
    <d v="2019-11-17T00:00:00"/>
    <n v="71850"/>
    <n v="179550"/>
    <n v="107700"/>
    <n v="49"/>
    <n v="8797950"/>
    <n v="0.09"/>
    <n v="791816"/>
    <n v="8006135"/>
  </r>
  <r>
    <s v="6362-1"/>
    <d v="2019-11-17T00:00:00"/>
    <x v="3"/>
    <s v="Vero Kusumo"/>
    <s v="Jl. S. Parman No. 38"/>
    <x v="1"/>
    <x v="1"/>
    <s v="E1033"/>
    <s v="High"/>
    <s v="UGen Ultra Cordless Optical Suite"/>
    <s v="Technology"/>
    <s v="Small Box"/>
    <s v="Regular Air"/>
    <d v="2019-11-19T00:00:00"/>
    <n v="817800"/>
    <n v="1514550"/>
    <n v="696750"/>
    <n v="41"/>
    <n v="62096550"/>
    <n v="0.03"/>
    <n v="1862897"/>
    <n v="60233654"/>
  </r>
  <r>
    <s v="6364-1"/>
    <d v="2019-11-18T00:00:00"/>
    <x v="3"/>
    <s v="Kamila Sinaga"/>
    <s v="Gang H.J Maemunah No. 6"/>
    <x v="1"/>
    <x v="1"/>
    <s v="E1039"/>
    <s v="High"/>
    <s v="Pizazz Drawing Pencil Set"/>
    <s v="Office Supplies"/>
    <s v="Wrap Bag"/>
    <s v="Regular Air"/>
    <d v="2019-11-19T00:00:00"/>
    <n v="17550"/>
    <n v="41700"/>
    <n v="24150"/>
    <n v="6"/>
    <n v="250200"/>
    <n v="0.01"/>
    <n v="2502"/>
    <n v="247698"/>
  </r>
  <r>
    <s v="6365-1"/>
    <d v="2019-11-20T00:00:00"/>
    <x v="3"/>
    <s v="Kuncara Melani"/>
    <s v="Jl. Gardujati No. 82"/>
    <x v="1"/>
    <x v="2"/>
    <s v="E1037"/>
    <s v="Not Specified"/>
    <s v="Airmail Envelopes"/>
    <s v="Office Supplies"/>
    <s v="Small Box"/>
    <s v="Regular Air"/>
    <d v="2019-11-21T00:00:00"/>
    <n v="780600"/>
    <n v="1258950"/>
    <n v="478350"/>
    <n v="37"/>
    <n v="46581150"/>
    <n v="0.03"/>
    <n v="1397435"/>
    <n v="45183716"/>
  </r>
  <r>
    <s v="6367-1"/>
    <d v="2019-11-21T00:00:00"/>
    <x v="3"/>
    <s v="Siti Anggraini"/>
    <s v="Gang Asia Afrika No. 72"/>
    <x v="1"/>
    <x v="0"/>
    <s v="E1037"/>
    <s v="High"/>
    <s v="Artisan Binder Labels"/>
    <s v="Office Supplies"/>
    <s v="Small Box"/>
    <s v="Regular Air"/>
    <d v="2019-11-22T00:00:00"/>
    <n v="36750"/>
    <n v="58350"/>
    <n v="21600"/>
    <n v="18"/>
    <n v="1050300"/>
    <n v="0.04"/>
    <n v="42012"/>
    <n v="1008288"/>
  </r>
  <r>
    <s v="6369-1"/>
    <d v="2019-11-24T00:00:00"/>
    <x v="3"/>
    <s v="Karna Sinaga"/>
    <s v="Jalan Indragiri No. 077"/>
    <x v="1"/>
    <x v="2"/>
    <s v="E1030"/>
    <s v="High"/>
    <s v="Artisan 487 Labels"/>
    <s v="Office Supplies"/>
    <s v="Small Box"/>
    <s v="Regular Air"/>
    <d v="2019-11-26T00:00:00"/>
    <n v="34350"/>
    <n v="55350"/>
    <n v="21000"/>
    <n v="13"/>
    <n v="719550"/>
    <n v="0.04"/>
    <n v="28782"/>
    <n v="690768"/>
  </r>
  <r>
    <s v="6370-1"/>
    <d v="2019-11-24T00:00:00"/>
    <x v="3"/>
    <s v="Keisha Hutasoit"/>
    <s v="Gang Jend. A. Yani No. 7"/>
    <x v="1"/>
    <x v="1"/>
    <s v="E1030"/>
    <s v="Medium"/>
    <s v="Bagged Rubber Bands"/>
    <s v="Office Supplies"/>
    <s v="Wrap Bag"/>
    <s v="Regular Air"/>
    <d v="2019-11-26T00:00:00"/>
    <n v="3600"/>
    <n v="18900"/>
    <n v="15300"/>
    <n v="34"/>
    <n v="642600"/>
    <n v="0"/>
    <n v="0"/>
    <n v="642600"/>
  </r>
  <r>
    <s v="6371-1"/>
    <d v="2019-11-28T00:00:00"/>
    <x v="3"/>
    <s v="Opung Saptono"/>
    <s v="Jl. Medokan Ayu No. 7"/>
    <x v="1"/>
    <x v="1"/>
    <s v="E1038"/>
    <s v="Low"/>
    <s v="Artisan Binder Labels"/>
    <s v="Office Supplies"/>
    <s v="Small Box"/>
    <s v="Express Air"/>
    <d v="2019-12-03T00:00:00"/>
    <n v="36750"/>
    <n v="58350"/>
    <n v="21600"/>
    <n v="30"/>
    <n v="1750500"/>
    <n v="0.09"/>
    <n v="157545"/>
    <n v="1592955"/>
  </r>
  <r>
    <s v="6373-1"/>
    <d v="2019-11-30T00:00:00"/>
    <x v="3"/>
    <s v="Kamidin Saptono"/>
    <s v="Gang Monginsidi No. 138"/>
    <x v="0"/>
    <x v="2"/>
    <s v="E1029"/>
    <s v="High"/>
    <s v="Wirebound Voice Message Log Book"/>
    <s v="Office Supplies"/>
    <s v="Wrap Bag"/>
    <s v="Regular Air"/>
    <d v="2019-12-01T00:00:00"/>
    <n v="43500"/>
    <n v="71400"/>
    <n v="27900"/>
    <n v="1"/>
    <n v="71400"/>
    <n v="0.02"/>
    <n v="1428"/>
    <n v="69972"/>
  </r>
  <r>
    <s v="6374-1"/>
    <d v="2019-12-01T00:00:00"/>
    <x v="3"/>
    <s v="Mahfud Laksita"/>
    <s v="Jl. Raya Ujungberung No. 121"/>
    <x v="2"/>
    <x v="0"/>
    <s v="E1032"/>
    <s v="High"/>
    <s v="Angle-D Binders with Locking Rings, Label Holders"/>
    <s v="Office Supplies"/>
    <s v="Small Box"/>
    <s v="Express Air"/>
    <d v="2019-12-03T00:00:00"/>
    <n v="67950"/>
    <n v="109500"/>
    <n v="41550"/>
    <n v="41"/>
    <n v="4489500"/>
    <n v="0.05"/>
    <n v="224475"/>
    <n v="4265025"/>
  </r>
  <r>
    <s v="6376-1"/>
    <d v="2019-12-01T00:00:00"/>
    <x v="3"/>
    <s v="Ayu Wastuti"/>
    <s v="Gg. M.H Thamrin No. 784"/>
    <x v="0"/>
    <x v="0"/>
    <s v="E1029"/>
    <s v="Low"/>
    <s v="Colored Envelopes"/>
    <s v="Office Supplies"/>
    <s v="Small Box"/>
    <s v="Regular Air"/>
    <d v="2019-12-05T00:00:00"/>
    <n v="33750"/>
    <n v="55350"/>
    <n v="21600"/>
    <n v="16"/>
    <n v="885600"/>
    <n v="0.02"/>
    <n v="17712"/>
    <n v="867888"/>
  </r>
  <r>
    <s v="6377-1"/>
    <d v="2019-12-03T00:00:00"/>
    <x v="3"/>
    <s v="Garang Kuswoyo"/>
    <s v="Jl. Antapani Lama No. 705"/>
    <x v="0"/>
    <x v="2"/>
    <s v="E1028"/>
    <s v="Low"/>
    <s v="Smiths Bulldog Clip"/>
    <s v="Office Supplies"/>
    <s v="Wrap Bag"/>
    <s v="Regular Air"/>
    <d v="2019-12-08T00:00:00"/>
    <n v="34650"/>
    <n v="56700"/>
    <n v="22050"/>
    <n v="28"/>
    <n v="1587600"/>
    <n v="0.06"/>
    <n v="95256"/>
    <n v="1492344"/>
  </r>
  <r>
    <s v="6379-1"/>
    <d v="2019-12-06T00:00:00"/>
    <x v="3"/>
    <s v="Bakti Simbolon"/>
    <s v="Jl. R.E Martadinata No. 18"/>
    <x v="1"/>
    <x v="1"/>
    <s v="E1039"/>
    <s v="Not Specified"/>
    <s v="PastelOcean Color Pencil Set"/>
    <s v="Office Supplies"/>
    <s v="Wrap Bag"/>
    <s v="Regular Air"/>
    <d v="2019-12-08T00:00:00"/>
    <n v="166650"/>
    <n v="297600"/>
    <n v="130950"/>
    <n v="22"/>
    <n v="6547200"/>
    <n v="0.06"/>
    <n v="392832"/>
    <n v="6154368"/>
  </r>
  <r>
    <s v="6380-1"/>
    <d v="2019-12-07T00:00:00"/>
    <x v="3"/>
    <s v="Yoga Lestari"/>
    <s v="Jl. Gardujati No. 178"/>
    <x v="1"/>
    <x v="0"/>
    <s v="E1031"/>
    <s v="Low"/>
    <s v="600 Series Non-Flip"/>
    <s v="Technology"/>
    <s v="Small Box"/>
    <s v="Regular Air"/>
    <d v="2019-12-07T00:00:00"/>
    <n v="296700"/>
    <n v="689850"/>
    <n v="393150"/>
    <n v="46"/>
    <n v="31733100"/>
    <n v="0.1"/>
    <n v="3173310"/>
    <n v="28559790"/>
  </r>
  <r>
    <s v="6382-1"/>
    <d v="2019-12-07T00:00:00"/>
    <x v="3"/>
    <s v="Rafid Rahayu"/>
    <s v="Jalan Astana Anyar No. 41"/>
    <x v="0"/>
    <x v="3"/>
    <s v="E1028"/>
    <s v="Not Specified"/>
    <s v="Artisan 479 Labels"/>
    <s v="Office Supplies"/>
    <s v="Small Box"/>
    <s v="Regular Air"/>
    <d v="2019-12-10T00:00:00"/>
    <n v="23850"/>
    <n v="39150"/>
    <n v="15300"/>
    <n v="34"/>
    <n v="1331100"/>
    <n v="0"/>
    <n v="0"/>
    <n v="1331100"/>
  </r>
  <r>
    <s v="6384-1"/>
    <d v="2019-12-07T00:00:00"/>
    <x v="3"/>
    <s v="Bahuwarna Winarsih"/>
    <s v="Jl. Pasir Koja No. 08"/>
    <x v="2"/>
    <x v="0"/>
    <s v="E1041"/>
    <s v="Low"/>
    <s v="HFX LaserJet 3310 Copier"/>
    <s v="Technology"/>
    <s v="Large Box"/>
    <s v="Regular Air"/>
    <d v="2019-12-16T00:00:00"/>
    <n v="5669850"/>
    <n v="8999850"/>
    <n v="3330000"/>
    <n v="16"/>
    <n v="143997600"/>
    <n v="0"/>
    <n v="0"/>
    <n v="143997600"/>
  </r>
  <r>
    <s v="6384-2"/>
    <d v="2019-12-07T00:00:00"/>
    <x v="3"/>
    <s v="Bahuwarna Winarsih"/>
    <s v="Jl. Pasir Koja No. 08"/>
    <x v="2"/>
    <x v="0"/>
    <s v="E1041"/>
    <s v="Low"/>
    <s v="PastelOcean Color Pencil Set"/>
    <s v="Office Supplies"/>
    <s v="Wrap Bag"/>
    <s v="Regular Air"/>
    <d v="2019-12-16T00:00:00"/>
    <n v="166650"/>
    <n v="297600"/>
    <n v="130950"/>
    <n v="39"/>
    <n v="11606400"/>
    <n v="0.01"/>
    <n v="116064"/>
    <n v="11490336"/>
  </r>
  <r>
    <s v="6387-1"/>
    <d v="2019-12-07T00:00:00"/>
    <x v="3"/>
    <s v="Jane Gunawan"/>
    <s v="Gg. Dipenogoro No. 947"/>
    <x v="1"/>
    <x v="3"/>
    <s v="E1034"/>
    <s v="Medium"/>
    <s v="Pizazz Drawing Pencil Set"/>
    <s v="Office Supplies"/>
    <s v="Wrap Bag"/>
    <s v="Regular Air"/>
    <d v="2019-12-07T00:00:00"/>
    <n v="22950"/>
    <n v="41700"/>
    <n v="18750"/>
    <n v="23"/>
    <n v="959100"/>
    <n v="0.01"/>
    <n v="9591"/>
    <n v="949509"/>
  </r>
  <r>
    <s v="6388-1"/>
    <d v="2019-12-07T00:00:00"/>
    <x v="3"/>
    <s v="Bakidin Anggraini"/>
    <s v="Jl. Rumah Sakit No. 738"/>
    <x v="0"/>
    <x v="1"/>
    <s v="E1028"/>
    <s v="Medium"/>
    <s v="TypeRight Top-Opening Peel &amp; Seel Envelopes, Plain White"/>
    <s v="Office Supplies"/>
    <s v="Small Box"/>
    <s v="Regular Air"/>
    <d v="2019-12-08T00:00:00"/>
    <n v="252750"/>
    <n v="407700"/>
    <n v="154950"/>
    <n v="50"/>
    <n v="20385000"/>
    <n v="0.02"/>
    <n v="407700"/>
    <n v="19977300"/>
  </r>
  <r>
    <s v="6389-1"/>
    <d v="2019-12-10T00:00:00"/>
    <x v="3"/>
    <s v="Arta Lestari"/>
    <s v="Jl. S. Parman No. 91"/>
    <x v="1"/>
    <x v="1"/>
    <s v="E1034"/>
    <s v="High"/>
    <s v="Apex Straight Scissors"/>
    <s v="Office Supplies"/>
    <s v="Small Pack"/>
    <s v="Express Air"/>
    <d v="2019-12-11T00:00:00"/>
    <n v="77850"/>
    <n v="194700"/>
    <n v="116850"/>
    <n v="42"/>
    <n v="8177400"/>
    <n v="0.05"/>
    <n v="408870"/>
    <n v="7768530"/>
  </r>
  <r>
    <s v="6390-1"/>
    <d v="2019-12-14T00:00:00"/>
    <x v="3"/>
    <s v="Timbul Marpaung"/>
    <s v="Gang Ciwastra No. 43"/>
    <x v="1"/>
    <x v="2"/>
    <s v="E1040"/>
    <s v="Critical"/>
    <s v="Alto Memo Cubes"/>
    <s v="Office Supplies"/>
    <s v="Wrap Bag"/>
    <s v="Regular Air"/>
    <d v="2019-12-16T00:00:00"/>
    <n v="49800"/>
    <n v="77700"/>
    <n v="27900"/>
    <n v="32"/>
    <n v="2486400"/>
    <n v="0.06"/>
    <n v="149184"/>
    <n v="2337216"/>
  </r>
  <r>
    <s v="6391-1"/>
    <d v="2019-12-17T00:00:00"/>
    <x v="3"/>
    <s v="Widya Setiawan"/>
    <s v="Gang Cikapayang No. 055"/>
    <x v="1"/>
    <x v="1"/>
    <s v="E1040"/>
    <s v="Not Specified"/>
    <s v="TechSavi Access Keyboard"/>
    <s v="Technology"/>
    <s v="Small Box"/>
    <s v="Regular Air"/>
    <d v="2019-12-19T00:00:00"/>
    <n v="151050"/>
    <n v="239700"/>
    <n v="88650"/>
    <n v="30"/>
    <n v="7191000"/>
    <n v="0.08"/>
    <n v="575280"/>
    <n v="6615720"/>
  </r>
  <r>
    <s v="6392-1"/>
    <d v="2019-12-18T00:00:00"/>
    <x v="3"/>
    <s v="Daliman Sitorus"/>
    <s v="Jl. R.E Martadinata No. 18"/>
    <x v="1"/>
    <x v="3"/>
    <s v="E1039"/>
    <s v="Medium"/>
    <s v="Artisan 48 Labels"/>
    <s v="Office Supplies"/>
    <s v="Small Box"/>
    <s v="Regular Air"/>
    <d v="2019-12-21T00:00:00"/>
    <n v="57600"/>
    <n v="94500"/>
    <n v="36900"/>
    <n v="40"/>
    <n v="3780000"/>
    <n v="0.04"/>
    <n v="151200"/>
    <n v="3628800"/>
  </r>
  <r>
    <s v="6393-1"/>
    <d v="2019-12-19T00:00:00"/>
    <x v="3"/>
    <s v="Eja Aryani"/>
    <s v="Jl. Dipenogoro No. 447"/>
    <x v="1"/>
    <x v="2"/>
    <s v="E1039"/>
    <s v="Medium"/>
    <s v="Smiths Bulldog Clip"/>
    <s v="Office Supplies"/>
    <s v="Wrap Bag"/>
    <s v="Regular Air"/>
    <d v="2019-12-21T00:00:00"/>
    <n v="34650"/>
    <n v="56700"/>
    <n v="22050"/>
    <n v="38"/>
    <n v="2154600"/>
    <n v="0.03"/>
    <n v="64638"/>
    <n v="2089962"/>
  </r>
  <r>
    <s v="6394-1"/>
    <d v="2019-12-20T00:00:00"/>
    <x v="3"/>
    <s v="Ega Rajata"/>
    <s v="Gang Asia Afrika No. 96"/>
    <x v="1"/>
    <x v="0"/>
    <s v="E1036"/>
    <s v="Medium"/>
    <s v="300 Series Non-Flip"/>
    <s v="Technology"/>
    <s v="Small Box"/>
    <s v="Express Air"/>
    <d v="2019-12-22T00:00:00"/>
    <n v="936000"/>
    <n v="2339850"/>
    <n v="1403850"/>
    <n v="22"/>
    <n v="51476700"/>
    <n v="0.02"/>
    <n v="1029534"/>
    <n v="50447166"/>
  </r>
  <r>
    <s v="6395-1"/>
    <d v="2019-12-20T00:00:00"/>
    <x v="3"/>
    <s v="Cakrawala Yuniar"/>
    <s v="Jalan Jend. A. Yani No. 48"/>
    <x v="1"/>
    <x v="3"/>
    <s v="E1036"/>
    <s v="High"/>
    <s v="Artisan Hi-Liter GlideStik Fluorescent Highlighter, Yellow Ink"/>
    <s v="Office Supplies"/>
    <s v="Wrap Bag"/>
    <s v="Regular Air"/>
    <d v="2019-12-22T00:00:00"/>
    <n v="28800"/>
    <n v="48900"/>
    <n v="20100"/>
    <n v="38"/>
    <n v="1858200"/>
    <n v="0.02"/>
    <n v="37164"/>
    <n v="1821036"/>
  </r>
  <r>
    <s v="6396-1"/>
    <d v="2019-12-27T00:00:00"/>
    <x v="3"/>
    <s v="Labuh Permata"/>
    <s v="Jalan Jend. A. Yani No. 48"/>
    <x v="1"/>
    <x v="3"/>
    <s v="E1036"/>
    <s v="Low"/>
    <s v="Smiths File Caddy"/>
    <s v="Office Supplies"/>
    <s v="Small Box"/>
    <s v="Express Air"/>
    <d v="2020-01-03T00:00:00"/>
    <n v="60450"/>
    <n v="140700"/>
    <n v="80250"/>
    <n v="46"/>
    <n v="6472200"/>
    <n v="0.09"/>
    <n v="582498"/>
    <n v="5889702"/>
  </r>
  <r>
    <s v="6397-1"/>
    <d v="2019-12-28T00:00:00"/>
    <x v="3"/>
    <s v="Bancar Mulyani"/>
    <s v="Jl. Antapani Lama No. 705"/>
    <x v="0"/>
    <x v="0"/>
    <s v="E1028"/>
    <s v="High"/>
    <s v="Pizazz Colored Pencils"/>
    <s v="Office Supplies"/>
    <s v="Wrap Bag"/>
    <s v="Regular Air"/>
    <d v="2019-12-30T00:00:00"/>
    <n v="26400"/>
    <n v="44100"/>
    <n v="17700"/>
    <n v="26"/>
    <n v="1146600"/>
    <n v="0.03"/>
    <n v="34398"/>
    <n v="1112202"/>
  </r>
  <r>
    <s v="6399-1"/>
    <d v="2019-12-29T00:00:00"/>
    <x v="3"/>
    <s v="Kiandra Salahudin"/>
    <s v="Jalan Raya Ujungberung No. 5"/>
    <x v="1"/>
    <x v="3"/>
    <s v="E1037"/>
    <s v="High"/>
    <s v="Emerson LQ-870 Dot Matrix Printer"/>
    <s v="Technology"/>
    <s v="Jumbo Drum"/>
    <s v="Delivery Truck"/>
    <d v="2019-12-30T00:00:00"/>
    <n v="3294150"/>
    <n v="8034600"/>
    <n v="4740450"/>
    <n v="44"/>
    <n v="353522400"/>
    <n v="0.03"/>
    <n v="10605672"/>
    <n v="342916728"/>
  </r>
  <r>
    <s v="6401-1"/>
    <d v="2019-12-31T00:00:00"/>
    <x v="3"/>
    <s v="Cawuk Pradipta"/>
    <s v="Gang Jakarta No. 938"/>
    <x v="1"/>
    <x v="0"/>
    <s v="E1036"/>
    <s v="Low"/>
    <s v="Beekin 105-Key Black Keyboard"/>
    <s v="Technology"/>
    <s v="Small Box"/>
    <s v="Regular Air"/>
    <d v="2020-01-02T00:00:00"/>
    <n v="95850"/>
    <n v="299700"/>
    <n v="203850"/>
    <n v="44"/>
    <n v="13186800"/>
    <n v="0.03"/>
    <n v="395604"/>
    <n v="12791196"/>
  </r>
  <r>
    <s v="6402-1"/>
    <d v="2020-01-01T00:00:00"/>
    <x v="4"/>
    <s v="Nugraha Nurdiyanti"/>
    <s v="Gang Dipatiukur No. 9"/>
    <x v="1"/>
    <x v="2"/>
    <s v="E1033"/>
    <s v="Low"/>
    <s v="Artisan 478 Labels"/>
    <s v="Office Supplies"/>
    <s v="Small Box"/>
    <s v="Regular Air"/>
    <d v="2020-01-01T00:00:00"/>
    <n v="47100"/>
    <n v="73650"/>
    <n v="26550"/>
    <n v="13"/>
    <n v="957450"/>
    <n v="0.01"/>
    <n v="9575"/>
    <n v="947876"/>
  </r>
  <r>
    <s v="6403-1"/>
    <d v="2020-01-01T00:00:00"/>
    <x v="4"/>
    <s v="Ida Waluyo"/>
    <s v="Gang Ciwastra No. 43"/>
    <x v="1"/>
    <x v="3"/>
    <s v="E1040"/>
    <s v="Medium"/>
    <s v="Artisan Printable Repositionable Plastic Tabs"/>
    <s v="Office Supplies"/>
    <s v="Small Box"/>
    <s v="Regular Air"/>
    <d v="2020-01-03T00:00:00"/>
    <n v="79950"/>
    <n v="129000"/>
    <n v="49050"/>
    <n v="2"/>
    <n v="258000"/>
    <n v="0.03"/>
    <n v="7740"/>
    <n v="250260"/>
  </r>
  <r>
    <s v="6403-2"/>
    <d v="2020-01-01T00:00:00"/>
    <x v="4"/>
    <s v="Ida Waluyo"/>
    <s v="Gang Ciwastra No. 43"/>
    <x v="1"/>
    <x v="3"/>
    <s v="E1040"/>
    <s v="Medium"/>
    <s v="Economy Rollaway Files"/>
    <s v="Office Supplies"/>
    <s v="Small Box"/>
    <s v="Regular Air"/>
    <d v="2020-01-02T00:00:00"/>
    <n v="1015950"/>
    <n v="2478000"/>
    <n v="1462050"/>
    <n v="10"/>
    <n v="24780000"/>
    <n v="0.08"/>
    <n v="1982400"/>
    <n v="22797600"/>
  </r>
  <r>
    <s v="6407-1"/>
    <d v="2020-01-03T00:00:00"/>
    <x v="4"/>
    <s v="Daruna Mustofa"/>
    <s v="Jalan Gegerkalong Hilir No. 763"/>
    <x v="0"/>
    <x v="3"/>
    <s v="E1029"/>
    <s v="Low"/>
    <s v="Smiths SlimLine Pencil Sharpener"/>
    <s v="Office Supplies"/>
    <s v="Small Pack"/>
    <s v="Regular Air"/>
    <d v="2020-01-03T00:00:00"/>
    <n v="71850"/>
    <n v="179550"/>
    <n v="107700"/>
    <n v="38"/>
    <n v="6822900"/>
    <n v="0.02"/>
    <n v="136458"/>
    <n v="6686442"/>
  </r>
  <r>
    <s v="6409-1"/>
    <d v="2020-01-03T00:00:00"/>
    <x v="4"/>
    <s v="Niyaga Laksita"/>
    <s v="Gg. Suniaraja No. 21"/>
    <x v="1"/>
    <x v="2"/>
    <s v="E1031"/>
    <s v="Low"/>
    <s v="Wirebound Message Book, 4 per Page"/>
    <s v="Office Supplies"/>
    <s v="Wrap Bag"/>
    <s v="Regular Air"/>
    <d v="2020-01-03T00:00:00"/>
    <n v="52200"/>
    <n v="81450"/>
    <n v="29250"/>
    <n v="12"/>
    <n v="977400"/>
    <n v="0.01"/>
    <n v="9774"/>
    <n v="967626"/>
  </r>
  <r>
    <s v="6411-1"/>
    <d v="2020-01-04T00:00:00"/>
    <x v="4"/>
    <s v="Ilsa Hassanah"/>
    <s v="Gg. Cihampelas No. 423"/>
    <x v="1"/>
    <x v="1"/>
    <s v="E1030"/>
    <s v="Medium"/>
    <s v="Artisan Binder Labels"/>
    <s v="Office Supplies"/>
    <s v="Small Box"/>
    <s v="Regular Air"/>
    <d v="2020-01-04T00:00:00"/>
    <n v="36750"/>
    <n v="58350"/>
    <n v="21600"/>
    <n v="50"/>
    <n v="2917500"/>
    <n v="0.08"/>
    <n v="233400"/>
    <n v="2684100"/>
  </r>
  <r>
    <s v="6413-1"/>
    <d v="2020-01-05T00:00:00"/>
    <x v="4"/>
    <s v="Karsana Nugroho"/>
    <s v="Jalan R.E Martadinata No. 6"/>
    <x v="0"/>
    <x v="3"/>
    <s v="E1029"/>
    <s v="Medium"/>
    <s v="EcoTones Memo Sheets"/>
    <s v="Office Supplies"/>
    <s v="Wrap Bag"/>
    <s v="Regular Air"/>
    <d v="2020-01-06T00:00:00"/>
    <n v="37800"/>
    <n v="60000"/>
    <n v="22200"/>
    <n v="22"/>
    <n v="1320000"/>
    <n v="0.09"/>
    <n v="118800"/>
    <n v="1201200"/>
  </r>
  <r>
    <s v="6414-1"/>
    <d v="2020-01-06T00:00:00"/>
    <x v="4"/>
    <s v="Among Firmansyah"/>
    <s v="Jl. Gardujati No. 82"/>
    <x v="1"/>
    <x v="3"/>
    <s v="E1037"/>
    <s v="Medium"/>
    <s v="3Max Organizer Strips"/>
    <s v="Office Supplies"/>
    <s v="Small Box"/>
    <s v="Regular Air"/>
    <d v="2020-01-09T00:00:00"/>
    <n v="51000"/>
    <n v="81000"/>
    <n v="30000"/>
    <n v="38"/>
    <n v="3078000"/>
    <n v="0.03"/>
    <n v="92340"/>
    <n v="2985660"/>
  </r>
  <r>
    <s v="6415-1"/>
    <d v="2020-01-08T00:00:00"/>
    <x v="4"/>
    <s v="Karta Purnawati"/>
    <s v="Jl. Sukabumi No. 44"/>
    <x v="2"/>
    <x v="1"/>
    <s v="E1036"/>
    <s v="Critical"/>
    <s v="Beekin 6 Outlet Metallic Surge Strip"/>
    <s v="Office Supplies"/>
    <s v="Small Box"/>
    <s v="Regular Air"/>
    <d v="2020-01-09T00:00:00"/>
    <n v="66900"/>
    <n v="163350"/>
    <n v="96450"/>
    <n v="19"/>
    <n v="3103650"/>
    <n v="7.0000000000000007E-2"/>
    <n v="217256"/>
    <n v="2886395"/>
  </r>
  <r>
    <s v="6417-1"/>
    <d v="2020-01-09T00:00:00"/>
    <x v="4"/>
    <s v="Harimurti Wulandari"/>
    <s v="Gang Jend. A. Yani No. 75"/>
    <x v="2"/>
    <x v="3"/>
    <s v="E1036"/>
    <s v="Medium"/>
    <s v="Artisan Flip-Chart Easel Binder, Black"/>
    <s v="Office Supplies"/>
    <s v="Small Box"/>
    <s v="Regular Air"/>
    <d v="2020-01-11T00:00:00"/>
    <n v="208200"/>
    <n v="335700"/>
    <n v="127500"/>
    <n v="34"/>
    <n v="11413800"/>
    <n v="7.0000000000000007E-2"/>
    <n v="798966"/>
    <n v="10614834"/>
  </r>
  <r>
    <s v="6417-2"/>
    <d v="2020-01-09T00:00:00"/>
    <x v="4"/>
    <s v="Harimurti Wulandari"/>
    <s v="Gg. Gedebage Selatan No. 794"/>
    <x v="2"/>
    <x v="3"/>
    <s v="E1036"/>
    <s v="Medium"/>
    <s v="TechSavi Cordless Access Keyboard"/>
    <s v="Technology"/>
    <s v="Small Box"/>
    <s v="Express Air"/>
    <d v="2020-01-10T00:00:00"/>
    <n v="220500"/>
    <n v="449850"/>
    <n v="229350"/>
    <n v="36"/>
    <n v="16194600"/>
    <n v="0.03"/>
    <n v="485838"/>
    <n v="15708762"/>
  </r>
  <r>
    <s v="6418-1"/>
    <d v="2020-01-09T00:00:00"/>
    <x v="4"/>
    <s v="Asirwanda Rahimah"/>
    <s v="Gg. M.H Thamrin No. 784"/>
    <x v="0"/>
    <x v="1"/>
    <s v="E1029"/>
    <s v="Low"/>
    <s v="Smiths Colored Bar Computer Paper"/>
    <s v="Office Supplies"/>
    <s v="Small Box"/>
    <s v="Regular Air"/>
    <d v="2020-01-18T00:00:00"/>
    <n v="329550"/>
    <n v="531600"/>
    <n v="202050"/>
    <n v="44"/>
    <n v="23390400"/>
    <n v="0.01"/>
    <n v="233904"/>
    <n v="23156496"/>
  </r>
  <r>
    <s v="6422-1"/>
    <d v="2020-01-11T00:00:00"/>
    <x v="4"/>
    <s v="Pandu Mustofa"/>
    <s v="Gang Asia Afrika No. 72"/>
    <x v="1"/>
    <x v="3"/>
    <s v="E1037"/>
    <s v="High"/>
    <s v="Smiths Colored Interoffice Envelopes"/>
    <s v="Office Supplies"/>
    <s v="Small Box"/>
    <s v="Regular Air"/>
    <d v="2020-01-13T00:00:00"/>
    <n v="297450"/>
    <n v="464700"/>
    <n v="167250"/>
    <n v="30"/>
    <n v="13941000"/>
    <n v="0.03"/>
    <n v="418230"/>
    <n v="13522770"/>
  </r>
  <r>
    <s v="6423-1"/>
    <d v="2020-01-13T00:00:00"/>
    <x v="4"/>
    <s v="Cindy Maryati"/>
    <s v="Gg. Jakarta No. 646"/>
    <x v="0"/>
    <x v="3"/>
    <s v="E1029"/>
    <s v="High"/>
    <s v="Alto Parchment Paper, Assorted Colors"/>
    <s v="Office Supplies"/>
    <s v="Small Box"/>
    <s v="Regular Air"/>
    <d v="2020-01-15T00:00:00"/>
    <n v="68850"/>
    <n v="109200"/>
    <n v="40350"/>
    <n v="50"/>
    <n v="5460000"/>
    <n v="0.01"/>
    <n v="54600"/>
    <n v="5405400"/>
  </r>
  <r>
    <s v="6425-1"/>
    <d v="2020-01-14T00:00:00"/>
    <x v="4"/>
    <s v="Kairav Winarno"/>
    <s v="Gg. Suniaraja No. 21"/>
    <x v="1"/>
    <x v="3"/>
    <s v="E1031"/>
    <s v="Medium"/>
    <s v="Smiths Colored Interoffice Envelopes"/>
    <s v="Office Supplies"/>
    <s v="Small Box"/>
    <s v="Regular Air"/>
    <d v="2020-01-15T00:00:00"/>
    <n v="297450"/>
    <n v="464700"/>
    <n v="167250"/>
    <n v="37"/>
    <n v="17193900"/>
    <n v="0.01"/>
    <n v="171939"/>
    <n v="17021961"/>
  </r>
  <r>
    <s v="6426-1"/>
    <d v="2020-01-14T00:00:00"/>
    <x v="4"/>
    <s v="Galih Mustofa"/>
    <s v="Jalan Pasteur No. 217"/>
    <x v="1"/>
    <x v="0"/>
    <s v="E1031"/>
    <s v="Medium"/>
    <s v="Steady Colorific Colored Pencils, 12/Box"/>
    <s v="Office Supplies"/>
    <s v="Wrap Bag"/>
    <s v="Regular Air"/>
    <d v="2020-01-15T00:00:00"/>
    <n v="19500"/>
    <n v="43200"/>
    <n v="23700"/>
    <n v="46"/>
    <n v="1987200"/>
    <n v="0.05"/>
    <n v="99360"/>
    <n v="1887840"/>
  </r>
  <r>
    <s v="6427-1"/>
    <d v="2020-01-19T00:00:00"/>
    <x v="4"/>
    <s v="Rafi Januar"/>
    <s v="Gg. Waringin No. 112"/>
    <x v="1"/>
    <x v="1"/>
    <s v="E1034"/>
    <s v="High"/>
    <s v="Smiths Standard Envelopes"/>
    <s v="Office Supplies"/>
    <s v="Small Box"/>
    <s v="Regular Air"/>
    <d v="2020-01-21T00:00:00"/>
    <n v="52800"/>
    <n v="85200"/>
    <n v="32400"/>
    <n v="23"/>
    <n v="1959600"/>
    <n v="0.02"/>
    <n v="39192"/>
    <n v="1920408"/>
  </r>
  <r>
    <s v="6429-1"/>
    <d v="2020-01-21T00:00:00"/>
    <x v="4"/>
    <s v="Olga Usamah"/>
    <s v="Jalan S. Parman No. 88"/>
    <x v="2"/>
    <x v="1"/>
    <s v="E1036"/>
    <s v="High"/>
    <s v="Brown Kraft Recycled Envelopes"/>
    <s v="Office Supplies"/>
    <s v="Small Box"/>
    <s v="Regular Air"/>
    <d v="2020-01-21T00:00:00"/>
    <n v="165600"/>
    <n v="254700"/>
    <n v="89100"/>
    <n v="43"/>
    <n v="10952100"/>
    <n v="0.09"/>
    <n v="985689"/>
    <n v="9966411"/>
  </r>
  <r>
    <s v="6430-1"/>
    <d v="2020-01-24T00:00:00"/>
    <x v="4"/>
    <s v="Ajiman Mandasari"/>
    <s v="Jl. Rumah Sakit No. 738"/>
    <x v="0"/>
    <x v="3"/>
    <s v="E1028"/>
    <s v="Low"/>
    <s v="Smiths Bulldog Clip"/>
    <s v="Office Supplies"/>
    <s v="Wrap Bag"/>
    <s v="Regular Air"/>
    <d v="2020-01-28T00:00:00"/>
    <n v="34650"/>
    <n v="56700"/>
    <n v="22050"/>
    <n v="22"/>
    <n v="1247400"/>
    <n v="0.1"/>
    <n v="124740"/>
    <n v="1122660"/>
  </r>
  <r>
    <s v="6432-1"/>
    <d v="2020-01-25T00:00:00"/>
    <x v="4"/>
    <s v="Puji Waskita"/>
    <s v="Jl. Ciwastra No. 543"/>
    <x v="0"/>
    <x v="0"/>
    <s v="E1029"/>
    <s v="Not Specified"/>
    <s v="TypeRight Side-Opening Peel &amp; Seel Expanding Envelopes"/>
    <s v="Office Supplies"/>
    <s v="Small Box"/>
    <s v="Regular Air"/>
    <d v="2020-01-27T00:00:00"/>
    <n v="814350"/>
    <n v="1357200"/>
    <n v="542850"/>
    <n v="25"/>
    <n v="33930000"/>
    <n v="0.02"/>
    <n v="678600"/>
    <n v="33251400"/>
  </r>
  <r>
    <s v="6433-1"/>
    <d v="2020-01-26T00:00:00"/>
    <x v="4"/>
    <s v="Emas Megantara"/>
    <s v="Jalan Sukabumi No. 509"/>
    <x v="1"/>
    <x v="1"/>
    <s v="E1030"/>
    <s v="Low"/>
    <s v="TypeRight Top-Opening Peel &amp; Seel Envelopes, Plain White"/>
    <s v="Office Supplies"/>
    <s v="Small Box"/>
    <s v="Regular Air"/>
    <d v="2020-01-31T00:00:00"/>
    <n v="252750"/>
    <n v="407700"/>
    <n v="154950"/>
    <n v="38"/>
    <n v="15492600"/>
    <n v="0.01"/>
    <n v="154926"/>
    <n v="15337674"/>
  </r>
  <r>
    <s v="6434-1"/>
    <d v="2020-01-27T00:00:00"/>
    <x v="4"/>
    <s v="Xanana Padmasari"/>
    <s v="Gang Jakarta No. 938"/>
    <x v="1"/>
    <x v="3"/>
    <s v="E1036"/>
    <s v="Medium"/>
    <s v="Beekin 105-Key Black Keyboard"/>
    <s v="Technology"/>
    <s v="Small Box"/>
    <s v="Regular Air"/>
    <d v="2020-01-30T00:00:00"/>
    <n v="95850"/>
    <n v="299700"/>
    <n v="203850"/>
    <n v="9"/>
    <n v="2697300"/>
    <n v="0.06"/>
    <n v="161838"/>
    <n v="2535462"/>
  </r>
  <r>
    <s v="6436-1"/>
    <d v="2020-01-28T00:00:00"/>
    <x v="4"/>
    <s v="Laras Lazuardi"/>
    <s v="Gg. Wonoayu No. 96"/>
    <x v="0"/>
    <x v="1"/>
    <s v="E1028"/>
    <s v="Not Specified"/>
    <s v="3Max Polarizing Task Lamp with Clamp Arm, Light Gray"/>
    <s v="Furniture"/>
    <s v="Large Box"/>
    <s v="Regular Air"/>
    <d v="2020-01-28T00:00:00"/>
    <n v="842400"/>
    <n v="2054700"/>
    <n v="1212300"/>
    <n v="27"/>
    <n v="55476900"/>
    <n v="0.09"/>
    <n v="4992921"/>
    <n v="50483979"/>
  </r>
  <r>
    <s v="6437-1"/>
    <d v="2020-01-28T00:00:00"/>
    <x v="4"/>
    <s v="Aditya Uyainah"/>
    <s v="Jalan Pasirkoja No. 750"/>
    <x v="1"/>
    <x v="2"/>
    <s v="E1039"/>
    <s v="Low"/>
    <s v="Smiths Paper Clips"/>
    <s v="Office Supplies"/>
    <s v="Wrap Bag"/>
    <s v="Express Air"/>
    <d v="2020-01-28T00:00:00"/>
    <n v="22950"/>
    <n v="37050"/>
    <n v="14100"/>
    <n v="45"/>
    <n v="1667250"/>
    <n v="7.0000000000000007E-2"/>
    <n v="116708"/>
    <n v="1550543"/>
  </r>
  <r>
    <s v="6437-2"/>
    <d v="2020-01-28T00:00:00"/>
    <x v="4"/>
    <s v="Aditya Uyainah"/>
    <s v="Jalan Pasirkoja No. 750"/>
    <x v="1"/>
    <x v="2"/>
    <s v="E1039"/>
    <s v="Low"/>
    <s v="Wirebound Message Book, 4 per Page"/>
    <s v="Office Supplies"/>
    <s v="Wrap Bag"/>
    <s v="Regular Air"/>
    <d v="2020-02-01T00:00:00"/>
    <n v="52200"/>
    <n v="81450"/>
    <n v="29250"/>
    <n v="11"/>
    <n v="895950"/>
    <n v="0"/>
    <n v="0"/>
    <n v="895950"/>
  </r>
  <r>
    <s v="6438-1"/>
    <d v="2020-01-29T00:00:00"/>
    <x v="4"/>
    <s v="Arsipatra Halimah"/>
    <s v="Gang Otto Iskandardinata No. 167"/>
    <x v="1"/>
    <x v="3"/>
    <s v="E1037"/>
    <s v="Medium"/>
    <s v="12 Colored Short Pencils"/>
    <s v="Office Supplies"/>
    <s v="Wrap Bag"/>
    <s v="Regular Air"/>
    <d v="2020-01-31T00:00:00"/>
    <n v="16350"/>
    <n v="39000"/>
    <n v="22650"/>
    <n v="12"/>
    <n v="468000"/>
    <n v="0.05"/>
    <n v="23400"/>
    <n v="444600"/>
  </r>
  <r>
    <s v="6440-1"/>
    <d v="2020-01-31T00:00:00"/>
    <x v="4"/>
    <s v="Karna Pertiwi"/>
    <s v="Gg. Surapati No. 50"/>
    <x v="1"/>
    <x v="0"/>
    <s v="E1033"/>
    <s v="Medium"/>
    <s v="3Max Polarizing Task Lamp with Clamp Arm, Light Gray"/>
    <s v="Furniture"/>
    <s v="Large Box"/>
    <s v="Regular Air"/>
    <d v="2020-02-03T00:00:00"/>
    <n v="842400"/>
    <n v="2054700"/>
    <n v="1212300"/>
    <n v="21"/>
    <n v="43148700"/>
    <n v="0.05"/>
    <n v="2157435"/>
    <n v="40991265"/>
  </r>
  <r>
    <s v="6442-1"/>
    <d v="2020-02-01T00:00:00"/>
    <x v="4"/>
    <s v="Satya Nurdiyanti"/>
    <s v="Jalan S. Parman No. 88"/>
    <x v="2"/>
    <x v="1"/>
    <s v="E1036"/>
    <s v="Critical"/>
    <s v="Apex Straight Scissors"/>
    <s v="Office Supplies"/>
    <s v="Small Pack"/>
    <s v="Regular Air"/>
    <d v="2020-02-03T00:00:00"/>
    <n v="77850"/>
    <n v="194700"/>
    <n v="116850"/>
    <n v="49"/>
    <n v="9540300"/>
    <n v="0.09"/>
    <n v="858627"/>
    <n v="8681673"/>
  </r>
  <r>
    <s v="6443-1"/>
    <d v="2020-02-02T00:00:00"/>
    <x v="4"/>
    <s v="Jasmani Zulkarnain"/>
    <s v="Jl. Pasir Koja No. 059"/>
    <x v="1"/>
    <x v="0"/>
    <s v="E1032"/>
    <s v="Not Specified"/>
    <s v="Artisan Poly Binder Pockets"/>
    <s v="Office Supplies"/>
    <s v="Small Box"/>
    <s v="Regular Air"/>
    <d v="2020-02-02T00:00:00"/>
    <n v="33900"/>
    <n v="53700"/>
    <n v="19800"/>
    <n v="34"/>
    <n v="1825800"/>
    <n v="7.0000000000000007E-2"/>
    <n v="127806"/>
    <n v="1697994"/>
  </r>
  <r>
    <s v="6445-1"/>
    <d v="2020-02-04T00:00:00"/>
    <x v="4"/>
    <s v="Oliva Melani"/>
    <s v="Gang Cikapayang No. 055"/>
    <x v="1"/>
    <x v="3"/>
    <s v="E1040"/>
    <s v="Not Specified"/>
    <s v="Artisan 479 Labels"/>
    <s v="Office Supplies"/>
    <s v="Small Box"/>
    <s v="Regular Air"/>
    <d v="2020-02-06T00:00:00"/>
    <n v="23850"/>
    <n v="39150"/>
    <n v="15300"/>
    <n v="44"/>
    <n v="1722600"/>
    <n v="7.0000000000000007E-2"/>
    <n v="120582"/>
    <n v="1602018"/>
  </r>
  <r>
    <s v="6447-1"/>
    <d v="2020-02-05T00:00:00"/>
    <x v="4"/>
    <s v="Danuja Prayoga"/>
    <s v="Gg. Pacuan Kuda No. 49"/>
    <x v="1"/>
    <x v="2"/>
    <s v="E1037"/>
    <s v="Critical"/>
    <s v="1726 Digital Answering Machine"/>
    <s v="Technology"/>
    <s v="Medium Box"/>
    <s v="Regular Air"/>
    <d v="2020-02-07T00:00:00"/>
    <n v="132300"/>
    <n v="314850"/>
    <n v="182550"/>
    <n v="17"/>
    <n v="5352450"/>
    <n v="0"/>
    <n v="0"/>
    <n v="5352450"/>
  </r>
  <r>
    <s v="6449-1"/>
    <d v="2020-02-05T00:00:00"/>
    <x v="4"/>
    <s v="Rafi Anggriawan"/>
    <s v="Gg. Stasiun Wonokromo No. 0"/>
    <x v="0"/>
    <x v="1"/>
    <s v="E1028"/>
    <s v="Low"/>
    <s v="3Max Polarizing Task Lamp with Clamp Arm, Light Gray"/>
    <s v="Furniture"/>
    <s v="Large Box"/>
    <s v="Regular Air"/>
    <d v="2020-02-12T00:00:00"/>
    <n v="842400"/>
    <n v="2054700"/>
    <n v="1212300"/>
    <n v="3"/>
    <n v="6164100"/>
    <n v="0.1"/>
    <n v="616410"/>
    <n v="5547690"/>
  </r>
  <r>
    <s v="6451-1"/>
    <d v="2020-02-05T00:00:00"/>
    <x v="4"/>
    <s v="Nurul Samosir"/>
    <s v="Jalan Pasirkoja No. 329"/>
    <x v="1"/>
    <x v="2"/>
    <s v="E1040"/>
    <s v="Medium"/>
    <s v="Artisan Durable Binders"/>
    <s v="Office Supplies"/>
    <s v="Small Box"/>
    <s v="Regular Air"/>
    <d v="2020-02-07T00:00:00"/>
    <n v="27600"/>
    <n v="43200"/>
    <n v="15600"/>
    <n v="32"/>
    <n v="1382400"/>
    <n v="0.01"/>
    <n v="13824"/>
    <n v="1368576"/>
  </r>
  <r>
    <s v="6453-1"/>
    <d v="2020-02-07T00:00:00"/>
    <x v="4"/>
    <s v="Tantri Handayani"/>
    <s v="Jalan Astana Anyar No. 41"/>
    <x v="0"/>
    <x v="1"/>
    <s v="E1028"/>
    <s v="Critical"/>
    <s v="Artisan 479 Labels"/>
    <s v="Office Supplies"/>
    <s v="Small Box"/>
    <s v="Express Air"/>
    <d v="2020-02-09T00:00:00"/>
    <n v="23850"/>
    <n v="39150"/>
    <n v="15300"/>
    <n v="25"/>
    <n v="978750"/>
    <n v="0.04"/>
    <n v="39150"/>
    <n v="939600"/>
  </r>
  <r>
    <s v="6455-1"/>
    <d v="2020-02-07T00:00:00"/>
    <x v="4"/>
    <s v="Citra Natsir"/>
    <s v="Gg. Joyoboyo No. 691"/>
    <x v="1"/>
    <x v="1"/>
    <s v="E1032"/>
    <s v="High"/>
    <s v="Steady EarthWrite Recycled Pencils, Medium Soft, #2"/>
    <s v="Office Supplies"/>
    <s v="Wrap Bag"/>
    <s v="Regular Air"/>
    <d v="2020-02-09T00:00:00"/>
    <n v="13500"/>
    <n v="31500"/>
    <n v="18000"/>
    <n v="33"/>
    <n v="1039500"/>
    <n v="0.05"/>
    <n v="51975"/>
    <n v="987525"/>
  </r>
  <r>
    <s v="6457-1"/>
    <d v="2020-02-09T00:00:00"/>
    <x v="4"/>
    <s v="Wawan Riyanti"/>
    <s v="Jl. Antapani Lama No. 705"/>
    <x v="0"/>
    <x v="0"/>
    <s v="E1028"/>
    <s v="Medium"/>
    <s v="UGen Ultra Cordless Optical Suite"/>
    <s v="Technology"/>
    <s v="Small Box"/>
    <s v="Regular Air"/>
    <d v="2020-02-10T00:00:00"/>
    <n v="817800"/>
    <n v="1514550"/>
    <n v="696750"/>
    <n v="29"/>
    <n v="43921950"/>
    <n v="0.05"/>
    <n v="2196098"/>
    <n v="41725853"/>
  </r>
  <r>
    <s v="6457-2"/>
    <d v="2020-02-09T00:00:00"/>
    <x v="4"/>
    <s v="Wawan Riyanti"/>
    <s v="Jl. Antapani Lama No. 705"/>
    <x v="0"/>
    <x v="0"/>
    <s v="E1028"/>
    <s v="Medium"/>
    <s v="Unpadded Memo Slips"/>
    <s v="Office Supplies"/>
    <s v="Wrap Bag"/>
    <s v="Regular Air"/>
    <d v="2020-02-09T00:00:00"/>
    <n v="38850"/>
    <n v="59700"/>
    <n v="20850"/>
    <n v="4"/>
    <n v="238800"/>
    <n v="0.09"/>
    <n v="21492"/>
    <n v="217308"/>
  </r>
  <r>
    <s v="6460-1"/>
    <d v="2020-02-10T00:00:00"/>
    <x v="4"/>
    <s v="Laila Anggraini"/>
    <s v="Gg. Monginsidi No. 3"/>
    <x v="0"/>
    <x v="0"/>
    <s v="E1029"/>
    <s v="Low"/>
    <s v="Beekin 6 Outlet Metallic Surge Strip"/>
    <s v="Office Supplies"/>
    <s v="Small Box"/>
    <s v="Express Air"/>
    <d v="2020-02-19T00:00:00"/>
    <n v="66900"/>
    <n v="163350"/>
    <n v="96450"/>
    <n v="30"/>
    <n v="4900500"/>
    <n v="0.08"/>
    <n v="392040"/>
    <n v="4508460"/>
  </r>
  <r>
    <s v="6461-1"/>
    <d v="2020-02-10T00:00:00"/>
    <x v="4"/>
    <s v="Jasmani Napitupulu"/>
    <s v="Gg. Joyoboyo No. 8"/>
    <x v="0"/>
    <x v="1"/>
    <s v="E1028"/>
    <s v="Critical"/>
    <s v="Self-Adhesive Removable Labels"/>
    <s v="Office Supplies"/>
    <s v="Small Box"/>
    <s v="Regular Air"/>
    <d v="2020-02-12T00:00:00"/>
    <n v="29700"/>
    <n v="47250"/>
    <n v="17550"/>
    <n v="24"/>
    <n v="1134000"/>
    <n v="0.02"/>
    <n v="22680"/>
    <n v="1111320"/>
  </r>
  <r>
    <s v="6463-1"/>
    <d v="2020-02-11T00:00:00"/>
    <x v="4"/>
    <s v="Wulan Hariyah"/>
    <s v="Jl. R.E Martadinata No. 18"/>
    <x v="1"/>
    <x v="0"/>
    <s v="E1039"/>
    <s v="Critical"/>
    <s v="Beekin 105-Key Black Keyboard"/>
    <s v="Technology"/>
    <s v="Small Box"/>
    <s v="Regular Air"/>
    <d v="2020-02-12T00:00:00"/>
    <n v="95850"/>
    <n v="299700"/>
    <n v="203850"/>
    <n v="9"/>
    <n v="2697300"/>
    <n v="0.09"/>
    <n v="242757"/>
    <n v="2454543"/>
  </r>
  <r>
    <s v="6465-1"/>
    <d v="2020-02-13T00:00:00"/>
    <x v="4"/>
    <s v="Rizki Firgantoro"/>
    <s v="Gg. Kapten Muslihat No. 5"/>
    <x v="1"/>
    <x v="1"/>
    <s v="E1034"/>
    <s v="Medium"/>
    <s v="210 Trimline Phone, White"/>
    <s v="Technology"/>
    <s v="Medium Box"/>
    <s v="Regular Air"/>
    <d v="2020-02-13T00:00:00"/>
    <n v="148650"/>
    <n v="239850"/>
    <n v="91200"/>
    <n v="33"/>
    <n v="7915050"/>
    <n v="0.01"/>
    <n v="79151"/>
    <n v="7835900"/>
  </r>
  <r>
    <s v="6467-1"/>
    <d v="2020-02-13T00:00:00"/>
    <x v="4"/>
    <s v="Wirda Novitasari"/>
    <s v="Gang Monginsidi No. 138"/>
    <x v="0"/>
    <x v="1"/>
    <s v="E1029"/>
    <s v="Medium"/>
    <s v="Artisan Hanging File Binders"/>
    <s v="Office Supplies"/>
    <s v="Small Box"/>
    <s v="Regular Air"/>
    <d v="2020-02-14T00:00:00"/>
    <n v="54750"/>
    <n v="89700"/>
    <n v="34950"/>
    <n v="23"/>
    <n v="2063100"/>
    <n v="0.01"/>
    <n v="20631"/>
    <n v="2042469"/>
  </r>
  <r>
    <s v="6469-1"/>
    <d v="2020-02-13T00:00:00"/>
    <x v="4"/>
    <s v="Marsito Prasetya"/>
    <s v="Gg. Kapten Muslihat No. 5"/>
    <x v="1"/>
    <x v="0"/>
    <s v="E1034"/>
    <s v="Not Specified"/>
    <s v="Binder Posts"/>
    <s v="Office Supplies"/>
    <s v="Small Box"/>
    <s v="Regular Air"/>
    <d v="2020-02-16T00:00:00"/>
    <n v="52500"/>
    <n v="86100"/>
    <n v="33600"/>
    <n v="48"/>
    <n v="4132800"/>
    <n v="0.05"/>
    <n v="206640"/>
    <n v="3926160"/>
  </r>
  <r>
    <s v="6471-1"/>
    <d v="2020-02-15T00:00:00"/>
    <x v="4"/>
    <s v="Wahyu Mulyani"/>
    <s v="Jl. Kapten Muslihat No. 853"/>
    <x v="1"/>
    <x v="1"/>
    <s v="E1032"/>
    <s v="Critical"/>
    <s v="Adesso Programmable 142-Key Keyboard"/>
    <s v="Technology"/>
    <s v="Small Box"/>
    <s v="Regular Air"/>
    <d v="2020-02-16T00:00:00"/>
    <n v="594600"/>
    <n v="2287200"/>
    <n v="1692600"/>
    <n v="44"/>
    <n v="100636800"/>
    <n v="0.03"/>
    <n v="3019104"/>
    <n v="97617696"/>
  </r>
  <r>
    <s v="6472-1"/>
    <d v="2020-02-15T00:00:00"/>
    <x v="4"/>
    <s v="Rendy Firmansyah"/>
    <s v="Jalan Sukabumi No. 509"/>
    <x v="1"/>
    <x v="0"/>
    <s v="E1030"/>
    <s v="Not Specified"/>
    <s v="Apex Preferred Stainless Steel Scissors"/>
    <s v="Office Supplies"/>
    <s v="Small Pack"/>
    <s v="Regular Air"/>
    <d v="2020-02-16T00:00:00"/>
    <n v="37500"/>
    <n v="85200"/>
    <n v="47700"/>
    <n v="34"/>
    <n v="2896800"/>
    <n v="0"/>
    <n v="0"/>
    <n v="2896800"/>
  </r>
  <r>
    <s v="6473-1"/>
    <d v="2020-02-15T00:00:00"/>
    <x v="4"/>
    <s v="Najwa Najmudin"/>
    <s v="Gang Kebonjati No. 827"/>
    <x v="2"/>
    <x v="0"/>
    <s v="E1033"/>
    <s v="Not Specified"/>
    <s v="Steady 52201 APSCO Electric Pencil Sharpener"/>
    <s v="Office Supplies"/>
    <s v="Small Pack"/>
    <s v="Regular Air"/>
    <d v="2020-02-17T00:00:00"/>
    <n v="252000"/>
    <n v="614550"/>
    <n v="362550"/>
    <n v="26"/>
    <n v="15978300"/>
    <n v="0.06"/>
    <n v="958698"/>
    <n v="15019602"/>
  </r>
  <r>
    <s v="6475-1"/>
    <d v="2020-02-15T00:00:00"/>
    <x v="4"/>
    <s v="Dwi Yuniar"/>
    <s v="Jalan Pasteur No. 217"/>
    <x v="1"/>
    <x v="0"/>
    <s v="E1031"/>
    <s v="Low"/>
    <s v="Steady Colorific Colored Pencils, 12/Box"/>
    <s v="Office Supplies"/>
    <s v="Wrap Bag"/>
    <s v="Regular Air"/>
    <d v="2020-02-19T00:00:00"/>
    <n v="19500"/>
    <n v="43200"/>
    <n v="23700"/>
    <n v="41"/>
    <n v="1771200"/>
    <n v="0.1"/>
    <n v="177120"/>
    <n v="1594080"/>
  </r>
  <r>
    <s v="6477-1"/>
    <d v="2020-02-16T00:00:00"/>
    <x v="4"/>
    <s v="Gaduh Marbun"/>
    <s v="Gang R.E Martadinata No. 969"/>
    <x v="1"/>
    <x v="1"/>
    <s v="E1036"/>
    <s v="Not Specified"/>
    <s v="Artisan 48 Labels"/>
    <s v="Office Supplies"/>
    <s v="Small Box"/>
    <s v="Regular Air"/>
    <d v="2020-02-17T00:00:00"/>
    <n v="57600"/>
    <n v="94500"/>
    <n v="36900"/>
    <n v="35"/>
    <n v="3307500"/>
    <n v="0.03"/>
    <n v="99225"/>
    <n v="3208275"/>
  </r>
  <r>
    <s v="6479-1"/>
    <d v="2020-02-18T00:00:00"/>
    <x v="4"/>
    <s v="Pangestu Rajata"/>
    <s v="Gg. Jamika No. 6"/>
    <x v="1"/>
    <x v="3"/>
    <s v="E1033"/>
    <s v="Low"/>
    <s v="Binder Posts"/>
    <s v="Office Supplies"/>
    <s v="Small Box"/>
    <s v="Regular Air"/>
    <d v="2020-02-25T00:00:00"/>
    <n v="52500"/>
    <n v="86100"/>
    <n v="33600"/>
    <n v="5"/>
    <n v="430500"/>
    <n v="7.0000000000000007E-2"/>
    <n v="30135"/>
    <n v="400365"/>
  </r>
  <r>
    <s v="6480-1"/>
    <d v="2020-02-21T00:00:00"/>
    <x v="4"/>
    <s v="Tri Rahmawati"/>
    <s v="Jl. S. Parman No. 38"/>
    <x v="1"/>
    <x v="2"/>
    <s v="E1033"/>
    <s v="Low"/>
    <s v="Alto Perma 2700 Stacking Storage Drawers"/>
    <s v="Office Supplies"/>
    <s v="Small Box"/>
    <s v="Regular Air"/>
    <d v="2020-02-26T00:00:00"/>
    <n v="133800"/>
    <n v="446100"/>
    <n v="312300"/>
    <n v="31"/>
    <n v="13829100"/>
    <n v="0"/>
    <n v="0"/>
    <n v="13829100"/>
  </r>
  <r>
    <s v="6482-1"/>
    <d v="2020-02-21T00:00:00"/>
    <x v="4"/>
    <s v="Hendri Fujiati"/>
    <s v="Jl. Raya Ujungberung No. 86"/>
    <x v="2"/>
    <x v="0"/>
    <s v="E1041"/>
    <s v="Low"/>
    <s v="Creator Anti Dust Chalk, 12/Pack"/>
    <s v="Office Supplies"/>
    <s v="Wrap Bag"/>
    <s v="Regular Air"/>
    <d v="2020-02-23T00:00:00"/>
    <n v="16350"/>
    <n v="27300"/>
    <n v="10950"/>
    <n v="40"/>
    <n v="1092000"/>
    <n v="0.05"/>
    <n v="54600"/>
    <n v="1037400"/>
  </r>
  <r>
    <s v="6483-1"/>
    <d v="2020-02-21T00:00:00"/>
    <x v="4"/>
    <s v="Ganep Uwais"/>
    <s v="Gg. Stasiun Wonokromo No. 0"/>
    <x v="0"/>
    <x v="2"/>
    <s v="E1028"/>
    <s v="Not Specified"/>
    <s v="Steady EarthWrite Recycled Pencils, Medium Soft, #2"/>
    <s v="Office Supplies"/>
    <s v="Wrap Bag"/>
    <s v="Regular Air"/>
    <d v="2020-02-21T00:00:00"/>
    <n v="13500"/>
    <n v="31500"/>
    <n v="18000"/>
    <n v="27"/>
    <n v="850500"/>
    <n v="0.04"/>
    <n v="34020"/>
    <n v="816480"/>
  </r>
  <r>
    <s v="6484-1"/>
    <d v="2020-02-22T00:00:00"/>
    <x v="4"/>
    <s v="Farah Maheswara"/>
    <s v="Gang Merdeka No. 298"/>
    <x v="1"/>
    <x v="1"/>
    <s v="E1031"/>
    <s v="High"/>
    <s v="Office Shears by Apex"/>
    <s v="Office Supplies"/>
    <s v="Small Pack"/>
    <s v="Regular Air"/>
    <d v="2020-02-24T00:00:00"/>
    <n v="14100"/>
    <n v="31200"/>
    <n v="17100"/>
    <n v="39"/>
    <n v="1216800"/>
    <n v="0.04"/>
    <n v="48672"/>
    <n v="1168128"/>
  </r>
  <r>
    <s v="6485-1"/>
    <d v="2020-02-23T00:00:00"/>
    <x v="4"/>
    <s v="Kamidin Yolanda"/>
    <s v="Jalan Pasteur No. 217"/>
    <x v="1"/>
    <x v="2"/>
    <s v="E1031"/>
    <s v="Not Specified"/>
    <s v="Laser DVD-RAM discs"/>
    <s v="Technology"/>
    <s v="Small Pack"/>
    <s v="Regular Air"/>
    <d v="2020-02-25T00:00:00"/>
    <n v="302700"/>
    <n v="531150"/>
    <n v="228450"/>
    <n v="21"/>
    <n v="11154150"/>
    <n v="0.09"/>
    <n v="1003874"/>
    <n v="10150277"/>
  </r>
  <r>
    <s v="6487-1"/>
    <d v="2020-02-25T00:00:00"/>
    <x v="4"/>
    <s v="Ilsa Hassanah"/>
    <s v="Gg. Cihampelas No. 423"/>
    <x v="1"/>
    <x v="3"/>
    <s v="E1030"/>
    <s v="Not Specified"/>
    <s v="Smiths Colored Interoffice Envelopes"/>
    <s v="Office Supplies"/>
    <s v="Small Box"/>
    <s v="Regular Air"/>
    <d v="2020-02-25T00:00:00"/>
    <n v="297450"/>
    <n v="464700"/>
    <n v="167250"/>
    <n v="15"/>
    <n v="6970500"/>
    <n v="0"/>
    <n v="0"/>
    <n v="6970500"/>
  </r>
  <r>
    <s v="6489-1"/>
    <d v="2020-02-26T00:00:00"/>
    <x v="4"/>
    <s v="Rangga Budiman"/>
    <s v="Jalan Pasirkoja No. 750"/>
    <x v="1"/>
    <x v="3"/>
    <s v="E1039"/>
    <s v="Low"/>
    <s v="Self-Adhesive Removable Labels"/>
    <s v="Office Supplies"/>
    <s v="Small Box"/>
    <s v="Regular Air"/>
    <d v="2020-02-28T00:00:00"/>
    <n v="29700"/>
    <n v="47250"/>
    <n v="17550"/>
    <n v="41"/>
    <n v="1937250"/>
    <n v="0.06"/>
    <n v="116235"/>
    <n v="1821015"/>
  </r>
  <r>
    <s v="6491-1"/>
    <d v="2020-02-27T00:00:00"/>
    <x v="4"/>
    <s v="Kania Kuswandari"/>
    <s v="Gg. Dipatiukur No. 002"/>
    <x v="1"/>
    <x v="1"/>
    <s v="E1033"/>
    <s v="Medium"/>
    <s v="12 Colored Short Pencils"/>
    <s v="Office Supplies"/>
    <s v="Wrap Bag"/>
    <s v="Regular Air"/>
    <d v="2020-02-28T00:00:00"/>
    <n v="16350"/>
    <n v="39000"/>
    <n v="22650"/>
    <n v="11"/>
    <n v="429000"/>
    <n v="0.09"/>
    <n v="38610"/>
    <n v="390390"/>
  </r>
  <r>
    <s v="6493-1"/>
    <d v="2020-02-29T00:00:00"/>
    <x v="4"/>
    <s v="Hartana Nurdiyanti"/>
    <s v="Gang Asia Afrika No. 96"/>
    <x v="1"/>
    <x v="1"/>
    <s v="E1036"/>
    <s v="High"/>
    <s v="OIC Colored Binder Clips, Assorted Sizes"/>
    <s v="Office Supplies"/>
    <s v="Wrap Bag"/>
    <s v="Regular Air"/>
    <d v="2020-02-29T00:00:00"/>
    <n v="34350"/>
    <n v="53700"/>
    <n v="19350"/>
    <n v="32"/>
    <n v="1718400"/>
    <n v="0.09"/>
    <n v="154656"/>
    <n v="1563744"/>
  </r>
  <r>
    <s v="6495-1"/>
    <d v="2020-03-01T00:00:00"/>
    <x v="4"/>
    <s v="Rizki Purnawati"/>
    <s v="Gang Monginsidi No. 138"/>
    <x v="0"/>
    <x v="3"/>
    <s v="E1029"/>
    <s v="High"/>
    <s v="Artisan Legal 4-Ring Binder"/>
    <s v="Office Supplies"/>
    <s v="Small Box"/>
    <s v="Regular Air"/>
    <d v="2020-03-03T00:00:00"/>
    <n v="204600"/>
    <n v="314700"/>
    <n v="110100"/>
    <n v="42"/>
    <n v="13217400"/>
    <n v="0.1"/>
    <n v="1321740"/>
    <n v="11895660"/>
  </r>
  <r>
    <s v="6496-1"/>
    <d v="2020-03-01T00:00:00"/>
    <x v="4"/>
    <s v="Najib Pratama"/>
    <s v="Gang Cikapayang No. 055"/>
    <x v="1"/>
    <x v="1"/>
    <s v="E1040"/>
    <s v="Medium"/>
    <s v="Brown Kraft Recycled Envelopes"/>
    <s v="Office Supplies"/>
    <s v="Small Box"/>
    <s v="Regular Air"/>
    <d v="2020-03-03T00:00:00"/>
    <n v="165600"/>
    <n v="254700"/>
    <n v="89100"/>
    <n v="46"/>
    <n v="11716200"/>
    <n v="0.09"/>
    <n v="1054458"/>
    <n v="10661742"/>
  </r>
  <r>
    <s v="6497-1"/>
    <d v="2020-03-04T00:00:00"/>
    <x v="4"/>
    <s v="Ajiman Mandasari"/>
    <s v="Jl. Rumah Sakit No. 738"/>
    <x v="0"/>
    <x v="0"/>
    <s v="E1028"/>
    <s v="Critical"/>
    <s v="Artisan Hi-Liter Comfort Grip Fluorescent Highlighter, Yellow Ink"/>
    <s v="Office Supplies"/>
    <s v="Wrap Bag"/>
    <s v="Regular Air"/>
    <d v="2020-03-05T00:00:00"/>
    <n v="15750"/>
    <n v="29250"/>
    <n v="13500"/>
    <n v="20"/>
    <n v="585000"/>
    <n v="0.06"/>
    <n v="35100"/>
    <n v="549900"/>
  </r>
  <r>
    <s v="6498-1"/>
    <d v="2020-03-06T00:00:00"/>
    <x v="4"/>
    <s v="Anita Halim"/>
    <s v="Gg. Stasiun Wonokromo No. 32"/>
    <x v="1"/>
    <x v="1"/>
    <s v="E1037"/>
    <s v="Low"/>
    <s v="Smiths Standard Envelopes"/>
    <s v="Office Supplies"/>
    <s v="Small Box"/>
    <s v="Regular Air"/>
    <d v="2020-03-11T00:00:00"/>
    <n v="52800"/>
    <n v="85200"/>
    <n v="32400"/>
    <n v="10"/>
    <n v="852000"/>
    <n v="0.09"/>
    <n v="76680"/>
    <n v="775320"/>
  </r>
  <r>
    <s v="6499-1"/>
    <d v="2020-03-07T00:00:00"/>
    <x v="4"/>
    <s v="Olga Irawan"/>
    <s v="Jalan Gardujati No. 513"/>
    <x v="1"/>
    <x v="1"/>
    <s v="E1036"/>
    <s v="Critical"/>
    <s v="Steady Major Accent Highlighters"/>
    <s v="Office Supplies"/>
    <s v="Wrap Bag"/>
    <s v="Regular Air"/>
    <d v="2020-03-09T00:00:00"/>
    <n v="56250"/>
    <n v="106200"/>
    <n v="49950"/>
    <n v="29"/>
    <n v="3079800"/>
    <n v="7.0000000000000007E-2"/>
    <n v="215586"/>
    <n v="2864214"/>
  </r>
  <r>
    <s v="6500-1"/>
    <d v="2020-03-10T00:00:00"/>
    <x v="4"/>
    <s v="Koko Setiawan"/>
    <s v="Gang Yos Sudarso No. 13"/>
    <x v="1"/>
    <x v="3"/>
    <s v="E1039"/>
    <s v="Medium"/>
    <s v="3Max Organizer Strips"/>
    <s v="Office Supplies"/>
    <s v="Small Box"/>
    <s v="Regular Air"/>
    <d v="2020-03-12T00:00:00"/>
    <n v="51000"/>
    <n v="81000"/>
    <n v="30000"/>
    <n v="1"/>
    <n v="81000"/>
    <n v="0"/>
    <n v="0"/>
    <n v="81000"/>
  </r>
  <r>
    <s v="6502-1"/>
    <d v="2020-03-10T00:00:00"/>
    <x v="4"/>
    <s v="Ulya Agustina"/>
    <s v="Jl. Medokan Ayu No. 7"/>
    <x v="1"/>
    <x v="0"/>
    <s v="E1038"/>
    <s v="Medium"/>
    <s v="Artisan 474 Labels"/>
    <s v="Office Supplies"/>
    <s v="Small Box"/>
    <s v="Regular Air"/>
    <d v="2020-03-12T00:00:00"/>
    <n v="27600"/>
    <n v="43200"/>
    <n v="15600"/>
    <n v="6"/>
    <n v="259200"/>
    <n v="0.06"/>
    <n v="15552"/>
    <n v="243648"/>
  </r>
  <r>
    <s v="6503-1"/>
    <d v="2020-03-10T00:00:00"/>
    <x v="4"/>
    <s v="Rachel Agustina"/>
    <s v="Jalan K.H. Wahid Hasyim No. 5"/>
    <x v="1"/>
    <x v="2"/>
    <s v="E1030"/>
    <s v="Low"/>
    <s v="Assorted Color Push Pins"/>
    <s v="Office Supplies"/>
    <s v="Wrap Bag"/>
    <s v="Regular Air"/>
    <d v="2020-03-14T00:00:00"/>
    <n v="13050"/>
    <n v="27150"/>
    <n v="14100"/>
    <n v="18"/>
    <n v="488700"/>
    <n v="0.06"/>
    <n v="29322"/>
    <n v="459378"/>
  </r>
  <r>
    <s v="6504-1"/>
    <d v="2020-03-11T00:00:00"/>
    <x v="4"/>
    <s v="Rika Mayasari"/>
    <s v="Jl. S. Parman No. 91"/>
    <x v="1"/>
    <x v="1"/>
    <s v="E1034"/>
    <s v="Not Specified"/>
    <s v="300 Series Non-Flip"/>
    <s v="Technology"/>
    <s v="Small Box"/>
    <s v="Regular Air"/>
    <d v="2020-03-13T00:00:00"/>
    <n v="936000"/>
    <n v="2339850"/>
    <n v="1403850"/>
    <n v="24"/>
    <n v="56156400"/>
    <n v="0.04"/>
    <n v="2246256"/>
    <n v="53910144"/>
  </r>
  <r>
    <s v="6505-1"/>
    <d v="2020-03-11T00:00:00"/>
    <x v="4"/>
    <s v="Panca Damanik"/>
    <s v="Jalan Ciwastra No. 383"/>
    <x v="1"/>
    <x v="3"/>
    <s v="E1032"/>
    <s v="Low"/>
    <s v="Cando PC940 Copier"/>
    <s v="Technology"/>
    <s v="Jumbo Drum"/>
    <s v="Delivery Truck"/>
    <d v="2020-03-11T00:00:00"/>
    <n v="4184850"/>
    <n v="6749850"/>
    <n v="2565000"/>
    <n v="18"/>
    <n v="121497300"/>
    <n v="0.09"/>
    <n v="10934757"/>
    <n v="110562543"/>
  </r>
  <r>
    <s v="6506-1"/>
    <d v="2020-03-12T00:00:00"/>
    <x v="4"/>
    <s v="Aswani Rajata"/>
    <s v="Gg. Rumah Sakit No. 617"/>
    <x v="1"/>
    <x v="3"/>
    <s v="E1038"/>
    <s v="Critical"/>
    <s v="Artisan 481 Labels"/>
    <s v="Office Supplies"/>
    <s v="Small Box"/>
    <s v="Regular Air"/>
    <d v="2020-03-13T00:00:00"/>
    <n v="29100"/>
    <n v="46200"/>
    <n v="17100"/>
    <n v="18"/>
    <n v="831600"/>
    <n v="0.02"/>
    <n v="16632"/>
    <n v="814968"/>
  </r>
  <r>
    <s v="6507-1"/>
    <d v="2020-03-12T00:00:00"/>
    <x v="4"/>
    <s v="Jayeng Wastuti"/>
    <s v="Jalan Kutai No. 503"/>
    <x v="1"/>
    <x v="1"/>
    <s v="E1039"/>
    <s v="Critical"/>
    <s v="Unpadded Memo Slips"/>
    <s v="Office Supplies"/>
    <s v="Wrap Bag"/>
    <s v="Regular Air"/>
    <d v="2020-03-15T00:00:00"/>
    <n v="38850"/>
    <n v="59700"/>
    <n v="20850"/>
    <n v="11"/>
    <n v="656700"/>
    <n v="7.0000000000000007E-2"/>
    <n v="45969"/>
    <n v="610731"/>
  </r>
  <r>
    <s v="6508-1"/>
    <d v="2020-03-13T00:00:00"/>
    <x v="4"/>
    <s v="Cahyono Hidayanto"/>
    <s v="Jl. Gardujati No. 82"/>
    <x v="1"/>
    <x v="3"/>
    <s v="E1037"/>
    <s v="Not Specified"/>
    <s v="Col-Erase Pencils with Erasers"/>
    <s v="Office Supplies"/>
    <s v="Wrap Bag"/>
    <s v="Regular Air"/>
    <d v="2020-03-14T00:00:00"/>
    <n v="40200"/>
    <n v="91200"/>
    <n v="51000"/>
    <n v="49"/>
    <n v="4468800"/>
    <n v="0.08"/>
    <n v="357504"/>
    <n v="4111296"/>
  </r>
  <r>
    <s v="6509-1"/>
    <d v="2020-03-15T00:00:00"/>
    <x v="4"/>
    <s v="Eja Anggriawan"/>
    <s v="Jalan K.H. Wahid Hasyim No. 5"/>
    <x v="1"/>
    <x v="2"/>
    <s v="E1030"/>
    <s v="High"/>
    <s v="UGen Ultra Cordless Optical Suite"/>
    <s v="Technology"/>
    <s v="Small Box"/>
    <s v="Regular Air"/>
    <d v="2020-03-16T00:00:00"/>
    <n v="817800"/>
    <n v="1514550"/>
    <n v="696750"/>
    <n v="42"/>
    <n v="63611100"/>
    <n v="0.1"/>
    <n v="6361110"/>
    <n v="57249990"/>
  </r>
  <r>
    <s v="6510-1"/>
    <d v="2020-03-17T00:00:00"/>
    <x v="4"/>
    <s v="Limar Laksmiwati"/>
    <s v="Gang Gedebage Selatan No. 1"/>
    <x v="2"/>
    <x v="3"/>
    <s v="E1039"/>
    <s v="Medium"/>
    <s v="Artisan Durable Binders"/>
    <s v="Office Supplies"/>
    <s v="Small Box"/>
    <s v="Regular Air"/>
    <d v="2020-03-19T00:00:00"/>
    <n v="27600"/>
    <n v="43200"/>
    <n v="15600"/>
    <n v="40"/>
    <n v="1728000"/>
    <n v="0"/>
    <n v="0"/>
    <n v="1728000"/>
  </r>
  <r>
    <s v="6511-1"/>
    <d v="2020-03-18T00:00:00"/>
    <x v="4"/>
    <s v="Hardi Prayoga"/>
    <s v="Jl. K.H. Wahid Hasyim No. 4"/>
    <x v="0"/>
    <x v="0"/>
    <s v="E1029"/>
    <s v="High"/>
    <s v="Beekin 105-Key Black Keyboard"/>
    <s v="Technology"/>
    <s v="Small Box"/>
    <s v="Regular Air"/>
    <d v="2020-03-19T00:00:00"/>
    <n v="95850"/>
    <n v="299700"/>
    <n v="203850"/>
    <n v="29"/>
    <n v="8691300"/>
    <n v="0.06"/>
    <n v="521478"/>
    <n v="8169822"/>
  </r>
  <r>
    <s v="6512-1"/>
    <d v="2020-03-19T00:00:00"/>
    <x v="4"/>
    <s v="Oni Prastuti"/>
    <s v="Jalan Jend. A. Yani No. 48"/>
    <x v="1"/>
    <x v="1"/>
    <s v="E1036"/>
    <s v="High"/>
    <s v="Barrel Sharpener"/>
    <s v="Office Supplies"/>
    <s v="Small Pack"/>
    <s v="Express Air"/>
    <d v="2020-03-21T00:00:00"/>
    <n v="21900"/>
    <n v="53550"/>
    <n v="31650"/>
    <n v="10"/>
    <n v="535500"/>
    <n v="0.01"/>
    <n v="5355"/>
    <n v="530145"/>
  </r>
  <r>
    <s v="6514-1"/>
    <d v="2020-03-20T00:00:00"/>
    <x v="4"/>
    <s v="Cakrawangsa Waluyo"/>
    <s v="Gg. Stasiun Wonokromo No. 32"/>
    <x v="1"/>
    <x v="1"/>
    <s v="E1030"/>
    <s v="Low"/>
    <s v="Adesso Programmable 142-Key Keyboard"/>
    <s v="Technology"/>
    <s v="Small Box"/>
    <s v="Regular Air"/>
    <d v="2020-03-22T00:00:00"/>
    <n v="480300"/>
    <n v="2287200"/>
    <n v="1806900"/>
    <n v="46"/>
    <n v="105211200"/>
    <n v="0.01"/>
    <n v="1052112"/>
    <n v="104159088"/>
  </r>
  <r>
    <s v="6515-1"/>
    <d v="2020-03-22T00:00:00"/>
    <x v="4"/>
    <s v="Cahya Purnawati"/>
    <s v="Jalan Tebet Barat Dalam No. 229"/>
    <x v="1"/>
    <x v="3"/>
    <s v="E1031"/>
    <s v="Low"/>
    <s v="Alto Parchment Paper, Assorted Colors"/>
    <s v="Office Supplies"/>
    <s v="Small Box"/>
    <s v="Regular Air"/>
    <d v="2020-03-29T00:00:00"/>
    <n v="68850"/>
    <n v="109200"/>
    <n v="40350"/>
    <n v="18"/>
    <n v="1965600"/>
    <n v="0.09"/>
    <n v="176904"/>
    <n v="1788696"/>
  </r>
  <r>
    <s v="6515-2"/>
    <d v="2020-03-22T00:00:00"/>
    <x v="4"/>
    <s v="Cahya Purnawati"/>
    <s v="Jalan Tebet Barat Dalam No. 229"/>
    <x v="1"/>
    <x v="3"/>
    <s v="E1031"/>
    <s v="Low"/>
    <s v="OIC Thumb-Tacks"/>
    <s v="Office Supplies"/>
    <s v="Wrap Bag"/>
    <s v="Regular Air"/>
    <d v="2020-03-26T00:00:00"/>
    <n v="10650"/>
    <n v="17100"/>
    <n v="6450"/>
    <n v="28"/>
    <n v="478800"/>
    <n v="0.09"/>
    <n v="43092"/>
    <n v="435708"/>
  </r>
  <r>
    <s v="6517-1"/>
    <d v="2020-03-22T00:00:00"/>
    <x v="4"/>
    <s v="Zelaya Maryati"/>
    <s v="Gang R.E Martadinata No. 16"/>
    <x v="0"/>
    <x v="3"/>
    <s v="E1028"/>
    <s v="High"/>
    <s v="Multi-Use Personal File Cart and Caster Set, Three Stacking Bins"/>
    <s v="Office Supplies"/>
    <s v="Small Box"/>
    <s v="Regular Air"/>
    <d v="2020-03-24T00:00:00"/>
    <n v="224250"/>
    <n v="521400"/>
    <n v="297150"/>
    <n v="10"/>
    <n v="5214000"/>
    <n v="0.06"/>
    <n v="312840"/>
    <n v="4901160"/>
  </r>
  <r>
    <s v="6521-1"/>
    <d v="2020-03-23T00:00:00"/>
    <x v="4"/>
    <s v="Mursita Yuniar"/>
    <s v="Jalan Gardujati No. 6"/>
    <x v="1"/>
    <x v="1"/>
    <s v="E1034"/>
    <s v="High"/>
    <s v="12 Colored Short Pencils"/>
    <s v="Office Supplies"/>
    <s v="Wrap Bag"/>
    <s v="Regular Air"/>
    <d v="2020-03-24T00:00:00"/>
    <n v="16350"/>
    <n v="39000"/>
    <n v="22650"/>
    <n v="8"/>
    <n v="312000"/>
    <n v="0.02"/>
    <n v="6240"/>
    <n v="305760"/>
  </r>
  <r>
    <s v="6523-1"/>
    <d v="2020-03-24T00:00:00"/>
    <x v="4"/>
    <s v="Latika Siregar"/>
    <s v="Jalan S. Parman No. 88"/>
    <x v="2"/>
    <x v="1"/>
    <s v="E1036"/>
    <s v="Critical"/>
    <s v="Bagged Rubber Bands"/>
    <s v="Office Supplies"/>
    <s v="Wrap Bag"/>
    <s v="Regular Air"/>
    <d v="2020-03-26T00:00:00"/>
    <n v="3600"/>
    <n v="18900"/>
    <n v="15300"/>
    <n v="37"/>
    <n v="699300"/>
    <n v="0.03"/>
    <n v="20979"/>
    <n v="678321"/>
  </r>
  <r>
    <s v="6525-1"/>
    <d v="2020-03-24T00:00:00"/>
    <x v="4"/>
    <s v="Wadi Siregar"/>
    <s v="Gg. M.H Thamrin No. 784"/>
    <x v="0"/>
    <x v="2"/>
    <s v="E1029"/>
    <s v="Low"/>
    <s v="DrawIt Pizazz Watercolor Pencils, 10-Color Set with Brush"/>
    <s v="Office Supplies"/>
    <s v="Wrap Bag"/>
    <s v="Regular Air"/>
    <d v="2020-03-28T00:00:00"/>
    <n v="35850"/>
    <n v="63900"/>
    <n v="28050"/>
    <n v="44"/>
    <n v="2811600"/>
    <n v="0.01"/>
    <n v="28116"/>
    <n v="2783484"/>
  </r>
  <r>
    <s v="6526-1"/>
    <d v="2020-03-24T00:00:00"/>
    <x v="4"/>
    <s v="Ega Zulaika"/>
    <s v="Jl. Jamika No. 246"/>
    <x v="1"/>
    <x v="0"/>
    <s v="E1038"/>
    <s v="Not Specified"/>
    <s v="Office Shears by Apex"/>
    <s v="Office Supplies"/>
    <s v="Small Pack"/>
    <s v="Regular Air"/>
    <d v="2020-03-26T00:00:00"/>
    <n v="14100"/>
    <n v="31200"/>
    <n v="17100"/>
    <n v="36"/>
    <n v="1123200"/>
    <n v="0.1"/>
    <n v="112320"/>
    <n v="1010880"/>
  </r>
  <r>
    <s v="6527-1"/>
    <d v="2020-03-24T00:00:00"/>
    <x v="4"/>
    <s v="Gara Aryani"/>
    <s v="Gang R.E Martadinata No. 969"/>
    <x v="1"/>
    <x v="1"/>
    <s v="E1036"/>
    <s v="Low"/>
    <s v="Smiths Gold Paper Clips"/>
    <s v="Office Supplies"/>
    <s v="Wrap Bag"/>
    <s v="Regular Air"/>
    <d v="2020-03-29T00:00:00"/>
    <n v="27300"/>
    <n v="44700"/>
    <n v="17400"/>
    <n v="45"/>
    <n v="2011500"/>
    <n v="0.05"/>
    <n v="100575"/>
    <n v="191092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s v="Wawan Riyanti"/>
    <s v="Jl. Antapani Lama No. 705"/>
    <s v="Jakarta"/>
    <x v="0"/>
    <s v="E1028"/>
    <x v="0"/>
    <x v="0"/>
    <x v="0"/>
    <x v="0"/>
    <s v="Regular Air"/>
    <d v="2016-05-27T00:00:00"/>
    <n v="52800"/>
    <n v="83700"/>
    <n v="30900"/>
    <n v="29"/>
    <n v="2424789"/>
    <n v="0.03"/>
    <s v="Mid"/>
    <s v="Qualified"/>
  </r>
  <r>
    <x v="1"/>
    <x v="0"/>
    <x v="0"/>
    <s v="Aditya Nainggolan"/>
    <s v="Jl. Surapati No. 996"/>
    <s v="Jakarta"/>
    <x v="0"/>
    <s v="E1029"/>
    <x v="0"/>
    <x v="1"/>
    <x v="0"/>
    <x v="1"/>
    <s v="Regular Air"/>
    <d v="2016-05-27T00:00:00"/>
    <n v="35850"/>
    <n v="63900"/>
    <n v="28050"/>
    <n v="29"/>
    <n v="1851183"/>
    <n v="0.03"/>
    <s v="Mid"/>
    <s v="Qualified"/>
  </r>
  <r>
    <x v="2"/>
    <x v="1"/>
    <x v="0"/>
    <s v="Rafid Sudiati"/>
    <s v="Jalan K.H. Wahid Hasyim No. 5"/>
    <s v="Surabaya"/>
    <x v="1"/>
    <s v="E1030"/>
    <x v="1"/>
    <x v="2"/>
    <x v="0"/>
    <x v="1"/>
    <s v="Express Air"/>
    <d v="2016-05-29T00:00:00"/>
    <n v="36150"/>
    <n v="55650"/>
    <n v="19500"/>
    <n v="42"/>
    <n v="2333404.5"/>
    <n v="7.0000000000000007E-2"/>
    <s v="High"/>
    <s v="Qualified"/>
  </r>
  <r>
    <x v="3"/>
    <x v="2"/>
    <x v="0"/>
    <s v="Pangestu Maulana"/>
    <s v="Gg. Joyoboyo No. 026"/>
    <s v="Jakarta"/>
    <x v="0"/>
    <s v="E1028"/>
    <x v="0"/>
    <x v="3"/>
    <x v="1"/>
    <x v="2"/>
    <s v="Delivery Truck"/>
    <d v="2016-05-30T00:00:00"/>
    <n v="1125000"/>
    <n v="1814550"/>
    <n v="689550"/>
    <n v="6"/>
    <n v="10742136"/>
    <n v="0.08"/>
    <s v="Super"/>
    <s v="Qualified"/>
  </r>
  <r>
    <x v="4"/>
    <x v="3"/>
    <x v="0"/>
    <s v="Pangestu Hariyah"/>
    <s v="Gg. Surapati No. 4"/>
    <s v="Surabaya"/>
    <x v="2"/>
    <s v="E1031"/>
    <x v="1"/>
    <x v="4"/>
    <x v="0"/>
    <x v="1"/>
    <s v="Regular Air"/>
    <d v="2016-05-30T00:00:00"/>
    <n v="13500"/>
    <n v="31500"/>
    <n v="18000"/>
    <n v="17"/>
    <n v="534555"/>
    <n v="0.03"/>
    <s v="Mid"/>
    <s v="Qualified"/>
  </r>
  <r>
    <x v="5"/>
    <x v="4"/>
    <x v="0"/>
    <s v="Nilam Suwarno"/>
    <s v="Gg. Joyoboyo No. 026"/>
    <s v="Jakarta"/>
    <x v="0"/>
    <s v="E1028"/>
    <x v="2"/>
    <x v="5"/>
    <x v="0"/>
    <x v="1"/>
    <s v="Regular Air"/>
    <d v="2016-06-06T00:00:00"/>
    <n v="16350.000000000002"/>
    <n v="39000"/>
    <n v="22650"/>
    <n v="47"/>
    <n v="1829100"/>
    <n v="0.1"/>
    <s v="Super"/>
    <s v="Qualified"/>
  </r>
  <r>
    <x v="6"/>
    <x v="5"/>
    <x v="0"/>
    <s v="Endra Hutapea"/>
    <s v="Gg. Joyoboyo No. 691"/>
    <s v="Surabaya"/>
    <x v="1"/>
    <s v="E1032"/>
    <x v="1"/>
    <x v="6"/>
    <x v="0"/>
    <x v="0"/>
    <s v="Regular Air"/>
    <d v="2016-06-04T00:00:00"/>
    <n v="1490850"/>
    <n v="2443950"/>
    <n v="953100"/>
    <n v="32"/>
    <n v="77986444.5"/>
    <n v="0.09"/>
    <s v="Super"/>
    <s v="Qualified"/>
  </r>
  <r>
    <x v="7"/>
    <x v="6"/>
    <x v="0"/>
    <s v="Embuh Wibisono"/>
    <s v="Jalan Ciwastra No. 383"/>
    <s v="Surabaya"/>
    <x v="2"/>
    <s v="E1032"/>
    <x v="1"/>
    <x v="7"/>
    <x v="0"/>
    <x v="1"/>
    <s v="Regular Air"/>
    <d v="2016-06-06T00:00:00"/>
    <n v="16350.000000000002"/>
    <n v="25200"/>
    <n v="8849.9999999999982"/>
    <n v="33"/>
    <n v="830592"/>
    <n v="0.04"/>
    <s v="Mid"/>
    <s v="Qualified"/>
  </r>
  <r>
    <x v="8"/>
    <x v="7"/>
    <x v="0"/>
    <s v="Unggul Zulaika"/>
    <s v="Jl. Jend. Sudirman No. 0"/>
    <s v="Surabaya"/>
    <x v="3"/>
    <s v="E1030"/>
    <x v="3"/>
    <x v="8"/>
    <x v="0"/>
    <x v="0"/>
    <s v="Regular Air"/>
    <d v="2016-06-07T00:00:00"/>
    <n v="814350"/>
    <n v="1357200"/>
    <n v="542850"/>
    <n v="8"/>
    <n v="10762596"/>
    <n v="7.0000000000000007E-2"/>
    <s v="High"/>
    <s v="Qualified"/>
  </r>
  <r>
    <x v="9"/>
    <x v="8"/>
    <x v="0"/>
    <s v="Gina Rajata"/>
    <s v="Gang Gedebage Selatan No. 424"/>
    <s v="Surabaya"/>
    <x v="1"/>
    <s v="E1033"/>
    <x v="3"/>
    <x v="9"/>
    <x v="0"/>
    <x v="0"/>
    <s v="Regular Air"/>
    <d v="2016-06-07T00:00:00"/>
    <n v="79950"/>
    <n v="129000"/>
    <n v="49050"/>
    <n v="48"/>
    <n v="6192000"/>
    <n v="0"/>
    <s v="Low"/>
    <s v="Qualified"/>
  </r>
  <r>
    <x v="10"/>
    <x v="9"/>
    <x v="0"/>
    <s v="Opung Kuswoyo"/>
    <s v="Gg. Otto Iskandardinata No. 6"/>
    <s v="Jakarta"/>
    <x v="1"/>
    <s v="E1029"/>
    <x v="4"/>
    <x v="10"/>
    <x v="0"/>
    <x v="0"/>
    <s v="Regular Air"/>
    <d v="2016-06-11T00:00:00"/>
    <n v="73350"/>
    <n v="114600"/>
    <n v="41250"/>
    <n v="18"/>
    <n v="2051340"/>
    <n v="0.1"/>
    <s v="Super"/>
    <s v="Qualified"/>
  </r>
  <r>
    <x v="11"/>
    <x v="9"/>
    <x v="0"/>
    <s v="Rafi Januar"/>
    <s v="Gg. Waringin No. 112"/>
    <s v="Surabaya"/>
    <x v="1"/>
    <s v="E1034"/>
    <x v="4"/>
    <x v="8"/>
    <x v="0"/>
    <x v="0"/>
    <s v="Regular Air"/>
    <d v="2016-06-11T00:00:00"/>
    <n v="814350"/>
    <n v="1357200"/>
    <n v="542850"/>
    <n v="3"/>
    <n v="4030884"/>
    <n v="0.03"/>
    <s v="Mid"/>
    <s v="Qualified"/>
  </r>
  <r>
    <x v="12"/>
    <x v="10"/>
    <x v="0"/>
    <s v="Ajimat Hutapea"/>
    <s v="Jl. Dipenogoro No. 422"/>
    <s v="Surabaya"/>
    <x v="1"/>
    <s v="E1032"/>
    <x v="0"/>
    <x v="11"/>
    <x v="0"/>
    <x v="0"/>
    <s v="Regular Air"/>
    <d v="2016-06-10T00:00:00"/>
    <n v="540300"/>
    <n v="871500"/>
    <n v="331200"/>
    <n v="50"/>
    <n v="43531425"/>
    <n v="0.05"/>
    <s v="High"/>
    <s v="Qualified"/>
  </r>
  <r>
    <x v="13"/>
    <x v="11"/>
    <x v="0"/>
    <s v="Rafi Anggriawan"/>
    <s v="Gg. Stasiun Wonokromo No. 0"/>
    <s v="Jakarta"/>
    <x v="1"/>
    <s v="E1028"/>
    <x v="1"/>
    <x v="12"/>
    <x v="0"/>
    <x v="1"/>
    <s v="Regular Air"/>
    <d v="2016-06-22T00:00:00"/>
    <n v="10650"/>
    <n v="17100"/>
    <n v="6450"/>
    <n v="50"/>
    <n v="853974"/>
    <n v="0.06"/>
    <s v="High"/>
    <s v="Qualified"/>
  </r>
  <r>
    <x v="14"/>
    <x v="12"/>
    <x v="0"/>
    <s v="Balamantri Mandasari"/>
    <s v="Gang Sadang Serang No. 74"/>
    <s v="Surabaya"/>
    <x v="0"/>
    <s v="E1035"/>
    <x v="1"/>
    <x v="13"/>
    <x v="0"/>
    <x v="3"/>
    <s v="Regular Air"/>
    <d v="2016-06-25T00:00:00"/>
    <n v="51300"/>
    <n v="125100"/>
    <n v="73800"/>
    <n v="16"/>
    <n v="1997847"/>
    <n v="0.03"/>
    <s v="Mid"/>
    <s v="Qualified"/>
  </r>
  <r>
    <x v="15"/>
    <x v="13"/>
    <x v="0"/>
    <s v="Gaduh Hassanah"/>
    <s v="Gg. Otto Iskandardinata No. 6"/>
    <s v="Jakarta"/>
    <x v="1"/>
    <s v="E1029"/>
    <x v="2"/>
    <x v="12"/>
    <x v="0"/>
    <x v="1"/>
    <s v="Regular Air"/>
    <d v="2016-06-25T00:00:00"/>
    <n v="10650"/>
    <n v="17100"/>
    <n v="6450"/>
    <n v="38"/>
    <n v="649458"/>
    <n v="0.02"/>
    <s v="Low"/>
    <s v="Qualified"/>
  </r>
  <r>
    <x v="16"/>
    <x v="14"/>
    <x v="0"/>
    <s v="Bagya Permadi"/>
    <s v="Jalan Jamika No. 4"/>
    <s v="Surabaya"/>
    <x v="1"/>
    <s v="E1033"/>
    <x v="4"/>
    <x v="14"/>
    <x v="0"/>
    <x v="0"/>
    <s v="Regular Air"/>
    <d v="2016-06-28T00:00:00"/>
    <n v="68850"/>
    <n v="109200"/>
    <n v="40350"/>
    <n v="22"/>
    <n v="2401308"/>
    <n v="0.01"/>
    <s v="Low"/>
    <s v="Qualified"/>
  </r>
  <r>
    <x v="17"/>
    <x v="15"/>
    <x v="0"/>
    <s v="Labuh Permata"/>
    <s v="Jalan Jend. A. Yani No. 48"/>
    <s v="Surabaya"/>
    <x v="3"/>
    <s v="E1036"/>
    <x v="2"/>
    <x v="15"/>
    <x v="0"/>
    <x v="1"/>
    <s v="Regular Air"/>
    <d v="2016-07-02T00:00:00"/>
    <n v="19500"/>
    <n v="43200"/>
    <n v="23700"/>
    <n v="48"/>
    <n v="2070576"/>
    <n v="7.0000000000000007E-2"/>
    <s v="High"/>
    <s v="Qualified"/>
  </r>
  <r>
    <x v="18"/>
    <x v="16"/>
    <x v="0"/>
    <s v="Lantar Yuliarti"/>
    <s v="Jl. Astana Anyar No. 51"/>
    <s v="Surabaya"/>
    <x v="3"/>
    <s v="E1031"/>
    <x v="0"/>
    <x v="16"/>
    <x v="0"/>
    <x v="1"/>
    <s v="Regular Air"/>
    <d v="2016-07-08T00:00:00"/>
    <n v="27300"/>
    <n v="44700"/>
    <n v="17400"/>
    <n v="22"/>
    <n v="981612"/>
    <n v="0.04"/>
    <s v="Mid"/>
    <s v="Qualified"/>
  </r>
  <r>
    <x v="19"/>
    <x v="17"/>
    <x v="0"/>
    <s v="Darijan Pratiwi"/>
    <s v="Gang Otto Iskandardinata No. 167"/>
    <s v="Surabaya"/>
    <x v="2"/>
    <s v="E1037"/>
    <x v="3"/>
    <x v="17"/>
    <x v="1"/>
    <x v="0"/>
    <s v="Regular Air"/>
    <d v="2016-07-10T00:00:00"/>
    <n v="1223850"/>
    <n v="2399850"/>
    <n v="1176000"/>
    <n v="30"/>
    <n v="71971501.5"/>
    <n v="0.01"/>
    <s v="Low"/>
    <s v="Qualified"/>
  </r>
  <r>
    <x v="20"/>
    <x v="18"/>
    <x v="0"/>
    <s v="Ami Utami"/>
    <s v="Jl. S. Parman No. 91"/>
    <s v="Surabaya"/>
    <x v="0"/>
    <s v="E1034"/>
    <x v="2"/>
    <x v="9"/>
    <x v="0"/>
    <x v="0"/>
    <s v="Regular Air"/>
    <d v="2016-07-16T00:00:00"/>
    <n v="79950"/>
    <n v="129000"/>
    <n v="49050"/>
    <n v="37"/>
    <n v="4767840"/>
    <n v="0.04"/>
    <s v="Mid"/>
    <s v="Qualified"/>
  </r>
  <r>
    <x v="21"/>
    <x v="18"/>
    <x v="0"/>
    <s v="Citra Riyanti"/>
    <s v="Jalan Jend. A. Yani No. 48"/>
    <s v="Surabaya"/>
    <x v="3"/>
    <s v="E1036"/>
    <x v="4"/>
    <x v="18"/>
    <x v="0"/>
    <x v="0"/>
    <s v="Regular Air"/>
    <d v="2016-07-09T00:00:00"/>
    <n v="52800"/>
    <n v="85200"/>
    <n v="32400"/>
    <n v="24"/>
    <n v="2039688"/>
    <n v="0.06"/>
    <s v="High"/>
    <s v="Qualified"/>
  </r>
  <r>
    <x v="22"/>
    <x v="19"/>
    <x v="0"/>
    <s v="Aris Ardianto"/>
    <s v="Gg. Suniaraja No. 21"/>
    <s v="Surabaya"/>
    <x v="1"/>
    <s v="E1031"/>
    <x v="3"/>
    <x v="19"/>
    <x v="0"/>
    <x v="3"/>
    <s v="Regular Air"/>
    <d v="2016-07-13T00:00:00"/>
    <n v="14100"/>
    <n v="31200"/>
    <n v="17100"/>
    <n v="4"/>
    <n v="124176"/>
    <n v="0.02"/>
    <s v="Low"/>
    <s v="Not Qualified"/>
  </r>
  <r>
    <x v="23"/>
    <x v="20"/>
    <x v="0"/>
    <s v="Kenes Nababan"/>
    <s v="Gg. M.H Thamrin No. 784"/>
    <s v="Jakarta"/>
    <x v="1"/>
    <s v="E1029"/>
    <x v="3"/>
    <x v="9"/>
    <x v="0"/>
    <x v="0"/>
    <s v="Regular Air"/>
    <d v="2016-08-02T00:00:00"/>
    <n v="79950"/>
    <n v="129000"/>
    <n v="49050"/>
    <n v="36"/>
    <n v="4636260"/>
    <n v="0.06"/>
    <s v="High"/>
    <s v="Qualified"/>
  </r>
  <r>
    <x v="24"/>
    <x v="21"/>
    <x v="0"/>
    <s v="Cindy Maryati"/>
    <s v="Gg. Jakarta No. 646"/>
    <s v="Jakarta"/>
    <x v="3"/>
    <s v="E1029"/>
    <x v="3"/>
    <x v="20"/>
    <x v="0"/>
    <x v="1"/>
    <s v="Regular Air"/>
    <d v="2016-08-04T00:00:00"/>
    <n v="37800"/>
    <n v="60000"/>
    <n v="22200"/>
    <n v="31"/>
    <n v="1859400"/>
    <n v="0.01"/>
    <s v="Low"/>
    <s v="Qualified"/>
  </r>
  <r>
    <x v="25"/>
    <x v="22"/>
    <x v="0"/>
    <s v="Prakosa Budiman"/>
    <s v="Gg. Dr. Djunjunan No. 33"/>
    <s v="Surabaya"/>
    <x v="0"/>
    <s v="E1032"/>
    <x v="0"/>
    <x v="21"/>
    <x v="0"/>
    <x v="0"/>
    <s v="Express Air"/>
    <d v="2016-08-10T00:00:00"/>
    <n v="114150"/>
    <n v="184200"/>
    <n v="70050"/>
    <n v="29"/>
    <n v="5341800"/>
    <n v="0"/>
    <s v="Low"/>
    <s v="Qualified"/>
  </r>
  <r>
    <x v="26"/>
    <x v="23"/>
    <x v="0"/>
    <s v="Padma Nugroho"/>
    <s v="Gg. Monginsidi No. 3"/>
    <s v="Jakarta"/>
    <x v="1"/>
    <s v="E1029"/>
    <x v="4"/>
    <x v="22"/>
    <x v="0"/>
    <x v="0"/>
    <s v="Regular Air"/>
    <d v="2016-08-12T00:00:00"/>
    <n v="23850"/>
    <n v="39150"/>
    <n v="15300"/>
    <n v="9"/>
    <n v="350001"/>
    <n v="0.06"/>
    <s v="High"/>
    <s v="Not Qualified"/>
  </r>
  <r>
    <x v="27"/>
    <x v="23"/>
    <x v="0"/>
    <s v="Ani Maryadi"/>
    <s v="Gang Soekarno Hatta No. 2"/>
    <s v="Surabaya"/>
    <x v="1"/>
    <s v="E1038"/>
    <x v="4"/>
    <x v="23"/>
    <x v="1"/>
    <x v="0"/>
    <s v="Regular Air"/>
    <d v="2016-08-10T00:00:00"/>
    <n v="95850"/>
    <n v="299700"/>
    <n v="203850"/>
    <n v="7"/>
    <n v="2094903"/>
    <n v="0.01"/>
    <s v="Low"/>
    <s v="Qualified"/>
  </r>
  <r>
    <x v="28"/>
    <x v="24"/>
    <x v="0"/>
    <s v="Bakidin Anggraini"/>
    <s v="Jl. Rumah Sakit No. 738"/>
    <s v="Jakarta"/>
    <x v="1"/>
    <s v="E1028"/>
    <x v="4"/>
    <x v="24"/>
    <x v="1"/>
    <x v="0"/>
    <s v="Express Air"/>
    <d v="2016-08-13T00:00:00"/>
    <n v="480300.00000000006"/>
    <n v="2287200"/>
    <n v="1806900"/>
    <n v="16"/>
    <n v="36366480"/>
    <n v="0.1"/>
    <s v="Super"/>
    <s v="Qualified"/>
  </r>
  <r>
    <x v="29"/>
    <x v="24"/>
    <x v="0"/>
    <s v="Koko Setiawan"/>
    <s v="Gang Yos Sudarso No. 13"/>
    <s v="Surabaya"/>
    <x v="3"/>
    <s v="E1039"/>
    <x v="3"/>
    <x v="21"/>
    <x v="0"/>
    <x v="0"/>
    <s v="Regular Air"/>
    <d v="2016-08-14T00:00:00"/>
    <n v="114150"/>
    <n v="184200"/>
    <n v="70050"/>
    <n v="27"/>
    <n v="4967874"/>
    <n v="0.03"/>
    <s v="Mid"/>
    <s v="Qualified"/>
  </r>
  <r>
    <x v="30"/>
    <x v="24"/>
    <x v="0"/>
    <s v="Teddy Yuniar"/>
    <s v="Jl. Jend. Sudirman No. 0"/>
    <s v="Surabaya"/>
    <x v="2"/>
    <s v="E1030"/>
    <x v="3"/>
    <x v="25"/>
    <x v="1"/>
    <x v="0"/>
    <s v="Regular Air"/>
    <d v="2016-08-14T00:00:00"/>
    <n v="151050"/>
    <n v="239700"/>
    <n v="88650"/>
    <n v="39"/>
    <n v="9326727"/>
    <n v="0.09"/>
    <s v="Super"/>
    <s v="Qualified"/>
  </r>
  <r>
    <x v="31"/>
    <x v="25"/>
    <x v="0"/>
    <s v="Narji Wastuti"/>
    <s v="Gg. Joyoboyo No. 026"/>
    <s v="Jakarta"/>
    <x v="1"/>
    <s v="E1028"/>
    <x v="3"/>
    <x v="26"/>
    <x v="0"/>
    <x v="3"/>
    <s v="Regular Air"/>
    <d v="2016-08-15T00:00:00"/>
    <n v="71850"/>
    <n v="179550"/>
    <n v="107700"/>
    <n v="7"/>
    <n v="1247872.5"/>
    <n v="0.05"/>
    <s v="High"/>
    <s v="Not Qualified"/>
  </r>
  <r>
    <x v="32"/>
    <x v="26"/>
    <x v="0"/>
    <s v="Ami Maheswara"/>
    <s v="Jl. Rumah Sakit No. 738"/>
    <s v="Jakarta"/>
    <x v="0"/>
    <s v="E1028"/>
    <x v="3"/>
    <x v="27"/>
    <x v="0"/>
    <x v="0"/>
    <s v="Regular Air"/>
    <d v="2016-08-15T00:00:00"/>
    <n v="130650.00000000001"/>
    <n v="214200"/>
    <n v="83549.999999999985"/>
    <n v="42"/>
    <n v="8974980"/>
    <n v="0.1"/>
    <s v="Super"/>
    <s v="Qualified"/>
  </r>
  <r>
    <x v="33"/>
    <x v="26"/>
    <x v="0"/>
    <s v="Pandu Mustofa"/>
    <s v="Gang Asia Afrika No. 72"/>
    <s v="Surabaya"/>
    <x v="3"/>
    <s v="E1037"/>
    <x v="1"/>
    <x v="8"/>
    <x v="0"/>
    <x v="0"/>
    <s v="Regular Air"/>
    <d v="2016-08-15T00:00:00"/>
    <n v="814350"/>
    <n v="1357200"/>
    <n v="542850"/>
    <n v="15"/>
    <n v="20290140"/>
    <n v="0.05"/>
    <s v="High"/>
    <s v="Qualified"/>
  </r>
  <r>
    <x v="34"/>
    <x v="27"/>
    <x v="0"/>
    <s v="Ganep Waluyo"/>
    <s v="Jl. Jamika No. 246"/>
    <s v="Surabaya"/>
    <x v="3"/>
    <s v="E1038"/>
    <x v="1"/>
    <x v="18"/>
    <x v="0"/>
    <x v="0"/>
    <s v="Regular Air"/>
    <d v="2016-08-17T00:00:00"/>
    <n v="52800"/>
    <n v="85200"/>
    <n v="32400"/>
    <n v="20"/>
    <n v="1698036"/>
    <n v="7.0000000000000007E-2"/>
    <s v="High"/>
    <s v="Qualified"/>
  </r>
  <r>
    <x v="35"/>
    <x v="28"/>
    <x v="0"/>
    <s v="Elma Agustina"/>
    <s v="Gg. Waringin No. 112"/>
    <s v="Surabaya"/>
    <x v="1"/>
    <s v="E1034"/>
    <x v="1"/>
    <x v="28"/>
    <x v="0"/>
    <x v="1"/>
    <s v="Regular Air"/>
    <d v="2016-08-18T00:00:00"/>
    <n v="52050"/>
    <n v="100200"/>
    <n v="48150"/>
    <n v="41"/>
    <n v="4100184"/>
    <n v="0.08"/>
    <s v="Super"/>
    <s v="Qualified"/>
  </r>
  <r>
    <x v="36"/>
    <x v="29"/>
    <x v="0"/>
    <s v="Wani Astuti"/>
    <s v="Gg. Siliwangi No. 82"/>
    <s v="Surabaya"/>
    <x v="1"/>
    <s v="E1036"/>
    <x v="4"/>
    <x v="29"/>
    <x v="1"/>
    <x v="3"/>
    <s v="Regular Air"/>
    <d v="2016-08-18T00:00:00"/>
    <n v="28050"/>
    <n v="33379.500000000007"/>
    <n v="5329.5000000000073"/>
    <n v="41"/>
    <n v="1366556.7300000002"/>
    <n v="0.06"/>
    <s v="High"/>
    <s v="Qualified"/>
  </r>
  <r>
    <x v="37"/>
    <x v="29"/>
    <x v="0"/>
    <s v="Wani Astuti"/>
    <s v="Gg. Siliwangi No. 82"/>
    <s v="Surabaya"/>
    <x v="1"/>
    <s v="E1036"/>
    <x v="4"/>
    <x v="28"/>
    <x v="0"/>
    <x v="1"/>
    <s v="Regular Air"/>
    <d v="2016-08-18T00:00:00"/>
    <n v="52050"/>
    <n v="100200"/>
    <n v="48150"/>
    <n v="2"/>
    <n v="199398"/>
    <n v="0.01"/>
    <s v="Low"/>
    <s v="Not Qualified"/>
  </r>
  <r>
    <x v="38"/>
    <x v="29"/>
    <x v="0"/>
    <s v="Raditya Uwais"/>
    <s v="Jl. Antapani Lama No. 705"/>
    <s v="Jakarta"/>
    <x v="1"/>
    <s v="E1028"/>
    <x v="2"/>
    <x v="25"/>
    <x v="1"/>
    <x v="0"/>
    <s v="Regular Air"/>
    <d v="2016-08-22T00:00:00"/>
    <n v="151050"/>
    <n v="239700"/>
    <n v="88650"/>
    <n v="34"/>
    <n v="8125830"/>
    <n v="0.1"/>
    <s v="Super"/>
    <s v="Qualified"/>
  </r>
  <r>
    <x v="39"/>
    <x v="30"/>
    <x v="0"/>
    <s v="Cahyono Hidayanto"/>
    <s v="Jl. Gardujati No. 82"/>
    <s v="Surabaya"/>
    <x v="3"/>
    <s v="E1037"/>
    <x v="3"/>
    <x v="26"/>
    <x v="0"/>
    <x v="3"/>
    <s v="Regular Air"/>
    <d v="2016-08-21T00:00:00"/>
    <n v="71850"/>
    <n v="179550"/>
    <n v="107700"/>
    <n v="18"/>
    <n v="3217536"/>
    <n v="0.08"/>
    <s v="Super"/>
    <s v="Qualified"/>
  </r>
  <r>
    <x v="40"/>
    <x v="31"/>
    <x v="0"/>
    <s v="Rika Uwais"/>
    <s v="Gang Pacuan Kuda No. 04"/>
    <s v="Surabaya"/>
    <x v="0"/>
    <s v="E1037"/>
    <x v="1"/>
    <x v="30"/>
    <x v="1"/>
    <x v="4"/>
    <s v="Express Air"/>
    <d v="2016-08-22T00:00:00"/>
    <n v="132300"/>
    <n v="314850"/>
    <n v="182550"/>
    <n v="8"/>
    <n v="2490463.5"/>
    <n v="0.09"/>
    <s v="Super"/>
    <s v="Qualified"/>
  </r>
  <r>
    <x v="41"/>
    <x v="31"/>
    <x v="0"/>
    <s v="Indra Jailani"/>
    <s v="Gg. Jakarta No. 646"/>
    <s v="Jakarta"/>
    <x v="2"/>
    <s v="E1029"/>
    <x v="1"/>
    <x v="7"/>
    <x v="0"/>
    <x v="1"/>
    <s v="Regular Air"/>
    <d v="2016-08-23T00:00:00"/>
    <n v="16350.000000000002"/>
    <n v="25200"/>
    <n v="8849.9999999999982"/>
    <n v="18"/>
    <n v="452088"/>
    <n v="0.06"/>
    <s v="High"/>
    <s v="Qualified"/>
  </r>
  <r>
    <x v="42"/>
    <x v="32"/>
    <x v="0"/>
    <s v="Aditya Nainggolan"/>
    <s v="Jl. Surapati No. 996"/>
    <s v="Jakarta"/>
    <x v="0"/>
    <s v="E1029"/>
    <x v="4"/>
    <x v="20"/>
    <x v="0"/>
    <x v="1"/>
    <s v="Express Air"/>
    <d v="2016-08-27T00:00:00"/>
    <n v="37800"/>
    <n v="60000"/>
    <n v="22200"/>
    <n v="19"/>
    <n v="1134600"/>
    <n v="0.09"/>
    <s v="Super"/>
    <s v="Qualified"/>
  </r>
  <r>
    <x v="43"/>
    <x v="33"/>
    <x v="0"/>
    <s v="Umaya Yulianti"/>
    <s v="Jl. Ciwastra No. 543"/>
    <s v="Jakarta"/>
    <x v="0"/>
    <s v="E1029"/>
    <x v="0"/>
    <x v="31"/>
    <x v="0"/>
    <x v="0"/>
    <s v="Regular Air"/>
    <d v="2016-08-27T00:00:00"/>
    <n v="208200"/>
    <n v="335700"/>
    <n v="127500"/>
    <n v="26"/>
    <n v="8694630"/>
    <n v="0.1"/>
    <s v="Super"/>
    <s v="Qualified"/>
  </r>
  <r>
    <x v="44"/>
    <x v="33"/>
    <x v="0"/>
    <s v="Yuni Pradipta"/>
    <s v="Jalan Jayawijaya No. 5"/>
    <s v="Surabaya"/>
    <x v="1"/>
    <s v="E1033"/>
    <x v="3"/>
    <x v="32"/>
    <x v="0"/>
    <x v="1"/>
    <s v="Regular Air"/>
    <d v="2016-08-28T00:00:00"/>
    <n v="323400"/>
    <n v="548250"/>
    <n v="224850"/>
    <n v="45"/>
    <n v="24616425"/>
    <n v="0.1"/>
    <s v="Super"/>
    <s v="Qualified"/>
  </r>
  <r>
    <x v="45"/>
    <x v="34"/>
    <x v="0"/>
    <s v="Kasiran Firgantoro"/>
    <s v="Jalan Gardujati No. 513"/>
    <s v="Surabaya"/>
    <x v="2"/>
    <s v="E1036"/>
    <x v="0"/>
    <x v="33"/>
    <x v="1"/>
    <x v="0"/>
    <s v="Express Air"/>
    <d v="2016-08-28T00:00:00"/>
    <n v="296700"/>
    <n v="689850"/>
    <n v="393150"/>
    <n v="14"/>
    <n v="9644103"/>
    <n v="0.02"/>
    <s v="Low"/>
    <s v="Qualified"/>
  </r>
  <r>
    <x v="46"/>
    <x v="35"/>
    <x v="0"/>
    <s v="Gara Aryani"/>
    <s v="Gang R.E Martadinata No. 969"/>
    <s v="Surabaya"/>
    <x v="0"/>
    <s v="E1036"/>
    <x v="0"/>
    <x v="34"/>
    <x v="1"/>
    <x v="4"/>
    <s v="Regular Air"/>
    <d v="2016-09-01T00:00:00"/>
    <n v="148650"/>
    <n v="239850"/>
    <n v="91200"/>
    <n v="7"/>
    <n v="1671754.5"/>
    <n v="0.03"/>
    <s v="Mid"/>
    <s v="Not Qualified"/>
  </r>
  <r>
    <x v="47"/>
    <x v="35"/>
    <x v="0"/>
    <s v="Ami Maheswara"/>
    <s v="Jl. Rumah Sakit No. 738"/>
    <s v="Jakarta"/>
    <x v="0"/>
    <s v="E1028"/>
    <x v="3"/>
    <x v="35"/>
    <x v="0"/>
    <x v="1"/>
    <s v="Regular Air"/>
    <d v="2016-09-01T00:00:00"/>
    <n v="56250"/>
    <n v="106200"/>
    <n v="49950"/>
    <n v="29"/>
    <n v="3075552"/>
    <n v="0.04"/>
    <s v="Mid"/>
    <s v="Qualified"/>
  </r>
  <r>
    <x v="48"/>
    <x v="36"/>
    <x v="0"/>
    <s v="Saadat Hutapea"/>
    <s v="Jalan PHH. Mustofa No. 625"/>
    <s v="Surabaya"/>
    <x v="1"/>
    <s v="E1034"/>
    <x v="0"/>
    <x v="36"/>
    <x v="2"/>
    <x v="3"/>
    <s v="Regular Air"/>
    <d v="2016-09-02T00:00:00"/>
    <n v="82500"/>
    <n v="183300"/>
    <n v="100800"/>
    <n v="35"/>
    <n v="6415500"/>
    <n v="0"/>
    <s v="Low"/>
    <s v="Qualified"/>
  </r>
  <r>
    <x v="49"/>
    <x v="36"/>
    <x v="0"/>
    <s v="Asman Dongoran"/>
    <s v="Jl. Astana Anyar No. 51"/>
    <s v="Surabaya"/>
    <x v="3"/>
    <s v="E1031"/>
    <x v="3"/>
    <x v="37"/>
    <x v="0"/>
    <x v="0"/>
    <s v="Regular Air"/>
    <d v="2016-09-03T00:00:00"/>
    <n v="204600"/>
    <n v="314700"/>
    <n v="110100"/>
    <n v="47"/>
    <n v="14759430"/>
    <n v="0.1"/>
    <s v="Super"/>
    <s v="Qualified"/>
  </r>
  <r>
    <x v="50"/>
    <x v="37"/>
    <x v="0"/>
    <s v="Raditya Uwais"/>
    <s v="Jl. Antapani Lama No. 705"/>
    <s v="Jakarta"/>
    <x v="2"/>
    <s v="E1028"/>
    <x v="0"/>
    <x v="13"/>
    <x v="0"/>
    <x v="3"/>
    <s v="Regular Air"/>
    <d v="2016-09-02T00:00:00"/>
    <n v="51300"/>
    <n v="125100"/>
    <n v="73800"/>
    <n v="24"/>
    <n v="2989890"/>
    <n v="0.1"/>
    <s v="Super"/>
    <s v="Qualified"/>
  </r>
  <r>
    <x v="51"/>
    <x v="38"/>
    <x v="0"/>
    <s v="Cengkal Prastuti"/>
    <s v="Gang Setiabudhi No. 1"/>
    <s v="Bandung"/>
    <x v="3"/>
    <s v="E1036"/>
    <x v="1"/>
    <x v="14"/>
    <x v="0"/>
    <x v="0"/>
    <s v="Express Air"/>
    <d v="2016-09-04T00:00:00"/>
    <n v="68850"/>
    <n v="109200"/>
    <n v="40350"/>
    <n v="2"/>
    <n v="209664"/>
    <n v="0.08"/>
    <s v="Super"/>
    <s v="Not Qualified"/>
  </r>
  <r>
    <x v="52"/>
    <x v="38"/>
    <x v="0"/>
    <s v="Danang Uyainah"/>
    <s v="Jalan Moch. Ramdan No. 338"/>
    <s v="Jakarta"/>
    <x v="1"/>
    <s v="E1028"/>
    <x v="1"/>
    <x v="38"/>
    <x v="0"/>
    <x v="0"/>
    <s v="Regular Air"/>
    <d v="2016-09-05T00:00:00"/>
    <n v="17700"/>
    <n v="28200"/>
    <n v="10500"/>
    <n v="1"/>
    <n v="26790"/>
    <n v="0.05"/>
    <s v="High"/>
    <s v="Not Qualified"/>
  </r>
  <r>
    <x v="53"/>
    <x v="39"/>
    <x v="0"/>
    <s v="Cager Prayoga"/>
    <s v="Gg. Stasiun Wonokromo No. 32"/>
    <s v="Surabaya"/>
    <x v="0"/>
    <s v="E1036"/>
    <x v="4"/>
    <x v="39"/>
    <x v="1"/>
    <x v="0"/>
    <s v="Express Air"/>
    <d v="2016-09-06T00:00:00"/>
    <n v="96000"/>
    <n v="436500"/>
    <n v="340500"/>
    <n v="33"/>
    <n v="14400135"/>
    <n v="0.01"/>
    <s v="Low"/>
    <s v="Qualified"/>
  </r>
  <r>
    <x v="54"/>
    <x v="40"/>
    <x v="0"/>
    <s v="Joko Mangunsong"/>
    <s v="Gang Otto Iskandardinata No. 167"/>
    <s v="Surabaya"/>
    <x v="3"/>
    <s v="E1037"/>
    <x v="1"/>
    <x v="40"/>
    <x v="0"/>
    <x v="0"/>
    <s v="Regular Air"/>
    <d v="2016-09-07T00:00:00"/>
    <n v="57600"/>
    <n v="94500"/>
    <n v="36900"/>
    <n v="42"/>
    <n v="3962385"/>
    <n v="7.0000000000000007E-2"/>
    <s v="High"/>
    <s v="Qualified"/>
  </r>
  <r>
    <x v="55"/>
    <x v="41"/>
    <x v="0"/>
    <s v="Gandewa Hariyah"/>
    <s v="Jl. Sadang Serang No. 015"/>
    <s v="Surabaya"/>
    <x v="0"/>
    <s v="E1036"/>
    <x v="4"/>
    <x v="41"/>
    <x v="1"/>
    <x v="0"/>
    <s v="Regular Air"/>
    <d v="2016-09-09T00:00:00"/>
    <n v="2347500"/>
    <n v="4514550"/>
    <n v="2167050"/>
    <n v="14"/>
    <n v="62752245"/>
    <n v="0.1"/>
    <s v="Super"/>
    <s v="Qualified"/>
  </r>
  <r>
    <x v="56"/>
    <x v="42"/>
    <x v="0"/>
    <s v="Candrakanta Aryani"/>
    <s v="Gg. Pacuan Kuda No. 49"/>
    <s v="Surabaya"/>
    <x v="1"/>
    <s v="E1037"/>
    <x v="2"/>
    <x v="42"/>
    <x v="0"/>
    <x v="1"/>
    <s v="Regular Air"/>
    <d v="2016-09-13T00:00:00"/>
    <n v="34350"/>
    <n v="53700"/>
    <n v="19350"/>
    <n v="38"/>
    <n v="2037378"/>
    <n v="0.06"/>
    <s v="High"/>
    <s v="Qualified"/>
  </r>
  <r>
    <x v="57"/>
    <x v="43"/>
    <x v="0"/>
    <s v="Enteng Simbolon"/>
    <s v="Gg. Raya Ujungberung No. 54"/>
    <s v="Bandung"/>
    <x v="0"/>
    <s v="E1039"/>
    <x v="0"/>
    <x v="43"/>
    <x v="0"/>
    <x v="0"/>
    <s v="Express Air"/>
    <d v="2016-09-10T00:00:00"/>
    <n v="33750"/>
    <n v="55350"/>
    <n v="21600"/>
    <n v="35"/>
    <n v="1935589.5"/>
    <n v="0.03"/>
    <s v="Mid"/>
    <s v="Qualified"/>
  </r>
  <r>
    <x v="58"/>
    <x v="43"/>
    <x v="0"/>
    <s v="Limar Laksmiwati"/>
    <s v="Gang Sadang Serang No. 74"/>
    <s v="Bandung"/>
    <x v="3"/>
    <s v="E1039"/>
    <x v="4"/>
    <x v="44"/>
    <x v="0"/>
    <x v="0"/>
    <s v="Express Air"/>
    <d v="2016-09-10T00:00:00"/>
    <n v="185850"/>
    <n v="299700"/>
    <n v="113850"/>
    <n v="13"/>
    <n v="3866130"/>
    <n v="0.1"/>
    <s v="Super"/>
    <s v="Qualified"/>
  </r>
  <r>
    <x v="59"/>
    <x v="44"/>
    <x v="0"/>
    <s v="Gara Purwanti"/>
    <s v="Jl. Surapati No. 30"/>
    <s v="Surabaya"/>
    <x v="1"/>
    <s v="E1031"/>
    <x v="4"/>
    <x v="45"/>
    <x v="0"/>
    <x v="0"/>
    <s v="Regular Air"/>
    <d v="2016-09-12T00:00:00"/>
    <n v="133800"/>
    <n v="446100"/>
    <n v="312300"/>
    <n v="14"/>
    <n v="6236478"/>
    <n v="0.02"/>
    <s v="Low"/>
    <s v="Qualified"/>
  </r>
  <r>
    <x v="60"/>
    <x v="44"/>
    <x v="0"/>
    <s v="Cakrawala Yuniar"/>
    <s v="Jalan Jend. A. Yani No. 48"/>
    <s v="Surabaya"/>
    <x v="3"/>
    <s v="E1036"/>
    <x v="3"/>
    <x v="46"/>
    <x v="1"/>
    <x v="0"/>
    <s v="Regular Air"/>
    <d v="2016-09-14T00:00:00"/>
    <n v="908850"/>
    <n v="1514700"/>
    <n v="605850"/>
    <n v="33"/>
    <n v="49909365"/>
    <n v="0.05"/>
    <s v="High"/>
    <s v="Qualified"/>
  </r>
  <r>
    <x v="61"/>
    <x v="44"/>
    <x v="0"/>
    <s v="Gamani Laksmiwati"/>
    <s v="Jl. Antapani Lama No. 705"/>
    <s v="Jakarta"/>
    <x v="2"/>
    <s v="E1028"/>
    <x v="2"/>
    <x v="47"/>
    <x v="0"/>
    <x v="1"/>
    <s v="Regular Air"/>
    <d v="2016-09-16T00:00:00"/>
    <n v="52200"/>
    <n v="81450"/>
    <n v="29250"/>
    <n v="29"/>
    <n v="2356348.5"/>
    <n v="7.0000000000000007E-2"/>
    <s v="High"/>
    <s v="Qualified"/>
  </r>
  <r>
    <x v="62"/>
    <x v="45"/>
    <x v="0"/>
    <s v="Caturangga Dabukke"/>
    <s v="Gg. Suniaraja No. 21"/>
    <s v="Surabaya"/>
    <x v="3"/>
    <s v="E1031"/>
    <x v="2"/>
    <x v="48"/>
    <x v="1"/>
    <x v="3"/>
    <s v="Regular Air"/>
    <d v="2016-09-16T00:00:00"/>
    <n v="302700"/>
    <n v="531150"/>
    <n v="228450"/>
    <n v="38"/>
    <n v="20167765.5"/>
    <n v="0.03"/>
    <s v="Mid"/>
    <s v="Qualified"/>
  </r>
  <r>
    <x v="63"/>
    <x v="46"/>
    <x v="0"/>
    <s v="Jagapati Marbun"/>
    <s v="Jl. Laswi No. 04"/>
    <s v="Surabaya"/>
    <x v="3"/>
    <s v="E1040"/>
    <x v="3"/>
    <x v="49"/>
    <x v="0"/>
    <x v="1"/>
    <s v="Regular Air"/>
    <d v="2016-09-18T00:00:00"/>
    <n v="26400"/>
    <n v="50700"/>
    <n v="24300"/>
    <n v="34"/>
    <n v="1720251"/>
    <n v="7.0000000000000007E-2"/>
    <s v="High"/>
    <s v="Qualified"/>
  </r>
  <r>
    <x v="64"/>
    <x v="47"/>
    <x v="0"/>
    <s v="Saiful Putra"/>
    <s v="Gg. Siliwangi No. 82"/>
    <s v="Surabaya"/>
    <x v="0"/>
    <s v="E1036"/>
    <x v="1"/>
    <x v="11"/>
    <x v="0"/>
    <x v="0"/>
    <s v="Express Air"/>
    <d v="2016-09-19T00:00:00"/>
    <n v="540300"/>
    <n v="871500"/>
    <n v="331200"/>
    <n v="10"/>
    <n v="8636565"/>
    <n v="0.09"/>
    <s v="Super"/>
    <s v="Qualified"/>
  </r>
  <r>
    <x v="65"/>
    <x v="47"/>
    <x v="0"/>
    <s v="Yuni Wastuti"/>
    <s v="Jl. S. Parman No. 91"/>
    <s v="Surabaya"/>
    <x v="1"/>
    <s v="E1034"/>
    <x v="2"/>
    <x v="41"/>
    <x v="1"/>
    <x v="0"/>
    <s v="Regular Air"/>
    <d v="2016-09-17T00:00:00"/>
    <n v="2347500"/>
    <n v="4514550"/>
    <n v="2167050"/>
    <n v="38"/>
    <n v="171146590.5"/>
    <n v="0.09"/>
    <s v="Super"/>
    <s v="Qualified"/>
  </r>
  <r>
    <x v="66"/>
    <x v="48"/>
    <x v="0"/>
    <s v="Cahya Purnawati"/>
    <s v="Jalan Tebet Barat Dalam No. 229"/>
    <s v="Surabaya"/>
    <x v="3"/>
    <s v="E1031"/>
    <x v="4"/>
    <x v="13"/>
    <x v="0"/>
    <x v="3"/>
    <s v="Regular Air"/>
    <d v="2016-09-20T00:00:00"/>
    <n v="51300"/>
    <n v="125100"/>
    <n v="73800"/>
    <n v="30"/>
    <n v="3750498"/>
    <n v="0.02"/>
    <s v="Low"/>
    <s v="Qualified"/>
  </r>
  <r>
    <x v="67"/>
    <x v="49"/>
    <x v="0"/>
    <s v="Asmadi Simanjuntak"/>
    <s v="Gg. HOS. Cokroaminoto No. 1"/>
    <s v="Surabaya"/>
    <x v="1"/>
    <s v="E1041"/>
    <x v="3"/>
    <x v="46"/>
    <x v="1"/>
    <x v="0"/>
    <s v="Regular Air"/>
    <d v="2016-09-20T00:00:00"/>
    <n v="908850"/>
    <n v="1514700"/>
    <n v="605850"/>
    <n v="29"/>
    <n v="43880859"/>
    <n v="0.03"/>
    <s v="Mid"/>
    <s v="Qualified"/>
  </r>
  <r>
    <x v="68"/>
    <x v="50"/>
    <x v="0"/>
    <s v="Kamila Sinaga"/>
    <s v="Gang H.J Maemunah No. 6"/>
    <s v="Surabaya"/>
    <x v="1"/>
    <s v="E1039"/>
    <x v="3"/>
    <x v="50"/>
    <x v="0"/>
    <x v="0"/>
    <s v="Regular Air"/>
    <d v="2016-09-21T00:00:00"/>
    <n v="2682450"/>
    <n v="6238200"/>
    <n v="3555750"/>
    <n v="2"/>
    <n v="12039726"/>
    <n v="7.0000000000000007E-2"/>
    <s v="High"/>
    <s v="Qualified"/>
  </r>
  <r>
    <x v="69"/>
    <x v="51"/>
    <x v="0"/>
    <s v="Ibun Haryanto"/>
    <s v="Jalan Kutai No. 503"/>
    <s v="Surabaya"/>
    <x v="3"/>
    <s v="E1039"/>
    <x v="4"/>
    <x v="20"/>
    <x v="0"/>
    <x v="1"/>
    <s v="Regular Air"/>
    <d v="2016-09-24T00:00:00"/>
    <n v="37800"/>
    <n v="60000"/>
    <n v="22200"/>
    <n v="39"/>
    <n v="2335200"/>
    <n v="0.08"/>
    <s v="Super"/>
    <s v="Qualified"/>
  </r>
  <r>
    <x v="70"/>
    <x v="52"/>
    <x v="0"/>
    <s v="Chandra Firmansyah"/>
    <s v="Jalan Kutai No. 503"/>
    <s v="Surabaya"/>
    <x v="2"/>
    <s v="E1039"/>
    <x v="2"/>
    <x v="51"/>
    <x v="0"/>
    <x v="0"/>
    <s v="Regular Air"/>
    <d v="2016-09-25T00:00:00"/>
    <n v="297450"/>
    <n v="464700"/>
    <n v="167250"/>
    <n v="49"/>
    <n v="22728477"/>
    <n v="0.09"/>
    <s v="Super"/>
    <s v="Qualified"/>
  </r>
  <r>
    <x v="71"/>
    <x v="53"/>
    <x v="0"/>
    <s v="Eja Anggriawan"/>
    <s v="Jalan K.H. Wahid Hasyim No. 5"/>
    <s v="Surabaya"/>
    <x v="3"/>
    <s v="E1030"/>
    <x v="4"/>
    <x v="41"/>
    <x v="1"/>
    <x v="0"/>
    <s v="Regular Air"/>
    <d v="2016-09-29T00:00:00"/>
    <n v="2347500"/>
    <n v="4514550"/>
    <n v="2167050"/>
    <n v="5"/>
    <n v="22256731.5"/>
    <n v="7.0000000000000007E-2"/>
    <s v="High"/>
    <s v="Qualified"/>
  </r>
  <r>
    <x v="72"/>
    <x v="53"/>
    <x v="0"/>
    <s v="Harja Pratiwi"/>
    <s v="Gg. Jakarta No. 646"/>
    <s v="Jakarta"/>
    <x v="2"/>
    <s v="E1029"/>
    <x v="0"/>
    <x v="52"/>
    <x v="0"/>
    <x v="1"/>
    <s v="Express Air"/>
    <d v="2016-09-29T00:00:00"/>
    <n v="43500"/>
    <n v="71400"/>
    <n v="27900"/>
    <n v="27"/>
    <n v="1922802"/>
    <n v="7.0000000000000007E-2"/>
    <s v="High"/>
    <s v="Qualified"/>
  </r>
  <r>
    <x v="73"/>
    <x v="54"/>
    <x v="0"/>
    <s v="Hasan Megantara"/>
    <s v="Jalan Gedebage Selatan No. 048"/>
    <s v="Jakarta"/>
    <x v="1"/>
    <s v="E1029"/>
    <x v="2"/>
    <x v="41"/>
    <x v="1"/>
    <x v="0"/>
    <s v="Regular Air"/>
    <d v="2016-09-28T00:00:00"/>
    <n v="2347500"/>
    <n v="4514550"/>
    <n v="2167050"/>
    <n v="1"/>
    <n v="4243677"/>
    <n v="0.06"/>
    <s v="High"/>
    <s v="Qualified"/>
  </r>
  <r>
    <x v="74"/>
    <x v="55"/>
    <x v="0"/>
    <s v="Lantar Yuliarti"/>
    <s v="Jl. Astana Anyar No. 51"/>
    <s v="Surabaya"/>
    <x v="3"/>
    <s v="E1031"/>
    <x v="4"/>
    <x v="42"/>
    <x v="0"/>
    <x v="1"/>
    <s v="Regular Air"/>
    <d v="2016-10-03T00:00:00"/>
    <n v="34350"/>
    <n v="53700"/>
    <n v="19350"/>
    <n v="10"/>
    <n v="534315"/>
    <n v="0.05"/>
    <s v="High"/>
    <s v="Not Qualified"/>
  </r>
  <r>
    <x v="75"/>
    <x v="56"/>
    <x v="0"/>
    <s v="Widya Sihotang"/>
    <s v="Gang R.E Martadinata No. 969"/>
    <s v="Surabaya"/>
    <x v="1"/>
    <s v="E1036"/>
    <x v="4"/>
    <x v="6"/>
    <x v="0"/>
    <x v="0"/>
    <s v="Regular Air"/>
    <d v="2016-10-04T00:00:00"/>
    <n v="1490850"/>
    <n v="2443950"/>
    <n v="953100"/>
    <n v="7"/>
    <n v="17034331.5"/>
    <n v="0.03"/>
    <s v="Mid"/>
    <s v="Qualified"/>
  </r>
  <r>
    <x v="76"/>
    <x v="56"/>
    <x v="0"/>
    <s v="Wulan Mustofa"/>
    <s v="Jalan R.E Martadinata No. 6"/>
    <s v="Jakarta"/>
    <x v="3"/>
    <s v="E1029"/>
    <x v="0"/>
    <x v="53"/>
    <x v="0"/>
    <x v="1"/>
    <s v="Express Air"/>
    <d v="2016-10-05T00:00:00"/>
    <n v="24000"/>
    <n v="39300"/>
    <n v="15300"/>
    <n v="34"/>
    <n v="1333056"/>
    <n v="0.08"/>
    <s v="Super"/>
    <s v="Qualified"/>
  </r>
  <r>
    <x v="77"/>
    <x v="57"/>
    <x v="0"/>
    <s v="Danang Mansur"/>
    <s v="Jalan Indragiri No. 077"/>
    <s v="Surabaya"/>
    <x v="1"/>
    <s v="E1030"/>
    <x v="0"/>
    <x v="54"/>
    <x v="0"/>
    <x v="0"/>
    <s v="Regular Air"/>
    <d v="2016-10-07T00:00:00"/>
    <n v="51000"/>
    <n v="81000"/>
    <n v="30000"/>
    <n v="25"/>
    <n v="2017710"/>
    <n v="0.09"/>
    <s v="Super"/>
    <s v="Qualified"/>
  </r>
  <r>
    <x v="78"/>
    <x v="58"/>
    <x v="0"/>
    <s v="Luhung Padmasari"/>
    <s v="Jl. Pelajar Pejuang No. 25"/>
    <s v="Bandung"/>
    <x v="0"/>
    <s v="E1036"/>
    <x v="0"/>
    <x v="55"/>
    <x v="0"/>
    <x v="1"/>
    <s v="Regular Air"/>
    <d v="2016-10-08T00:00:00"/>
    <n v="166650"/>
    <n v="297600"/>
    <n v="130950"/>
    <n v="26"/>
    <n v="7716768"/>
    <n v="7.0000000000000007E-2"/>
    <s v="High"/>
    <s v="Qualified"/>
  </r>
  <r>
    <x v="79"/>
    <x v="59"/>
    <x v="0"/>
    <s v="Respati Puspita"/>
    <s v="Gang Pelajar Pejuang No. 95"/>
    <s v="Bandung"/>
    <x v="1"/>
    <s v="E1033"/>
    <x v="1"/>
    <x v="16"/>
    <x v="0"/>
    <x v="1"/>
    <s v="Regular Air"/>
    <d v="2016-10-09T00:00:00"/>
    <n v="27300"/>
    <n v="44700"/>
    <n v="17400"/>
    <n v="3"/>
    <n v="130077"/>
    <n v="0.09"/>
    <s v="Super"/>
    <s v="Not Qualified"/>
  </r>
  <r>
    <x v="80"/>
    <x v="60"/>
    <x v="0"/>
    <s v="Galang Sitompul"/>
    <s v="Gg. Otto Iskandardinata No. 6"/>
    <s v="Jakarta"/>
    <x v="0"/>
    <s v="E1028"/>
    <x v="4"/>
    <x v="56"/>
    <x v="0"/>
    <x v="0"/>
    <s v="Regular Air"/>
    <d v="2016-10-13T00:00:00"/>
    <n v="19950"/>
    <n v="31200"/>
    <n v="11250"/>
    <n v="44"/>
    <n v="1371552"/>
    <n v="0.04"/>
    <s v="Mid"/>
    <s v="Qualified"/>
  </r>
  <r>
    <x v="81"/>
    <x v="60"/>
    <x v="0"/>
    <s v="Kayla Sihombing"/>
    <s v="Jalan Sukabumi No. 509"/>
    <s v="Surabaya"/>
    <x v="3"/>
    <s v="E1030"/>
    <x v="3"/>
    <x v="57"/>
    <x v="1"/>
    <x v="4"/>
    <s v="Regular Air"/>
    <d v="2016-10-13T00:00:00"/>
    <n v="118800"/>
    <n v="194850"/>
    <n v="76050"/>
    <n v="49"/>
    <n v="9534010.5"/>
    <n v="7.0000000000000007E-2"/>
    <s v="High"/>
    <s v="Qualified"/>
  </r>
  <r>
    <x v="82"/>
    <x v="61"/>
    <x v="0"/>
    <s v="Jumadi Suartini"/>
    <s v="Gang Yos Sudarso No. 13"/>
    <s v="Surabaya"/>
    <x v="3"/>
    <s v="E1039"/>
    <x v="2"/>
    <x v="23"/>
    <x v="1"/>
    <x v="0"/>
    <s v="Regular Air"/>
    <d v="2016-10-16T00:00:00"/>
    <n v="95850"/>
    <n v="299700"/>
    <n v="203850"/>
    <n v="19"/>
    <n v="5670324"/>
    <n v="0.08"/>
    <s v="Super"/>
    <s v="Qualified"/>
  </r>
  <r>
    <x v="83"/>
    <x v="62"/>
    <x v="0"/>
    <s v="Rachel Pertiwi"/>
    <s v="Jalan Lembong No. 9"/>
    <s v="Surabaya"/>
    <x v="2"/>
    <s v="E1032"/>
    <x v="0"/>
    <x v="29"/>
    <x v="1"/>
    <x v="3"/>
    <s v="Express Air"/>
    <d v="2016-10-15T00:00:00"/>
    <n v="28050"/>
    <n v="121799.99999999999"/>
    <n v="93749.999999999985"/>
    <n v="32"/>
    <n v="3887855.9999999995"/>
    <n v="0.08"/>
    <s v="Super"/>
    <s v="Qualified"/>
  </r>
  <r>
    <x v="84"/>
    <x v="63"/>
    <x v="0"/>
    <s v="Ellis Wahyudin"/>
    <s v="Gg. Monginsidi No. 3"/>
    <s v="Jakarta"/>
    <x v="0"/>
    <s v="E1029"/>
    <x v="0"/>
    <x v="58"/>
    <x v="0"/>
    <x v="0"/>
    <s v="Regular Air"/>
    <d v="2016-10-17T00:00:00"/>
    <n v="29700"/>
    <n v="47250"/>
    <n v="17550"/>
    <n v="23"/>
    <n v="1086277.5"/>
    <n v="0.01"/>
    <s v="Low"/>
    <s v="Qualified"/>
  </r>
  <r>
    <x v="85"/>
    <x v="63"/>
    <x v="0"/>
    <s v="Praba Widodo"/>
    <s v="Gang Jakarta No. 938"/>
    <s v="Surabaya"/>
    <x v="1"/>
    <s v="E1036"/>
    <x v="3"/>
    <x v="59"/>
    <x v="0"/>
    <x v="0"/>
    <s v="Regular Air"/>
    <d v="2016-10-17T00:00:00"/>
    <n v="252750.00000000003"/>
    <n v="407700"/>
    <n v="154949.99999999997"/>
    <n v="34"/>
    <n v="13821030"/>
    <n v="0.1"/>
    <s v="Super"/>
    <s v="Qualified"/>
  </r>
  <r>
    <x v="86"/>
    <x v="64"/>
    <x v="0"/>
    <s v="Ibrani Widiastuti"/>
    <s v="Jalan R.E Martadinata No. 6"/>
    <s v="Jakarta"/>
    <x v="3"/>
    <s v="E1029"/>
    <x v="1"/>
    <x v="53"/>
    <x v="0"/>
    <x v="1"/>
    <s v="Regular Air"/>
    <d v="2016-10-17T00:00:00"/>
    <n v="24000"/>
    <n v="39300"/>
    <n v="15300"/>
    <n v="21"/>
    <n v="823335"/>
    <n v="0.05"/>
    <s v="High"/>
    <s v="Qualified"/>
  </r>
  <r>
    <x v="87"/>
    <x v="65"/>
    <x v="0"/>
    <s v="Karsa Kuswoyo"/>
    <s v="Gang Gedebage Selatan No. 92"/>
    <s v="Jakarta"/>
    <x v="1"/>
    <s v="E1029"/>
    <x v="3"/>
    <x v="30"/>
    <x v="1"/>
    <x v="4"/>
    <s v="Regular Air"/>
    <d v="2016-10-19T00:00:00"/>
    <n v="132300"/>
    <n v="314850"/>
    <n v="182550"/>
    <n v="41"/>
    <n v="12902553"/>
    <n v="0.02"/>
    <s v="Low"/>
    <s v="Qualified"/>
  </r>
  <r>
    <x v="88"/>
    <x v="65"/>
    <x v="0"/>
    <s v="Karsa Kuswoyo"/>
    <s v="Gang Gedebage Selatan No. 92"/>
    <s v="Jakarta"/>
    <x v="1"/>
    <s v="E1029"/>
    <x v="3"/>
    <x v="54"/>
    <x v="0"/>
    <x v="0"/>
    <s v="Express Air"/>
    <d v="2016-10-19T00:00:00"/>
    <n v="51000"/>
    <n v="81000"/>
    <n v="30000"/>
    <n v="26"/>
    <n v="2101950"/>
    <n v="0.05"/>
    <s v="High"/>
    <s v="Qualified"/>
  </r>
  <r>
    <x v="89"/>
    <x v="66"/>
    <x v="0"/>
    <s v="Lantar Yuliarti"/>
    <s v="Jl. Astana Anyar No. 51"/>
    <s v="Surabaya"/>
    <x v="3"/>
    <s v="E1031"/>
    <x v="4"/>
    <x v="60"/>
    <x v="0"/>
    <x v="0"/>
    <s v="Regular Air"/>
    <d v="2016-10-18T00:00:00"/>
    <n v="323400"/>
    <n v="539100"/>
    <n v="215700"/>
    <n v="28"/>
    <n v="15089409"/>
    <n v="0.01"/>
    <s v="Low"/>
    <s v="Qualified"/>
  </r>
  <r>
    <x v="90"/>
    <x v="67"/>
    <x v="0"/>
    <s v="Zulaikha Salahudin"/>
    <s v="Gg. Suniaraja No. 21"/>
    <s v="Surabaya"/>
    <x v="1"/>
    <s v="E1031"/>
    <x v="1"/>
    <x v="61"/>
    <x v="0"/>
    <x v="0"/>
    <s v="Regular Air"/>
    <d v="2016-10-22T00:00:00"/>
    <n v="41100"/>
    <n v="67350"/>
    <n v="26250"/>
    <n v="11"/>
    <n v="735462"/>
    <n v="0.08"/>
    <s v="Super"/>
    <s v="Qualified"/>
  </r>
  <r>
    <x v="91"/>
    <x v="67"/>
    <x v="0"/>
    <s v="Kenes Nababan"/>
    <s v="Gg. M.H Thamrin No. 784"/>
    <s v="Jakarta"/>
    <x v="1"/>
    <s v="E1029"/>
    <x v="3"/>
    <x v="62"/>
    <x v="0"/>
    <x v="1"/>
    <s v="Regular Air"/>
    <d v="2016-10-25T00:00:00"/>
    <n v="65550"/>
    <n v="136650"/>
    <n v="71100"/>
    <n v="6"/>
    <n v="814434"/>
    <n v="0.04"/>
    <s v="Mid"/>
    <s v="Not Qualified"/>
  </r>
  <r>
    <x v="92"/>
    <x v="68"/>
    <x v="0"/>
    <s v="Siska Halim"/>
    <s v="Jl. HOS. Cokroaminoto No. 1"/>
    <s v="Surabaya"/>
    <x v="2"/>
    <s v="E1039"/>
    <x v="1"/>
    <x v="63"/>
    <x v="0"/>
    <x v="1"/>
    <s v="Regular Air"/>
    <d v="2016-10-28T00:00:00"/>
    <n v="58200"/>
    <n v="97050"/>
    <n v="38850"/>
    <n v="20"/>
    <n v="1939059"/>
    <n v="0.02"/>
    <s v="Low"/>
    <s v="Qualified"/>
  </r>
  <r>
    <x v="93"/>
    <x v="68"/>
    <x v="0"/>
    <s v="Siska Halim"/>
    <s v="Jl. HOS. Cokroaminoto No. 1"/>
    <s v="Surabaya"/>
    <x v="2"/>
    <s v="E1039"/>
    <x v="1"/>
    <x v="64"/>
    <x v="0"/>
    <x v="1"/>
    <s v="Regular Air"/>
    <d v="2016-10-29T00:00:00"/>
    <n v="19650"/>
    <n v="42600"/>
    <n v="22950"/>
    <n v="39"/>
    <n v="1658418"/>
    <n v="7.0000000000000007E-2"/>
    <s v="High"/>
    <s v="Qualified"/>
  </r>
  <r>
    <x v="94"/>
    <x v="69"/>
    <x v="0"/>
    <s v="Marsito Prasetya"/>
    <s v="Gg. Kapten Muslihat No. 5"/>
    <s v="Surabaya"/>
    <x v="0"/>
    <s v="E1034"/>
    <x v="1"/>
    <x v="65"/>
    <x v="0"/>
    <x v="1"/>
    <s v="Regular Air"/>
    <d v="2016-10-29T00:00:00"/>
    <n v="3600"/>
    <n v="18900"/>
    <n v="15300"/>
    <n v="10"/>
    <n v="187110"/>
    <n v="0.1"/>
    <s v="Super"/>
    <s v="Not Qualified"/>
  </r>
  <r>
    <x v="95"/>
    <x v="69"/>
    <x v="0"/>
    <s v="Padma Nugroho"/>
    <s v="Gg. Monginsidi No. 3"/>
    <s v="Jakarta"/>
    <x v="1"/>
    <s v="E1029"/>
    <x v="0"/>
    <x v="52"/>
    <x v="0"/>
    <x v="1"/>
    <s v="Regular Air"/>
    <d v="2016-10-28T00:00:00"/>
    <n v="43500"/>
    <n v="71400"/>
    <n v="27900"/>
    <n v="13"/>
    <n v="923202"/>
    <n v="7.0000000000000007E-2"/>
    <s v="High"/>
    <s v="Qualified"/>
  </r>
  <r>
    <x v="96"/>
    <x v="70"/>
    <x v="0"/>
    <s v="Kuncara Hasanah"/>
    <s v="Jl. Rumah Sakit No. 738"/>
    <s v="Jakarta"/>
    <x v="2"/>
    <s v="E1028"/>
    <x v="2"/>
    <x v="66"/>
    <x v="1"/>
    <x v="0"/>
    <s v="Express Air"/>
    <d v="2016-10-29T00:00:00"/>
    <n v="817800"/>
    <n v="1514550"/>
    <n v="696750"/>
    <n v="35"/>
    <n v="52933522.5"/>
    <n v="0.05"/>
    <s v="High"/>
    <s v="Qualified"/>
  </r>
  <r>
    <x v="97"/>
    <x v="71"/>
    <x v="0"/>
    <s v="Warta Situmorang"/>
    <s v="Gang Jayawijaya No. 91"/>
    <s v="Jakarta"/>
    <x v="0"/>
    <s v="E1028"/>
    <x v="1"/>
    <x v="13"/>
    <x v="0"/>
    <x v="3"/>
    <s v="Express Air"/>
    <d v="2016-11-01T00:00:00"/>
    <n v="51300"/>
    <n v="125100"/>
    <n v="73800"/>
    <n v="15"/>
    <n v="1876500"/>
    <n v="0"/>
    <s v="Low"/>
    <s v="Qualified"/>
  </r>
  <r>
    <x v="98"/>
    <x v="72"/>
    <x v="0"/>
    <s v="Wulan Mustofa"/>
    <s v="Jalan R.E Martadinata No. 6"/>
    <s v="Jakarta"/>
    <x v="3"/>
    <s v="E1029"/>
    <x v="1"/>
    <x v="9"/>
    <x v="0"/>
    <x v="0"/>
    <s v="Express Air"/>
    <d v="2016-11-03T00:00:00"/>
    <n v="79950"/>
    <n v="129000"/>
    <n v="49050"/>
    <n v="23"/>
    <n v="2964420"/>
    <n v="0.02"/>
    <s v="Low"/>
    <s v="Qualified"/>
  </r>
  <r>
    <x v="99"/>
    <x v="73"/>
    <x v="0"/>
    <s v="Saadat Manullang"/>
    <s v="Gang Monginsidi No. 432"/>
    <s v="Surabaya"/>
    <x v="1"/>
    <s v="E1035"/>
    <x v="0"/>
    <x v="67"/>
    <x v="1"/>
    <x v="2"/>
    <s v="Delivery Truck"/>
    <d v="2016-11-04T00:00:00"/>
    <n v="4184850"/>
    <n v="6749850"/>
    <n v="2565000"/>
    <n v="12"/>
    <n v="80593209"/>
    <n v="0.06"/>
    <s v="High"/>
    <s v="Qualified"/>
  </r>
  <r>
    <x v="100"/>
    <x v="74"/>
    <x v="0"/>
    <s v="Rina Simanjuntak"/>
    <s v="Gg. Suniaraja No. 21"/>
    <s v="Surabaya"/>
    <x v="1"/>
    <s v="E1031"/>
    <x v="0"/>
    <x v="56"/>
    <x v="0"/>
    <x v="0"/>
    <s v="Express Air"/>
    <d v="2016-11-04T00:00:00"/>
    <n v="19950"/>
    <n v="31200"/>
    <n v="11250"/>
    <n v="11"/>
    <n v="342888"/>
    <n v="0.01"/>
    <s v="Low"/>
    <s v="Qualified"/>
  </r>
  <r>
    <x v="101"/>
    <x v="74"/>
    <x v="0"/>
    <s v="Ami Utami"/>
    <s v="Jl. S. Parman No. 91"/>
    <s v="Surabaya"/>
    <x v="1"/>
    <s v="E1034"/>
    <x v="2"/>
    <x v="68"/>
    <x v="1"/>
    <x v="0"/>
    <s v="Regular Air"/>
    <d v="2016-11-07T00:00:00"/>
    <n v="97650"/>
    <n v="464700"/>
    <n v="367050"/>
    <n v="29"/>
    <n v="13462359"/>
    <n v="0.03"/>
    <s v="Mid"/>
    <s v="Qualified"/>
  </r>
  <r>
    <x v="102"/>
    <x v="75"/>
    <x v="0"/>
    <s v="Rafi Anggriawan"/>
    <s v="Gg. Stasiun Wonokromo No. 0"/>
    <s v="Jakarta"/>
    <x v="1"/>
    <s v="E1028"/>
    <x v="3"/>
    <x v="69"/>
    <x v="0"/>
    <x v="1"/>
    <s v="Regular Air"/>
    <d v="2016-11-06T00:00:00"/>
    <n v="44700"/>
    <n v="87600"/>
    <n v="42900"/>
    <n v="11"/>
    <n v="962724"/>
    <n v="0.01"/>
    <s v="Low"/>
    <s v="Qualified"/>
  </r>
  <r>
    <x v="103"/>
    <x v="76"/>
    <x v="0"/>
    <s v="Hari Situmorang"/>
    <s v="Jalan Gardujati No. 513"/>
    <s v="Surabaya"/>
    <x v="0"/>
    <s v="E1036"/>
    <x v="1"/>
    <x v="70"/>
    <x v="0"/>
    <x v="0"/>
    <s v="Regular Air"/>
    <d v="2016-11-07T00:00:00"/>
    <n v="54750"/>
    <n v="89700"/>
    <n v="34950"/>
    <n v="14"/>
    <n v="1247727"/>
    <n v="0.09"/>
    <s v="Super"/>
    <s v="Qualified"/>
  </r>
  <r>
    <x v="104"/>
    <x v="77"/>
    <x v="0"/>
    <s v="Oman Sihombing"/>
    <s v="Jl. Raya Ujungberung No. 121"/>
    <s v="Bandung"/>
    <x v="2"/>
    <s v="E1032"/>
    <x v="2"/>
    <x v="71"/>
    <x v="0"/>
    <x v="0"/>
    <s v="Regular Air"/>
    <d v="2016-11-12T00:00:00"/>
    <n v="66900"/>
    <n v="163350"/>
    <n v="96450"/>
    <n v="37"/>
    <n v="6034149"/>
    <n v="0.06"/>
    <s v="High"/>
    <s v="Qualified"/>
  </r>
  <r>
    <x v="105"/>
    <x v="77"/>
    <x v="0"/>
    <s v="Tira Wibowo"/>
    <s v="Jalan R.E Martadinata No. 6"/>
    <s v="Jakarta"/>
    <x v="1"/>
    <s v="E1029"/>
    <x v="2"/>
    <x v="68"/>
    <x v="1"/>
    <x v="0"/>
    <s v="Regular Air"/>
    <d v="2016-11-09T00:00:00"/>
    <n v="97650"/>
    <n v="464700"/>
    <n v="367050"/>
    <n v="8"/>
    <n v="3712953"/>
    <n v="0.01"/>
    <s v="Low"/>
    <s v="Qualified"/>
  </r>
  <r>
    <x v="106"/>
    <x v="78"/>
    <x v="0"/>
    <s v="Martani Sudiati"/>
    <s v="Jl. BKR No. 46"/>
    <s v="Jakarta"/>
    <x v="3"/>
    <s v="E1028"/>
    <x v="2"/>
    <x v="24"/>
    <x v="1"/>
    <x v="0"/>
    <s v="Regular Air"/>
    <d v="2016-11-10T00:00:00"/>
    <n v="594600"/>
    <n v="2287200"/>
    <n v="1692600"/>
    <n v="31"/>
    <n v="70743096"/>
    <n v="7.0000000000000007E-2"/>
    <s v="High"/>
    <s v="Qualified"/>
  </r>
  <r>
    <x v="107"/>
    <x v="79"/>
    <x v="0"/>
    <s v="Cengkal Prastuti"/>
    <s v="Gang Setiabudhi No. 1"/>
    <s v="Bandung"/>
    <x v="1"/>
    <s v="E1036"/>
    <x v="3"/>
    <x v="72"/>
    <x v="0"/>
    <x v="1"/>
    <s v="Regular Air"/>
    <d v="2016-11-11T00:00:00"/>
    <n v="29250"/>
    <n v="59700"/>
    <n v="30450"/>
    <n v="30"/>
    <n v="1785030"/>
    <n v="0.1"/>
    <s v="Super"/>
    <s v="Qualified"/>
  </r>
  <r>
    <x v="108"/>
    <x v="80"/>
    <x v="0"/>
    <s v="Gabriella Simbolon"/>
    <s v="Jalan Gedebage Selatan No. 048"/>
    <s v="Jakarta"/>
    <x v="3"/>
    <s v="E1029"/>
    <x v="3"/>
    <x v="73"/>
    <x v="0"/>
    <x v="0"/>
    <s v="Regular Air"/>
    <d v="2016-11-11T00:00:00"/>
    <n v="29100"/>
    <n v="46200"/>
    <n v="17100"/>
    <n v="38"/>
    <n v="1753752"/>
    <n v="0.04"/>
    <s v="Mid"/>
    <s v="Qualified"/>
  </r>
  <r>
    <x v="109"/>
    <x v="81"/>
    <x v="0"/>
    <s v="Ani Anggraini"/>
    <s v="Jalan Kapten Muslihat No. 168"/>
    <s v="Surabaya"/>
    <x v="1"/>
    <s v="E1031"/>
    <x v="3"/>
    <x v="74"/>
    <x v="1"/>
    <x v="2"/>
    <s v="Delivery Truck"/>
    <d v="2016-11-12T00:00:00"/>
    <n v="1151850"/>
    <n v="1799850"/>
    <n v="648000"/>
    <n v="24"/>
    <n v="43160403"/>
    <n v="0.02"/>
    <s v="Low"/>
    <s v="Qualified"/>
  </r>
  <r>
    <x v="110"/>
    <x v="82"/>
    <x v="0"/>
    <s v="Bagus Pranowo"/>
    <s v="Jalan Rajawali Barat No. 70"/>
    <s v="Surabaya"/>
    <x v="2"/>
    <s v="E1041"/>
    <x v="4"/>
    <x v="75"/>
    <x v="0"/>
    <x v="0"/>
    <s v="Regular Air"/>
    <d v="2016-11-13T00:00:00"/>
    <n v="27600"/>
    <n v="43200"/>
    <n v="15600"/>
    <n v="11"/>
    <n v="471312"/>
    <n v="0.09"/>
    <s v="Super"/>
    <s v="Qualified"/>
  </r>
  <r>
    <x v="111"/>
    <x v="82"/>
    <x v="0"/>
    <s v="Bagus Pranowo"/>
    <s v="Gang Suniaraja No. 67"/>
    <s v="Surabaya"/>
    <x v="2"/>
    <s v="E1041"/>
    <x v="4"/>
    <x v="23"/>
    <x v="1"/>
    <x v="0"/>
    <s v="Regular Air"/>
    <d v="2016-11-14T00:00:00"/>
    <n v="95850"/>
    <n v="299700"/>
    <n v="203850"/>
    <n v="43"/>
    <n v="12857130"/>
    <n v="0.1"/>
    <s v="Super"/>
    <s v="Qualified"/>
  </r>
  <r>
    <x v="112"/>
    <x v="83"/>
    <x v="0"/>
    <s v="Warsita Megantara"/>
    <s v="Gang Asia Afrika No. 72"/>
    <s v="Surabaya"/>
    <x v="1"/>
    <s v="E1037"/>
    <x v="3"/>
    <x v="76"/>
    <x v="0"/>
    <x v="1"/>
    <s v="Express Air"/>
    <d v="2016-11-16T00:00:00"/>
    <n v="22950"/>
    <n v="41700"/>
    <n v="18750"/>
    <n v="40"/>
    <n v="1666749"/>
    <n v="0.03"/>
    <s v="Mid"/>
    <s v="Qualified"/>
  </r>
  <r>
    <x v="113"/>
    <x v="84"/>
    <x v="0"/>
    <s v="Daru Haryanti"/>
    <s v="Jalan Astana Anyar No. 41"/>
    <s v="Jakarta"/>
    <x v="0"/>
    <s v="E1028"/>
    <x v="1"/>
    <x v="77"/>
    <x v="0"/>
    <x v="0"/>
    <s v="Regular Air"/>
    <d v="2016-11-20T00:00:00"/>
    <n v="33900"/>
    <n v="53700"/>
    <n v="19800"/>
    <n v="46"/>
    <n v="2466978"/>
    <n v="0.06"/>
    <s v="High"/>
    <s v="Qualified"/>
  </r>
  <r>
    <x v="114"/>
    <x v="85"/>
    <x v="0"/>
    <s v="Citra Saputra"/>
    <s v="Jl. K.H. Wahid Hasyim No. 4"/>
    <s v="Jakarta"/>
    <x v="0"/>
    <s v="E1028"/>
    <x v="0"/>
    <x v="78"/>
    <x v="0"/>
    <x v="3"/>
    <s v="Regular Air"/>
    <d v="2016-11-21T00:00:00"/>
    <n v="21900"/>
    <n v="53550"/>
    <n v="31650"/>
    <n v="23"/>
    <n v="1226830.5"/>
    <n v="0.09"/>
    <s v="Super"/>
    <s v="Qualified"/>
  </r>
  <r>
    <x v="115"/>
    <x v="86"/>
    <x v="0"/>
    <s v="Ismail Uwais"/>
    <s v="Gg. Siliwangi No. 82"/>
    <s v="Surabaya"/>
    <x v="0"/>
    <s v="E1036"/>
    <x v="3"/>
    <x v="68"/>
    <x v="1"/>
    <x v="0"/>
    <s v="Express Air"/>
    <d v="2016-11-21T00:00:00"/>
    <n v="97650"/>
    <n v="464700"/>
    <n v="367050"/>
    <n v="44"/>
    <n v="20437506"/>
    <n v="0.02"/>
    <s v="Low"/>
    <s v="Qualified"/>
  </r>
  <r>
    <x v="116"/>
    <x v="87"/>
    <x v="0"/>
    <s v="Wardi Rahayu"/>
    <s v="Jalan Raya Ujungberung No. 5"/>
    <s v="Surabaya"/>
    <x v="0"/>
    <s v="E1037"/>
    <x v="3"/>
    <x v="79"/>
    <x v="0"/>
    <x v="0"/>
    <s v="Regular Air"/>
    <d v="2016-11-22T00:00:00"/>
    <n v="275700"/>
    <n v="437550"/>
    <n v="161850"/>
    <n v="8"/>
    <n v="3491649"/>
    <n v="0.02"/>
    <s v="Low"/>
    <s v="Qualified"/>
  </r>
  <r>
    <x v="117"/>
    <x v="87"/>
    <x v="0"/>
    <s v="Ajiman Mandasari"/>
    <s v="Jl. Rumah Sakit No. 738"/>
    <s v="Jakarta"/>
    <x v="3"/>
    <s v="E1028"/>
    <x v="2"/>
    <x v="67"/>
    <x v="1"/>
    <x v="5"/>
    <s v="Regular Air"/>
    <d v="2016-11-25T00:00:00"/>
    <n v="3240000"/>
    <n v="6749850"/>
    <n v="3509850"/>
    <n v="40"/>
    <n v="269724006"/>
    <n v="0.04"/>
    <s v="Mid"/>
    <s v="Qualified"/>
  </r>
  <r>
    <x v="118"/>
    <x v="87"/>
    <x v="0"/>
    <s v="Limar Usamah"/>
    <s v="Jl. S. Parman No. 38"/>
    <s v="Surabaya"/>
    <x v="1"/>
    <s v="E1033"/>
    <x v="2"/>
    <x v="3"/>
    <x v="1"/>
    <x v="2"/>
    <s v="Delivery Truck"/>
    <d v="2016-11-28T00:00:00"/>
    <n v="1125000"/>
    <n v="1814550"/>
    <n v="689550"/>
    <n v="35"/>
    <n v="63364086"/>
    <n v="0.08"/>
    <s v="Super"/>
    <s v="Qualified"/>
  </r>
  <r>
    <x v="119"/>
    <x v="88"/>
    <x v="0"/>
    <s v="Puji Haryanto"/>
    <s v="Jalan Gedebage Selatan No. 048"/>
    <s v="Jakarta"/>
    <x v="2"/>
    <s v="E1029"/>
    <x v="0"/>
    <x v="80"/>
    <x v="0"/>
    <x v="0"/>
    <s v="Regular Air"/>
    <d v="2016-11-24T00:00:00"/>
    <n v="52500"/>
    <n v="86100"/>
    <n v="33600"/>
    <n v="50"/>
    <n v="4296390"/>
    <n v="0.1"/>
    <s v="Super"/>
    <s v="Qualified"/>
  </r>
  <r>
    <x v="120"/>
    <x v="89"/>
    <x v="0"/>
    <s v="Tiara Halim"/>
    <s v="Jl. BKR No. 46"/>
    <s v="Jakarta"/>
    <x v="1"/>
    <s v="E1028"/>
    <x v="2"/>
    <x v="81"/>
    <x v="0"/>
    <x v="1"/>
    <s v="Regular Air"/>
    <d v="2016-11-25T00:00:00"/>
    <n v="13950"/>
    <n v="22200"/>
    <n v="8250"/>
    <n v="19"/>
    <n v="419802"/>
    <n v="0.09"/>
    <s v="Super"/>
    <s v="Qualified"/>
  </r>
  <r>
    <x v="121"/>
    <x v="90"/>
    <x v="0"/>
    <s v="Hana Hastuti"/>
    <s v="Jalan Jamika No. 4"/>
    <s v="Surabaya"/>
    <x v="3"/>
    <s v="E1033"/>
    <x v="0"/>
    <x v="82"/>
    <x v="0"/>
    <x v="0"/>
    <s v="Express Air"/>
    <d v="2016-11-26T00:00:00"/>
    <n v="1015950.0000000001"/>
    <n v="2478000"/>
    <n v="1462050"/>
    <n v="37"/>
    <n v="91586880"/>
    <n v="0.04"/>
    <s v="Mid"/>
    <s v="Qualified"/>
  </r>
  <r>
    <x v="122"/>
    <x v="91"/>
    <x v="0"/>
    <s v="Aris Ardianto"/>
    <s v="Gg. Suniaraja No. 21"/>
    <s v="Surabaya"/>
    <x v="1"/>
    <s v="E1031"/>
    <x v="2"/>
    <x v="83"/>
    <x v="0"/>
    <x v="0"/>
    <s v="Regular Air"/>
    <d v="2016-12-05T00:00:00"/>
    <n v="32700.000000000004"/>
    <n v="52800"/>
    <n v="20099.999999999996"/>
    <n v="12"/>
    <n v="631488"/>
    <n v="0.04"/>
    <s v="Mid"/>
    <s v="Qualified"/>
  </r>
  <r>
    <x v="123"/>
    <x v="92"/>
    <x v="0"/>
    <s v="Limar Usamah"/>
    <s v="Jl. S. Parman No. 38"/>
    <s v="Surabaya"/>
    <x v="1"/>
    <s v="E1033"/>
    <x v="0"/>
    <x v="64"/>
    <x v="0"/>
    <x v="1"/>
    <s v="Express Air"/>
    <d v="2016-11-28T00:00:00"/>
    <n v="19650"/>
    <n v="42600"/>
    <n v="22950"/>
    <n v="13"/>
    <n v="553374"/>
    <n v="0.01"/>
    <s v="Low"/>
    <s v="Qualified"/>
  </r>
  <r>
    <x v="124"/>
    <x v="93"/>
    <x v="0"/>
    <s v="Karta Purnawati"/>
    <s v="Jl. Sukabumi No. 44"/>
    <s v="Bandung"/>
    <x v="1"/>
    <s v="E1036"/>
    <x v="3"/>
    <x v="20"/>
    <x v="0"/>
    <x v="1"/>
    <s v="Regular Air"/>
    <d v="2016-11-29T00:00:00"/>
    <n v="37800"/>
    <n v="60000"/>
    <n v="22200"/>
    <n v="41"/>
    <n v="2458800"/>
    <n v="0.02"/>
    <s v="Low"/>
    <s v="Qualified"/>
  </r>
  <r>
    <x v="125"/>
    <x v="94"/>
    <x v="0"/>
    <s v="Siska Utami"/>
    <s v="Gang Otto Iskandardinata No. 167"/>
    <s v="Surabaya"/>
    <x v="0"/>
    <s v="E1037"/>
    <x v="0"/>
    <x v="84"/>
    <x v="2"/>
    <x v="5"/>
    <s v="Express Air"/>
    <d v="2016-12-04T00:00:00"/>
    <n v="842400"/>
    <n v="2054699.9999999998"/>
    <n v="1212299.9999999998"/>
    <n v="41"/>
    <n v="84160511.999999985"/>
    <n v="0.04"/>
    <s v="Mid"/>
    <s v="Qualified"/>
  </r>
  <r>
    <x v="126"/>
    <x v="94"/>
    <x v="0"/>
    <s v="Xanana Padmasari"/>
    <s v="Gang Jakarta No. 938"/>
    <s v="Surabaya"/>
    <x v="3"/>
    <s v="E1036"/>
    <x v="2"/>
    <x v="28"/>
    <x v="0"/>
    <x v="1"/>
    <s v="Regular Air"/>
    <d v="2016-12-04T00:00:00"/>
    <n v="52050"/>
    <n v="100200"/>
    <n v="48150"/>
    <n v="5"/>
    <n v="491982"/>
    <n v="0.09"/>
    <s v="Super"/>
    <s v="Not Qualified"/>
  </r>
  <r>
    <x v="127"/>
    <x v="95"/>
    <x v="0"/>
    <s v="Latika Namaga"/>
    <s v="Jl. Medokan Ayu No. 7"/>
    <s v="Surabaya"/>
    <x v="3"/>
    <s v="E1038"/>
    <x v="2"/>
    <x v="82"/>
    <x v="0"/>
    <x v="0"/>
    <s v="Regular Air"/>
    <d v="2016-12-06T00:00:00"/>
    <n v="1015950.0000000001"/>
    <n v="2478000"/>
    <n v="1462050"/>
    <n v="23"/>
    <n v="56820540"/>
    <n v="7.0000000000000007E-2"/>
    <s v="High"/>
    <s v="Qualified"/>
  </r>
  <r>
    <x v="128"/>
    <x v="96"/>
    <x v="0"/>
    <s v="Empluk Marbun"/>
    <s v="Gang Gedebage Selatan No. 424"/>
    <s v="Surabaya"/>
    <x v="0"/>
    <s v="E1033"/>
    <x v="3"/>
    <x v="85"/>
    <x v="0"/>
    <x v="3"/>
    <s v="Regular Air"/>
    <d v="2016-12-09T00:00:00"/>
    <n v="77850"/>
    <n v="194700"/>
    <n v="116850"/>
    <n v="45"/>
    <n v="8757606"/>
    <n v="0.02"/>
    <s v="Low"/>
    <s v="Qualified"/>
  </r>
  <r>
    <x v="129"/>
    <x v="97"/>
    <x v="0"/>
    <s v="Rangga Hutasoit"/>
    <s v="Jl. S. Parman No. 91"/>
    <s v="Surabaya"/>
    <x v="0"/>
    <s v="E1034"/>
    <x v="3"/>
    <x v="38"/>
    <x v="0"/>
    <x v="0"/>
    <s v="Regular Air"/>
    <d v="2016-12-08T00:00:00"/>
    <n v="17700"/>
    <n v="28200"/>
    <n v="10500"/>
    <n v="42"/>
    <n v="1184400"/>
    <n v="0"/>
    <s v="Low"/>
    <s v="Qualified"/>
  </r>
  <r>
    <x v="130"/>
    <x v="97"/>
    <x v="0"/>
    <s v="Nugraha Nurdiyanti"/>
    <s v="Gang Dipatiukur No. 9"/>
    <s v="Surabaya"/>
    <x v="3"/>
    <s v="E1033"/>
    <x v="4"/>
    <x v="18"/>
    <x v="0"/>
    <x v="0"/>
    <s v="Regular Air"/>
    <d v="2016-12-08T00:00:00"/>
    <n v="52800"/>
    <n v="85200"/>
    <n v="32400"/>
    <n v="32"/>
    <n v="2722140"/>
    <n v="0.05"/>
    <s v="High"/>
    <s v="Qualified"/>
  </r>
  <r>
    <x v="131"/>
    <x v="98"/>
    <x v="0"/>
    <s v="Intan Oktaviani"/>
    <s v="Gang Otto Iskandardinata No. 167"/>
    <s v="Surabaya"/>
    <x v="2"/>
    <s v="E1037"/>
    <x v="3"/>
    <x v="73"/>
    <x v="0"/>
    <x v="0"/>
    <s v="Regular Air"/>
    <d v="2016-12-11T00:00:00"/>
    <n v="29100"/>
    <n v="46200"/>
    <n v="17100"/>
    <n v="45"/>
    <n v="2077152"/>
    <n v="0.04"/>
    <s v="Mid"/>
    <s v="Qualified"/>
  </r>
  <r>
    <x v="132"/>
    <x v="99"/>
    <x v="0"/>
    <s v="Nugraha Nurdiyanti"/>
    <s v="Gang Dipatiukur No. 9"/>
    <s v="Surabaya"/>
    <x v="2"/>
    <s v="E1033"/>
    <x v="3"/>
    <x v="27"/>
    <x v="0"/>
    <x v="0"/>
    <s v="Regular Air"/>
    <d v="2016-12-12T00:00:00"/>
    <n v="130650.00000000001"/>
    <n v="214200"/>
    <n v="83549.999999999985"/>
    <n v="8"/>
    <n v="1711458"/>
    <n v="0.01"/>
    <s v="Low"/>
    <s v="Not Qualified"/>
  </r>
  <r>
    <x v="133"/>
    <x v="99"/>
    <x v="0"/>
    <s v="Padma Adriansyah"/>
    <s v="Gang Otto Iskandardinata No. 167"/>
    <s v="Surabaya"/>
    <x v="0"/>
    <s v="E1037"/>
    <x v="2"/>
    <x v="46"/>
    <x v="1"/>
    <x v="0"/>
    <s v="Regular Air"/>
    <d v="2016-12-16T00:00:00"/>
    <n v="908850"/>
    <n v="1514700"/>
    <n v="605850"/>
    <n v="12"/>
    <n v="18115812"/>
    <n v="0.04"/>
    <s v="Mid"/>
    <s v="Qualified"/>
  </r>
  <r>
    <x v="134"/>
    <x v="100"/>
    <x v="0"/>
    <s v="Padma Adriansyah"/>
    <s v="Gang Otto Iskandardinata No. 167"/>
    <s v="Surabaya"/>
    <x v="0"/>
    <s v="E1037"/>
    <x v="4"/>
    <x v="86"/>
    <x v="0"/>
    <x v="0"/>
    <s v="Express Air"/>
    <d v="2016-12-14T00:00:00"/>
    <n v="36750"/>
    <n v="58350"/>
    <n v="21600"/>
    <n v="32"/>
    <n v="1861948.5"/>
    <n v="0.09"/>
    <s v="Super"/>
    <s v="Qualified"/>
  </r>
  <r>
    <x v="135"/>
    <x v="101"/>
    <x v="0"/>
    <s v="Hendri Fujiati"/>
    <s v="Jl. Raya Ujungberung No. 86"/>
    <s v="Bandung"/>
    <x v="0"/>
    <s v="E1041"/>
    <x v="1"/>
    <x v="38"/>
    <x v="0"/>
    <x v="0"/>
    <s v="Regular Air"/>
    <d v="2016-12-15T00:00:00"/>
    <n v="17700"/>
    <n v="28200"/>
    <n v="10500"/>
    <n v="43"/>
    <n v="1211754"/>
    <n v="0.03"/>
    <s v="Mid"/>
    <s v="Qualified"/>
  </r>
  <r>
    <x v="136"/>
    <x v="102"/>
    <x v="0"/>
    <s v="Purwanto Pratama"/>
    <s v="Gang R.E Martadinata No. 16"/>
    <s v="Surabaya"/>
    <x v="1"/>
    <s v="E1032"/>
    <x v="0"/>
    <x v="71"/>
    <x v="0"/>
    <x v="0"/>
    <s v="Regular Air"/>
    <d v="2016-12-16T00:00:00"/>
    <n v="66900"/>
    <n v="163350"/>
    <n v="96450"/>
    <n v="9"/>
    <n v="1465249.5"/>
    <n v="0.03"/>
    <s v="Mid"/>
    <s v="Not Qualified"/>
  </r>
  <r>
    <x v="137"/>
    <x v="103"/>
    <x v="0"/>
    <s v="Padma Nugroho"/>
    <s v="Gg. Monginsidi No. 3"/>
    <s v="Jakarta"/>
    <x v="1"/>
    <s v="E1029"/>
    <x v="2"/>
    <x v="78"/>
    <x v="0"/>
    <x v="3"/>
    <s v="Regular Air"/>
    <d v="2016-12-18T00:00:00"/>
    <n v="21900"/>
    <n v="53550"/>
    <n v="31650"/>
    <n v="26"/>
    <n v="1390158"/>
    <n v="0.04"/>
    <s v="Mid"/>
    <s v="Qualified"/>
  </r>
  <r>
    <x v="138"/>
    <x v="104"/>
    <x v="0"/>
    <s v="Baktianto Halim"/>
    <s v="Jl. Antapani Lama No. 705"/>
    <s v="Jakarta"/>
    <x v="3"/>
    <s v="E1028"/>
    <x v="3"/>
    <x v="87"/>
    <x v="0"/>
    <x v="1"/>
    <s v="Express Air"/>
    <d v="2016-12-19T00:00:00"/>
    <n v="49800"/>
    <n v="77700"/>
    <n v="27900"/>
    <n v="37"/>
    <n v="2869461"/>
    <n v="7.0000000000000007E-2"/>
    <s v="High"/>
    <s v="Qualified"/>
  </r>
  <r>
    <x v="139"/>
    <x v="104"/>
    <x v="0"/>
    <s v="Kalim Simanjuntak"/>
    <s v="Jalan Cikapayang No. 311"/>
    <s v="Surabaya"/>
    <x v="1"/>
    <s v="E1031"/>
    <x v="2"/>
    <x v="40"/>
    <x v="0"/>
    <x v="0"/>
    <s v="Regular Air"/>
    <d v="2016-12-22T00:00:00"/>
    <n v="57600"/>
    <n v="94500"/>
    <n v="36900"/>
    <n v="39"/>
    <n v="3676050"/>
    <n v="0.1"/>
    <s v="Super"/>
    <s v="Qualified"/>
  </r>
  <r>
    <x v="140"/>
    <x v="105"/>
    <x v="0"/>
    <s v="Latif Nasyiah"/>
    <s v="Jalan Ciwastra No. 383"/>
    <s v="Surabaya"/>
    <x v="1"/>
    <s v="E1032"/>
    <x v="3"/>
    <x v="73"/>
    <x v="0"/>
    <x v="0"/>
    <s v="Regular Air"/>
    <d v="2016-12-23T00:00:00"/>
    <n v="29100"/>
    <n v="46200"/>
    <n v="17100"/>
    <n v="24"/>
    <n v="1106952"/>
    <n v="0.04"/>
    <s v="Mid"/>
    <s v="Qualified"/>
  </r>
  <r>
    <x v="141"/>
    <x v="106"/>
    <x v="0"/>
    <s v="Yance Anggraini"/>
    <s v="Jl. Erlangga No. 7"/>
    <s v="Surabaya"/>
    <x v="1"/>
    <s v="E1033"/>
    <x v="3"/>
    <x v="49"/>
    <x v="0"/>
    <x v="1"/>
    <s v="Regular Air"/>
    <d v="2016-12-25T00:00:00"/>
    <n v="26400"/>
    <n v="50700"/>
    <n v="24300"/>
    <n v="27"/>
    <n v="1364844"/>
    <n v="0.08"/>
    <s v="Super"/>
    <s v="Qualified"/>
  </r>
  <r>
    <x v="142"/>
    <x v="107"/>
    <x v="0"/>
    <s v="Anita Siregar"/>
    <s v="Jalan Pasteur No. 217"/>
    <s v="Surabaya"/>
    <x v="3"/>
    <s v="E1031"/>
    <x v="1"/>
    <x v="71"/>
    <x v="0"/>
    <x v="0"/>
    <s v="Regular Air"/>
    <d v="2016-12-27T00:00:00"/>
    <n v="66900"/>
    <n v="163350"/>
    <n v="96450"/>
    <n v="37"/>
    <n v="6027615"/>
    <n v="0.1"/>
    <s v="Super"/>
    <s v="Qualified"/>
  </r>
  <r>
    <x v="143"/>
    <x v="107"/>
    <x v="0"/>
    <s v="Ikin Januar"/>
    <s v="Jl. Gardujati No. 82"/>
    <s v="Surabaya"/>
    <x v="2"/>
    <s v="E1037"/>
    <x v="3"/>
    <x v="10"/>
    <x v="0"/>
    <x v="0"/>
    <s v="Regular Air"/>
    <d v="2016-12-28T00:00:00"/>
    <n v="73350"/>
    <n v="114600"/>
    <n v="41250"/>
    <n v="44"/>
    <n v="5041254"/>
    <n v="0.01"/>
    <s v="Low"/>
    <s v="Qualified"/>
  </r>
  <r>
    <x v="144"/>
    <x v="107"/>
    <x v="0"/>
    <s v="Caraka Nasyiah"/>
    <s v="Jalan Lembong No. 9"/>
    <s v="Surabaya"/>
    <x v="1"/>
    <s v="E1032"/>
    <x v="4"/>
    <x v="88"/>
    <x v="1"/>
    <x v="0"/>
    <s v="Regular Air"/>
    <d v="2016-12-27T00:00:00"/>
    <n v="631650"/>
    <n v="1214700"/>
    <n v="583050"/>
    <n v="34"/>
    <n v="41214771"/>
    <n v="7.0000000000000007E-2"/>
    <s v="High"/>
    <s v="Qualified"/>
  </r>
  <r>
    <x v="145"/>
    <x v="108"/>
    <x v="0"/>
    <s v="Bahuwarna Winarsih"/>
    <s v="Jl. Pasir Koja No. 08"/>
    <s v="Bandung"/>
    <x v="0"/>
    <s v="E1041"/>
    <x v="2"/>
    <x v="89"/>
    <x v="0"/>
    <x v="3"/>
    <s v="Express Air"/>
    <d v="2016-12-31T00:00:00"/>
    <n v="37500"/>
    <n v="85200"/>
    <n v="47700"/>
    <n v="46"/>
    <n v="3910680"/>
    <n v="0.1"/>
    <s v="Super"/>
    <s v="Qualified"/>
  </r>
  <r>
    <x v="146"/>
    <x v="109"/>
    <x v="0"/>
    <s v="Cindy Dongoran"/>
    <s v="Jalan Jend. A. Yani No. 48"/>
    <s v="Surabaya"/>
    <x v="1"/>
    <s v="E1036"/>
    <x v="0"/>
    <x v="80"/>
    <x v="0"/>
    <x v="0"/>
    <s v="Regular Air"/>
    <d v="2017-01-01T00:00:00"/>
    <n v="52500"/>
    <n v="86100"/>
    <n v="33600"/>
    <n v="3"/>
    <n v="251412"/>
    <n v="0.08"/>
    <s v="Super"/>
    <s v="Not Qualified"/>
  </r>
  <r>
    <x v="147"/>
    <x v="110"/>
    <x v="0"/>
    <s v="Dadi Anggraini"/>
    <s v="Jalan K.H. Wahid Hasyim No. 5"/>
    <s v="Surabaya"/>
    <x v="0"/>
    <s v="E1030"/>
    <x v="2"/>
    <x v="31"/>
    <x v="0"/>
    <x v="0"/>
    <s v="Express Air"/>
    <d v="2017-01-07T00:00:00"/>
    <n v="208200"/>
    <n v="335700"/>
    <n v="127500"/>
    <n v="16"/>
    <n v="5371200"/>
    <n v="0"/>
    <s v="Low"/>
    <s v="Qualified"/>
  </r>
  <r>
    <x v="148"/>
    <x v="111"/>
    <x v="1"/>
    <s v="Galang Namaga"/>
    <s v="Gang H.J Maemunah No. 6"/>
    <s v="Surabaya"/>
    <x v="1"/>
    <s v="E1040"/>
    <x v="0"/>
    <x v="11"/>
    <x v="0"/>
    <x v="0"/>
    <s v="Regular Air"/>
    <d v="2017-01-03T00:00:00"/>
    <n v="540300"/>
    <n v="871500"/>
    <n v="331200"/>
    <n v="7"/>
    <n v="6013350"/>
    <n v="0.1"/>
    <s v="Super"/>
    <s v="Qualified"/>
  </r>
  <r>
    <x v="149"/>
    <x v="112"/>
    <x v="1"/>
    <s v="Naradi Handayani"/>
    <s v="Gang Asia Afrika No. 96"/>
    <s v="Surabaya"/>
    <x v="0"/>
    <s v="E1036"/>
    <x v="1"/>
    <x v="19"/>
    <x v="0"/>
    <x v="3"/>
    <s v="Regular Air"/>
    <d v="2017-01-06T00:00:00"/>
    <n v="14100"/>
    <n v="31200"/>
    <n v="17100"/>
    <n v="43"/>
    <n v="1340040"/>
    <n v="0.05"/>
    <s v="High"/>
    <s v="Qualified"/>
  </r>
  <r>
    <x v="150"/>
    <x v="113"/>
    <x v="1"/>
    <s v="Almira Suryono"/>
    <s v="Gg. Moch. Toha No. 0"/>
    <s v="Surabaya"/>
    <x v="2"/>
    <s v="E1035"/>
    <x v="2"/>
    <x v="34"/>
    <x v="1"/>
    <x v="4"/>
    <s v="Regular Air"/>
    <d v="2017-01-12T00:00:00"/>
    <n v="148650"/>
    <n v="239850"/>
    <n v="91200"/>
    <n v="27"/>
    <n v="6473551.5"/>
    <n v="0.01"/>
    <s v="Low"/>
    <s v="Qualified"/>
  </r>
  <r>
    <x v="151"/>
    <x v="114"/>
    <x v="1"/>
    <s v="Luhung Padmasari"/>
    <s v="Jl. Pelajar Pejuang No. 25"/>
    <s v="Bandung"/>
    <x v="0"/>
    <s v="E1036"/>
    <x v="4"/>
    <x v="87"/>
    <x v="0"/>
    <x v="1"/>
    <s v="Regular Air"/>
    <d v="2017-01-10T00:00:00"/>
    <n v="49800"/>
    <n v="77700"/>
    <n v="27900"/>
    <n v="23"/>
    <n v="1783215"/>
    <n v="0.05"/>
    <s v="High"/>
    <s v="Qualified"/>
  </r>
  <r>
    <x v="152"/>
    <x v="114"/>
    <x v="1"/>
    <s v="Halim Jailani"/>
    <s v="Gg. Monginsidi No. 3"/>
    <s v="Jakarta"/>
    <x v="0"/>
    <s v="E1029"/>
    <x v="0"/>
    <x v="90"/>
    <x v="0"/>
    <x v="0"/>
    <s v="Regular Air"/>
    <d v="2017-01-10T00:00:00"/>
    <n v="224250"/>
    <n v="521399.99999999994"/>
    <n v="297149.99999999994"/>
    <n v="15"/>
    <n v="7774073.9999999991"/>
    <n v="0.09"/>
    <s v="Super"/>
    <s v="Qualified"/>
  </r>
  <r>
    <x v="153"/>
    <x v="115"/>
    <x v="1"/>
    <s v="Bagya Permadi"/>
    <s v="Jalan Jamika No. 4"/>
    <s v="Surabaya"/>
    <x v="1"/>
    <s v="E1033"/>
    <x v="2"/>
    <x v="91"/>
    <x v="0"/>
    <x v="0"/>
    <s v="Regular Air"/>
    <d v="2017-01-14T00:00:00"/>
    <n v="332700"/>
    <n v="811500"/>
    <n v="478800"/>
    <n v="19"/>
    <n v="15337350"/>
    <n v="0.1"/>
    <s v="Super"/>
    <s v="Qualified"/>
  </r>
  <r>
    <x v="154"/>
    <x v="116"/>
    <x v="1"/>
    <s v="Olga Marpaung"/>
    <s v="Gg. Surapati No. 50"/>
    <s v="Surabaya"/>
    <x v="1"/>
    <s v="E1033"/>
    <x v="3"/>
    <x v="87"/>
    <x v="0"/>
    <x v="1"/>
    <s v="Regular Air"/>
    <d v="2017-01-14T00:00:00"/>
    <n v="49800"/>
    <n v="77700"/>
    <n v="27900"/>
    <n v="10"/>
    <n v="776223"/>
    <n v="0.01"/>
    <s v="Low"/>
    <s v="Not Qualified"/>
  </r>
  <r>
    <x v="155"/>
    <x v="117"/>
    <x v="1"/>
    <s v="Kawaya Puspasari"/>
    <s v="Gg. Monginsidi No. 3"/>
    <s v="Jakarta"/>
    <x v="1"/>
    <s v="E1029"/>
    <x v="4"/>
    <x v="48"/>
    <x v="1"/>
    <x v="3"/>
    <s v="Express Air"/>
    <d v="2017-01-14T00:00:00"/>
    <n v="302700"/>
    <n v="531150"/>
    <n v="228450"/>
    <n v="16"/>
    <n v="8498400"/>
    <n v="0"/>
    <s v="Low"/>
    <s v="Qualified"/>
  </r>
  <r>
    <x v="156"/>
    <x v="118"/>
    <x v="1"/>
    <s v="Oman Sihombing"/>
    <s v="Jl. Raya Ujungberung No. 121"/>
    <s v="Bandung"/>
    <x v="2"/>
    <s v="E1032"/>
    <x v="0"/>
    <x v="32"/>
    <x v="0"/>
    <x v="1"/>
    <s v="Express Air"/>
    <d v="2017-01-16T00:00:00"/>
    <n v="323400"/>
    <n v="548250"/>
    <n v="224850"/>
    <n v="46"/>
    <n v="25192087.5"/>
    <n v="0.05"/>
    <s v="High"/>
    <s v="Qualified"/>
  </r>
  <r>
    <x v="157"/>
    <x v="119"/>
    <x v="1"/>
    <s v="Nadine Waskita"/>
    <s v="Gang Rawamangun No. 02"/>
    <s v="Surabaya"/>
    <x v="1"/>
    <s v="E1038"/>
    <x v="0"/>
    <x v="50"/>
    <x v="0"/>
    <x v="0"/>
    <s v="Regular Air"/>
    <d v="2017-01-17T00:00:00"/>
    <n v="2682450"/>
    <n v="6238200"/>
    <n v="3555750"/>
    <n v="2"/>
    <n v="11977344"/>
    <n v="0.08"/>
    <s v="Super"/>
    <s v="Qualified"/>
  </r>
  <r>
    <x v="158"/>
    <x v="120"/>
    <x v="1"/>
    <s v="Kani Aryani"/>
    <s v="Jl. S. Parman No. 38"/>
    <s v="Surabaya"/>
    <x v="2"/>
    <s v="E1033"/>
    <x v="2"/>
    <x v="92"/>
    <x v="1"/>
    <x v="0"/>
    <s v="Regular Air"/>
    <d v="2017-01-24T00:00:00"/>
    <n v="619200"/>
    <n v="1439850"/>
    <n v="820650"/>
    <n v="17"/>
    <n v="24347863.5"/>
    <n v="0.09"/>
    <s v="Super"/>
    <s v="Qualified"/>
  </r>
  <r>
    <x v="159"/>
    <x v="120"/>
    <x v="1"/>
    <s v="Saiful Putra"/>
    <s v="Gg. Siliwangi No. 82"/>
    <s v="Surabaya"/>
    <x v="1"/>
    <s v="E1036"/>
    <x v="4"/>
    <x v="56"/>
    <x v="0"/>
    <x v="0"/>
    <s v="Regular Air"/>
    <d v="2017-01-19T00:00:00"/>
    <n v="19950"/>
    <n v="31200"/>
    <n v="11250"/>
    <n v="16"/>
    <n v="497952"/>
    <n v="0.04"/>
    <s v="Mid"/>
    <s v="Qualified"/>
  </r>
  <r>
    <x v="160"/>
    <x v="121"/>
    <x v="1"/>
    <s v="Saadat Hutapea"/>
    <s v="Jalan PHH. Mustofa No. 625"/>
    <s v="Surabaya"/>
    <x v="1"/>
    <s v="E1034"/>
    <x v="4"/>
    <x v="30"/>
    <x v="1"/>
    <x v="4"/>
    <s v="Regular Air"/>
    <d v="2017-01-19T00:00:00"/>
    <n v="132300"/>
    <n v="314850"/>
    <n v="182550"/>
    <n v="25"/>
    <n v="7855507.5"/>
    <n v="0.05"/>
    <s v="High"/>
    <s v="Qualified"/>
  </r>
  <r>
    <x v="161"/>
    <x v="122"/>
    <x v="1"/>
    <s v="Putri Maryadi"/>
    <s v="Gg. HOS. Cokroaminoto No. 1"/>
    <s v="Surabaya"/>
    <x v="1"/>
    <s v="E1041"/>
    <x v="4"/>
    <x v="76"/>
    <x v="0"/>
    <x v="1"/>
    <s v="Regular Air"/>
    <d v="2017-01-23T00:00:00"/>
    <n v="22950"/>
    <n v="41700"/>
    <n v="18750"/>
    <n v="6"/>
    <n v="249783"/>
    <n v="0.01"/>
    <s v="Low"/>
    <s v="Not Qualified"/>
  </r>
  <r>
    <x v="162"/>
    <x v="123"/>
    <x v="1"/>
    <s v="Ganep Uwais"/>
    <s v="Gg. Stasiun Wonokromo No. 0"/>
    <s v="Jakarta"/>
    <x v="2"/>
    <s v="E1028"/>
    <x v="3"/>
    <x v="86"/>
    <x v="0"/>
    <x v="0"/>
    <s v="Regular Air"/>
    <d v="2017-01-25T00:00:00"/>
    <n v="36750"/>
    <n v="58350"/>
    <n v="21600"/>
    <n v="2"/>
    <n v="112615.5"/>
    <n v="7.0000000000000007E-2"/>
    <s v="High"/>
    <s v="Not Qualified"/>
  </r>
  <r>
    <x v="163"/>
    <x v="123"/>
    <x v="1"/>
    <s v="Ganep Uwais"/>
    <s v="Gg. Stasiun Wonokromo No. 0"/>
    <s v="Jakarta"/>
    <x v="2"/>
    <s v="E1028"/>
    <x v="3"/>
    <x v="82"/>
    <x v="0"/>
    <x v="0"/>
    <s v="Regular Air"/>
    <d v="2017-01-24T00:00:00"/>
    <n v="1015950.0000000001"/>
    <n v="2478000"/>
    <n v="1462050"/>
    <n v="6"/>
    <n v="14644980"/>
    <n v="0.09"/>
    <s v="Super"/>
    <s v="Qualified"/>
  </r>
  <r>
    <x v="164"/>
    <x v="123"/>
    <x v="1"/>
    <s v="Cawisadi Anggriawan"/>
    <s v="Gang R.E Martadinata No. 16"/>
    <s v="Surabaya"/>
    <x v="3"/>
    <s v="E1037"/>
    <x v="1"/>
    <x v="7"/>
    <x v="0"/>
    <x v="1"/>
    <s v="Regular Air"/>
    <d v="2017-01-24T00:00:00"/>
    <n v="16350.000000000002"/>
    <n v="25200"/>
    <n v="8849.9999999999982"/>
    <n v="38"/>
    <n v="955836"/>
    <n v="7.0000000000000007E-2"/>
    <s v="High"/>
    <s v="Qualified"/>
  </r>
  <r>
    <x v="165"/>
    <x v="124"/>
    <x v="1"/>
    <s v="Olga Usamah"/>
    <s v="Jalan S. Parman No. 88"/>
    <s v="Bandung"/>
    <x v="1"/>
    <s v="E1036"/>
    <x v="1"/>
    <x v="93"/>
    <x v="1"/>
    <x v="0"/>
    <s v="Regular Air"/>
    <d v="2017-01-26T00:00:00"/>
    <n v="936000"/>
    <n v="2339850"/>
    <n v="1403850"/>
    <n v="48"/>
    <n v="112219206"/>
    <n v="0.04"/>
    <s v="Mid"/>
    <s v="Qualified"/>
  </r>
  <r>
    <x v="166"/>
    <x v="124"/>
    <x v="1"/>
    <s v="Olga Usamah"/>
    <s v="Jalan S. Parman No. 88"/>
    <s v="Bandung"/>
    <x v="1"/>
    <s v="E1036"/>
    <x v="1"/>
    <x v="54"/>
    <x v="0"/>
    <x v="0"/>
    <s v="Regular Air"/>
    <d v="2017-01-25T00:00:00"/>
    <n v="51000"/>
    <n v="81000"/>
    <n v="30000"/>
    <n v="8"/>
    <n v="641520"/>
    <n v="0.08"/>
    <s v="Super"/>
    <s v="Not Qualified"/>
  </r>
  <r>
    <x v="167"/>
    <x v="125"/>
    <x v="1"/>
    <s v="Warsita Maryadi"/>
    <s v="Jl. BKR No. 46"/>
    <s v="Jakarta"/>
    <x v="1"/>
    <s v="E1028"/>
    <x v="1"/>
    <x v="5"/>
    <x v="0"/>
    <x v="1"/>
    <s v="Regular Air"/>
    <d v="2017-02-03T00:00:00"/>
    <n v="16350.000000000002"/>
    <n v="39000"/>
    <n v="22650"/>
    <n v="36"/>
    <n v="1404000"/>
    <n v="0"/>
    <s v="Low"/>
    <s v="Qualified"/>
  </r>
  <r>
    <x v="168"/>
    <x v="125"/>
    <x v="1"/>
    <s v="Anom Januar"/>
    <s v="Gg. Cihampelas No. 423"/>
    <s v="Surabaya"/>
    <x v="1"/>
    <s v="E1030"/>
    <x v="1"/>
    <x v="22"/>
    <x v="0"/>
    <x v="0"/>
    <s v="Express Air"/>
    <d v="2017-02-01T00:00:00"/>
    <n v="23850"/>
    <n v="39150"/>
    <n v="15300"/>
    <n v="1"/>
    <n v="36801"/>
    <n v="0.06"/>
    <s v="High"/>
    <s v="Not Qualified"/>
  </r>
  <r>
    <x v="169"/>
    <x v="125"/>
    <x v="1"/>
    <s v="Diah Sudiati"/>
    <s v="Jalan Ciwastra No. 383"/>
    <s v="Surabaya"/>
    <x v="1"/>
    <s v="E1032"/>
    <x v="4"/>
    <x v="70"/>
    <x v="0"/>
    <x v="0"/>
    <s v="Regular Air"/>
    <d v="2017-02-02T00:00:00"/>
    <n v="54750"/>
    <n v="89700"/>
    <n v="34950"/>
    <n v="21"/>
    <n v="1881906"/>
    <n v="0.02"/>
    <s v="Low"/>
    <s v="Qualified"/>
  </r>
  <r>
    <x v="170"/>
    <x v="126"/>
    <x v="1"/>
    <s v="Bajragin Saputra"/>
    <s v="Jalan Ciwastra No. 383"/>
    <s v="Surabaya"/>
    <x v="2"/>
    <s v="E1032"/>
    <x v="3"/>
    <x v="70"/>
    <x v="0"/>
    <x v="0"/>
    <s v="Regular Air"/>
    <d v="2017-02-04T00:00:00"/>
    <n v="54750"/>
    <n v="89700"/>
    <n v="34950"/>
    <n v="40"/>
    <n v="3588000"/>
    <n v="0"/>
    <s v="Low"/>
    <s v="Qualified"/>
  </r>
  <r>
    <x v="171"/>
    <x v="126"/>
    <x v="1"/>
    <s v="Cawisadi Anggriawan"/>
    <s v="Jl. Surapati No. 996"/>
    <s v="Surabaya"/>
    <x v="3"/>
    <s v="E1037"/>
    <x v="3"/>
    <x v="38"/>
    <x v="0"/>
    <x v="0"/>
    <s v="Regular Air"/>
    <d v="2017-02-04T00:00:00"/>
    <n v="17700"/>
    <n v="28200"/>
    <n v="10500"/>
    <n v="33"/>
    <n v="928626"/>
    <n v="7.0000000000000007E-2"/>
    <s v="High"/>
    <s v="Qualified"/>
  </r>
  <r>
    <x v="172"/>
    <x v="127"/>
    <x v="1"/>
    <s v="Prakosa Januar"/>
    <s v="Jl. Dipenogoro No. 447"/>
    <s v="Surabaya"/>
    <x v="3"/>
    <s v="E1039"/>
    <x v="0"/>
    <x v="94"/>
    <x v="0"/>
    <x v="0"/>
    <s v="Regular Air"/>
    <d v="2017-02-08T00:00:00"/>
    <n v="67950"/>
    <n v="109500"/>
    <n v="41550"/>
    <n v="31"/>
    <n v="3391215"/>
    <n v="0.03"/>
    <s v="Mid"/>
    <s v="Qualified"/>
  </r>
  <r>
    <x v="173"/>
    <x v="128"/>
    <x v="1"/>
    <s v="Ilsa Hassanah"/>
    <s v="Gg. Cihampelas No. 423"/>
    <s v="Surabaya"/>
    <x v="3"/>
    <s v="E1030"/>
    <x v="0"/>
    <x v="95"/>
    <x v="0"/>
    <x v="0"/>
    <s v="Regular Air"/>
    <d v="2017-02-08T00:00:00"/>
    <n v="165600"/>
    <n v="254700"/>
    <n v="89100"/>
    <n v="27"/>
    <n v="6851430"/>
    <n v="0.1"/>
    <s v="Super"/>
    <s v="Qualified"/>
  </r>
  <r>
    <x v="174"/>
    <x v="129"/>
    <x v="1"/>
    <s v="Eluh Usamah"/>
    <s v="Jalan Ciumbuleuit No. 76"/>
    <s v="Surabaya"/>
    <x v="2"/>
    <s v="E1039"/>
    <x v="3"/>
    <x v="54"/>
    <x v="0"/>
    <x v="0"/>
    <s v="Regular Air"/>
    <d v="2017-02-09T00:00:00"/>
    <n v="51000"/>
    <n v="81000"/>
    <n v="30000"/>
    <n v="47"/>
    <n v="3804570"/>
    <n v="0.03"/>
    <s v="Mid"/>
    <s v="Qualified"/>
  </r>
  <r>
    <x v="175"/>
    <x v="130"/>
    <x v="1"/>
    <s v="Sakura Sihombing"/>
    <s v="Jl. K.H. Wahid Hasyim No. 4"/>
    <s v="Jakarta"/>
    <x v="1"/>
    <s v="E1029"/>
    <x v="0"/>
    <x v="29"/>
    <x v="1"/>
    <x v="3"/>
    <s v="Regular Air"/>
    <d v="2017-02-10T00:00:00"/>
    <n v="28050"/>
    <n v="121799.99999999999"/>
    <n v="93749.999999999985"/>
    <n v="37"/>
    <n v="4506599.9999999991"/>
    <n v="0"/>
    <s v="Low"/>
    <s v="Qualified"/>
  </r>
  <r>
    <x v="176"/>
    <x v="130"/>
    <x v="1"/>
    <s v="Opung Kuswoyo"/>
    <s v="Gg. Otto Iskandardinata No. 6"/>
    <s v="Jakarta"/>
    <x v="1"/>
    <s v="E1029"/>
    <x v="0"/>
    <x v="96"/>
    <x v="0"/>
    <x v="3"/>
    <s v="Express Air"/>
    <d v="2017-02-10T00:00:00"/>
    <n v="252000"/>
    <n v="614550"/>
    <n v="362550"/>
    <n v="11"/>
    <n v="6741613.5"/>
    <n v="0.03"/>
    <s v="Mid"/>
    <s v="Qualified"/>
  </r>
  <r>
    <x v="177"/>
    <x v="131"/>
    <x v="1"/>
    <s v="Bancar Melani"/>
    <s v="Gg. HOS. Cokroaminoto No. 72"/>
    <s v="Surabaya"/>
    <x v="0"/>
    <s v="E1034"/>
    <x v="1"/>
    <x v="73"/>
    <x v="0"/>
    <x v="0"/>
    <s v="Regular Air"/>
    <d v="2017-02-11T00:00:00"/>
    <n v="29100"/>
    <n v="46200"/>
    <n v="17100"/>
    <n v="41"/>
    <n v="1892352"/>
    <n v="0.04"/>
    <s v="Mid"/>
    <s v="Qualified"/>
  </r>
  <r>
    <x v="178"/>
    <x v="132"/>
    <x v="1"/>
    <s v="Eja Aryani"/>
    <s v="Jl. Dipenogoro No. 447"/>
    <s v="Surabaya"/>
    <x v="2"/>
    <s v="E1039"/>
    <x v="1"/>
    <x v="29"/>
    <x v="1"/>
    <x v="3"/>
    <s v="Regular Air"/>
    <d v="2017-02-14T00:00:00"/>
    <n v="28050"/>
    <n v="121799.99999999999"/>
    <n v="93749.999999999985"/>
    <n v="16"/>
    <n v="1945145.9999999998"/>
    <n v="0.03"/>
    <s v="Mid"/>
    <s v="Qualified"/>
  </r>
  <r>
    <x v="179"/>
    <x v="133"/>
    <x v="1"/>
    <s v="Galang Sitompul"/>
    <s v="Gg. Otto Iskandardinata No. 6"/>
    <s v="Jakarta"/>
    <x v="0"/>
    <s v="E1028"/>
    <x v="4"/>
    <x v="94"/>
    <x v="0"/>
    <x v="0"/>
    <s v="Regular Air"/>
    <d v="2017-02-15T00:00:00"/>
    <n v="67950"/>
    <n v="109500"/>
    <n v="41550"/>
    <n v="45"/>
    <n v="4923120"/>
    <n v="0.04"/>
    <s v="Mid"/>
    <s v="Qualified"/>
  </r>
  <r>
    <x v="180"/>
    <x v="134"/>
    <x v="1"/>
    <s v="Luis Siregar"/>
    <s v="Gg. Ronggowarsito No. 033"/>
    <s v="Surabaya"/>
    <x v="1"/>
    <s v="E1038"/>
    <x v="1"/>
    <x v="85"/>
    <x v="0"/>
    <x v="3"/>
    <s v="Regular Air"/>
    <d v="2017-02-15T00:00:00"/>
    <n v="77850"/>
    <n v="194700"/>
    <n v="116850"/>
    <n v="40"/>
    <n v="7778265"/>
    <n v="0.05"/>
    <s v="High"/>
    <s v="Qualified"/>
  </r>
  <r>
    <x v="181"/>
    <x v="135"/>
    <x v="1"/>
    <s v="Yuliana Rahmawati"/>
    <s v="Gang Kebonjati No. 827"/>
    <s v="Bandung"/>
    <x v="1"/>
    <s v="E1033"/>
    <x v="3"/>
    <x v="97"/>
    <x v="0"/>
    <x v="0"/>
    <s v="Regular Air"/>
    <d v="2017-02-19T00:00:00"/>
    <n v="34350"/>
    <n v="55350"/>
    <n v="21000"/>
    <n v="42"/>
    <n v="2322486"/>
    <n v="0.04"/>
    <s v="Mid"/>
    <s v="Qualified"/>
  </r>
  <r>
    <x v="182"/>
    <x v="135"/>
    <x v="1"/>
    <s v="Wahyu Mulyani"/>
    <s v="Jl. Kapten Muslihat No. 853"/>
    <s v="Surabaya"/>
    <x v="1"/>
    <s v="E1032"/>
    <x v="1"/>
    <x v="98"/>
    <x v="0"/>
    <x v="1"/>
    <s v="Regular Air"/>
    <d v="2017-02-18T00:00:00"/>
    <n v="78300"/>
    <n v="147750"/>
    <n v="69450"/>
    <n v="27"/>
    <n v="3974475"/>
    <n v="0.1"/>
    <s v="Super"/>
    <s v="Qualified"/>
  </r>
  <r>
    <x v="183"/>
    <x v="136"/>
    <x v="1"/>
    <s v="Mujur Hariyah"/>
    <s v="Jalan Moch. Toha No. 9"/>
    <s v="Surabaya"/>
    <x v="3"/>
    <s v="E1033"/>
    <x v="4"/>
    <x v="35"/>
    <x v="0"/>
    <x v="1"/>
    <s v="Express Air"/>
    <d v="2017-02-20T00:00:00"/>
    <n v="56250"/>
    <n v="106200"/>
    <n v="49950"/>
    <n v="29"/>
    <n v="3072366"/>
    <n v="7.0000000000000007E-2"/>
    <s v="High"/>
    <s v="Qualified"/>
  </r>
  <r>
    <x v="184"/>
    <x v="137"/>
    <x v="1"/>
    <s v="Intan Widodo"/>
    <s v="Gg. Monginsidi No. 3"/>
    <s v="Jakarta"/>
    <x v="3"/>
    <s v="E1029"/>
    <x v="2"/>
    <x v="87"/>
    <x v="0"/>
    <x v="1"/>
    <s v="Regular Air"/>
    <d v="2017-02-21T00:00:00"/>
    <n v="49800"/>
    <n v="77700"/>
    <n v="27900"/>
    <n v="8"/>
    <n v="616938"/>
    <n v="0.06"/>
    <s v="High"/>
    <s v="Not Qualified"/>
  </r>
  <r>
    <x v="185"/>
    <x v="138"/>
    <x v="1"/>
    <s v="Tomi Putra"/>
    <s v="Gg. Joyoboyo No. 026"/>
    <s v="Jakarta"/>
    <x v="1"/>
    <s v="E1028"/>
    <x v="4"/>
    <x v="99"/>
    <x v="0"/>
    <x v="0"/>
    <s v="Regular Air"/>
    <d v="2017-02-26T00:00:00"/>
    <n v="50550"/>
    <n v="82950"/>
    <n v="32400"/>
    <n v="17"/>
    <n v="1408491"/>
    <n v="0.02"/>
    <s v="Low"/>
    <s v="Qualified"/>
  </r>
  <r>
    <x v="186"/>
    <x v="139"/>
    <x v="1"/>
    <s v="Latif Nasyiah"/>
    <s v="Jalan Ciwastra No. 383"/>
    <s v="Surabaya"/>
    <x v="2"/>
    <s v="E1032"/>
    <x v="3"/>
    <x v="44"/>
    <x v="0"/>
    <x v="0"/>
    <s v="Regular Air"/>
    <d v="2017-03-01T00:00:00"/>
    <n v="185850"/>
    <n v="299700"/>
    <n v="113850"/>
    <n v="47"/>
    <n v="14073912"/>
    <n v="0.04"/>
    <s v="Mid"/>
    <s v="Qualified"/>
  </r>
  <r>
    <x v="187"/>
    <x v="140"/>
    <x v="1"/>
    <s v="Teddy Yuniar"/>
    <s v="Jl. Jend. Sudirman No. 0"/>
    <s v="Surabaya"/>
    <x v="2"/>
    <s v="E1030"/>
    <x v="3"/>
    <x v="36"/>
    <x v="2"/>
    <x v="3"/>
    <s v="Regular Air"/>
    <d v="2017-02-28T00:00:00"/>
    <n v="82500"/>
    <n v="183300"/>
    <n v="100800"/>
    <n v="27"/>
    <n v="4936269"/>
    <n v="7.0000000000000007E-2"/>
    <s v="High"/>
    <s v="Qualified"/>
  </r>
  <r>
    <x v="188"/>
    <x v="140"/>
    <x v="1"/>
    <s v="Pangeran Rahimah"/>
    <s v="Gang Cikapayang No. 055"/>
    <s v="Surabaya"/>
    <x v="1"/>
    <s v="E1040"/>
    <x v="1"/>
    <x v="100"/>
    <x v="0"/>
    <x v="1"/>
    <s v="Regular Air"/>
    <d v="2017-03-01T00:00:00"/>
    <n v="26400"/>
    <n v="44100"/>
    <n v="17700"/>
    <n v="23"/>
    <n v="1011213"/>
    <n v="7.0000000000000007E-2"/>
    <s v="High"/>
    <s v="Qualified"/>
  </r>
  <r>
    <x v="189"/>
    <x v="141"/>
    <x v="1"/>
    <s v="Rachel Agustina"/>
    <s v="Jalan K.H. Wahid Hasyim No. 5"/>
    <s v="Surabaya"/>
    <x v="2"/>
    <s v="E1030"/>
    <x v="1"/>
    <x v="24"/>
    <x v="1"/>
    <x v="0"/>
    <s v="Express Air"/>
    <d v="2017-03-03T00:00:00"/>
    <n v="594600"/>
    <n v="2287200"/>
    <n v="1692600"/>
    <n v="2"/>
    <n v="4528656"/>
    <n v="0.02"/>
    <s v="Low"/>
    <s v="Qualified"/>
  </r>
  <r>
    <x v="190"/>
    <x v="141"/>
    <x v="1"/>
    <s v="Sidiq Sirait"/>
    <s v="Jl. Surapati No. 996"/>
    <s v="Jakarta"/>
    <x v="0"/>
    <s v="E1029"/>
    <x v="1"/>
    <x v="101"/>
    <x v="0"/>
    <x v="3"/>
    <s v="Regular Air"/>
    <d v="2017-03-02T00:00:00"/>
    <n v="52650"/>
    <n v="128550"/>
    <n v="75900"/>
    <n v="24"/>
    <n v="3077487"/>
    <n v="0.06"/>
    <s v="High"/>
    <s v="Qualified"/>
  </r>
  <r>
    <x v="191"/>
    <x v="141"/>
    <x v="1"/>
    <s v="Genta Usada"/>
    <s v="Jl. K.H. Wahid Hasyim No. 4"/>
    <s v="Jakarta"/>
    <x v="1"/>
    <s v="E1029"/>
    <x v="0"/>
    <x v="86"/>
    <x v="0"/>
    <x v="0"/>
    <s v="Regular Air"/>
    <d v="2017-03-01T00:00:00"/>
    <n v="36750"/>
    <n v="58350"/>
    <n v="21600"/>
    <n v="47"/>
    <n v="2742450"/>
    <n v="0"/>
    <s v="Low"/>
    <s v="Qualified"/>
  </r>
  <r>
    <x v="192"/>
    <x v="142"/>
    <x v="1"/>
    <s v="Kairav Winarno"/>
    <s v="Gg. Suniaraja No. 21"/>
    <s v="Surabaya"/>
    <x v="3"/>
    <s v="E1031"/>
    <x v="2"/>
    <x v="53"/>
    <x v="0"/>
    <x v="1"/>
    <s v="Regular Air"/>
    <d v="2017-03-04T00:00:00"/>
    <n v="24000"/>
    <n v="39300"/>
    <n v="15300"/>
    <n v="26"/>
    <n v="1018263"/>
    <n v="0.09"/>
    <s v="Super"/>
    <s v="Qualified"/>
  </r>
  <r>
    <x v="193"/>
    <x v="142"/>
    <x v="1"/>
    <s v="Daliman Pranowo"/>
    <s v="Gg. Merdeka No. 97"/>
    <s v="Bandung"/>
    <x v="1"/>
    <s v="E1039"/>
    <x v="0"/>
    <x v="60"/>
    <x v="0"/>
    <x v="0"/>
    <s v="Regular Air"/>
    <d v="2017-03-04T00:00:00"/>
    <n v="323400"/>
    <n v="539100"/>
    <n v="215700"/>
    <n v="19"/>
    <n v="10194381"/>
    <n v="0.09"/>
    <s v="Super"/>
    <s v="Qualified"/>
  </r>
  <r>
    <x v="194"/>
    <x v="143"/>
    <x v="1"/>
    <s v="Warsita Megantara"/>
    <s v="Gang Asia Afrika No. 72"/>
    <s v="Surabaya"/>
    <x v="1"/>
    <s v="E1037"/>
    <x v="4"/>
    <x v="14"/>
    <x v="0"/>
    <x v="0"/>
    <s v="Regular Air"/>
    <d v="2017-03-05T00:00:00"/>
    <n v="68850"/>
    <n v="109200"/>
    <n v="40350"/>
    <n v="3"/>
    <n v="326508"/>
    <n v="0.01"/>
    <s v="Low"/>
    <s v="Not Qualified"/>
  </r>
  <r>
    <x v="195"/>
    <x v="144"/>
    <x v="1"/>
    <s v="Anom Januar"/>
    <s v="Gg. Cihampelas No. 423"/>
    <s v="Surabaya"/>
    <x v="2"/>
    <s v="E1030"/>
    <x v="2"/>
    <x v="74"/>
    <x v="1"/>
    <x v="2"/>
    <s v="Delivery Truck"/>
    <d v="2017-03-11T00:00:00"/>
    <n v="1151850"/>
    <n v="1799850"/>
    <n v="648000"/>
    <n v="4"/>
    <n v="7091409"/>
    <n v="0.06"/>
    <s v="High"/>
    <s v="Qualified"/>
  </r>
  <r>
    <x v="196"/>
    <x v="144"/>
    <x v="1"/>
    <s v="Sakura Sihombing"/>
    <s v="Jl. K.H. Wahid Hasyim No. 4"/>
    <s v="Jakarta"/>
    <x v="1"/>
    <s v="E1029"/>
    <x v="3"/>
    <x v="28"/>
    <x v="0"/>
    <x v="1"/>
    <s v="Regular Air"/>
    <d v="2017-03-05T00:00:00"/>
    <n v="52050"/>
    <n v="100200"/>
    <n v="48150"/>
    <n v="15"/>
    <n v="1499994"/>
    <n v="0.03"/>
    <s v="Mid"/>
    <s v="Qualified"/>
  </r>
  <r>
    <x v="197"/>
    <x v="145"/>
    <x v="1"/>
    <s v="Harsaya Rahmawati"/>
    <s v="Jalan Rumah Sakit No. 287"/>
    <s v="Surabaya"/>
    <x v="2"/>
    <s v="E1032"/>
    <x v="3"/>
    <x v="102"/>
    <x v="2"/>
    <x v="3"/>
    <s v="Regular Air"/>
    <d v="2017-03-08T00:00:00"/>
    <n v="170700"/>
    <n v="279750"/>
    <n v="109050"/>
    <n v="19"/>
    <n v="5295667.5"/>
    <n v="7.0000000000000007E-2"/>
    <s v="High"/>
    <s v="Qualified"/>
  </r>
  <r>
    <x v="198"/>
    <x v="145"/>
    <x v="1"/>
    <s v="Raditya Mayasari"/>
    <s v="Jalan Ciwastra No. 383"/>
    <s v="Surabaya"/>
    <x v="1"/>
    <s v="E1032"/>
    <x v="4"/>
    <x v="80"/>
    <x v="0"/>
    <x v="0"/>
    <s v="Express Air"/>
    <d v="2017-03-09T00:00:00"/>
    <n v="52500"/>
    <n v="86100"/>
    <n v="33600"/>
    <n v="27"/>
    <n v="2317812"/>
    <n v="0.08"/>
    <s v="Super"/>
    <s v="Qualified"/>
  </r>
  <r>
    <x v="199"/>
    <x v="146"/>
    <x v="1"/>
    <s v="Tantri Handayani"/>
    <s v="Jalan Astana Anyar No. 41"/>
    <s v="Jakarta"/>
    <x v="2"/>
    <s v="E1028"/>
    <x v="1"/>
    <x v="17"/>
    <x v="1"/>
    <x v="0"/>
    <s v="Regular Air"/>
    <d v="2017-03-13T00:00:00"/>
    <n v="1223850"/>
    <n v="2399850"/>
    <n v="1176000"/>
    <n v="50"/>
    <n v="119872507.5"/>
    <n v="0.05"/>
    <s v="High"/>
    <s v="Qualified"/>
  </r>
  <r>
    <x v="200"/>
    <x v="147"/>
    <x v="1"/>
    <s v="Michelle Oktaviani"/>
    <s v="Jl. Jend. Sudirman No. 0"/>
    <s v="Surabaya"/>
    <x v="1"/>
    <s v="E1030"/>
    <x v="0"/>
    <x v="74"/>
    <x v="1"/>
    <x v="2"/>
    <s v="Delivery Truck"/>
    <d v="2017-03-15T00:00:00"/>
    <n v="1151850"/>
    <n v="1799850"/>
    <n v="648000"/>
    <n v="8"/>
    <n v="14236813.5"/>
    <n v="0.09"/>
    <s v="Super"/>
    <s v="Qualified"/>
  </r>
  <r>
    <x v="201"/>
    <x v="148"/>
    <x v="1"/>
    <s v="Luwar Yuniar"/>
    <s v="Jalan R.E Martadinata No. 6"/>
    <s v="Jakarta"/>
    <x v="3"/>
    <s v="E1029"/>
    <x v="3"/>
    <x v="96"/>
    <x v="0"/>
    <x v="3"/>
    <s v="Express Air"/>
    <d v="2017-03-21T00:00:00"/>
    <n v="252000"/>
    <n v="614550"/>
    <n v="362550"/>
    <n v="49"/>
    <n v="30057640.5"/>
    <n v="0.09"/>
    <s v="Super"/>
    <s v="Qualified"/>
  </r>
  <r>
    <x v="202"/>
    <x v="149"/>
    <x v="1"/>
    <s v="Ega Zulaika"/>
    <s v="Jl. Jamika No. 246"/>
    <s v="Surabaya"/>
    <x v="0"/>
    <s v="E1038"/>
    <x v="2"/>
    <x v="53"/>
    <x v="0"/>
    <x v="1"/>
    <s v="Regular Air"/>
    <d v="2017-03-29T00:00:00"/>
    <n v="24000"/>
    <n v="39300"/>
    <n v="15300"/>
    <n v="47"/>
    <n v="1843170"/>
    <n v="0.1"/>
    <s v="Super"/>
    <s v="Qualified"/>
  </r>
  <r>
    <x v="203"/>
    <x v="149"/>
    <x v="1"/>
    <s v="Karya Haryanto"/>
    <s v="Gg. Siliwangi No. 82"/>
    <s v="Surabaya"/>
    <x v="0"/>
    <s v="E1036"/>
    <x v="4"/>
    <x v="103"/>
    <x v="0"/>
    <x v="1"/>
    <s v="Regular Air"/>
    <d v="2017-03-22T00:00:00"/>
    <n v="13950"/>
    <n v="24000"/>
    <n v="10050"/>
    <n v="25"/>
    <n v="597600"/>
    <n v="0.1"/>
    <s v="Super"/>
    <s v="Qualified"/>
  </r>
  <r>
    <x v="204"/>
    <x v="150"/>
    <x v="1"/>
    <s v="Ilsa Hassanah"/>
    <s v="Gg. Cihampelas No. 423"/>
    <s v="Surabaya"/>
    <x v="1"/>
    <s v="E1030"/>
    <x v="1"/>
    <x v="65"/>
    <x v="0"/>
    <x v="1"/>
    <s v="Regular Air"/>
    <d v="2017-03-23T00:00:00"/>
    <n v="3600"/>
    <n v="18900"/>
    <n v="15300"/>
    <n v="9"/>
    <n v="168966"/>
    <n v="0.06"/>
    <s v="High"/>
    <s v="Not Qualified"/>
  </r>
  <r>
    <x v="205"/>
    <x v="151"/>
    <x v="1"/>
    <s v="Oman Sihombing"/>
    <s v="Jl. Raya Ujungberung No. 121"/>
    <s v="Bandung"/>
    <x v="3"/>
    <s v="E1032"/>
    <x v="3"/>
    <x v="70"/>
    <x v="0"/>
    <x v="0"/>
    <s v="Regular Air"/>
    <d v="2017-03-26T00:00:00"/>
    <n v="54750"/>
    <n v="89700"/>
    <n v="34950"/>
    <n v="25"/>
    <n v="2239809"/>
    <n v="0.03"/>
    <s v="Mid"/>
    <s v="Qualified"/>
  </r>
  <r>
    <x v="206"/>
    <x v="152"/>
    <x v="1"/>
    <s v="Wawan Riyanti"/>
    <s v="Jl. Antapani Lama No. 705"/>
    <s v="Jakarta"/>
    <x v="0"/>
    <s v="E1028"/>
    <x v="2"/>
    <x v="9"/>
    <x v="0"/>
    <x v="0"/>
    <s v="Regular Air"/>
    <d v="2017-03-27T00:00:00"/>
    <n v="79950"/>
    <n v="129000"/>
    <n v="49050"/>
    <n v="6"/>
    <n v="768840"/>
    <n v="0.04"/>
    <s v="Mid"/>
    <s v="Not Qualified"/>
  </r>
  <r>
    <x v="207"/>
    <x v="152"/>
    <x v="1"/>
    <s v="Wawan Riyanti"/>
    <s v="Jl. Antapani Lama No. 705"/>
    <s v="Jakarta"/>
    <x v="0"/>
    <s v="E1028"/>
    <x v="2"/>
    <x v="42"/>
    <x v="0"/>
    <x v="1"/>
    <s v="Regular Air"/>
    <d v="2017-03-29T00:00:00"/>
    <n v="34350"/>
    <n v="53700"/>
    <n v="19350"/>
    <n v="30"/>
    <n v="1610463"/>
    <n v="0.01"/>
    <s v="Low"/>
    <s v="Qualified"/>
  </r>
  <r>
    <x v="208"/>
    <x v="152"/>
    <x v="1"/>
    <s v="Prayogo Rajata"/>
    <s v="Gg. Siliwangi No. 26"/>
    <s v="Surabaya"/>
    <x v="1"/>
    <s v="E1036"/>
    <x v="2"/>
    <x v="79"/>
    <x v="0"/>
    <x v="0"/>
    <s v="Regular Air"/>
    <d v="2017-03-29T00:00:00"/>
    <n v="275700"/>
    <n v="437550"/>
    <n v="161850"/>
    <n v="16"/>
    <n v="6970171.5"/>
    <n v="7.0000000000000007E-2"/>
    <s v="High"/>
    <s v="Qualified"/>
  </r>
  <r>
    <x v="209"/>
    <x v="153"/>
    <x v="1"/>
    <s v="Cawuk Fujiati"/>
    <s v="Jl. S. Parman No. 38"/>
    <s v="Surabaya"/>
    <x v="2"/>
    <s v="E1033"/>
    <x v="3"/>
    <x v="104"/>
    <x v="0"/>
    <x v="0"/>
    <s v="Regular Air"/>
    <d v="2017-03-28T00:00:00"/>
    <n v="56250"/>
    <n v="86550"/>
    <n v="30300"/>
    <n v="9"/>
    <n v="778950"/>
    <n v="0"/>
    <s v="Low"/>
    <s v="Not Qualified"/>
  </r>
  <r>
    <x v="210"/>
    <x v="153"/>
    <x v="1"/>
    <s v="Cakrawangsa Waluyo"/>
    <s v="Gg. Stasiun Wonokromo No. 32"/>
    <s v="Surabaya"/>
    <x v="1"/>
    <s v="E1030"/>
    <x v="1"/>
    <x v="105"/>
    <x v="0"/>
    <x v="1"/>
    <s v="Regular Air"/>
    <d v="2017-03-29T00:00:00"/>
    <n v="28800"/>
    <n v="48900"/>
    <n v="20100"/>
    <n v="6"/>
    <n v="292911"/>
    <n v="0.01"/>
    <s v="Low"/>
    <s v="Not Qualified"/>
  </r>
  <r>
    <x v="211"/>
    <x v="154"/>
    <x v="1"/>
    <s v="Rafid Rahayu"/>
    <s v="Jalan Astana Anyar No. 41"/>
    <s v="Jakarta"/>
    <x v="3"/>
    <s v="E1028"/>
    <x v="1"/>
    <x v="97"/>
    <x v="0"/>
    <x v="0"/>
    <s v="Regular Air"/>
    <d v="2017-04-02T00:00:00"/>
    <n v="34350"/>
    <n v="55350"/>
    <n v="21000"/>
    <n v="45"/>
    <n v="2486322"/>
    <n v="0.08"/>
    <s v="Super"/>
    <s v="Qualified"/>
  </r>
  <r>
    <x v="212"/>
    <x v="155"/>
    <x v="1"/>
    <s v="Uda Megantara"/>
    <s v="Gang Yos Sudarso No. 13"/>
    <s v="Surabaya"/>
    <x v="1"/>
    <s v="E1039"/>
    <x v="1"/>
    <x v="9"/>
    <x v="0"/>
    <x v="0"/>
    <s v="Regular Air"/>
    <d v="2017-04-02T00:00:00"/>
    <n v="79950"/>
    <n v="129000"/>
    <n v="49050"/>
    <n v="23"/>
    <n v="2964420"/>
    <n v="0.02"/>
    <s v="Low"/>
    <s v="Qualified"/>
  </r>
  <r>
    <x v="213"/>
    <x v="156"/>
    <x v="1"/>
    <s v="Gamani Laksmiwati"/>
    <s v="Jl. Antapani Lama No. 705"/>
    <s v="Jakarta"/>
    <x v="2"/>
    <s v="E1028"/>
    <x v="0"/>
    <x v="88"/>
    <x v="1"/>
    <x v="0"/>
    <s v="Regular Air"/>
    <d v="2017-04-04T00:00:00"/>
    <n v="631650"/>
    <n v="1214700"/>
    <n v="583050"/>
    <n v="13"/>
    <n v="15754659"/>
    <n v="0.03"/>
    <s v="Mid"/>
    <s v="Qualified"/>
  </r>
  <r>
    <x v="214"/>
    <x v="157"/>
    <x v="1"/>
    <s v="Akarsana Purwanti"/>
    <s v="Gang Asia Afrika No. 72"/>
    <s v="Surabaya"/>
    <x v="3"/>
    <s v="E1037"/>
    <x v="1"/>
    <x v="24"/>
    <x v="1"/>
    <x v="0"/>
    <s v="Regular Air"/>
    <d v="2017-04-08T00:00:00"/>
    <n v="594600"/>
    <n v="2287200"/>
    <n v="1692600"/>
    <n v="41"/>
    <n v="93615096"/>
    <n v="7.0000000000000007E-2"/>
    <s v="High"/>
    <s v="Qualified"/>
  </r>
  <r>
    <x v="215"/>
    <x v="157"/>
    <x v="1"/>
    <s v="Dina Suryatmi"/>
    <s v="Gg. Otto Iskandardinata No. 6"/>
    <s v="Jakarta"/>
    <x v="0"/>
    <s v="E1029"/>
    <x v="4"/>
    <x v="106"/>
    <x v="0"/>
    <x v="0"/>
    <s v="Regular Air"/>
    <d v="2017-04-06T00:00:00"/>
    <n v="47100"/>
    <n v="73650"/>
    <n v="26550"/>
    <n v="12"/>
    <n v="880854"/>
    <n v="0.04"/>
    <s v="Mid"/>
    <s v="Qualified"/>
  </r>
  <r>
    <x v="216"/>
    <x v="158"/>
    <x v="1"/>
    <s v="Tantri Hutapea"/>
    <s v="Jalan PHH. Mustofa No. 625"/>
    <s v="Surabaya"/>
    <x v="0"/>
    <s v="E1034"/>
    <x v="2"/>
    <x v="79"/>
    <x v="0"/>
    <x v="0"/>
    <s v="Regular Air"/>
    <d v="2017-04-12T00:00:00"/>
    <n v="275700"/>
    <n v="437550"/>
    <n v="161850"/>
    <n v="37"/>
    <n v="16149970.5"/>
    <n v="0.09"/>
    <s v="Super"/>
    <s v="Qualified"/>
  </r>
  <r>
    <x v="217"/>
    <x v="159"/>
    <x v="1"/>
    <s v="Siska Halim"/>
    <s v="Jl. HOS. Cokroaminoto No. 1"/>
    <s v="Surabaya"/>
    <x v="2"/>
    <s v="E1039"/>
    <x v="4"/>
    <x v="1"/>
    <x v="0"/>
    <x v="1"/>
    <s v="Regular Air"/>
    <d v="2017-04-13T00:00:00"/>
    <n v="35850"/>
    <n v="63900"/>
    <n v="28050"/>
    <n v="26"/>
    <n v="1655010"/>
    <n v="0.1"/>
    <s v="Super"/>
    <s v="Qualified"/>
  </r>
  <r>
    <x v="218"/>
    <x v="159"/>
    <x v="1"/>
    <s v="Nugraha Nurdiyanti"/>
    <s v="Gang Dipatiukur No. 9"/>
    <s v="Surabaya"/>
    <x v="3"/>
    <s v="E1033"/>
    <x v="3"/>
    <x v="46"/>
    <x v="1"/>
    <x v="0"/>
    <s v="Regular Air"/>
    <d v="2017-04-13T00:00:00"/>
    <n v="908850"/>
    <n v="1514700"/>
    <n v="605850"/>
    <n v="1"/>
    <n v="1363230"/>
    <n v="0.1"/>
    <s v="Super"/>
    <s v="Not Qualified"/>
  </r>
  <r>
    <x v="219"/>
    <x v="160"/>
    <x v="1"/>
    <s v="Capa Hartati"/>
    <s v="Jl. Erlangga No. 7"/>
    <s v="Surabaya"/>
    <x v="3"/>
    <s v="E1033"/>
    <x v="0"/>
    <x v="107"/>
    <x v="0"/>
    <x v="3"/>
    <s v="Regular Air"/>
    <d v="2017-04-14T00:00:00"/>
    <n v="61499.999999999993"/>
    <n v="139650"/>
    <n v="78150"/>
    <n v="18"/>
    <n v="2512303.5"/>
    <n v="0.01"/>
    <s v="Low"/>
    <s v="Qualified"/>
  </r>
  <r>
    <x v="220"/>
    <x v="160"/>
    <x v="1"/>
    <s v="Luwar Yuniar"/>
    <s v="Jalan R.E Martadinata No. 6"/>
    <s v="Jakarta"/>
    <x v="3"/>
    <s v="E1029"/>
    <x v="2"/>
    <x v="37"/>
    <x v="0"/>
    <x v="0"/>
    <s v="Regular Air"/>
    <d v="2017-04-13T00:00:00"/>
    <n v="204600"/>
    <n v="314700"/>
    <n v="110100"/>
    <n v="23"/>
    <n v="7228659"/>
    <n v="0.03"/>
    <s v="Mid"/>
    <s v="Qualified"/>
  </r>
  <r>
    <x v="221"/>
    <x v="161"/>
    <x v="1"/>
    <s v="Najib Pratama"/>
    <s v="Gang Cikapayang No. 055"/>
    <s v="Surabaya"/>
    <x v="2"/>
    <s v="E1040"/>
    <x v="1"/>
    <x v="0"/>
    <x v="0"/>
    <x v="0"/>
    <s v="Regular Air"/>
    <d v="2017-04-20T00:00:00"/>
    <n v="52800"/>
    <n v="83700"/>
    <n v="30900"/>
    <n v="49"/>
    <n v="4099626"/>
    <n v="0.02"/>
    <s v="Low"/>
    <s v="Qualified"/>
  </r>
  <r>
    <x v="222"/>
    <x v="161"/>
    <x v="1"/>
    <s v="Najib Pratama"/>
    <s v="Gang Cikapayang No. 055"/>
    <s v="Surabaya"/>
    <x v="2"/>
    <s v="E1040"/>
    <x v="1"/>
    <x v="91"/>
    <x v="0"/>
    <x v="0"/>
    <s v="Regular Air"/>
    <d v="2017-04-19T00:00:00"/>
    <n v="332700"/>
    <n v="811500"/>
    <n v="478800"/>
    <n v="42"/>
    <n v="34066770"/>
    <n v="0.02"/>
    <s v="Low"/>
    <s v="Qualified"/>
  </r>
  <r>
    <x v="223"/>
    <x v="162"/>
    <x v="1"/>
    <s v="Ajiono Setiawan"/>
    <s v="Jl. Sadang Serang No. 015"/>
    <s v="Surabaya"/>
    <x v="0"/>
    <s v="E1036"/>
    <x v="0"/>
    <x v="82"/>
    <x v="0"/>
    <x v="0"/>
    <s v="Regular Air"/>
    <d v="2017-04-21T00:00:00"/>
    <n v="1015950.0000000001"/>
    <n v="2478000"/>
    <n v="1462050"/>
    <n v="49"/>
    <n v="121298100"/>
    <n v="0.05"/>
    <s v="High"/>
    <s v="Qualified"/>
  </r>
  <r>
    <x v="224"/>
    <x v="162"/>
    <x v="1"/>
    <s v="Praba Handayani"/>
    <s v="Jl. Laswi No. 04"/>
    <s v="Surabaya"/>
    <x v="0"/>
    <s v="E1040"/>
    <x v="4"/>
    <x v="108"/>
    <x v="0"/>
    <x v="1"/>
    <s v="Regular Air"/>
    <d v="2017-04-22T00:00:00"/>
    <n v="34650"/>
    <n v="56700"/>
    <n v="22050"/>
    <n v="47"/>
    <n v="2663766"/>
    <n v="0.02"/>
    <s v="Low"/>
    <s v="Qualified"/>
  </r>
  <r>
    <x v="225"/>
    <x v="163"/>
    <x v="1"/>
    <s v="Imam Pertiwi"/>
    <s v="Gang Yos Sudarso No. 13"/>
    <s v="Surabaya"/>
    <x v="3"/>
    <s v="E1039"/>
    <x v="2"/>
    <x v="31"/>
    <x v="0"/>
    <x v="0"/>
    <s v="Regular Air"/>
    <d v="2017-04-29T00:00:00"/>
    <n v="208200"/>
    <n v="335700"/>
    <n v="127500"/>
    <n v="21"/>
    <n v="7036272"/>
    <n v="0.04"/>
    <s v="Mid"/>
    <s v="Qualified"/>
  </r>
  <r>
    <x v="226"/>
    <x v="163"/>
    <x v="1"/>
    <s v="Rafi Anggriawan"/>
    <s v="Gg. Stasiun Wonokromo No. 0"/>
    <s v="Jakarta"/>
    <x v="1"/>
    <s v="E1028"/>
    <x v="2"/>
    <x v="15"/>
    <x v="0"/>
    <x v="1"/>
    <s v="Regular Air"/>
    <d v="2017-04-26T00:00:00"/>
    <n v="19500"/>
    <n v="43200"/>
    <n v="23700"/>
    <n v="46"/>
    <n v="1985472"/>
    <n v="0.04"/>
    <s v="Mid"/>
    <s v="Qualified"/>
  </r>
  <r>
    <x v="227"/>
    <x v="164"/>
    <x v="1"/>
    <s v="Tantri Anggraini"/>
    <s v="Gang H.J Maemunah No. 6"/>
    <s v="Surabaya"/>
    <x v="0"/>
    <s v="E1037"/>
    <x v="4"/>
    <x v="54"/>
    <x v="0"/>
    <x v="0"/>
    <s v="Express Air"/>
    <d v="2017-04-24T00:00:00"/>
    <n v="51000"/>
    <n v="81000"/>
    <n v="30000"/>
    <n v="9"/>
    <n v="721710"/>
    <n v="0.09"/>
    <s v="Super"/>
    <s v="Not Qualified"/>
  </r>
  <r>
    <x v="228"/>
    <x v="164"/>
    <x v="1"/>
    <s v="Tantri Anggraini"/>
    <s v="Gang H.J Maemunah No. 6"/>
    <s v="Surabaya"/>
    <x v="0"/>
    <s v="E1037"/>
    <x v="4"/>
    <x v="19"/>
    <x v="0"/>
    <x v="3"/>
    <s v="Regular Air"/>
    <d v="2017-04-25T00:00:00"/>
    <n v="14100"/>
    <n v="31200"/>
    <n v="17100"/>
    <n v="43"/>
    <n v="1340040"/>
    <n v="0.05"/>
    <s v="High"/>
    <s v="Qualified"/>
  </r>
  <r>
    <x v="229"/>
    <x v="164"/>
    <x v="1"/>
    <s v="Gabriella Simbolon"/>
    <s v="Jalan Gedebage Selatan No. 048"/>
    <s v="Jakarta"/>
    <x v="3"/>
    <s v="E1029"/>
    <x v="3"/>
    <x v="84"/>
    <x v="2"/>
    <x v="5"/>
    <s v="Express Air"/>
    <d v="2017-04-25T00:00:00"/>
    <n v="842400"/>
    <n v="2054699.9999999998"/>
    <n v="1212299.9999999998"/>
    <n v="18"/>
    <n v="36943505.999999993"/>
    <n v="0.02"/>
    <s v="Low"/>
    <s v="Qualified"/>
  </r>
  <r>
    <x v="230"/>
    <x v="165"/>
    <x v="1"/>
    <s v="Daruna Mustofa"/>
    <s v="Jalan Gegerkalong Hilir No. 763"/>
    <s v="Jakarta"/>
    <x v="0"/>
    <s v="E1029"/>
    <x v="2"/>
    <x v="60"/>
    <x v="0"/>
    <x v="0"/>
    <s v="Regular Air"/>
    <d v="2017-05-02T00:00:00"/>
    <n v="323400"/>
    <n v="539100"/>
    <n v="215700"/>
    <n v="13"/>
    <n v="6959781"/>
    <n v="0.09"/>
    <s v="Super"/>
    <s v="Qualified"/>
  </r>
  <r>
    <x v="231"/>
    <x v="166"/>
    <x v="1"/>
    <s v="Argono Farida"/>
    <s v="Jalan Cikapayang No. 31"/>
    <s v="Surabaya"/>
    <x v="2"/>
    <s v="E1030"/>
    <x v="3"/>
    <x v="54"/>
    <x v="0"/>
    <x v="0"/>
    <s v="Express Air"/>
    <d v="2017-04-30T00:00:00"/>
    <n v="51000"/>
    <n v="81000"/>
    <n v="30000"/>
    <n v="14"/>
    <n v="1126710"/>
    <n v="0.09"/>
    <s v="Super"/>
    <s v="Qualified"/>
  </r>
  <r>
    <x v="232"/>
    <x v="166"/>
    <x v="1"/>
    <s v="Dadi Anggraini"/>
    <s v="Jalan K.H. Wahid Hasyim No. 5"/>
    <s v="Surabaya"/>
    <x v="0"/>
    <s v="E1030"/>
    <x v="3"/>
    <x v="72"/>
    <x v="0"/>
    <x v="1"/>
    <s v="Regular Air"/>
    <d v="2017-05-01T00:00:00"/>
    <n v="29250"/>
    <n v="59700"/>
    <n v="30450"/>
    <n v="41"/>
    <n v="2443521"/>
    <n v="7.0000000000000007E-2"/>
    <s v="High"/>
    <s v="Qualified"/>
  </r>
  <r>
    <x v="233"/>
    <x v="167"/>
    <x v="1"/>
    <s v="Luhung Padmasari"/>
    <s v="Jl. Pelajar Pejuang No. 25"/>
    <s v="Bandung"/>
    <x v="1"/>
    <s v="E1036"/>
    <x v="4"/>
    <x v="85"/>
    <x v="0"/>
    <x v="3"/>
    <s v="Express Air"/>
    <d v="2017-05-01T00:00:00"/>
    <n v="77850"/>
    <n v="194700"/>
    <n v="116850"/>
    <n v="34"/>
    <n v="6612012"/>
    <n v="0.04"/>
    <s v="Mid"/>
    <s v="Qualified"/>
  </r>
  <r>
    <x v="234"/>
    <x v="167"/>
    <x v="1"/>
    <s v="Salimah Habibi"/>
    <s v="Jalan Tebet Barat Dalam No. 229"/>
    <s v="Surabaya"/>
    <x v="0"/>
    <s v="E1031"/>
    <x v="4"/>
    <x v="109"/>
    <x v="1"/>
    <x v="2"/>
    <s v="Delivery Truck"/>
    <d v="2017-05-01T00:00:00"/>
    <n v="3294150"/>
    <n v="8034600"/>
    <n v="4740450"/>
    <n v="1"/>
    <n v="7632870"/>
    <n v="0.05"/>
    <s v="High"/>
    <s v="Qualified"/>
  </r>
  <r>
    <x v="235"/>
    <x v="168"/>
    <x v="1"/>
    <s v="Zulfa Puspasari"/>
    <s v="Gang Astana Anyar No. 0"/>
    <s v="Bandung"/>
    <x v="0"/>
    <s v="E1036"/>
    <x v="1"/>
    <x v="40"/>
    <x v="0"/>
    <x v="0"/>
    <s v="Regular Air"/>
    <d v="2017-05-03T00:00:00"/>
    <n v="57600"/>
    <n v="94500"/>
    <n v="36900"/>
    <n v="32"/>
    <n v="3020220"/>
    <n v="0.04"/>
    <s v="Mid"/>
    <s v="Qualified"/>
  </r>
  <r>
    <x v="236"/>
    <x v="169"/>
    <x v="1"/>
    <s v="Ina Permata"/>
    <s v="Gg. Surapati No. 471"/>
    <s v="Surabaya"/>
    <x v="0"/>
    <s v="E1038"/>
    <x v="3"/>
    <x v="81"/>
    <x v="0"/>
    <x v="1"/>
    <s v="Regular Air"/>
    <d v="2017-05-09T00:00:00"/>
    <n v="13950"/>
    <n v="22200"/>
    <n v="8250"/>
    <n v="27"/>
    <n v="599400"/>
    <n v="0"/>
    <s v="Low"/>
    <s v="Qualified"/>
  </r>
  <r>
    <x v="237"/>
    <x v="170"/>
    <x v="1"/>
    <s v="Wardi Yolanda"/>
    <s v="Jalan Gardujati No. 513"/>
    <s v="Surabaya"/>
    <x v="1"/>
    <s v="E1036"/>
    <x v="0"/>
    <x v="74"/>
    <x v="1"/>
    <x v="2"/>
    <s v="Delivery Truck"/>
    <d v="2017-05-10T00:00:00"/>
    <n v="1151850"/>
    <n v="1799850"/>
    <n v="648000"/>
    <n v="13"/>
    <n v="23326056"/>
    <n v="0.04"/>
    <s v="Mid"/>
    <s v="Qualified"/>
  </r>
  <r>
    <x v="238"/>
    <x v="171"/>
    <x v="1"/>
    <s v="Ega Rajata"/>
    <s v="Gang Asia Afrika No. 96"/>
    <s v="Surabaya"/>
    <x v="0"/>
    <s v="E1036"/>
    <x v="4"/>
    <x v="5"/>
    <x v="0"/>
    <x v="1"/>
    <s v="Regular Air"/>
    <d v="2017-05-11T00:00:00"/>
    <n v="16350.000000000002"/>
    <n v="39000"/>
    <n v="22650"/>
    <n v="27"/>
    <n v="1049490"/>
    <n v="0.09"/>
    <s v="Super"/>
    <s v="Qualified"/>
  </r>
  <r>
    <x v="239"/>
    <x v="172"/>
    <x v="1"/>
    <s v="Rahayu Nurdiyanti"/>
    <s v="Jalan R.E Martadinata No. 6"/>
    <s v="Jakarta"/>
    <x v="2"/>
    <s v="E1029"/>
    <x v="2"/>
    <x v="36"/>
    <x v="2"/>
    <x v="3"/>
    <s v="Regular Air"/>
    <d v="2017-05-17T00:00:00"/>
    <n v="82500"/>
    <n v="183300"/>
    <n v="100800"/>
    <n v="19"/>
    <n v="3466203"/>
    <n v="0.09"/>
    <s v="Super"/>
    <s v="Qualified"/>
  </r>
  <r>
    <x v="240"/>
    <x v="172"/>
    <x v="1"/>
    <s v="Rangga Jailani"/>
    <s v="Gg. Jamika No. 6"/>
    <s v="Surabaya"/>
    <x v="1"/>
    <s v="E1036"/>
    <x v="1"/>
    <x v="25"/>
    <x v="1"/>
    <x v="0"/>
    <s v="Regular Air"/>
    <d v="2017-05-11T00:00:00"/>
    <n v="151050"/>
    <n v="239700"/>
    <n v="88650"/>
    <n v="8"/>
    <n v="1908012"/>
    <n v="0.04"/>
    <s v="Mid"/>
    <s v="Not Qualified"/>
  </r>
  <r>
    <x v="241"/>
    <x v="173"/>
    <x v="1"/>
    <s v="Wadi Siregar"/>
    <s v="Gg. M.H Thamrin No. 784"/>
    <s v="Jakarta"/>
    <x v="2"/>
    <s v="E1029"/>
    <x v="0"/>
    <x v="9"/>
    <x v="0"/>
    <x v="0"/>
    <s v="Regular Air"/>
    <d v="2017-05-11T00:00:00"/>
    <n v="79950"/>
    <n v="129000"/>
    <n v="49050"/>
    <n v="4"/>
    <n v="510840"/>
    <n v="0.04"/>
    <s v="Mid"/>
    <s v="Not Qualified"/>
  </r>
  <r>
    <x v="242"/>
    <x v="174"/>
    <x v="1"/>
    <s v="Balapati Agustina"/>
    <s v="Gang Gedebage Selatan No. 424"/>
    <s v="Surabaya"/>
    <x v="3"/>
    <s v="E1033"/>
    <x v="0"/>
    <x v="8"/>
    <x v="0"/>
    <x v="0"/>
    <s v="Regular Air"/>
    <d v="2017-05-16T00:00:00"/>
    <n v="814350"/>
    <n v="1357200"/>
    <n v="542850"/>
    <n v="27"/>
    <n v="36644400"/>
    <n v="0"/>
    <s v="Low"/>
    <s v="Qualified"/>
  </r>
  <r>
    <x v="243"/>
    <x v="175"/>
    <x v="1"/>
    <s v="Tasdik Nugroho"/>
    <s v="Jl. Pasir Koja No. 059"/>
    <s v="Surabaya"/>
    <x v="1"/>
    <s v="E1032"/>
    <x v="1"/>
    <x v="37"/>
    <x v="0"/>
    <x v="0"/>
    <s v="Regular Air"/>
    <d v="2017-05-16T00:00:00"/>
    <n v="204600"/>
    <n v="314700"/>
    <n v="110100"/>
    <n v="31"/>
    <n v="9727377"/>
    <n v="0.09"/>
    <s v="Super"/>
    <s v="Qualified"/>
  </r>
  <r>
    <x v="244"/>
    <x v="175"/>
    <x v="1"/>
    <s v="Kiandra Salahudin"/>
    <s v="Jalan Raya Ujungberung No. 5"/>
    <s v="Surabaya"/>
    <x v="3"/>
    <s v="E1037"/>
    <x v="4"/>
    <x v="47"/>
    <x v="0"/>
    <x v="1"/>
    <s v="Regular Air"/>
    <d v="2017-05-16T00:00:00"/>
    <n v="52200"/>
    <n v="81450"/>
    <n v="29250"/>
    <n v="2"/>
    <n v="154755"/>
    <n v="0.1"/>
    <s v="Super"/>
    <s v="Not Qualified"/>
  </r>
  <r>
    <x v="245"/>
    <x v="176"/>
    <x v="1"/>
    <s v="Usman Prabowo"/>
    <s v="Jl. K.H. Wahid Hasyim No. 4"/>
    <s v="Jakarta"/>
    <x v="3"/>
    <s v="E1029"/>
    <x v="2"/>
    <x v="43"/>
    <x v="0"/>
    <x v="0"/>
    <s v="Regular Air"/>
    <d v="2017-05-22T00:00:00"/>
    <n v="33750"/>
    <n v="55350"/>
    <n v="21600"/>
    <n v="20"/>
    <n v="1102572"/>
    <n v="0.08"/>
    <s v="Super"/>
    <s v="Qualified"/>
  </r>
  <r>
    <x v="246"/>
    <x v="177"/>
    <x v="1"/>
    <s v="Bahuraksa Saragih"/>
    <s v="Jalan Kapten Muslihat No. 168"/>
    <s v="Surabaya"/>
    <x v="3"/>
    <s v="E1031"/>
    <x v="1"/>
    <x v="66"/>
    <x v="1"/>
    <x v="0"/>
    <s v="Regular Air"/>
    <d v="2017-05-19T00:00:00"/>
    <n v="817800"/>
    <n v="1514550"/>
    <n v="696750"/>
    <n v="15"/>
    <n v="22597086"/>
    <n v="0.08"/>
    <s v="Super"/>
    <s v="Qualified"/>
  </r>
  <r>
    <x v="247"/>
    <x v="178"/>
    <x v="1"/>
    <s v="Mujur Hariyah"/>
    <s v="Jalan Moch. Toha No. 9"/>
    <s v="Surabaya"/>
    <x v="3"/>
    <s v="E1033"/>
    <x v="4"/>
    <x v="67"/>
    <x v="1"/>
    <x v="2"/>
    <s v="Delivery Truck"/>
    <d v="2017-05-21T00:00:00"/>
    <n v="4184850"/>
    <n v="6749850"/>
    <n v="2565000"/>
    <n v="39"/>
    <n v="262704162"/>
    <n v="0.08"/>
    <s v="Super"/>
    <s v="Qualified"/>
  </r>
  <r>
    <x v="248"/>
    <x v="179"/>
    <x v="1"/>
    <s v="Jasmani Napitupulu"/>
    <s v="Gg. Joyoboyo No. 8"/>
    <s v="Jakarta"/>
    <x v="1"/>
    <s v="E1028"/>
    <x v="2"/>
    <x v="110"/>
    <x v="1"/>
    <x v="5"/>
    <s v="Regular Air"/>
    <d v="2017-05-31T00:00:00"/>
    <n v="5669850"/>
    <n v="8999850"/>
    <n v="3330000"/>
    <n v="48"/>
    <n v="431272812"/>
    <n v="0.08"/>
    <s v="Super"/>
    <s v="Qualified"/>
  </r>
  <r>
    <x v="249"/>
    <x v="179"/>
    <x v="1"/>
    <s v="Jasmani Napitupulu"/>
    <s v="Gg. Joyoboyo No. 8"/>
    <s v="Jakarta"/>
    <x v="1"/>
    <s v="E1028"/>
    <x v="2"/>
    <x v="111"/>
    <x v="0"/>
    <x v="1"/>
    <s v="Express Air"/>
    <d v="2017-05-27T00:00:00"/>
    <n v="38850"/>
    <n v="59700"/>
    <n v="20850"/>
    <n v="11"/>
    <n v="650730"/>
    <n v="0.1"/>
    <s v="Super"/>
    <s v="Qualified"/>
  </r>
  <r>
    <x v="250"/>
    <x v="180"/>
    <x v="1"/>
    <s v="Balangga Rahmawati"/>
    <s v="Jl. W.R. Supratman No. 473"/>
    <s v="Surabaya"/>
    <x v="1"/>
    <s v="E1036"/>
    <x v="2"/>
    <x v="77"/>
    <x v="0"/>
    <x v="0"/>
    <s v="Regular Air"/>
    <d v="2017-05-28T00:00:00"/>
    <n v="33900"/>
    <n v="53700"/>
    <n v="19800"/>
    <n v="42"/>
    <n v="2254863"/>
    <n v="0.01"/>
    <s v="Low"/>
    <s v="Qualified"/>
  </r>
  <r>
    <x v="251"/>
    <x v="181"/>
    <x v="1"/>
    <s v="Kayla Melani"/>
    <s v="Jl. Ciwastra No. 543"/>
    <s v="Jakarta"/>
    <x v="3"/>
    <s v="E1029"/>
    <x v="1"/>
    <x v="30"/>
    <x v="1"/>
    <x v="4"/>
    <s v="Regular Air"/>
    <d v="2017-05-26T00:00:00"/>
    <n v="132300"/>
    <n v="314850"/>
    <n v="182550"/>
    <n v="42"/>
    <n v="13201660.5"/>
    <n v="7.0000000000000007E-2"/>
    <s v="High"/>
    <s v="Qualified"/>
  </r>
  <r>
    <x v="252"/>
    <x v="181"/>
    <x v="1"/>
    <s v="Raden Hasanah"/>
    <s v="Gg. Ronggowarsito No. 033"/>
    <s v="Surabaya"/>
    <x v="2"/>
    <s v="E1038"/>
    <x v="2"/>
    <x v="112"/>
    <x v="0"/>
    <x v="0"/>
    <s v="Express Air"/>
    <d v="2017-05-27T00:00:00"/>
    <n v="781050"/>
    <n v="1259700"/>
    <n v="478650"/>
    <n v="9"/>
    <n v="11274315"/>
    <n v="0.05"/>
    <s v="High"/>
    <s v="Qualified"/>
  </r>
  <r>
    <x v="253"/>
    <x v="182"/>
    <x v="1"/>
    <s v="Karsana Halim"/>
    <s v="Jalan Jayawijaya No. 5"/>
    <s v="Surabaya"/>
    <x v="0"/>
    <s v="E1033"/>
    <x v="0"/>
    <x v="67"/>
    <x v="1"/>
    <x v="5"/>
    <s v="Regular Air"/>
    <d v="2017-05-28T00:00:00"/>
    <n v="3240000"/>
    <n v="6749850"/>
    <n v="3509850"/>
    <n v="5"/>
    <n v="33614253"/>
    <n v="0.02"/>
    <s v="Low"/>
    <s v="Qualified"/>
  </r>
  <r>
    <x v="254"/>
    <x v="183"/>
    <x v="1"/>
    <s v="Eja Anggriawan"/>
    <s v="Jalan K.H. Wahid Hasyim No. 5"/>
    <s v="Surabaya"/>
    <x v="2"/>
    <s v="E1030"/>
    <x v="0"/>
    <x v="113"/>
    <x v="0"/>
    <x v="1"/>
    <s v="Regular Air"/>
    <d v="2017-05-28T00:00:00"/>
    <n v="32400.000000000004"/>
    <n v="57750"/>
    <n v="25349.999999999996"/>
    <n v="31"/>
    <n v="1785052.5"/>
    <n v="0.09"/>
    <s v="Super"/>
    <s v="Qualified"/>
  </r>
  <r>
    <x v="255"/>
    <x v="184"/>
    <x v="1"/>
    <s v="Bakiadi Hassanah"/>
    <s v="Jalan Gedebage Selatan No. 048"/>
    <s v="Jakarta"/>
    <x v="0"/>
    <s v="E1029"/>
    <x v="4"/>
    <x v="114"/>
    <x v="0"/>
    <x v="1"/>
    <s v="Regular Air"/>
    <d v="2017-05-31T00:00:00"/>
    <n v="17250"/>
    <n v="40050"/>
    <n v="22800"/>
    <n v="19"/>
    <n v="759748.5"/>
    <n v="0.03"/>
    <s v="Mid"/>
    <s v="Qualified"/>
  </r>
  <r>
    <x v="256"/>
    <x v="184"/>
    <x v="1"/>
    <s v="Luhung Sudiati"/>
    <s v="Gang Asia Afrika No. 96"/>
    <s v="Surabaya"/>
    <x v="1"/>
    <s v="E1036"/>
    <x v="2"/>
    <x v="115"/>
    <x v="0"/>
    <x v="1"/>
    <s v="Express Air"/>
    <d v="2017-06-04T00:00:00"/>
    <n v="23550"/>
    <n v="49200"/>
    <n v="25650"/>
    <n v="44"/>
    <n v="2164800"/>
    <n v="0"/>
    <s v="Low"/>
    <s v="Qualified"/>
  </r>
  <r>
    <x v="257"/>
    <x v="185"/>
    <x v="1"/>
    <s v="Wisnu Kuswandari"/>
    <s v="Gg. Otto Iskandardinata No. 6"/>
    <s v="Jakarta"/>
    <x v="1"/>
    <s v="E1028"/>
    <x v="0"/>
    <x v="30"/>
    <x v="1"/>
    <x v="4"/>
    <s v="Regular Air"/>
    <d v="2017-06-02T00:00:00"/>
    <n v="132300"/>
    <n v="314850"/>
    <n v="182550"/>
    <n v="24"/>
    <n v="7553251.5"/>
    <n v="0.01"/>
    <s v="Low"/>
    <s v="Qualified"/>
  </r>
  <r>
    <x v="258"/>
    <x v="186"/>
    <x v="1"/>
    <s v="Cawisadi Anggriawan"/>
    <s v="Jl. Surapati No. 996"/>
    <s v="Surabaya"/>
    <x v="1"/>
    <s v="E1037"/>
    <x v="1"/>
    <x v="116"/>
    <x v="0"/>
    <x v="3"/>
    <s v="Regular Air"/>
    <d v="2017-06-07T00:00:00"/>
    <n v="62850.000000000007"/>
    <n v="153450"/>
    <n v="90600"/>
    <n v="9"/>
    <n v="1370308.5"/>
    <n v="7.0000000000000007E-2"/>
    <s v="High"/>
    <s v="Not Qualified"/>
  </r>
  <r>
    <x v="259"/>
    <x v="186"/>
    <x v="1"/>
    <s v="Kunthara Prasetya"/>
    <s v="Jalan Astana Anyar No. 41"/>
    <s v="Jakarta"/>
    <x v="2"/>
    <s v="E1028"/>
    <x v="0"/>
    <x v="81"/>
    <x v="0"/>
    <x v="1"/>
    <s v="Regular Air"/>
    <d v="2017-06-07T00:00:00"/>
    <n v="13950"/>
    <n v="22200"/>
    <n v="8250"/>
    <n v="46"/>
    <n v="1021200"/>
    <n v="0"/>
    <s v="Low"/>
    <s v="Qualified"/>
  </r>
  <r>
    <x v="260"/>
    <x v="186"/>
    <x v="1"/>
    <s v="Yance Anggraini"/>
    <s v="Jl. Erlangga No. 7"/>
    <s v="Surabaya"/>
    <x v="1"/>
    <s v="E1033"/>
    <x v="0"/>
    <x v="60"/>
    <x v="0"/>
    <x v="0"/>
    <s v="Regular Air"/>
    <d v="2017-06-07T00:00:00"/>
    <n v="323400"/>
    <n v="539100"/>
    <n v="215700"/>
    <n v="13"/>
    <n v="6992127"/>
    <n v="0.03"/>
    <s v="Mid"/>
    <s v="Qualified"/>
  </r>
  <r>
    <x v="261"/>
    <x v="187"/>
    <x v="1"/>
    <s v="Umay Hardiansyah"/>
    <s v="Jl. Antapani Lama No. 705"/>
    <s v="Jakarta"/>
    <x v="3"/>
    <s v="E1028"/>
    <x v="4"/>
    <x v="88"/>
    <x v="1"/>
    <x v="0"/>
    <s v="Regular Air"/>
    <d v="2017-06-10T00:00:00"/>
    <n v="631650"/>
    <n v="1214700"/>
    <n v="583050"/>
    <n v="45"/>
    <n v="54661500"/>
    <n v="0"/>
    <s v="Low"/>
    <s v="Qualified"/>
  </r>
  <r>
    <x v="262"/>
    <x v="188"/>
    <x v="1"/>
    <s v="Febi Pangestu"/>
    <s v="Gang Sentot Alibasa No. 38"/>
    <s v="Surabaya"/>
    <x v="3"/>
    <s v="E1033"/>
    <x v="1"/>
    <x v="61"/>
    <x v="0"/>
    <x v="0"/>
    <s v="Regular Air"/>
    <d v="2017-06-09T00:00:00"/>
    <n v="41100"/>
    <n v="67350"/>
    <n v="26250"/>
    <n v="6"/>
    <n v="402079.5"/>
    <n v="0.03"/>
    <s v="Mid"/>
    <s v="Not Qualified"/>
  </r>
  <r>
    <x v="263"/>
    <x v="188"/>
    <x v="1"/>
    <s v="Rika Mayasari"/>
    <s v="Jl. S. Parman No. 91"/>
    <s v="Surabaya"/>
    <x v="3"/>
    <s v="E1034"/>
    <x v="3"/>
    <x v="20"/>
    <x v="0"/>
    <x v="1"/>
    <s v="Regular Air"/>
    <d v="2017-06-10T00:00:00"/>
    <n v="37800"/>
    <n v="60000"/>
    <n v="22200"/>
    <n v="33"/>
    <n v="1975200"/>
    <n v="0.08"/>
    <s v="Super"/>
    <s v="Qualified"/>
  </r>
  <r>
    <x v="264"/>
    <x v="189"/>
    <x v="1"/>
    <s v="Ayu Ardianto"/>
    <s v="Gg. Siliwangi No. 26"/>
    <s v="Jakarta"/>
    <x v="3"/>
    <s v="E1029"/>
    <x v="3"/>
    <x v="115"/>
    <x v="0"/>
    <x v="1"/>
    <s v="Regular Air"/>
    <d v="2017-06-10T00:00:00"/>
    <n v="23550"/>
    <n v="49200"/>
    <n v="25650"/>
    <n v="26"/>
    <n v="1275264"/>
    <n v="0.08"/>
    <s v="Super"/>
    <s v="Qualified"/>
  </r>
  <r>
    <x v="265"/>
    <x v="189"/>
    <x v="1"/>
    <s v="Ega Zulaika"/>
    <s v="Jl. Jamika No. 246"/>
    <s v="Surabaya"/>
    <x v="0"/>
    <s v="E1038"/>
    <x v="1"/>
    <x v="28"/>
    <x v="0"/>
    <x v="1"/>
    <s v="Regular Air"/>
    <d v="2017-06-11T00:00:00"/>
    <n v="52050"/>
    <n v="100200"/>
    <n v="48150"/>
    <n v="33"/>
    <n v="3303594"/>
    <n v="0.03"/>
    <s v="Mid"/>
    <s v="Qualified"/>
  </r>
  <r>
    <x v="266"/>
    <x v="190"/>
    <x v="1"/>
    <s v="Rusman Aryani"/>
    <s v="Gg. Siliwangi No. 82"/>
    <s v="Surabaya"/>
    <x v="3"/>
    <s v="E1036"/>
    <x v="4"/>
    <x v="4"/>
    <x v="0"/>
    <x v="1"/>
    <s v="Regular Air"/>
    <d v="2017-06-13T00:00:00"/>
    <n v="13500"/>
    <n v="31500"/>
    <n v="18000"/>
    <n v="21"/>
    <n v="660240"/>
    <n v="0.04"/>
    <s v="Mid"/>
    <s v="Qualified"/>
  </r>
  <r>
    <x v="267"/>
    <x v="191"/>
    <x v="1"/>
    <s v="Jasmani Zulkarnain"/>
    <s v="Jl. Pasir Koja No. 059"/>
    <s v="Surabaya"/>
    <x v="0"/>
    <s v="E1032"/>
    <x v="4"/>
    <x v="79"/>
    <x v="0"/>
    <x v="0"/>
    <s v="Regular Air"/>
    <d v="2017-06-15T00:00:00"/>
    <n v="275700"/>
    <n v="437550"/>
    <n v="161850"/>
    <n v="1"/>
    <n v="428799"/>
    <n v="0.02"/>
    <s v="Low"/>
    <s v="Not Qualified"/>
  </r>
  <r>
    <x v="268"/>
    <x v="192"/>
    <x v="1"/>
    <s v="Jinawi Puspita"/>
    <s v="Gg. Monginsidi No. 3"/>
    <s v="Jakarta"/>
    <x v="3"/>
    <s v="E1029"/>
    <x v="1"/>
    <x v="71"/>
    <x v="0"/>
    <x v="0"/>
    <s v="Regular Air"/>
    <d v="2017-06-19T00:00:00"/>
    <n v="66900"/>
    <n v="163350"/>
    <n v="96450"/>
    <n v="32"/>
    <n v="5210865"/>
    <n v="0.1"/>
    <s v="Super"/>
    <s v="Qualified"/>
  </r>
  <r>
    <x v="269"/>
    <x v="193"/>
    <x v="1"/>
    <s v="Hilda Yulianti"/>
    <s v="Jl. Pasir Koja No. 059"/>
    <s v="Surabaya"/>
    <x v="1"/>
    <s v="E1032"/>
    <x v="3"/>
    <x v="73"/>
    <x v="0"/>
    <x v="0"/>
    <s v="Regular Air"/>
    <d v="2017-06-23T00:00:00"/>
    <n v="29100"/>
    <n v="46200"/>
    <n v="17100"/>
    <n v="1"/>
    <n v="42504"/>
    <n v="0.08"/>
    <s v="Super"/>
    <s v="Not Qualified"/>
  </r>
  <r>
    <x v="270"/>
    <x v="194"/>
    <x v="1"/>
    <s v="Gara Purwanti"/>
    <s v="Jl. Surapati No. 30"/>
    <s v="Surabaya"/>
    <x v="1"/>
    <s v="E1031"/>
    <x v="4"/>
    <x v="117"/>
    <x v="0"/>
    <x v="0"/>
    <s v="Regular Air"/>
    <d v="2017-06-24T00:00:00"/>
    <n v="780600"/>
    <n v="1258950"/>
    <n v="478350"/>
    <n v="50"/>
    <n v="62821605"/>
    <n v="0.1"/>
    <s v="Super"/>
    <s v="Qualified"/>
  </r>
  <r>
    <x v="271"/>
    <x v="195"/>
    <x v="1"/>
    <s v="Edi Waskita"/>
    <s v="Jalan Asia Afrika No. 3"/>
    <s v="Bandung"/>
    <x v="0"/>
    <s v="E1033"/>
    <x v="0"/>
    <x v="46"/>
    <x v="1"/>
    <x v="0"/>
    <s v="Express Air"/>
    <d v="2017-06-25T00:00:00"/>
    <n v="908850"/>
    <n v="1514700"/>
    <n v="605850"/>
    <n v="5"/>
    <n v="7543206"/>
    <n v="0.02"/>
    <s v="Low"/>
    <s v="Qualified"/>
  </r>
  <r>
    <x v="272"/>
    <x v="196"/>
    <x v="1"/>
    <s v="Kayla Melani"/>
    <s v="Jl. Ciwastra No. 543"/>
    <s v="Jakarta"/>
    <x v="1"/>
    <s v="E1029"/>
    <x v="2"/>
    <x v="35"/>
    <x v="0"/>
    <x v="1"/>
    <s v="Regular Air"/>
    <d v="2017-06-25T00:00:00"/>
    <n v="56250"/>
    <n v="106200"/>
    <n v="49950"/>
    <n v="34"/>
    <n v="3607614"/>
    <n v="0.03"/>
    <s v="Mid"/>
    <s v="Qualified"/>
  </r>
  <r>
    <x v="273"/>
    <x v="197"/>
    <x v="1"/>
    <s v="Unggul Zulaika"/>
    <s v="Jl. Jend. Sudirman No. 0"/>
    <s v="Surabaya"/>
    <x v="3"/>
    <s v="E1030"/>
    <x v="1"/>
    <x v="80"/>
    <x v="0"/>
    <x v="0"/>
    <s v="Regular Air"/>
    <d v="2017-06-27T00:00:00"/>
    <n v="52500"/>
    <n v="86100"/>
    <n v="33600"/>
    <n v="45"/>
    <n v="3874500"/>
    <n v="0"/>
    <s v="Low"/>
    <s v="Qualified"/>
  </r>
  <r>
    <x v="274"/>
    <x v="198"/>
    <x v="1"/>
    <s v="Iriana Firmansyah"/>
    <s v="Jalan Ciumbuleuit No. 76"/>
    <s v="Surabaya"/>
    <x v="0"/>
    <s v="E1039"/>
    <x v="1"/>
    <x v="5"/>
    <x v="0"/>
    <x v="1"/>
    <s v="Regular Air"/>
    <d v="2017-06-30T00:00:00"/>
    <n v="16350.000000000002"/>
    <n v="39000"/>
    <n v="22650"/>
    <n v="43"/>
    <n v="1676610"/>
    <n v="0.01"/>
    <s v="Low"/>
    <s v="Qualified"/>
  </r>
  <r>
    <x v="275"/>
    <x v="198"/>
    <x v="1"/>
    <s v="Tugiman Santoso"/>
    <s v="Gg. Cihampelas No. 423"/>
    <s v="Surabaya"/>
    <x v="1"/>
    <s v="E1030"/>
    <x v="3"/>
    <x v="45"/>
    <x v="0"/>
    <x v="0"/>
    <s v="Regular Air"/>
    <d v="2017-06-30T00:00:00"/>
    <n v="133800"/>
    <n v="446100"/>
    <n v="312300"/>
    <n v="25"/>
    <n v="11152500"/>
    <n v="0"/>
    <s v="Low"/>
    <s v="Qualified"/>
  </r>
  <r>
    <x v="276"/>
    <x v="198"/>
    <x v="1"/>
    <s v="Iriana Permadi"/>
    <s v="Jl. Rumah Sakit No. 738"/>
    <s v="Jakarta"/>
    <x v="3"/>
    <s v="E1028"/>
    <x v="3"/>
    <x v="118"/>
    <x v="0"/>
    <x v="0"/>
    <s v="Regular Air"/>
    <d v="2017-06-30T00:00:00"/>
    <n v="329550"/>
    <n v="531600"/>
    <n v="202050"/>
    <n v="21"/>
    <n v="11163600"/>
    <n v="0"/>
    <s v="Low"/>
    <s v="Qualified"/>
  </r>
  <r>
    <x v="277"/>
    <x v="199"/>
    <x v="1"/>
    <s v="Rizki Purnawati"/>
    <s v="Gang Monginsidi No. 138"/>
    <s v="Jakarta"/>
    <x v="3"/>
    <s v="E1029"/>
    <x v="1"/>
    <x v="77"/>
    <x v="0"/>
    <x v="0"/>
    <s v="Regular Air"/>
    <d v="2017-07-03T00:00:00"/>
    <n v="33900"/>
    <n v="53700"/>
    <n v="19800"/>
    <n v="39"/>
    <n v="2094300"/>
    <n v="0"/>
    <s v="Low"/>
    <s v="Qualified"/>
  </r>
  <r>
    <x v="278"/>
    <x v="200"/>
    <x v="1"/>
    <s v="Panca Saptono"/>
    <s v="Gg. Ronggowarsito No. 033"/>
    <s v="Surabaya"/>
    <x v="0"/>
    <s v="E1038"/>
    <x v="2"/>
    <x v="73"/>
    <x v="0"/>
    <x v="0"/>
    <s v="Regular Air"/>
    <d v="2017-07-08T00:00:00"/>
    <n v="29100"/>
    <n v="46200"/>
    <n v="17100"/>
    <n v="5"/>
    <n v="228228"/>
    <n v="0.06"/>
    <s v="High"/>
    <s v="Not Qualified"/>
  </r>
  <r>
    <x v="279"/>
    <x v="201"/>
    <x v="1"/>
    <s v="Imam Pertiwi"/>
    <s v="Gang Yos Sudarso No. 13"/>
    <s v="Surabaya"/>
    <x v="3"/>
    <s v="E1039"/>
    <x v="0"/>
    <x v="95"/>
    <x v="0"/>
    <x v="0"/>
    <s v="Regular Air"/>
    <d v="2017-07-10T00:00:00"/>
    <n v="165600"/>
    <n v="254700"/>
    <n v="89100"/>
    <n v="31"/>
    <n v="7888059"/>
    <n v="0.03"/>
    <s v="Mid"/>
    <s v="Qualified"/>
  </r>
  <r>
    <x v="280"/>
    <x v="202"/>
    <x v="1"/>
    <s v="Keisha Prayoga"/>
    <s v="Gang Rawamangun No. 02"/>
    <s v="Surabaya"/>
    <x v="2"/>
    <s v="E1038"/>
    <x v="3"/>
    <x v="94"/>
    <x v="0"/>
    <x v="0"/>
    <s v="Regular Air"/>
    <d v="2017-07-12T00:00:00"/>
    <n v="67950"/>
    <n v="109500"/>
    <n v="41550"/>
    <n v="18"/>
    <n v="1965525"/>
    <n v="0.05"/>
    <s v="High"/>
    <s v="Qualified"/>
  </r>
  <r>
    <x v="281"/>
    <x v="203"/>
    <x v="1"/>
    <s v="Dwi Yuniar"/>
    <s v="Jalan Pasteur No. 217"/>
    <s v="Surabaya"/>
    <x v="0"/>
    <s v="E1031"/>
    <x v="3"/>
    <x v="62"/>
    <x v="0"/>
    <x v="1"/>
    <s v="Regular Air"/>
    <d v="2017-07-13T00:00:00"/>
    <n v="65550"/>
    <n v="136650"/>
    <n v="71100"/>
    <n v="1"/>
    <n v="122985"/>
    <n v="0.1"/>
    <s v="Super"/>
    <s v="Not Qualified"/>
  </r>
  <r>
    <x v="282"/>
    <x v="204"/>
    <x v="1"/>
    <s v="Tantri Anggraini"/>
    <s v="Gang H.J Maemunah No. 6"/>
    <s v="Surabaya"/>
    <x v="2"/>
    <s v="E1037"/>
    <x v="1"/>
    <x v="96"/>
    <x v="0"/>
    <x v="3"/>
    <s v="Regular Air"/>
    <d v="2017-07-15T00:00:00"/>
    <n v="252000"/>
    <n v="614550"/>
    <n v="362550"/>
    <n v="44"/>
    <n v="26991036"/>
    <n v="0.08"/>
    <s v="Super"/>
    <s v="Qualified"/>
  </r>
  <r>
    <x v="283"/>
    <x v="205"/>
    <x v="1"/>
    <s v="Padma Nugroho"/>
    <s v="Gg. Monginsidi No. 3"/>
    <s v="Jakarta"/>
    <x v="1"/>
    <s v="E1029"/>
    <x v="4"/>
    <x v="119"/>
    <x v="0"/>
    <x v="0"/>
    <s v="Regular Air"/>
    <d v="2017-07-17T00:00:00"/>
    <n v="106950"/>
    <n v="314700"/>
    <n v="207750"/>
    <n v="39"/>
    <n v="12260712"/>
    <n v="0.04"/>
    <s v="Mid"/>
    <s v="Qualified"/>
  </r>
  <r>
    <x v="284"/>
    <x v="205"/>
    <x v="1"/>
    <s v="Nurul Samosir"/>
    <s v="Jalan Pasirkoja No. 329"/>
    <s v="Surabaya"/>
    <x v="2"/>
    <s v="E1040"/>
    <x v="1"/>
    <x v="78"/>
    <x v="0"/>
    <x v="3"/>
    <s v="Regular Air"/>
    <d v="2017-07-17T00:00:00"/>
    <n v="21900"/>
    <n v="53550"/>
    <n v="31650"/>
    <n v="41"/>
    <n v="2193943.5"/>
    <n v="0.03"/>
    <s v="Mid"/>
    <s v="Qualified"/>
  </r>
  <r>
    <x v="285"/>
    <x v="206"/>
    <x v="1"/>
    <s v="Bagus Pranowo"/>
    <s v="Gang R.E Martadinata No. 35"/>
    <s v="Surabaya"/>
    <x v="2"/>
    <s v="E1041"/>
    <x v="4"/>
    <x v="120"/>
    <x v="0"/>
    <x v="1"/>
    <s v="Regular Air"/>
    <d v="2017-07-18T00:00:00"/>
    <n v="31950"/>
    <n v="52350"/>
    <n v="20400"/>
    <n v="46"/>
    <n v="2407576.5"/>
    <n v="0.01"/>
    <s v="Low"/>
    <s v="Qualified"/>
  </r>
  <r>
    <x v="286"/>
    <x v="207"/>
    <x v="1"/>
    <s v="Martani Sudiati"/>
    <s v="Jl. BKR No. 46"/>
    <s v="Jakarta"/>
    <x v="3"/>
    <s v="E1028"/>
    <x v="3"/>
    <x v="40"/>
    <x v="0"/>
    <x v="0"/>
    <s v="Regular Air"/>
    <d v="2017-07-18T00:00:00"/>
    <n v="57600"/>
    <n v="94500"/>
    <n v="36900"/>
    <n v="18"/>
    <n v="1691550"/>
    <n v="0.1"/>
    <s v="Super"/>
    <s v="Qualified"/>
  </r>
  <r>
    <x v="287"/>
    <x v="208"/>
    <x v="1"/>
    <s v="Taswir Budiman"/>
    <s v="Jalan Pasirkoja No. 329"/>
    <s v="Surabaya"/>
    <x v="1"/>
    <s v="E1040"/>
    <x v="2"/>
    <x v="121"/>
    <x v="0"/>
    <x v="1"/>
    <s v="Regular Air"/>
    <d v="2017-07-24T00:00:00"/>
    <n v="15750"/>
    <n v="29250"/>
    <n v="13500"/>
    <n v="31"/>
    <n v="906165"/>
    <n v="0.02"/>
    <s v="Low"/>
    <s v="Qualified"/>
  </r>
  <r>
    <x v="288"/>
    <x v="209"/>
    <x v="1"/>
    <s v="Asirwanda Rahimah"/>
    <s v="Gg. M.H Thamrin No. 784"/>
    <s v="Jakarta"/>
    <x v="1"/>
    <s v="E1029"/>
    <x v="1"/>
    <x v="65"/>
    <x v="0"/>
    <x v="1"/>
    <s v="Regular Air"/>
    <d v="2017-07-20T00:00:00"/>
    <n v="3600"/>
    <n v="18900"/>
    <n v="15300"/>
    <n v="35"/>
    <n v="659799"/>
    <n v="0.09"/>
    <s v="Super"/>
    <s v="Qualified"/>
  </r>
  <r>
    <x v="289"/>
    <x v="209"/>
    <x v="1"/>
    <s v="Nadine Waskita"/>
    <s v="Gang Rawamangun No. 02"/>
    <s v="Surabaya"/>
    <x v="0"/>
    <s v="E1038"/>
    <x v="3"/>
    <x v="122"/>
    <x v="1"/>
    <x v="2"/>
    <s v="Delivery Truck"/>
    <d v="2017-07-20T00:00:00"/>
    <n v="4734150"/>
    <n v="7514550"/>
    <n v="2780400"/>
    <n v="31"/>
    <n v="232500177"/>
    <n v="0.06"/>
    <s v="High"/>
    <s v="Qualified"/>
  </r>
  <r>
    <x v="290"/>
    <x v="209"/>
    <x v="1"/>
    <s v="Nilam Prastuti"/>
    <s v="Gang Asia Afrika No. 96"/>
    <s v="Surabaya"/>
    <x v="1"/>
    <s v="E1036"/>
    <x v="4"/>
    <x v="110"/>
    <x v="1"/>
    <x v="5"/>
    <s v="Regular Air"/>
    <d v="2017-07-22T00:00:00"/>
    <n v="5669850"/>
    <n v="8999850"/>
    <n v="3330000"/>
    <n v="30"/>
    <n v="269185513.5"/>
    <n v="0.09"/>
    <s v="Super"/>
    <s v="Qualified"/>
  </r>
  <r>
    <x v="291"/>
    <x v="210"/>
    <x v="1"/>
    <s v="Bagas Putra"/>
    <s v="Jl. Sadang Serang No. 015"/>
    <s v="Surabaya"/>
    <x v="3"/>
    <s v="E1036"/>
    <x v="4"/>
    <x v="5"/>
    <x v="0"/>
    <x v="1"/>
    <s v="Regular Air"/>
    <d v="2017-07-25T00:00:00"/>
    <n v="16350.000000000002"/>
    <n v="39000"/>
    <n v="22650"/>
    <n v="2"/>
    <n v="76830"/>
    <n v="0.03"/>
    <s v="Mid"/>
    <s v="Not Qualified"/>
  </r>
  <r>
    <x v="292"/>
    <x v="211"/>
    <x v="1"/>
    <s v="Oskar Permadi"/>
    <s v="Jl. Dipenogoro No. 422"/>
    <s v="Surabaya"/>
    <x v="1"/>
    <s v="E1032"/>
    <x v="0"/>
    <x v="68"/>
    <x v="1"/>
    <x v="0"/>
    <s v="Regular Air"/>
    <d v="2017-07-29T00:00:00"/>
    <n v="97650"/>
    <n v="464700"/>
    <n v="367050"/>
    <n v="36"/>
    <n v="16729200"/>
    <n v="0"/>
    <s v="Low"/>
    <s v="Qualified"/>
  </r>
  <r>
    <x v="293"/>
    <x v="212"/>
    <x v="1"/>
    <s v="Gamani Maryati"/>
    <s v="Jl. Rumah Sakit No. 738"/>
    <s v="Jakarta"/>
    <x v="2"/>
    <s v="E1028"/>
    <x v="0"/>
    <x v="14"/>
    <x v="0"/>
    <x v="0"/>
    <s v="Regular Air"/>
    <d v="2017-08-01T00:00:00"/>
    <n v="68850"/>
    <n v="109200"/>
    <n v="40350"/>
    <n v="11"/>
    <n v="1193556"/>
    <n v="7.0000000000000007E-2"/>
    <s v="High"/>
    <s v="Qualified"/>
  </r>
  <r>
    <x v="294"/>
    <x v="212"/>
    <x v="1"/>
    <s v="Rahmi Prabowo"/>
    <s v="Gg. Joyoboyo No. 8"/>
    <s v="Jakarta"/>
    <x v="0"/>
    <s v="E1028"/>
    <x v="4"/>
    <x v="116"/>
    <x v="0"/>
    <x v="3"/>
    <s v="Regular Air"/>
    <d v="2017-07-31T00:00:00"/>
    <n v="62850.000000000007"/>
    <n v="153450"/>
    <n v="90600"/>
    <n v="22"/>
    <n v="3365158.5"/>
    <n v="7.0000000000000007E-2"/>
    <s v="High"/>
    <s v="Qualified"/>
  </r>
  <r>
    <x v="295"/>
    <x v="212"/>
    <x v="1"/>
    <s v="Galiono Wibowo"/>
    <s v="Jl. Ciwastra No. 2"/>
    <s v="Surabaya"/>
    <x v="3"/>
    <s v="E1035"/>
    <x v="1"/>
    <x v="13"/>
    <x v="0"/>
    <x v="3"/>
    <s v="Express Air"/>
    <d v="2017-07-31T00:00:00"/>
    <n v="51300"/>
    <n v="125100"/>
    <n v="73800"/>
    <n v="16"/>
    <n v="1996596"/>
    <n v="0.04"/>
    <s v="Mid"/>
    <s v="Qualified"/>
  </r>
  <r>
    <x v="296"/>
    <x v="213"/>
    <x v="1"/>
    <s v="Viktor Sihombing"/>
    <s v="Gang Ahmad Yani No. 6"/>
    <s v="Surabaya"/>
    <x v="2"/>
    <s v="E1038"/>
    <x v="2"/>
    <x v="123"/>
    <x v="0"/>
    <x v="0"/>
    <s v="Regular Air"/>
    <d v="2017-08-16T00:00:00"/>
    <n v="1263300"/>
    <n v="3158250"/>
    <n v="1894950"/>
    <n v="32"/>
    <n v="100748175"/>
    <n v="0.1"/>
    <s v="Super"/>
    <s v="Qualified"/>
  </r>
  <r>
    <x v="297"/>
    <x v="213"/>
    <x v="1"/>
    <s v="Lega Anggriawan"/>
    <s v="Jalan Kutai No. 503"/>
    <s v="Surabaya"/>
    <x v="1"/>
    <s v="E1039"/>
    <x v="3"/>
    <x v="119"/>
    <x v="0"/>
    <x v="0"/>
    <s v="Express Air"/>
    <d v="2017-08-15T00:00:00"/>
    <n v="106950"/>
    <n v="314700"/>
    <n v="207750"/>
    <n v="14"/>
    <n v="4374330"/>
    <n v="0.1"/>
    <s v="Super"/>
    <s v="Qualified"/>
  </r>
  <r>
    <x v="298"/>
    <x v="213"/>
    <x v="1"/>
    <s v="Cengkal Lazuardi"/>
    <s v="Gang R.E Martadinata No. 969"/>
    <s v="Surabaya"/>
    <x v="0"/>
    <s v="E1036"/>
    <x v="1"/>
    <x v="42"/>
    <x v="0"/>
    <x v="1"/>
    <s v="Regular Air"/>
    <d v="2017-08-15T00:00:00"/>
    <n v="34350"/>
    <n v="53700"/>
    <n v="19350"/>
    <n v="15"/>
    <n v="802815"/>
    <n v="0.05"/>
    <s v="High"/>
    <s v="Qualified"/>
  </r>
  <r>
    <x v="299"/>
    <x v="214"/>
    <x v="1"/>
    <s v="Tiara Halim"/>
    <s v="Jl. BKR No. 46"/>
    <s v="Jakarta"/>
    <x v="0"/>
    <s v="E1028"/>
    <x v="2"/>
    <x v="64"/>
    <x v="0"/>
    <x v="1"/>
    <s v="Regular Air"/>
    <d v="2017-08-19T00:00:00"/>
    <n v="19650"/>
    <n v="42600"/>
    <n v="22950"/>
    <n v="48"/>
    <n v="2040540"/>
    <n v="0.1"/>
    <s v="Super"/>
    <s v="Qualified"/>
  </r>
  <r>
    <x v="300"/>
    <x v="215"/>
    <x v="1"/>
    <s v="Raina Laksita"/>
    <s v="Gang Jakarta No. 938"/>
    <s v="Surabaya"/>
    <x v="0"/>
    <s v="E1036"/>
    <x v="3"/>
    <x v="77"/>
    <x v="0"/>
    <x v="0"/>
    <s v="Regular Air"/>
    <d v="2017-08-20T00:00:00"/>
    <n v="33900"/>
    <n v="53700"/>
    <n v="19800"/>
    <n v="25"/>
    <n v="1342500"/>
    <n v="0"/>
    <s v="Low"/>
    <s v="Qualified"/>
  </r>
  <r>
    <x v="301"/>
    <x v="215"/>
    <x v="1"/>
    <s v="Raina Laksita"/>
    <s v="Gang Jakarta No. 938"/>
    <s v="Surabaya"/>
    <x v="0"/>
    <s v="E1036"/>
    <x v="3"/>
    <x v="124"/>
    <x v="0"/>
    <x v="1"/>
    <s v="Regular Air"/>
    <d v="2017-08-20T00:00:00"/>
    <n v="13050"/>
    <n v="27150"/>
    <n v="14100"/>
    <n v="45"/>
    <n v="1219578"/>
    <n v="0.08"/>
    <s v="Super"/>
    <s v="Qualified"/>
  </r>
  <r>
    <x v="302"/>
    <x v="216"/>
    <x v="1"/>
    <s v="Jamil Mustofa"/>
    <s v="Jalan Cikutra Barat No. 96"/>
    <s v="Bandung"/>
    <x v="1"/>
    <s v="E1033"/>
    <x v="2"/>
    <x v="81"/>
    <x v="0"/>
    <x v="1"/>
    <s v="Regular Air"/>
    <d v="2017-08-25T00:00:00"/>
    <n v="13950"/>
    <n v="22200"/>
    <n v="8250"/>
    <n v="33"/>
    <n v="731046"/>
    <n v="7.0000000000000007E-2"/>
    <s v="High"/>
    <s v="Qualified"/>
  </r>
  <r>
    <x v="303"/>
    <x v="216"/>
    <x v="1"/>
    <s v="Nyana Suryatmi"/>
    <s v="Gg. Pacuan Kuda No. 49"/>
    <s v="Surabaya"/>
    <x v="1"/>
    <s v="E1037"/>
    <x v="2"/>
    <x v="56"/>
    <x v="0"/>
    <x v="0"/>
    <s v="Regular Air"/>
    <d v="2017-08-24T00:00:00"/>
    <n v="19950"/>
    <n v="31200"/>
    <n v="11250"/>
    <n v="40"/>
    <n v="1248000"/>
    <n v="0"/>
    <s v="Low"/>
    <s v="Qualified"/>
  </r>
  <r>
    <x v="304"/>
    <x v="217"/>
    <x v="1"/>
    <s v="Natalia Palastri"/>
    <s v="Gg. Joyoboyo No. 8"/>
    <s v="Jakarta"/>
    <x v="1"/>
    <s v="E1028"/>
    <x v="1"/>
    <x v="84"/>
    <x v="2"/>
    <x v="5"/>
    <s v="Regular Air"/>
    <d v="2017-08-22T00:00:00"/>
    <n v="842400"/>
    <n v="2054699.9999999998"/>
    <n v="1212299.9999999998"/>
    <n v="44"/>
    <n v="90242423.999999985"/>
    <n v="0.08"/>
    <s v="Super"/>
    <s v="Qualified"/>
  </r>
  <r>
    <x v="305"/>
    <x v="218"/>
    <x v="1"/>
    <s v="Luhung Padmasari"/>
    <s v="Jl. Pelajar Pejuang No. 25"/>
    <s v="Bandung"/>
    <x v="1"/>
    <s v="E1036"/>
    <x v="4"/>
    <x v="98"/>
    <x v="0"/>
    <x v="1"/>
    <s v="Regular Air"/>
    <d v="2017-08-24T00:00:00"/>
    <n v="78300"/>
    <n v="147750"/>
    <n v="69450"/>
    <n v="20"/>
    <n v="2946135"/>
    <n v="0.06"/>
    <s v="High"/>
    <s v="Qualified"/>
  </r>
  <r>
    <x v="306"/>
    <x v="219"/>
    <x v="1"/>
    <s v="Siska Utami"/>
    <s v="Gang Otto Iskandardinata No. 167"/>
    <s v="Surabaya"/>
    <x v="0"/>
    <s v="E1037"/>
    <x v="3"/>
    <x v="125"/>
    <x v="0"/>
    <x v="0"/>
    <s v="Regular Air"/>
    <d v="2017-08-26T00:00:00"/>
    <n v="41400"/>
    <n v="65700"/>
    <n v="24300"/>
    <n v="29"/>
    <n v="1900044"/>
    <n v="0.08"/>
    <s v="Super"/>
    <s v="Qualified"/>
  </r>
  <r>
    <x v="307"/>
    <x v="220"/>
    <x v="1"/>
    <s v="Oman Sihombing"/>
    <s v="Jl. Raya Ujungberung No. 121"/>
    <s v="Bandung"/>
    <x v="2"/>
    <s v="E1032"/>
    <x v="4"/>
    <x v="73"/>
    <x v="0"/>
    <x v="0"/>
    <s v="Regular Air"/>
    <d v="2017-08-28T00:00:00"/>
    <n v="29100"/>
    <n v="46200"/>
    <n v="17100"/>
    <n v="9"/>
    <n v="415338"/>
    <n v="0.01"/>
    <s v="Low"/>
    <s v="Not Qualified"/>
  </r>
  <r>
    <x v="308"/>
    <x v="221"/>
    <x v="1"/>
    <s v="Yuni Wastuti"/>
    <s v="Jl. S. Parman No. 91"/>
    <s v="Surabaya"/>
    <x v="3"/>
    <s v="E1034"/>
    <x v="3"/>
    <x v="85"/>
    <x v="0"/>
    <x v="3"/>
    <s v="Regular Air"/>
    <d v="2017-08-30T00:00:00"/>
    <n v="77850"/>
    <n v="194700"/>
    <n v="116850"/>
    <n v="20"/>
    <n v="3886212"/>
    <n v="0.04"/>
    <s v="Mid"/>
    <s v="Qualified"/>
  </r>
  <r>
    <x v="309"/>
    <x v="222"/>
    <x v="1"/>
    <s v="Dwi Utami"/>
    <s v="Gang Monginsidi No. 138"/>
    <s v="Jakarta"/>
    <x v="2"/>
    <s v="E1029"/>
    <x v="4"/>
    <x v="36"/>
    <x v="2"/>
    <x v="3"/>
    <s v="Express Air"/>
    <d v="2017-09-01T00:00:00"/>
    <n v="82500"/>
    <n v="183300"/>
    <n v="100800"/>
    <n v="18"/>
    <n v="3292068"/>
    <n v="0.04"/>
    <s v="Mid"/>
    <s v="Qualified"/>
  </r>
  <r>
    <x v="310"/>
    <x v="222"/>
    <x v="1"/>
    <s v="Jamal Hidayanto"/>
    <s v="Jalan PHH. Mustofa No. 625"/>
    <s v="Surabaya"/>
    <x v="1"/>
    <s v="E1034"/>
    <x v="2"/>
    <x v="108"/>
    <x v="0"/>
    <x v="1"/>
    <s v="Express Air"/>
    <d v="2017-09-05T00:00:00"/>
    <n v="34650"/>
    <n v="56700"/>
    <n v="22050"/>
    <n v="15"/>
    <n v="848799"/>
    <n v="0.03"/>
    <s v="Mid"/>
    <s v="Qualified"/>
  </r>
  <r>
    <x v="311"/>
    <x v="223"/>
    <x v="1"/>
    <s v="Rahmi Prakasa"/>
    <s v="Jalan Sadang Serang No. 54"/>
    <s v="Surabaya"/>
    <x v="3"/>
    <s v="E1041"/>
    <x v="2"/>
    <x v="67"/>
    <x v="1"/>
    <x v="2"/>
    <s v="Delivery Truck"/>
    <d v="2017-09-10T00:00:00"/>
    <n v="4184850"/>
    <n v="6749850"/>
    <n v="2565000"/>
    <n v="47"/>
    <n v="316567965"/>
    <n v="0.1"/>
    <s v="Super"/>
    <s v="Qualified"/>
  </r>
  <r>
    <x v="312"/>
    <x v="224"/>
    <x v="1"/>
    <s v="Eman Widodo"/>
    <s v="Jl. Sadang Serang No. 015"/>
    <s v="Surabaya"/>
    <x v="1"/>
    <s v="E1036"/>
    <x v="2"/>
    <x v="24"/>
    <x v="1"/>
    <x v="0"/>
    <s v="Regular Air"/>
    <d v="2017-09-14T00:00:00"/>
    <n v="480300.00000000006"/>
    <n v="2287200"/>
    <n v="1806900"/>
    <n v="49"/>
    <n v="112004184"/>
    <n v="0.03"/>
    <s v="Mid"/>
    <s v="Qualified"/>
  </r>
  <r>
    <x v="313"/>
    <x v="224"/>
    <x v="1"/>
    <s v="Gambira Prasasta"/>
    <s v="Gang Yos Sudarso No. 78"/>
    <s v="Surabaya"/>
    <x v="1"/>
    <s v="E1033"/>
    <x v="0"/>
    <x v="31"/>
    <x v="0"/>
    <x v="0"/>
    <s v="Regular Air"/>
    <d v="2017-09-10T00:00:00"/>
    <n v="208200"/>
    <n v="335700"/>
    <n v="127500"/>
    <n v="26"/>
    <n v="8704701"/>
    <n v="7.0000000000000007E-2"/>
    <s v="High"/>
    <s v="Qualified"/>
  </r>
  <r>
    <x v="314"/>
    <x v="224"/>
    <x v="1"/>
    <s v="Lanang Wijayanti"/>
    <s v="Jalan Astana Anyar No. 41"/>
    <s v="Jakarta"/>
    <x v="1"/>
    <s v="E1028"/>
    <x v="4"/>
    <x v="26"/>
    <x v="0"/>
    <x v="3"/>
    <s v="Regular Air"/>
    <d v="2017-09-10T00:00:00"/>
    <n v="71850"/>
    <n v="179550"/>
    <n v="107700"/>
    <n v="46"/>
    <n v="8246731.5"/>
    <n v="7.0000000000000007E-2"/>
    <s v="High"/>
    <s v="Qualified"/>
  </r>
  <r>
    <x v="315"/>
    <x v="225"/>
    <x v="1"/>
    <s v="Galuh Zulaika"/>
    <s v="Jalan Otto Iskandardinata No. 1"/>
    <s v="Jakarta"/>
    <x v="1"/>
    <s v="E1029"/>
    <x v="1"/>
    <x v="30"/>
    <x v="1"/>
    <x v="4"/>
    <s v="Regular Air"/>
    <d v="2017-09-16T00:00:00"/>
    <n v="132300"/>
    <n v="314850"/>
    <n v="182550"/>
    <n v="10"/>
    <n v="3148500"/>
    <n v="0"/>
    <s v="Low"/>
    <s v="Qualified"/>
  </r>
  <r>
    <x v="316"/>
    <x v="226"/>
    <x v="1"/>
    <s v="Luis Siregar"/>
    <s v="Gg. Ronggowarsito No. 033"/>
    <s v="Surabaya"/>
    <x v="1"/>
    <s v="E1038"/>
    <x v="3"/>
    <x v="126"/>
    <x v="0"/>
    <x v="1"/>
    <s v="Regular Air"/>
    <d v="2017-09-16T00:00:00"/>
    <n v="16350.000000000002"/>
    <n v="27300"/>
    <n v="10949.999999999998"/>
    <n v="40"/>
    <n v="1089270"/>
    <n v="0.1"/>
    <s v="Super"/>
    <s v="Qualified"/>
  </r>
  <r>
    <x v="317"/>
    <x v="226"/>
    <x v="1"/>
    <s v="Harimurti Wulandari"/>
    <s v="Jalan Kendalsari No. 1"/>
    <s v="Bandung"/>
    <x v="3"/>
    <s v="E1036"/>
    <x v="0"/>
    <x v="35"/>
    <x v="0"/>
    <x v="1"/>
    <s v="Regular Air"/>
    <d v="2017-09-17T00:00:00"/>
    <n v="56250"/>
    <n v="106200"/>
    <n v="49950"/>
    <n v="45"/>
    <n v="4772628"/>
    <n v="0.06"/>
    <s v="High"/>
    <s v="Qualified"/>
  </r>
  <r>
    <x v="318"/>
    <x v="227"/>
    <x v="1"/>
    <s v="Putri Maryadi"/>
    <s v="Gg. HOS. Cokroaminoto No. 1"/>
    <s v="Surabaya"/>
    <x v="2"/>
    <s v="E1041"/>
    <x v="0"/>
    <x v="50"/>
    <x v="0"/>
    <x v="0"/>
    <s v="Regular Air"/>
    <d v="2017-09-17T00:00:00"/>
    <n v="2682450"/>
    <n v="6238200"/>
    <n v="3555750"/>
    <n v="43"/>
    <n v="267805926"/>
    <n v="7.0000000000000007E-2"/>
    <s v="High"/>
    <s v="Qualified"/>
  </r>
  <r>
    <x v="319"/>
    <x v="227"/>
    <x v="1"/>
    <s v="Mila Napitupulu"/>
    <s v="Gg. Pacuan Kuda No. 49"/>
    <s v="Surabaya"/>
    <x v="3"/>
    <s v="E1037"/>
    <x v="3"/>
    <x v="41"/>
    <x v="1"/>
    <x v="0"/>
    <s v="Regular Air"/>
    <d v="2017-09-17T00:00:00"/>
    <n v="2347500"/>
    <n v="4514550"/>
    <n v="2167050"/>
    <n v="6"/>
    <n v="26906718"/>
    <n v="0.04"/>
    <s v="Mid"/>
    <s v="Qualified"/>
  </r>
  <r>
    <x v="320"/>
    <x v="228"/>
    <x v="1"/>
    <s v="Eka Sitorus"/>
    <s v="Jalan Rumah Sakit No. 287"/>
    <s v="Surabaya"/>
    <x v="1"/>
    <s v="E1032"/>
    <x v="4"/>
    <x v="44"/>
    <x v="0"/>
    <x v="0"/>
    <s v="Regular Air"/>
    <d v="2017-09-19T00:00:00"/>
    <n v="185850"/>
    <n v="299700"/>
    <n v="113850"/>
    <n v="10"/>
    <n v="2967030"/>
    <n v="0.1"/>
    <s v="Super"/>
    <s v="Qualified"/>
  </r>
  <r>
    <x v="321"/>
    <x v="229"/>
    <x v="1"/>
    <s v="Ade Novitasari"/>
    <s v="Jl. Cihampelas No. 4"/>
    <s v="Surabaya"/>
    <x v="2"/>
    <s v="E1038"/>
    <x v="4"/>
    <x v="67"/>
    <x v="1"/>
    <x v="2"/>
    <s v="Delivery Truck"/>
    <d v="2017-09-20T00:00:00"/>
    <n v="4184850"/>
    <n v="6749850"/>
    <n v="2565000"/>
    <n v="5"/>
    <n v="33681751.5"/>
    <n v="0.01"/>
    <s v="Low"/>
    <s v="Qualified"/>
  </r>
  <r>
    <x v="322"/>
    <x v="230"/>
    <x v="1"/>
    <s v="Wardi Nasyidah"/>
    <s v="Jalan R.E Martadinata No. 6"/>
    <s v="Jakarta"/>
    <x v="1"/>
    <s v="E1029"/>
    <x v="3"/>
    <x v="77"/>
    <x v="0"/>
    <x v="0"/>
    <s v="Express Air"/>
    <d v="2017-09-22T00:00:00"/>
    <n v="33900"/>
    <n v="53700"/>
    <n v="19800"/>
    <n v="44"/>
    <n v="2359578"/>
    <n v="0.06"/>
    <s v="High"/>
    <s v="Qualified"/>
  </r>
  <r>
    <x v="323"/>
    <x v="231"/>
    <x v="1"/>
    <s v="Limar Laksmiwati"/>
    <s v="Gang Sadang Serang No. 74"/>
    <s v="Bandung"/>
    <x v="3"/>
    <s v="E1039"/>
    <x v="0"/>
    <x v="102"/>
    <x v="2"/>
    <x v="3"/>
    <s v="Regular Air"/>
    <d v="2017-09-21T00:00:00"/>
    <n v="170700"/>
    <n v="279750"/>
    <n v="109050"/>
    <n v="18"/>
    <n v="5007525"/>
    <n v="0.1"/>
    <s v="Super"/>
    <s v="Qualified"/>
  </r>
  <r>
    <x v="324"/>
    <x v="232"/>
    <x v="1"/>
    <s v="Gatot Siregar"/>
    <s v="Gg. Kapten Muslihat No. 5"/>
    <s v="Surabaya"/>
    <x v="1"/>
    <s v="E1034"/>
    <x v="2"/>
    <x v="51"/>
    <x v="0"/>
    <x v="0"/>
    <s v="Express Air"/>
    <d v="2017-10-04T00:00:00"/>
    <n v="297450"/>
    <n v="464700"/>
    <n v="167250"/>
    <n v="46"/>
    <n v="21357612"/>
    <n v="0.04"/>
    <s v="Mid"/>
    <s v="Qualified"/>
  </r>
  <r>
    <x v="325"/>
    <x v="233"/>
    <x v="1"/>
    <s v="Karsana Halim"/>
    <s v="Jalan Jayawijaya No. 5"/>
    <s v="Surabaya"/>
    <x v="0"/>
    <s v="E1033"/>
    <x v="2"/>
    <x v="18"/>
    <x v="0"/>
    <x v="0"/>
    <s v="Regular Air"/>
    <d v="2017-10-03T00:00:00"/>
    <n v="52800"/>
    <n v="85200"/>
    <n v="32400"/>
    <n v="32"/>
    <n v="2717880"/>
    <n v="0.1"/>
    <s v="Super"/>
    <s v="Qualified"/>
  </r>
  <r>
    <x v="326"/>
    <x v="234"/>
    <x v="1"/>
    <s v="Ami Utami"/>
    <s v="Jl. S. Parman No. 91"/>
    <s v="Surabaya"/>
    <x v="0"/>
    <s v="E1034"/>
    <x v="4"/>
    <x v="38"/>
    <x v="0"/>
    <x v="0"/>
    <s v="Regular Air"/>
    <d v="2017-09-30T00:00:00"/>
    <n v="17700"/>
    <n v="28200"/>
    <n v="10500"/>
    <n v="19"/>
    <n v="533826"/>
    <n v="7.0000000000000007E-2"/>
    <s v="High"/>
    <s v="Qualified"/>
  </r>
  <r>
    <x v="327"/>
    <x v="235"/>
    <x v="1"/>
    <s v="Dwi Suartini"/>
    <s v="Gg. Tubagus Ismail No. 864"/>
    <s v="Bandung"/>
    <x v="1"/>
    <s v="E1032"/>
    <x v="0"/>
    <x v="2"/>
    <x v="0"/>
    <x v="1"/>
    <s v="Regular Air"/>
    <d v="2017-09-30T00:00:00"/>
    <n v="36150"/>
    <n v="55650"/>
    <n v="19500"/>
    <n v="39"/>
    <n v="2167011"/>
    <n v="0.06"/>
    <s v="High"/>
    <s v="Qualified"/>
  </r>
  <r>
    <x v="328"/>
    <x v="235"/>
    <x v="1"/>
    <s v="Unggul Zulaika"/>
    <s v="Jl. Jend. Sudirman No. 0"/>
    <s v="Surabaya"/>
    <x v="3"/>
    <s v="E1030"/>
    <x v="1"/>
    <x v="127"/>
    <x v="0"/>
    <x v="1"/>
    <s v="Regular Air"/>
    <d v="2017-09-30T00:00:00"/>
    <n v="28200"/>
    <n v="47100"/>
    <n v="18900"/>
    <n v="32"/>
    <n v="1505787"/>
    <n v="0.03"/>
    <s v="Mid"/>
    <s v="Qualified"/>
  </r>
  <r>
    <x v="329"/>
    <x v="236"/>
    <x v="1"/>
    <s v="Cahyono Novitasari"/>
    <s v="Gang Soekarno Hatta No. 2"/>
    <s v="Jakarta"/>
    <x v="2"/>
    <s v="E1029"/>
    <x v="4"/>
    <x v="32"/>
    <x v="0"/>
    <x v="1"/>
    <s v="Regular Air"/>
    <d v="2017-10-03T00:00:00"/>
    <n v="323400"/>
    <n v="548250"/>
    <n v="224850"/>
    <n v="48"/>
    <n v="26277622.5"/>
    <n v="7.0000000000000007E-2"/>
    <s v="High"/>
    <s v="Qualified"/>
  </r>
  <r>
    <x v="330"/>
    <x v="236"/>
    <x v="1"/>
    <s v="Puspa Maryati"/>
    <s v="Gang Yos Sudarso No. 13"/>
    <s v="Surabaya"/>
    <x v="2"/>
    <s v="E1039"/>
    <x v="3"/>
    <x v="48"/>
    <x v="1"/>
    <x v="3"/>
    <s v="Regular Air"/>
    <d v="2017-10-03T00:00:00"/>
    <n v="302700"/>
    <n v="531150"/>
    <n v="228450"/>
    <n v="21"/>
    <n v="11148838.5"/>
    <n v="0.01"/>
    <s v="Low"/>
    <s v="Qualified"/>
  </r>
  <r>
    <x v="331"/>
    <x v="236"/>
    <x v="1"/>
    <s v="Rangga Hutasoit"/>
    <s v="Jl. S. Parman No. 91"/>
    <s v="Surabaya"/>
    <x v="0"/>
    <s v="E1034"/>
    <x v="0"/>
    <x v="6"/>
    <x v="0"/>
    <x v="0"/>
    <s v="Regular Air"/>
    <d v="2017-10-03T00:00:00"/>
    <n v="1490850"/>
    <n v="2443950"/>
    <n v="953100"/>
    <n v="16"/>
    <n v="38858805"/>
    <n v="0.1"/>
    <s v="Super"/>
    <s v="Qualified"/>
  </r>
  <r>
    <x v="332"/>
    <x v="237"/>
    <x v="1"/>
    <s v="Cawisadi Wijaya"/>
    <s v="Gang Ahmad Yani No. 6"/>
    <s v="Surabaya"/>
    <x v="1"/>
    <s v="E1038"/>
    <x v="3"/>
    <x v="84"/>
    <x v="2"/>
    <x v="5"/>
    <s v="Express Air"/>
    <d v="2017-10-06T00:00:00"/>
    <n v="842400"/>
    <n v="2054699.9999999998"/>
    <n v="1212299.9999999998"/>
    <n v="17"/>
    <n v="34929899.999999993"/>
    <n v="0"/>
    <s v="Low"/>
    <s v="Qualified"/>
  </r>
  <r>
    <x v="333"/>
    <x v="237"/>
    <x v="1"/>
    <s v="Elma Samosir"/>
    <s v="Gang Raya Setiabudhi No. 870"/>
    <s v="Jakarta"/>
    <x v="2"/>
    <s v="E1029"/>
    <x v="4"/>
    <x v="106"/>
    <x v="0"/>
    <x v="0"/>
    <s v="Express Air"/>
    <d v="2017-10-06T00:00:00"/>
    <n v="47100"/>
    <n v="73650"/>
    <n v="26550"/>
    <n v="24"/>
    <n v="1766863.5"/>
    <n v="0.01"/>
    <s v="Low"/>
    <s v="Qualified"/>
  </r>
  <r>
    <x v="334"/>
    <x v="238"/>
    <x v="1"/>
    <s v="Maman Wulandari"/>
    <s v="Jl. Pasir Koja No. 64"/>
    <s v="Surabaya"/>
    <x v="0"/>
    <s v="E1032"/>
    <x v="4"/>
    <x v="128"/>
    <x v="0"/>
    <x v="0"/>
    <s v="Regular Air"/>
    <d v="2017-10-05T00:00:00"/>
    <n v="27600"/>
    <n v="43200"/>
    <n v="15600"/>
    <n v="8"/>
    <n v="342576"/>
    <n v="7.0000000000000007E-2"/>
    <s v="High"/>
    <s v="Not Qualified"/>
  </r>
  <r>
    <x v="335"/>
    <x v="239"/>
    <x v="1"/>
    <s v="Ibun Haryanto"/>
    <s v="Jalan Kutai No. 503"/>
    <s v="Surabaya"/>
    <x v="3"/>
    <s v="E1039"/>
    <x v="3"/>
    <x v="96"/>
    <x v="0"/>
    <x v="3"/>
    <s v="Regular Air"/>
    <d v="2017-10-07T00:00:00"/>
    <n v="252000"/>
    <n v="614550"/>
    <n v="362550"/>
    <n v="47"/>
    <n v="28846977"/>
    <n v="0.06"/>
    <s v="High"/>
    <s v="Qualified"/>
  </r>
  <r>
    <x v="336"/>
    <x v="240"/>
    <x v="1"/>
    <s v="Prasetya Wahyuni"/>
    <s v="Jl. Ciwastra No. 543"/>
    <s v="Jakarta"/>
    <x v="3"/>
    <s v="E1029"/>
    <x v="0"/>
    <x v="78"/>
    <x v="0"/>
    <x v="3"/>
    <s v="Regular Air"/>
    <d v="2017-10-10T00:00:00"/>
    <n v="21900"/>
    <n v="53550"/>
    <n v="31650"/>
    <n v="46"/>
    <n v="2462764.5"/>
    <n v="0.01"/>
    <s v="Low"/>
    <s v="Qualified"/>
  </r>
  <r>
    <x v="337"/>
    <x v="241"/>
    <x v="1"/>
    <s v="Elma Susanti"/>
    <s v="Gg. HOS. Cokroaminoto No. 72"/>
    <s v="Surabaya"/>
    <x v="0"/>
    <s v="E1034"/>
    <x v="3"/>
    <x v="94"/>
    <x v="0"/>
    <x v="0"/>
    <s v="Regular Air"/>
    <d v="2017-10-12T00:00:00"/>
    <n v="67950"/>
    <n v="109500"/>
    <n v="41550"/>
    <n v="50"/>
    <n v="5472810"/>
    <n v="0.02"/>
    <s v="Low"/>
    <s v="Qualified"/>
  </r>
  <r>
    <x v="338"/>
    <x v="241"/>
    <x v="1"/>
    <s v="Elma Susanti"/>
    <s v="Gg. HOS. Cokroaminoto No. 72"/>
    <s v="Surabaya"/>
    <x v="0"/>
    <s v="E1034"/>
    <x v="3"/>
    <x v="129"/>
    <x v="0"/>
    <x v="1"/>
    <s v="Regular Air"/>
    <d v="2017-10-12T00:00:00"/>
    <n v="22950"/>
    <n v="37050"/>
    <n v="14100"/>
    <n v="43"/>
    <n v="1592409"/>
    <n v="0.02"/>
    <s v="Low"/>
    <s v="Qualified"/>
  </r>
  <r>
    <x v="339"/>
    <x v="241"/>
    <x v="1"/>
    <s v="Tiara Lazuardi"/>
    <s v="Jalan Ciwastra No. 383"/>
    <s v="Surabaya"/>
    <x v="1"/>
    <s v="E1032"/>
    <x v="4"/>
    <x v="22"/>
    <x v="0"/>
    <x v="0"/>
    <s v="Regular Air"/>
    <d v="2017-10-11T00:00:00"/>
    <n v="23850"/>
    <n v="39150"/>
    <n v="15300"/>
    <n v="44"/>
    <n v="1719076.5"/>
    <n v="0.09"/>
    <s v="Super"/>
    <s v="Qualified"/>
  </r>
  <r>
    <x v="340"/>
    <x v="241"/>
    <x v="1"/>
    <s v="Narji Wastuti"/>
    <s v="Gg. Joyoboyo No. 026"/>
    <s v="Jakarta"/>
    <x v="1"/>
    <s v="E1028"/>
    <x v="3"/>
    <x v="130"/>
    <x v="1"/>
    <x v="0"/>
    <s v="Regular Air"/>
    <d v="2017-10-12T00:00:00"/>
    <n v="220500"/>
    <n v="449850"/>
    <n v="229350"/>
    <n v="20"/>
    <n v="8997000"/>
    <n v="0"/>
    <s v="Low"/>
    <s v="Qualified"/>
  </r>
  <r>
    <x v="341"/>
    <x v="242"/>
    <x v="1"/>
    <s v="Upik Siregar"/>
    <s v="Gang Medokan Ayu No. 764"/>
    <s v="Surabaya"/>
    <x v="1"/>
    <s v="E1038"/>
    <x v="4"/>
    <x v="45"/>
    <x v="0"/>
    <x v="0"/>
    <s v="Regular Air"/>
    <d v="2017-10-15T00:00:00"/>
    <n v="133800"/>
    <n v="446100"/>
    <n v="312300"/>
    <n v="4"/>
    <n v="1762095"/>
    <n v="0.05"/>
    <s v="High"/>
    <s v="Not Qualified"/>
  </r>
  <r>
    <x v="342"/>
    <x v="243"/>
    <x v="1"/>
    <s v="Taufik Najmudin"/>
    <s v="Jalan R.E Martadinata No. 6"/>
    <s v="Jakarta"/>
    <x v="2"/>
    <s v="E1029"/>
    <x v="0"/>
    <x v="87"/>
    <x v="0"/>
    <x v="1"/>
    <s v="Regular Air"/>
    <d v="2017-10-18T00:00:00"/>
    <n v="49800"/>
    <n v="77700"/>
    <n v="27900"/>
    <n v="43"/>
    <n v="3338769"/>
    <n v="0.03"/>
    <s v="Mid"/>
    <s v="Qualified"/>
  </r>
  <r>
    <x v="343"/>
    <x v="244"/>
    <x v="1"/>
    <s v="Kardi Narpati"/>
    <s v="Jalan Pasteur No. 217"/>
    <s v="Surabaya"/>
    <x v="2"/>
    <s v="E1031"/>
    <x v="1"/>
    <x v="131"/>
    <x v="0"/>
    <x v="0"/>
    <s v="Regular Air"/>
    <d v="2017-10-20T00:00:00"/>
    <n v="27600"/>
    <n v="43200"/>
    <n v="15600"/>
    <n v="47"/>
    <n v="2029104"/>
    <n v="0.03"/>
    <s v="Mid"/>
    <s v="Qualified"/>
  </r>
  <r>
    <x v="344"/>
    <x v="245"/>
    <x v="1"/>
    <s v="Kunthara Prasetya"/>
    <s v="Jalan Astana Anyar No. 41"/>
    <s v="Jakarta"/>
    <x v="2"/>
    <s v="E1028"/>
    <x v="0"/>
    <x v="25"/>
    <x v="1"/>
    <x v="0"/>
    <s v="Regular Air"/>
    <d v="2017-10-25T00:00:00"/>
    <n v="124650.00000000001"/>
    <n v="239700"/>
    <n v="115049.99999999999"/>
    <n v="40"/>
    <n v="9580809"/>
    <n v="0.03"/>
    <s v="Mid"/>
    <s v="Qualified"/>
  </r>
  <r>
    <x v="345"/>
    <x v="246"/>
    <x v="1"/>
    <s v="Gabriella Napitupulu"/>
    <s v="Jl. HOS. Cokroaminoto No. 1"/>
    <s v="Surabaya"/>
    <x v="2"/>
    <s v="E1039"/>
    <x v="4"/>
    <x v="132"/>
    <x v="0"/>
    <x v="0"/>
    <s v="Regular Air"/>
    <d v="2017-10-26T00:00:00"/>
    <n v="27300"/>
    <n v="42600"/>
    <n v="15300"/>
    <n v="19"/>
    <n v="809400"/>
    <n v="0"/>
    <s v="Low"/>
    <s v="Qualified"/>
  </r>
  <r>
    <x v="346"/>
    <x v="247"/>
    <x v="1"/>
    <s v="Kania Budiyanto"/>
    <s v="Gg. Siliwangi No. 26"/>
    <s v="Jakarta"/>
    <x v="1"/>
    <s v="E1029"/>
    <x v="3"/>
    <x v="29"/>
    <x v="1"/>
    <x v="3"/>
    <s v="Regular Air"/>
    <d v="2017-10-29T00:00:00"/>
    <n v="28050"/>
    <n v="121799.99999999999"/>
    <n v="93749.999999999985"/>
    <n v="4"/>
    <n v="478673.99999999994"/>
    <n v="7.0000000000000007E-2"/>
    <s v="High"/>
    <s v="Not Qualified"/>
  </r>
  <r>
    <x v="347"/>
    <x v="248"/>
    <x v="1"/>
    <s v="Oman Sihombing"/>
    <s v="Jl. Raya Ujungberung No. 121"/>
    <s v="Bandung"/>
    <x v="3"/>
    <s v="E1032"/>
    <x v="0"/>
    <x v="125"/>
    <x v="0"/>
    <x v="0"/>
    <s v="Regular Air"/>
    <d v="2017-10-30T00:00:00"/>
    <n v="41400"/>
    <n v="65700"/>
    <n v="24300"/>
    <n v="18"/>
    <n v="1180629"/>
    <n v="0.03"/>
    <s v="Mid"/>
    <s v="Qualified"/>
  </r>
  <r>
    <x v="348"/>
    <x v="249"/>
    <x v="1"/>
    <s v="Gada Gunawan"/>
    <s v="Gang Sadang Serang No. 74"/>
    <s v="Surabaya"/>
    <x v="1"/>
    <s v="E1030"/>
    <x v="4"/>
    <x v="128"/>
    <x v="0"/>
    <x v="0"/>
    <s v="Regular Air"/>
    <d v="2017-10-31T00:00:00"/>
    <n v="27600"/>
    <n v="43200"/>
    <n v="15600"/>
    <n v="10"/>
    <n v="431568"/>
    <n v="0.01"/>
    <s v="Low"/>
    <s v="Not Qualified"/>
  </r>
  <r>
    <x v="349"/>
    <x v="249"/>
    <x v="1"/>
    <s v="Siska Maryadi"/>
    <s v="Gg. BKR No. 882"/>
    <s v="Bandung"/>
    <x v="2"/>
    <s v="E1032"/>
    <x v="2"/>
    <x v="133"/>
    <x v="0"/>
    <x v="1"/>
    <s v="Regular Air"/>
    <d v="2017-11-01T00:00:00"/>
    <n v="13800"/>
    <n v="27150"/>
    <n v="13350"/>
    <n v="8"/>
    <n v="215842.5"/>
    <n v="0.05"/>
    <s v="High"/>
    <s v="Not Qualified"/>
  </r>
  <r>
    <x v="350"/>
    <x v="249"/>
    <x v="1"/>
    <s v="Siska Maryadi"/>
    <s v="Gg. BKR No. 882"/>
    <s v="Bandung"/>
    <x v="2"/>
    <s v="E1032"/>
    <x v="2"/>
    <x v="134"/>
    <x v="0"/>
    <x v="1"/>
    <s v="Regular Air"/>
    <d v="2017-11-06T00:00:00"/>
    <n v="28500"/>
    <n v="49200"/>
    <n v="20700"/>
    <n v="41"/>
    <n v="2014740"/>
    <n v="0.05"/>
    <s v="High"/>
    <s v="Qualified"/>
  </r>
  <r>
    <x v="351"/>
    <x v="250"/>
    <x v="1"/>
    <s v="Mustofa Tarihoran"/>
    <s v="Gg. Cihampelas No. 423"/>
    <s v="Surabaya"/>
    <x v="2"/>
    <s v="E1030"/>
    <x v="2"/>
    <x v="56"/>
    <x v="0"/>
    <x v="0"/>
    <s v="Regular Air"/>
    <d v="2017-11-05T00:00:00"/>
    <n v="19950"/>
    <n v="31200"/>
    <n v="11250"/>
    <n v="20"/>
    <n v="622752"/>
    <n v="0.04"/>
    <s v="Mid"/>
    <s v="Qualified"/>
  </r>
  <r>
    <x v="352"/>
    <x v="251"/>
    <x v="1"/>
    <s v="Paris Palastri"/>
    <s v="Jalan Pasirkoja No. 329"/>
    <s v="Surabaya"/>
    <x v="3"/>
    <s v="E1040"/>
    <x v="1"/>
    <x v="53"/>
    <x v="0"/>
    <x v="1"/>
    <s v="Express Air"/>
    <d v="2017-11-07T00:00:00"/>
    <n v="24000"/>
    <n v="39300"/>
    <n v="15300"/>
    <n v="25"/>
    <n v="978963"/>
    <n v="0.09"/>
    <s v="Super"/>
    <s v="Qualified"/>
  </r>
  <r>
    <x v="353"/>
    <x v="252"/>
    <x v="1"/>
    <s v="Bakiono Wahyuni"/>
    <s v="Jl. Rumah Sakit No. 738"/>
    <s v="Jakarta"/>
    <x v="0"/>
    <s v="E1028"/>
    <x v="2"/>
    <x v="58"/>
    <x v="0"/>
    <x v="0"/>
    <s v="Regular Air"/>
    <d v="2017-11-08T00:00:00"/>
    <n v="29700"/>
    <n v="47250"/>
    <n v="17550"/>
    <n v="46"/>
    <n v="2168775"/>
    <n v="0.1"/>
    <s v="Super"/>
    <s v="Qualified"/>
  </r>
  <r>
    <x v="354"/>
    <x v="253"/>
    <x v="1"/>
    <s v="Emas Kurniawan"/>
    <s v="Gg. Surapati No. 50"/>
    <s v="Surabaya"/>
    <x v="0"/>
    <s v="E1033"/>
    <x v="2"/>
    <x v="110"/>
    <x v="1"/>
    <x v="5"/>
    <s v="Regular Air"/>
    <d v="2017-11-16T00:00:00"/>
    <n v="5669850"/>
    <n v="8999850"/>
    <n v="3330000"/>
    <n v="25"/>
    <n v="224366260.5"/>
    <n v="7.0000000000000007E-2"/>
    <s v="High"/>
    <s v="Qualified"/>
  </r>
  <r>
    <x v="355"/>
    <x v="253"/>
    <x v="1"/>
    <s v="Emas Kurniawan"/>
    <s v="Gg. Surapati No. 50"/>
    <s v="Surabaya"/>
    <x v="0"/>
    <s v="E1033"/>
    <x v="2"/>
    <x v="53"/>
    <x v="0"/>
    <x v="1"/>
    <s v="Regular Air"/>
    <d v="2017-11-14T00:00:00"/>
    <n v="24000"/>
    <n v="39300"/>
    <n v="15300"/>
    <n v="10"/>
    <n v="389856"/>
    <n v="0.08"/>
    <s v="Super"/>
    <s v="Not Qualified"/>
  </r>
  <r>
    <x v="356"/>
    <x v="254"/>
    <x v="1"/>
    <s v="Bakti Simbolon"/>
    <s v="Jl. R.E Martadinata No. 18"/>
    <s v="Surabaya"/>
    <x v="1"/>
    <s v="E1039"/>
    <x v="4"/>
    <x v="30"/>
    <x v="1"/>
    <x v="4"/>
    <s v="Regular Air"/>
    <d v="2017-11-11T00:00:00"/>
    <n v="132300"/>
    <n v="314850"/>
    <n v="182550"/>
    <n v="9"/>
    <n v="2808462"/>
    <n v="0.08"/>
    <s v="Super"/>
    <s v="Qualified"/>
  </r>
  <r>
    <x v="357"/>
    <x v="255"/>
    <x v="1"/>
    <s v="Gatot Wibisono"/>
    <s v="Gg. Otto Iskandardinata No. 6"/>
    <s v="Jakarta"/>
    <x v="3"/>
    <s v="E1028"/>
    <x v="0"/>
    <x v="131"/>
    <x v="0"/>
    <x v="0"/>
    <s v="Regular Air"/>
    <d v="2017-11-12T00:00:00"/>
    <n v="27600"/>
    <n v="43200"/>
    <n v="15600"/>
    <n v="11"/>
    <n v="474336"/>
    <n v="0.02"/>
    <s v="Low"/>
    <s v="Qualified"/>
  </r>
  <r>
    <x v="358"/>
    <x v="255"/>
    <x v="1"/>
    <s v="Abyasa Yulianti"/>
    <s v="Jalan Ciwastra No. 383"/>
    <s v="Surabaya"/>
    <x v="3"/>
    <s v="E1032"/>
    <x v="0"/>
    <x v="31"/>
    <x v="0"/>
    <x v="0"/>
    <s v="Regular Air"/>
    <d v="2017-11-13T00:00:00"/>
    <n v="208200"/>
    <n v="335700"/>
    <n v="127500"/>
    <n v="34"/>
    <n v="11410443"/>
    <n v="0.01"/>
    <s v="Low"/>
    <s v="Qualified"/>
  </r>
  <r>
    <x v="359"/>
    <x v="255"/>
    <x v="1"/>
    <s v="Jumadi Sitompul"/>
    <s v="Gg. M.H Thamrin No. 784"/>
    <s v="Jakarta"/>
    <x v="1"/>
    <s v="E1029"/>
    <x v="4"/>
    <x v="10"/>
    <x v="0"/>
    <x v="0"/>
    <s v="Regular Air"/>
    <d v="2017-11-13T00:00:00"/>
    <n v="73350"/>
    <n v="114600"/>
    <n v="41250"/>
    <n v="7"/>
    <n v="795324"/>
    <n v="0.06"/>
    <s v="High"/>
    <s v="Not Qualified"/>
  </r>
  <r>
    <x v="360"/>
    <x v="256"/>
    <x v="1"/>
    <s v="Cahyadi Wulandari"/>
    <s v="Gang Cikapayang No. 055"/>
    <s v="Surabaya"/>
    <x v="1"/>
    <s v="E1040"/>
    <x v="4"/>
    <x v="80"/>
    <x v="0"/>
    <x v="0"/>
    <s v="Regular Air"/>
    <d v="2017-11-16T00:00:00"/>
    <n v="52500"/>
    <n v="86100"/>
    <n v="33600"/>
    <n v="7"/>
    <n v="599256"/>
    <n v="0.04"/>
    <s v="Mid"/>
    <s v="Not Qualified"/>
  </r>
  <r>
    <x v="361"/>
    <x v="257"/>
    <x v="1"/>
    <s v="Garang Kuswoyo"/>
    <s v="Jl. Antapani Lama No. 705"/>
    <s v="Jakarta"/>
    <x v="2"/>
    <s v="E1028"/>
    <x v="0"/>
    <x v="5"/>
    <x v="0"/>
    <x v="1"/>
    <s v="Regular Air"/>
    <d v="2017-11-19T00:00:00"/>
    <n v="16350.000000000002"/>
    <n v="39000"/>
    <n v="22650"/>
    <n v="43"/>
    <n v="1674660"/>
    <n v="0.06"/>
    <s v="High"/>
    <s v="Qualified"/>
  </r>
  <r>
    <x v="362"/>
    <x v="258"/>
    <x v="1"/>
    <s v="Irwan Wahyuni"/>
    <s v="Jl. Moch. Toha No. 1"/>
    <s v="Surabaya"/>
    <x v="1"/>
    <s v="E1041"/>
    <x v="2"/>
    <x v="70"/>
    <x v="0"/>
    <x v="0"/>
    <s v="Regular Air"/>
    <d v="2017-11-18T00:00:00"/>
    <n v="54750"/>
    <n v="89700"/>
    <n v="34950"/>
    <n v="32"/>
    <n v="2861430"/>
    <n v="0.1"/>
    <s v="Super"/>
    <s v="Qualified"/>
  </r>
  <r>
    <x v="363"/>
    <x v="259"/>
    <x v="1"/>
    <s v="Gantar Kuswoyo"/>
    <s v="Jalan Jend. A. Yani No. 48"/>
    <s v="Surabaya"/>
    <x v="3"/>
    <s v="E1036"/>
    <x v="1"/>
    <x v="87"/>
    <x v="0"/>
    <x v="1"/>
    <s v="Regular Air"/>
    <d v="2017-11-21T00:00:00"/>
    <n v="49800"/>
    <n v="77700"/>
    <n v="27900"/>
    <n v="17"/>
    <n v="1319346"/>
    <n v="0.02"/>
    <s v="Low"/>
    <s v="Qualified"/>
  </r>
  <r>
    <x v="364"/>
    <x v="260"/>
    <x v="1"/>
    <s v="Luis Hasanah"/>
    <s v="Gang Jayawijaya No. 91"/>
    <s v="Surabaya"/>
    <x v="1"/>
    <s v="E1037"/>
    <x v="1"/>
    <x v="65"/>
    <x v="0"/>
    <x v="1"/>
    <s v="Regular Air"/>
    <d v="2017-11-24T00:00:00"/>
    <n v="3600"/>
    <n v="18900"/>
    <n v="15300"/>
    <n v="2"/>
    <n v="36666"/>
    <n v="0.06"/>
    <s v="High"/>
    <s v="Not Qualified"/>
  </r>
  <r>
    <x v="365"/>
    <x v="260"/>
    <x v="1"/>
    <s v="Ibrani Widiastuti"/>
    <s v="Jalan R.E Martadinata No. 6"/>
    <s v="Jakarta"/>
    <x v="3"/>
    <s v="E1029"/>
    <x v="1"/>
    <x v="32"/>
    <x v="0"/>
    <x v="1"/>
    <s v="Regular Air"/>
    <d v="2017-11-26T00:00:00"/>
    <n v="323400"/>
    <n v="548250"/>
    <n v="224850"/>
    <n v="24"/>
    <n v="13119622.5"/>
    <n v="7.0000000000000007E-2"/>
    <s v="High"/>
    <s v="Qualified"/>
  </r>
  <r>
    <x v="366"/>
    <x v="260"/>
    <x v="1"/>
    <s v="Talia Maryadi"/>
    <s v="Jalan R.E Martadinata No. 6"/>
    <s v="Jakarta"/>
    <x v="1"/>
    <s v="E1029"/>
    <x v="4"/>
    <x v="35"/>
    <x v="0"/>
    <x v="1"/>
    <s v="Regular Air"/>
    <d v="2017-11-25T00:00:00"/>
    <n v="56250"/>
    <n v="106200"/>
    <n v="49950"/>
    <n v="47"/>
    <n v="4980780"/>
    <n v="0.1"/>
    <s v="Super"/>
    <s v="Qualified"/>
  </r>
  <r>
    <x v="367"/>
    <x v="260"/>
    <x v="1"/>
    <s v="Gambira Kusmawati"/>
    <s v="Jl. Antapani Lama No. 705"/>
    <s v="Jakarta"/>
    <x v="2"/>
    <s v="E1028"/>
    <x v="0"/>
    <x v="52"/>
    <x v="0"/>
    <x v="1"/>
    <s v="Express Air"/>
    <d v="2017-11-25T00:00:00"/>
    <n v="43500"/>
    <n v="71400"/>
    <n v="27900"/>
    <n v="11"/>
    <n v="779688"/>
    <n v="0.08"/>
    <s v="Super"/>
    <s v="Qualified"/>
  </r>
  <r>
    <x v="368"/>
    <x v="261"/>
    <x v="1"/>
    <s v="Gara Aryani"/>
    <s v="Gang R.E Martadinata No. 969"/>
    <s v="Surabaya"/>
    <x v="0"/>
    <s v="E1036"/>
    <x v="2"/>
    <x v="23"/>
    <x v="1"/>
    <x v="0"/>
    <s v="Regular Air"/>
    <d v="2017-12-01T00:00:00"/>
    <n v="95850"/>
    <n v="299700"/>
    <n v="203850"/>
    <n v="5"/>
    <n v="1471527"/>
    <n v="0.09"/>
    <s v="Super"/>
    <s v="Not Qualified"/>
  </r>
  <r>
    <x v="369"/>
    <x v="262"/>
    <x v="1"/>
    <s v="Bagus Astuti"/>
    <s v="Jalan Lembong No. 9"/>
    <s v="Surabaya"/>
    <x v="0"/>
    <s v="E1032"/>
    <x v="3"/>
    <x v="135"/>
    <x v="0"/>
    <x v="0"/>
    <s v="Regular Air"/>
    <d v="2017-12-05T00:00:00"/>
    <n v="60450.000000000007"/>
    <n v="140700"/>
    <n v="80250"/>
    <n v="17"/>
    <n v="2379237"/>
    <n v="0.09"/>
    <s v="Super"/>
    <s v="Qualified"/>
  </r>
  <r>
    <x v="370"/>
    <x v="263"/>
    <x v="1"/>
    <s v="Wardi Nasyidah"/>
    <s v="Jalan R.E Martadinata No. 6"/>
    <s v="Jakarta"/>
    <x v="1"/>
    <s v="E1029"/>
    <x v="0"/>
    <x v="36"/>
    <x v="2"/>
    <x v="3"/>
    <s v="Regular Air"/>
    <d v="2017-12-09T00:00:00"/>
    <n v="82500"/>
    <n v="183300"/>
    <n v="100800"/>
    <n v="37"/>
    <n v="6765603"/>
    <n v="0.09"/>
    <s v="Super"/>
    <s v="Qualified"/>
  </r>
  <r>
    <x v="371"/>
    <x v="263"/>
    <x v="1"/>
    <s v="Gada Hardiansyah"/>
    <s v="Jl. W.R. Supratman No. 473"/>
    <s v="Surabaya"/>
    <x v="0"/>
    <s v="E1036"/>
    <x v="0"/>
    <x v="55"/>
    <x v="0"/>
    <x v="1"/>
    <s v="Regular Air"/>
    <d v="2017-12-09T00:00:00"/>
    <n v="166650"/>
    <n v="297600"/>
    <n v="130950"/>
    <n v="28"/>
    <n v="8314944"/>
    <n v="0.06"/>
    <s v="High"/>
    <s v="Qualified"/>
  </r>
  <r>
    <x v="372"/>
    <x v="264"/>
    <x v="1"/>
    <s v="Karta Purnawati"/>
    <s v="Jl. Sukabumi No. 44"/>
    <s v="Bandung"/>
    <x v="1"/>
    <s v="E1036"/>
    <x v="4"/>
    <x v="25"/>
    <x v="1"/>
    <x v="0"/>
    <s v="Regular Air"/>
    <d v="2017-12-08T00:00:00"/>
    <n v="151050"/>
    <n v="239700"/>
    <n v="88650"/>
    <n v="46"/>
    <n v="11021406"/>
    <n v="0.02"/>
    <s v="Low"/>
    <s v="Qualified"/>
  </r>
  <r>
    <x v="373"/>
    <x v="265"/>
    <x v="1"/>
    <s v="Salwa Wulandari"/>
    <s v="Gg. Jakarta No. 646"/>
    <s v="Jakarta"/>
    <x v="0"/>
    <s v="E1029"/>
    <x v="3"/>
    <x v="53"/>
    <x v="0"/>
    <x v="1"/>
    <s v="Express Air"/>
    <d v="2017-12-10T00:00:00"/>
    <n v="24000"/>
    <n v="39300"/>
    <n v="15300"/>
    <n v="45"/>
    <n v="1768107"/>
    <n v="0.01"/>
    <s v="Low"/>
    <s v="Qualified"/>
  </r>
  <r>
    <x v="374"/>
    <x v="266"/>
    <x v="1"/>
    <s v="Aswani Winarno"/>
    <s v="Jl. K.H. Wahid Hasyim No. 4"/>
    <s v="Jakarta"/>
    <x v="1"/>
    <s v="E1028"/>
    <x v="0"/>
    <x v="67"/>
    <x v="1"/>
    <x v="2"/>
    <s v="Delivery Truck"/>
    <d v="2017-12-10T00:00:00"/>
    <n v="4184850"/>
    <n v="6749850"/>
    <n v="2565000"/>
    <n v="15"/>
    <n v="100977756"/>
    <n v="0.04"/>
    <s v="Mid"/>
    <s v="Qualified"/>
  </r>
  <r>
    <x v="375"/>
    <x v="266"/>
    <x v="1"/>
    <s v="Aswani Winarno"/>
    <s v="Jl. K.H. Wahid Hasyim No. 4"/>
    <s v="Jakarta"/>
    <x v="1"/>
    <s v="E1028"/>
    <x v="0"/>
    <x v="20"/>
    <x v="0"/>
    <x v="1"/>
    <s v="Regular Air"/>
    <d v="2017-12-11T00:00:00"/>
    <n v="37800"/>
    <n v="60000"/>
    <n v="22200"/>
    <n v="14"/>
    <n v="836400"/>
    <n v="0.06"/>
    <s v="High"/>
    <s v="Qualified"/>
  </r>
  <r>
    <x v="376"/>
    <x v="266"/>
    <x v="1"/>
    <s v="Chandra Firmansyah"/>
    <s v="Jalan Kutai No. 503"/>
    <s v="Surabaya"/>
    <x v="2"/>
    <s v="E1039"/>
    <x v="2"/>
    <x v="68"/>
    <x v="1"/>
    <x v="0"/>
    <s v="Regular Air"/>
    <d v="2017-12-14T00:00:00"/>
    <n v="97650"/>
    <n v="464700"/>
    <n v="367050"/>
    <n v="37"/>
    <n v="17179959"/>
    <n v="0.03"/>
    <s v="Mid"/>
    <s v="Qualified"/>
  </r>
  <r>
    <x v="377"/>
    <x v="267"/>
    <x v="1"/>
    <s v="Cengkal Lazuardi"/>
    <s v="Gang R.E Martadinata No. 969"/>
    <s v="Surabaya"/>
    <x v="0"/>
    <s v="E1036"/>
    <x v="2"/>
    <x v="25"/>
    <x v="1"/>
    <x v="0"/>
    <s v="Regular Air"/>
    <d v="2017-12-17T00:00:00"/>
    <n v="151050"/>
    <n v="239700"/>
    <n v="88650"/>
    <n v="29"/>
    <n v="6941712"/>
    <n v="0.04"/>
    <s v="Mid"/>
    <s v="Qualified"/>
  </r>
  <r>
    <x v="378"/>
    <x v="268"/>
    <x v="1"/>
    <s v="Arsipatra Halimah"/>
    <s v="Gang Otto Iskandardinata No. 167"/>
    <s v="Surabaya"/>
    <x v="3"/>
    <s v="E1037"/>
    <x v="4"/>
    <x v="105"/>
    <x v="0"/>
    <x v="1"/>
    <s v="Regular Air"/>
    <d v="2017-12-18T00:00:00"/>
    <n v="28800"/>
    <n v="48900"/>
    <n v="20100"/>
    <n v="31"/>
    <n v="1515900"/>
    <n v="0"/>
    <s v="Low"/>
    <s v="Qualified"/>
  </r>
  <r>
    <x v="379"/>
    <x v="268"/>
    <x v="1"/>
    <s v="Diah Prakasa"/>
    <s v="Jl. Pasir Koja No. 2"/>
    <s v="Bandung"/>
    <x v="1"/>
    <s v="E1033"/>
    <x v="2"/>
    <x v="69"/>
    <x v="0"/>
    <x v="1"/>
    <s v="Regular Air"/>
    <d v="2017-12-23T00:00:00"/>
    <n v="44700"/>
    <n v="87600"/>
    <n v="42900"/>
    <n v="22"/>
    <n v="1918440"/>
    <n v="0.1"/>
    <s v="Super"/>
    <s v="Qualified"/>
  </r>
  <r>
    <x v="380"/>
    <x v="269"/>
    <x v="1"/>
    <s v="Limar Usamah"/>
    <s v="Jl. S. Parman No. 38"/>
    <s v="Surabaya"/>
    <x v="1"/>
    <s v="E1033"/>
    <x v="3"/>
    <x v="89"/>
    <x v="0"/>
    <x v="3"/>
    <s v="Regular Air"/>
    <d v="2017-12-18T00:00:00"/>
    <n v="37500"/>
    <n v="85200"/>
    <n v="47700"/>
    <n v="23"/>
    <n v="1958748"/>
    <n v="0.01"/>
    <s v="Low"/>
    <s v="Qualified"/>
  </r>
  <r>
    <x v="381"/>
    <x v="270"/>
    <x v="1"/>
    <s v="Enteng Simbolon"/>
    <s v="Gg. Raya Ujungberung No. 54"/>
    <s v="Bandung"/>
    <x v="0"/>
    <s v="E1039"/>
    <x v="3"/>
    <x v="38"/>
    <x v="0"/>
    <x v="0"/>
    <s v="Regular Air"/>
    <d v="2017-12-20T00:00:00"/>
    <n v="17700"/>
    <n v="28200"/>
    <n v="10500"/>
    <n v="47"/>
    <n v="1323708"/>
    <n v="0.06"/>
    <s v="High"/>
    <s v="Qualified"/>
  </r>
  <r>
    <x v="382"/>
    <x v="270"/>
    <x v="1"/>
    <s v="Enteng Simbolon"/>
    <s v="Gg. Raya Ujungberung No. 54"/>
    <s v="Bandung"/>
    <x v="0"/>
    <s v="E1039"/>
    <x v="3"/>
    <x v="64"/>
    <x v="0"/>
    <x v="1"/>
    <s v="Regular Air"/>
    <d v="2017-12-22T00:00:00"/>
    <n v="19650"/>
    <n v="42600"/>
    <n v="22950"/>
    <n v="39"/>
    <n v="1657992"/>
    <n v="0.08"/>
    <s v="Super"/>
    <s v="Qualified"/>
  </r>
  <r>
    <x v="383"/>
    <x v="271"/>
    <x v="1"/>
    <s v="Yuliana Rahmawati"/>
    <s v="Gang Kebonjati No. 827"/>
    <s v="Bandung"/>
    <x v="1"/>
    <s v="E1033"/>
    <x v="3"/>
    <x v="102"/>
    <x v="2"/>
    <x v="3"/>
    <s v="Regular Air"/>
    <d v="2017-12-25T00:00:00"/>
    <n v="170700"/>
    <n v="279750"/>
    <n v="109050"/>
    <n v="7"/>
    <n v="1955452.5"/>
    <n v="0.01"/>
    <s v="Low"/>
    <s v="Not Qualified"/>
  </r>
  <r>
    <x v="384"/>
    <x v="272"/>
    <x v="1"/>
    <s v="Bakiono Wahyuni"/>
    <s v="Jl. Rumah Sakit No. 738"/>
    <s v="Jakarta"/>
    <x v="0"/>
    <s v="E1028"/>
    <x v="1"/>
    <x v="81"/>
    <x v="0"/>
    <x v="1"/>
    <s v="Regular Air"/>
    <d v="2017-12-26T00:00:00"/>
    <n v="13950"/>
    <n v="22200"/>
    <n v="8250"/>
    <n v="15"/>
    <n v="332334"/>
    <n v="0.03"/>
    <s v="Mid"/>
    <s v="Qualified"/>
  </r>
  <r>
    <x v="385"/>
    <x v="273"/>
    <x v="1"/>
    <s v="Hasim Salahudin"/>
    <s v="Jl. Pasir Koja No. 059"/>
    <s v="Surabaya"/>
    <x v="1"/>
    <s v="E1032"/>
    <x v="1"/>
    <x v="126"/>
    <x v="0"/>
    <x v="1"/>
    <s v="Regular Air"/>
    <d v="2017-12-26T00:00:00"/>
    <n v="16350.000000000002"/>
    <n v="27300"/>
    <n v="10949.999999999998"/>
    <n v="36"/>
    <n v="980343"/>
    <n v="0.09"/>
    <s v="Super"/>
    <s v="Qualified"/>
  </r>
  <r>
    <x v="386"/>
    <x v="273"/>
    <x v="1"/>
    <s v="Saka Wijaya"/>
    <s v="Jl. Jend. Sudirman No. 0"/>
    <s v="Surabaya"/>
    <x v="2"/>
    <s v="E1030"/>
    <x v="2"/>
    <x v="90"/>
    <x v="0"/>
    <x v="0"/>
    <s v="Regular Air"/>
    <d v="2018-01-01T00:00:00"/>
    <n v="224250"/>
    <n v="521399.99999999994"/>
    <n v="297149.99999999994"/>
    <n v="34"/>
    <n v="17711957.999999996"/>
    <n v="0.03"/>
    <s v="Mid"/>
    <s v="Qualified"/>
  </r>
  <r>
    <x v="387"/>
    <x v="274"/>
    <x v="1"/>
    <s v="Labuh Permata"/>
    <s v="Jalan Jend. A. Yani No. 48"/>
    <s v="Surabaya"/>
    <x v="3"/>
    <s v="E1036"/>
    <x v="2"/>
    <x v="94"/>
    <x v="0"/>
    <x v="0"/>
    <s v="Regular Air"/>
    <d v="2017-12-30T00:00:00"/>
    <n v="67950"/>
    <n v="109500"/>
    <n v="41550"/>
    <n v="26"/>
    <n v="2843715"/>
    <n v="0.03"/>
    <s v="Mid"/>
    <s v="Qualified"/>
  </r>
  <r>
    <x v="388"/>
    <x v="275"/>
    <x v="1"/>
    <s v="Dadap Zulkarnain"/>
    <s v="Gang W.R. Supratman No. 8"/>
    <s v="Surabaya"/>
    <x v="1"/>
    <s v="E1031"/>
    <x v="1"/>
    <x v="77"/>
    <x v="0"/>
    <x v="0"/>
    <s v="Regular Air"/>
    <d v="2017-12-31T00:00:00"/>
    <n v="33900"/>
    <n v="53700"/>
    <n v="19800"/>
    <n v="19"/>
    <n v="1020300"/>
    <n v="0"/>
    <s v="Low"/>
    <s v="Qualified"/>
  </r>
  <r>
    <x v="389"/>
    <x v="276"/>
    <x v="2"/>
    <s v="Luhung Nuraini"/>
    <s v="Gang Monginsidi No. 138"/>
    <s v="Jakarta"/>
    <x v="2"/>
    <s v="E1029"/>
    <x v="4"/>
    <x v="33"/>
    <x v="1"/>
    <x v="0"/>
    <s v="Regular Air"/>
    <d v="2018-01-05T00:00:00"/>
    <n v="296700"/>
    <n v="689850"/>
    <n v="393150"/>
    <n v="23"/>
    <n v="15797565"/>
    <n v="0.1"/>
    <s v="Super"/>
    <s v="Qualified"/>
  </r>
  <r>
    <x v="390"/>
    <x v="276"/>
    <x v="2"/>
    <s v="Luhung Nuraini"/>
    <s v="Gang Monginsidi No. 138"/>
    <s v="Jakarta"/>
    <x v="2"/>
    <s v="E1029"/>
    <x v="4"/>
    <x v="81"/>
    <x v="0"/>
    <x v="1"/>
    <s v="Regular Air"/>
    <d v="2018-01-04T00:00:00"/>
    <n v="13950"/>
    <n v="22200"/>
    <n v="8250"/>
    <n v="33"/>
    <n v="731268"/>
    <n v="0.06"/>
    <s v="High"/>
    <s v="Qualified"/>
  </r>
  <r>
    <x v="391"/>
    <x v="277"/>
    <x v="2"/>
    <s v="Dian Haryanti"/>
    <s v="Jl. Ciwastra No. 543"/>
    <s v="Jakarta"/>
    <x v="1"/>
    <s v="E1029"/>
    <x v="0"/>
    <x v="62"/>
    <x v="0"/>
    <x v="1"/>
    <s v="Express Air"/>
    <d v="2018-01-07T00:00:00"/>
    <n v="65550"/>
    <n v="136650"/>
    <n v="71100"/>
    <n v="48"/>
    <n v="6551001"/>
    <n v="0.06"/>
    <s v="High"/>
    <s v="Qualified"/>
  </r>
  <r>
    <x v="392"/>
    <x v="278"/>
    <x v="2"/>
    <s v="Latika Siregar"/>
    <s v="Jalan S. Parman No. 88"/>
    <s v="Bandung"/>
    <x v="1"/>
    <s v="E1036"/>
    <x v="2"/>
    <x v="19"/>
    <x v="0"/>
    <x v="3"/>
    <s v="Regular Air"/>
    <d v="2018-01-14T00:00:00"/>
    <n v="14100"/>
    <n v="31200"/>
    <n v="17100"/>
    <n v="36"/>
    <n v="1122888"/>
    <n v="0.01"/>
    <s v="Low"/>
    <s v="Qualified"/>
  </r>
  <r>
    <x v="393"/>
    <x v="279"/>
    <x v="2"/>
    <s v="Jaiman Marbun"/>
    <s v="Gg. Kapten Muslihat No. 5"/>
    <s v="Surabaya"/>
    <x v="1"/>
    <s v="E1034"/>
    <x v="0"/>
    <x v="129"/>
    <x v="0"/>
    <x v="1"/>
    <s v="Regular Air"/>
    <d v="2018-01-11T00:00:00"/>
    <n v="22950"/>
    <n v="37050"/>
    <n v="14100"/>
    <n v="49"/>
    <n v="1814338.5"/>
    <n v="0.03"/>
    <s v="Mid"/>
    <s v="Qualified"/>
  </r>
  <r>
    <x v="394"/>
    <x v="279"/>
    <x v="2"/>
    <s v="Cawuk Pradipta"/>
    <s v="Gang Jakarta No. 938"/>
    <s v="Surabaya"/>
    <x v="0"/>
    <s v="E1036"/>
    <x v="0"/>
    <x v="28"/>
    <x v="0"/>
    <x v="1"/>
    <s v="Regular Air"/>
    <d v="2018-01-11T00:00:00"/>
    <n v="52050"/>
    <n v="100200"/>
    <n v="48150"/>
    <n v="16"/>
    <n v="1593180"/>
    <n v="0.1"/>
    <s v="Super"/>
    <s v="Qualified"/>
  </r>
  <r>
    <x v="395"/>
    <x v="280"/>
    <x v="2"/>
    <s v="Harimurti Wulandari"/>
    <s v="Jl. Indragiri No. 43"/>
    <s v="Bandung"/>
    <x v="3"/>
    <s v="E1036"/>
    <x v="2"/>
    <x v="12"/>
    <x v="0"/>
    <x v="1"/>
    <s v="Regular Air"/>
    <d v="2018-01-11T00:00:00"/>
    <n v="10650"/>
    <n v="17100"/>
    <n v="6450"/>
    <n v="8"/>
    <n v="136800"/>
    <n v="0"/>
    <s v="Low"/>
    <s v="Not Qualified"/>
  </r>
  <r>
    <x v="396"/>
    <x v="281"/>
    <x v="2"/>
    <s v="Wawan Riyanti"/>
    <s v="Jl. Antapani Lama No. 705"/>
    <s v="Jakarta"/>
    <x v="0"/>
    <s v="E1028"/>
    <x v="0"/>
    <x v="24"/>
    <x v="1"/>
    <x v="0"/>
    <s v="Regular Air"/>
    <d v="2018-01-15T00:00:00"/>
    <n v="594600"/>
    <n v="2287200"/>
    <n v="1692600"/>
    <n v="48"/>
    <n v="109694112"/>
    <n v="0.04"/>
    <s v="Mid"/>
    <s v="Qualified"/>
  </r>
  <r>
    <x v="397"/>
    <x v="281"/>
    <x v="2"/>
    <s v="Rama Firgantoro"/>
    <s v="Jalan Ciwastra No. 383"/>
    <s v="Surabaya"/>
    <x v="1"/>
    <s v="E1032"/>
    <x v="3"/>
    <x v="55"/>
    <x v="0"/>
    <x v="1"/>
    <s v="Express Air"/>
    <d v="2018-01-14T00:00:00"/>
    <n v="166650"/>
    <n v="297600"/>
    <n v="130950"/>
    <n v="15"/>
    <n v="4464000"/>
    <n v="0"/>
    <s v="Low"/>
    <s v="Qualified"/>
  </r>
  <r>
    <x v="398"/>
    <x v="282"/>
    <x v="2"/>
    <s v="Anom Hasanah"/>
    <s v="Jalan Gardujati No. 6"/>
    <s v="Surabaya"/>
    <x v="0"/>
    <s v="E1034"/>
    <x v="0"/>
    <x v="97"/>
    <x v="0"/>
    <x v="0"/>
    <s v="Regular Air"/>
    <d v="2018-01-16T00:00:00"/>
    <n v="34350"/>
    <n v="55350"/>
    <n v="21000"/>
    <n v="30"/>
    <n v="1655518.5"/>
    <n v="0.09"/>
    <s v="Super"/>
    <s v="Qualified"/>
  </r>
  <r>
    <x v="399"/>
    <x v="282"/>
    <x v="2"/>
    <s v="Jamil Mustofa"/>
    <s v="Jalan Cikutra Barat No. 96"/>
    <s v="Bandung"/>
    <x v="1"/>
    <s v="E1033"/>
    <x v="0"/>
    <x v="118"/>
    <x v="0"/>
    <x v="0"/>
    <s v="Regular Air"/>
    <d v="2018-01-16T00:00:00"/>
    <n v="329550"/>
    <n v="531600"/>
    <n v="202050"/>
    <n v="29"/>
    <n v="15400452"/>
    <n v="0.03"/>
    <s v="Mid"/>
    <s v="Qualified"/>
  </r>
  <r>
    <x v="400"/>
    <x v="283"/>
    <x v="2"/>
    <s v="Dian Haryanti"/>
    <s v="Jl. Ciwastra No. 543"/>
    <s v="Jakarta"/>
    <x v="1"/>
    <s v="E1029"/>
    <x v="3"/>
    <x v="12"/>
    <x v="0"/>
    <x v="1"/>
    <s v="Regular Air"/>
    <d v="2018-01-17T00:00:00"/>
    <n v="10650"/>
    <n v="17100"/>
    <n v="6450"/>
    <n v="4"/>
    <n v="68400"/>
    <n v="0"/>
    <s v="Low"/>
    <s v="Not Qualified"/>
  </r>
  <r>
    <x v="401"/>
    <x v="284"/>
    <x v="2"/>
    <s v="Latif Nasyiah"/>
    <s v="Jalan Ciwastra No. 383"/>
    <s v="Surabaya"/>
    <x v="2"/>
    <s v="E1032"/>
    <x v="2"/>
    <x v="61"/>
    <x v="0"/>
    <x v="0"/>
    <s v="Express Air"/>
    <d v="2018-01-23T00:00:00"/>
    <n v="41100"/>
    <n v="67350"/>
    <n v="26250"/>
    <n v="44"/>
    <n v="2961379.5"/>
    <n v="0.03"/>
    <s v="Mid"/>
    <s v="Qualified"/>
  </r>
  <r>
    <x v="402"/>
    <x v="284"/>
    <x v="2"/>
    <s v="Zulfa Puspasari"/>
    <s v="Gang Astana Anyar No. 0"/>
    <s v="Bandung"/>
    <x v="0"/>
    <s v="E1036"/>
    <x v="2"/>
    <x v="48"/>
    <x v="1"/>
    <x v="3"/>
    <s v="Regular Air"/>
    <d v="2018-01-18T00:00:00"/>
    <n v="302700"/>
    <n v="531150"/>
    <n v="228450"/>
    <n v="5"/>
    <n v="2655750"/>
    <n v="0"/>
    <s v="Low"/>
    <s v="Qualified"/>
  </r>
  <r>
    <x v="403"/>
    <x v="285"/>
    <x v="2"/>
    <s v="Kunthara Prasetya"/>
    <s v="Jalan Astana Anyar No. 41"/>
    <s v="Jakarta"/>
    <x v="2"/>
    <s v="E1028"/>
    <x v="1"/>
    <x v="73"/>
    <x v="0"/>
    <x v="0"/>
    <s v="Regular Air"/>
    <d v="2018-01-19T00:00:00"/>
    <n v="29100"/>
    <n v="46200"/>
    <n v="17100"/>
    <n v="46"/>
    <n v="2123352"/>
    <n v="0.04"/>
    <s v="Mid"/>
    <s v="Qualified"/>
  </r>
  <r>
    <x v="404"/>
    <x v="286"/>
    <x v="2"/>
    <s v="Wani Astuti"/>
    <s v="Gg. Siliwangi No. 82"/>
    <s v="Surabaya"/>
    <x v="1"/>
    <s v="E1036"/>
    <x v="0"/>
    <x v="36"/>
    <x v="2"/>
    <x v="3"/>
    <s v="Regular Air"/>
    <d v="2018-01-22T00:00:00"/>
    <n v="82500"/>
    <n v="183300"/>
    <n v="100800"/>
    <n v="1"/>
    <n v="164970"/>
    <n v="0.1"/>
    <s v="Super"/>
    <s v="Not Qualified"/>
  </r>
  <r>
    <x v="405"/>
    <x v="287"/>
    <x v="2"/>
    <s v="Leo Pranowo"/>
    <s v="Gg. Suniaraja No. 21"/>
    <s v="Surabaya"/>
    <x v="2"/>
    <s v="E1031"/>
    <x v="0"/>
    <x v="116"/>
    <x v="0"/>
    <x v="3"/>
    <s v="Regular Air"/>
    <d v="2018-01-21T00:00:00"/>
    <n v="62850.000000000007"/>
    <n v="153450"/>
    <n v="90600"/>
    <n v="37"/>
    <n v="5665374"/>
    <n v="0.08"/>
    <s v="Super"/>
    <s v="Qualified"/>
  </r>
  <r>
    <x v="406"/>
    <x v="288"/>
    <x v="2"/>
    <s v="Nilam Prastuti"/>
    <s v="Gang Asia Afrika No. 96"/>
    <s v="Surabaya"/>
    <x v="1"/>
    <s v="E1036"/>
    <x v="2"/>
    <x v="136"/>
    <x v="0"/>
    <x v="0"/>
    <s v="Regular Air"/>
    <d v="2018-01-29T00:00:00"/>
    <n v="17850"/>
    <n v="29700"/>
    <n v="11850"/>
    <n v="38"/>
    <n v="1127115"/>
    <n v="0.05"/>
    <s v="High"/>
    <s v="Qualified"/>
  </r>
  <r>
    <x v="407"/>
    <x v="289"/>
    <x v="2"/>
    <s v="Janet Riyanti"/>
    <s v="Jalan Gegerkalong Hilir No. 763"/>
    <s v="Surabaya"/>
    <x v="0"/>
    <s v="E1032"/>
    <x v="4"/>
    <x v="55"/>
    <x v="0"/>
    <x v="1"/>
    <s v="Regular Air"/>
    <d v="2018-01-23T00:00:00"/>
    <n v="166650"/>
    <n v="297600"/>
    <n v="130950"/>
    <n v="43"/>
    <n v="12787872"/>
    <n v="0.03"/>
    <s v="Mid"/>
    <s v="Qualified"/>
  </r>
  <r>
    <x v="408"/>
    <x v="290"/>
    <x v="2"/>
    <s v="Aris Widiastuti"/>
    <s v="Jl. S. Parman No. 91"/>
    <s v="Surabaya"/>
    <x v="0"/>
    <s v="E1034"/>
    <x v="2"/>
    <x v="112"/>
    <x v="0"/>
    <x v="0"/>
    <s v="Express Air"/>
    <d v="2018-01-31T00:00:00"/>
    <n v="781050"/>
    <n v="1259700"/>
    <n v="478650"/>
    <n v="34"/>
    <n v="42754218"/>
    <n v="0.06"/>
    <s v="High"/>
    <s v="Qualified"/>
  </r>
  <r>
    <x v="409"/>
    <x v="291"/>
    <x v="2"/>
    <s v="Wawan Riyanti"/>
    <s v="Jl. Antapani Lama No. 705"/>
    <s v="Jakarta"/>
    <x v="0"/>
    <s v="E1028"/>
    <x v="1"/>
    <x v="20"/>
    <x v="0"/>
    <x v="1"/>
    <s v="Regular Air"/>
    <d v="2018-01-29T00:00:00"/>
    <n v="37800"/>
    <n v="60000"/>
    <n v="22200"/>
    <n v="36"/>
    <n v="2159400"/>
    <n v="0.01"/>
    <s v="Low"/>
    <s v="Qualified"/>
  </r>
  <r>
    <x v="410"/>
    <x v="292"/>
    <x v="2"/>
    <s v="Argono Pertiwi"/>
    <s v="Gg. Monginsidi No. 3"/>
    <s v="Jakarta"/>
    <x v="0"/>
    <s v="E1029"/>
    <x v="4"/>
    <x v="85"/>
    <x v="0"/>
    <x v="3"/>
    <s v="Regular Air"/>
    <d v="2018-01-29T00:00:00"/>
    <n v="77850"/>
    <n v="194700"/>
    <n v="116850"/>
    <n v="11"/>
    <n v="2126124"/>
    <n v="0.08"/>
    <s v="Super"/>
    <s v="Qualified"/>
  </r>
  <r>
    <x v="411"/>
    <x v="292"/>
    <x v="2"/>
    <s v="Argono Pertiwi"/>
    <s v="Gg. Monginsidi No. 3"/>
    <s v="Jakarta"/>
    <x v="0"/>
    <s v="E1029"/>
    <x v="4"/>
    <x v="20"/>
    <x v="0"/>
    <x v="1"/>
    <s v="Regular Air"/>
    <d v="2018-01-31T00:00:00"/>
    <n v="37800"/>
    <n v="60000"/>
    <n v="22200"/>
    <n v="19"/>
    <n v="1139400"/>
    <n v="0.01"/>
    <s v="Low"/>
    <s v="Qualified"/>
  </r>
  <r>
    <x v="412"/>
    <x v="293"/>
    <x v="2"/>
    <s v="Wawan Riyanti"/>
    <s v="Jl. Antapani Lama No. 705"/>
    <s v="Jakarta"/>
    <x v="0"/>
    <s v="E1028"/>
    <x v="3"/>
    <x v="40"/>
    <x v="0"/>
    <x v="0"/>
    <s v="Regular Air"/>
    <d v="2018-02-01T00:00:00"/>
    <n v="57600"/>
    <n v="94500"/>
    <n v="36900"/>
    <n v="8"/>
    <n v="755055"/>
    <n v="0.01"/>
    <s v="Low"/>
    <s v="Not Qualified"/>
  </r>
  <r>
    <x v="413"/>
    <x v="294"/>
    <x v="2"/>
    <s v="Laras Lazuardi"/>
    <s v="Gg. Wonoayu No. 96"/>
    <s v="Jakarta"/>
    <x v="1"/>
    <s v="E1028"/>
    <x v="0"/>
    <x v="71"/>
    <x v="0"/>
    <x v="0"/>
    <s v="Express Air"/>
    <d v="2018-02-01T00:00:00"/>
    <n v="66900"/>
    <n v="163350"/>
    <n v="96450"/>
    <n v="4"/>
    <n v="645232.5"/>
    <n v="0.05"/>
    <s v="High"/>
    <s v="Not Qualified"/>
  </r>
  <r>
    <x v="414"/>
    <x v="295"/>
    <x v="2"/>
    <s v="Luhung Nuraini"/>
    <s v="Gang Monginsidi No. 138"/>
    <s v="Jakarta"/>
    <x v="3"/>
    <s v="E1029"/>
    <x v="3"/>
    <x v="25"/>
    <x v="1"/>
    <x v="0"/>
    <s v="Regular Air"/>
    <d v="2018-02-03T00:00:00"/>
    <n v="124650.00000000001"/>
    <n v="239700"/>
    <n v="115049.99999999999"/>
    <n v="38"/>
    <n v="9084630"/>
    <n v="0.1"/>
    <s v="Super"/>
    <s v="Qualified"/>
  </r>
  <r>
    <x v="415"/>
    <x v="296"/>
    <x v="2"/>
    <s v="Prabawa Maryadi"/>
    <s v="Jalan Joyoboyo No. 3"/>
    <s v="Surabaya"/>
    <x v="2"/>
    <s v="E1034"/>
    <x v="3"/>
    <x v="137"/>
    <x v="0"/>
    <x v="1"/>
    <s v="Regular Air"/>
    <d v="2018-02-03T00:00:00"/>
    <n v="67200"/>
    <n v="122100.00000000001"/>
    <n v="54900.000000000015"/>
    <n v="46"/>
    <n v="5616600.0000000009"/>
    <n v="0"/>
    <s v="Low"/>
    <s v="Qualified"/>
  </r>
  <r>
    <x v="416"/>
    <x v="296"/>
    <x v="2"/>
    <s v="Bakiono Wahyuni"/>
    <s v="Jl. Rumah Sakit No. 738"/>
    <s v="Jakarta"/>
    <x v="1"/>
    <s v="E1028"/>
    <x v="4"/>
    <x v="26"/>
    <x v="0"/>
    <x v="3"/>
    <s v="Regular Air"/>
    <d v="2018-02-02T00:00:00"/>
    <n v="71850"/>
    <n v="179550"/>
    <n v="107700"/>
    <n v="8"/>
    <n v="1431013.5"/>
    <n v="0.03"/>
    <s v="Mid"/>
    <s v="Not Qualified"/>
  </r>
  <r>
    <x v="417"/>
    <x v="297"/>
    <x v="2"/>
    <s v="Gamani Maryati"/>
    <s v="Jl. Rumah Sakit No. 738"/>
    <s v="Jakarta"/>
    <x v="2"/>
    <s v="E1028"/>
    <x v="0"/>
    <x v="54"/>
    <x v="0"/>
    <x v="0"/>
    <s v="Regular Air"/>
    <d v="2018-02-04T00:00:00"/>
    <n v="51000"/>
    <n v="81000"/>
    <n v="30000"/>
    <n v="22"/>
    <n v="1773900"/>
    <n v="0.1"/>
    <s v="Super"/>
    <s v="Qualified"/>
  </r>
  <r>
    <x v="418"/>
    <x v="298"/>
    <x v="2"/>
    <s v="Citra Natsir"/>
    <s v="Gg. Joyoboyo No. 691"/>
    <s v="Surabaya"/>
    <x v="1"/>
    <s v="E1032"/>
    <x v="3"/>
    <x v="45"/>
    <x v="0"/>
    <x v="0"/>
    <s v="Regular Air"/>
    <d v="2018-02-06T00:00:00"/>
    <n v="133800"/>
    <n v="446100"/>
    <n v="312300"/>
    <n v="19"/>
    <n v="8431290"/>
    <n v="0.1"/>
    <s v="Super"/>
    <s v="Qualified"/>
  </r>
  <r>
    <x v="419"/>
    <x v="299"/>
    <x v="2"/>
    <s v="Luluh Pratiwi"/>
    <s v="Jalan Jend. A. Yani No. 48"/>
    <s v="Surabaya"/>
    <x v="0"/>
    <s v="E1036"/>
    <x v="4"/>
    <x v="70"/>
    <x v="0"/>
    <x v="0"/>
    <s v="Regular Air"/>
    <d v="2018-02-08T00:00:00"/>
    <n v="54750"/>
    <n v="89700"/>
    <n v="34950"/>
    <n v="19"/>
    <n v="1703403"/>
    <n v="0.01"/>
    <s v="Low"/>
    <s v="Qualified"/>
  </r>
  <r>
    <x v="420"/>
    <x v="300"/>
    <x v="2"/>
    <s v="Taufik Najmudin"/>
    <s v="Jalan R.E Martadinata No. 6"/>
    <s v="Jakarta"/>
    <x v="2"/>
    <s v="E1029"/>
    <x v="2"/>
    <x v="113"/>
    <x v="0"/>
    <x v="1"/>
    <s v="Regular Air"/>
    <d v="2018-02-12T00:00:00"/>
    <n v="32400.000000000004"/>
    <n v="57750"/>
    <n v="25349.999999999996"/>
    <n v="10"/>
    <n v="574035"/>
    <n v="0.06"/>
    <s v="High"/>
    <s v="Not Qualified"/>
  </r>
  <r>
    <x v="421"/>
    <x v="301"/>
    <x v="2"/>
    <s v="Enteng Simbolon"/>
    <s v="Gg. Raya Ujungberung No. 54"/>
    <s v="Bandung"/>
    <x v="0"/>
    <s v="E1039"/>
    <x v="4"/>
    <x v="138"/>
    <x v="1"/>
    <x v="0"/>
    <s v="Regular Air"/>
    <d v="2018-02-10T00:00:00"/>
    <n v="267600"/>
    <n v="524850"/>
    <n v="257250"/>
    <n v="29"/>
    <n v="15173413.5"/>
    <n v="0.09"/>
    <s v="Super"/>
    <s v="Qualified"/>
  </r>
  <r>
    <x v="422"/>
    <x v="302"/>
    <x v="2"/>
    <s v="Harjaya Budiyanto"/>
    <s v="Jalan PHH. Mustofa No. 625"/>
    <s v="Surabaya"/>
    <x v="1"/>
    <s v="E1034"/>
    <x v="0"/>
    <x v="26"/>
    <x v="0"/>
    <x v="3"/>
    <s v="Regular Air"/>
    <d v="2018-02-12T00:00:00"/>
    <n v="71850"/>
    <n v="179550"/>
    <n v="107700"/>
    <n v="23"/>
    <n v="4127854.5"/>
    <n v="0.01"/>
    <s v="Low"/>
    <s v="Qualified"/>
  </r>
  <r>
    <x v="423"/>
    <x v="303"/>
    <x v="2"/>
    <s v="Panca Damanik"/>
    <s v="Jalan Ciwastra No. 383"/>
    <s v="Surabaya"/>
    <x v="3"/>
    <s v="E1032"/>
    <x v="3"/>
    <x v="112"/>
    <x v="0"/>
    <x v="0"/>
    <s v="Regular Air"/>
    <d v="2018-02-15T00:00:00"/>
    <n v="781050"/>
    <n v="1259700"/>
    <n v="478650"/>
    <n v="24"/>
    <n v="30169815"/>
    <n v="0.05"/>
    <s v="High"/>
    <s v="Qualified"/>
  </r>
  <r>
    <x v="424"/>
    <x v="304"/>
    <x v="2"/>
    <s v="Yoga Lestari"/>
    <s v="Jl. Gardujati No. 178"/>
    <s v="Surabaya"/>
    <x v="0"/>
    <s v="E1031"/>
    <x v="0"/>
    <x v="10"/>
    <x v="0"/>
    <x v="0"/>
    <s v="Regular Air"/>
    <d v="2018-02-16T00:00:00"/>
    <n v="73350"/>
    <n v="114600"/>
    <n v="41250"/>
    <n v="12"/>
    <n v="1372908"/>
    <n v="0.02"/>
    <s v="Low"/>
    <s v="Qualified"/>
  </r>
  <r>
    <x v="425"/>
    <x v="305"/>
    <x v="2"/>
    <s v="Kamidin Saptono"/>
    <s v="Gang Monginsidi No. 138"/>
    <s v="Jakarta"/>
    <x v="2"/>
    <s v="E1029"/>
    <x v="2"/>
    <x v="20"/>
    <x v="0"/>
    <x v="1"/>
    <s v="Regular Air"/>
    <d v="2018-02-19T00:00:00"/>
    <n v="37800"/>
    <n v="60000"/>
    <n v="22200"/>
    <n v="32"/>
    <n v="1914600"/>
    <n v="0.09"/>
    <s v="Super"/>
    <s v="Qualified"/>
  </r>
  <r>
    <x v="426"/>
    <x v="305"/>
    <x v="2"/>
    <s v="Maimunah Safitri"/>
    <s v="Gang W.R. Supratman No. 8"/>
    <s v="Surabaya"/>
    <x v="2"/>
    <s v="E1040"/>
    <x v="4"/>
    <x v="68"/>
    <x v="1"/>
    <x v="0"/>
    <s v="Regular Air"/>
    <d v="2018-02-16T00:00:00"/>
    <n v="97650"/>
    <n v="464700"/>
    <n v="367050"/>
    <n v="12"/>
    <n v="5576400"/>
    <n v="0"/>
    <s v="Low"/>
    <s v="Qualified"/>
  </r>
  <r>
    <x v="427"/>
    <x v="306"/>
    <x v="2"/>
    <s v="Jamil Mustofa"/>
    <s v="Jalan Cikutra Barat No. 96"/>
    <s v="Bandung"/>
    <x v="1"/>
    <s v="E1033"/>
    <x v="4"/>
    <x v="110"/>
    <x v="1"/>
    <x v="5"/>
    <s v="Express Air"/>
    <d v="2018-02-21T00:00:00"/>
    <n v="5669850"/>
    <n v="8999850"/>
    <n v="3330000"/>
    <n v="41"/>
    <n v="368363860.5"/>
    <n v="7.0000000000000007E-2"/>
    <s v="High"/>
    <s v="Qualified"/>
  </r>
  <r>
    <x v="428"/>
    <x v="307"/>
    <x v="2"/>
    <s v="Virman Prayoga"/>
    <s v="Gang Jend. A. Yani No. 7"/>
    <s v="Surabaya"/>
    <x v="0"/>
    <s v="E1030"/>
    <x v="0"/>
    <x v="110"/>
    <x v="1"/>
    <x v="5"/>
    <s v="Regular Air"/>
    <d v="2018-02-24T00:00:00"/>
    <n v="5669850"/>
    <n v="8999850"/>
    <n v="3330000"/>
    <n v="20"/>
    <n v="179367010.5"/>
    <n v="7.0000000000000007E-2"/>
    <s v="High"/>
    <s v="Qualified"/>
  </r>
  <r>
    <x v="429"/>
    <x v="308"/>
    <x v="2"/>
    <s v="Gantar Permata"/>
    <s v="Jl. Antapani Lama No. 705"/>
    <s v="Jakarta"/>
    <x v="0"/>
    <s v="E1028"/>
    <x v="1"/>
    <x v="139"/>
    <x v="0"/>
    <x v="1"/>
    <s v="Regular Air"/>
    <d v="2018-02-24T00:00:00"/>
    <n v="14100"/>
    <n v="28200"/>
    <n v="14100"/>
    <n v="36"/>
    <n v="1012380"/>
    <n v="0.1"/>
    <s v="Super"/>
    <s v="Qualified"/>
  </r>
  <r>
    <x v="430"/>
    <x v="309"/>
    <x v="2"/>
    <s v="Siska Maryadi"/>
    <s v="Gg. BKR No. 882"/>
    <s v="Bandung"/>
    <x v="2"/>
    <s v="E1032"/>
    <x v="3"/>
    <x v="93"/>
    <x v="1"/>
    <x v="0"/>
    <s v="Regular Air"/>
    <d v="2018-03-02T00:00:00"/>
    <n v="936000"/>
    <n v="2339850"/>
    <n v="1403850"/>
    <n v="6"/>
    <n v="13992303"/>
    <n v="0.02"/>
    <s v="Low"/>
    <s v="Qualified"/>
  </r>
  <r>
    <x v="431"/>
    <x v="309"/>
    <x v="2"/>
    <s v="Rini Marbun"/>
    <s v="Jl. Moch. Toha No. 1"/>
    <s v="Surabaya"/>
    <x v="2"/>
    <s v="E1041"/>
    <x v="2"/>
    <x v="71"/>
    <x v="0"/>
    <x v="0"/>
    <s v="Regular Air"/>
    <d v="2018-03-05T00:00:00"/>
    <n v="66900"/>
    <n v="163350"/>
    <n v="96450"/>
    <n v="8"/>
    <n v="1292098.5"/>
    <n v="0.09"/>
    <s v="Super"/>
    <s v="Not Qualified"/>
  </r>
  <r>
    <x v="432"/>
    <x v="310"/>
    <x v="2"/>
    <s v="Gina Rajata"/>
    <s v="Gang Gedebage Selatan No. 424"/>
    <s v="Surabaya"/>
    <x v="1"/>
    <s v="E1033"/>
    <x v="0"/>
    <x v="81"/>
    <x v="0"/>
    <x v="1"/>
    <s v="Regular Air"/>
    <d v="2018-03-03T00:00:00"/>
    <n v="13950"/>
    <n v="22200"/>
    <n v="8250"/>
    <n v="28"/>
    <n v="620712"/>
    <n v="0.04"/>
    <s v="Mid"/>
    <s v="Qualified"/>
  </r>
  <r>
    <x v="433"/>
    <x v="311"/>
    <x v="2"/>
    <s v="Rama Firgantoro"/>
    <s v="Jalan Ciwastra No. 383"/>
    <s v="Surabaya"/>
    <x v="1"/>
    <s v="E1032"/>
    <x v="1"/>
    <x v="64"/>
    <x v="0"/>
    <x v="1"/>
    <s v="Regular Air"/>
    <d v="2018-03-04T00:00:00"/>
    <n v="19650"/>
    <n v="42600"/>
    <n v="22950"/>
    <n v="12"/>
    <n v="506940"/>
    <n v="0.1"/>
    <s v="Super"/>
    <s v="Qualified"/>
  </r>
  <r>
    <x v="434"/>
    <x v="312"/>
    <x v="2"/>
    <s v="Harjaya Budiyanto"/>
    <s v="Jalan PHH. Mustofa No. 625"/>
    <s v="Surabaya"/>
    <x v="1"/>
    <s v="E1034"/>
    <x v="4"/>
    <x v="82"/>
    <x v="0"/>
    <x v="0"/>
    <s v="Express Air"/>
    <d v="2018-03-05T00:00:00"/>
    <n v="1015950.0000000001"/>
    <n v="2478000"/>
    <n v="1462050"/>
    <n v="46"/>
    <n v="113938440"/>
    <n v="0.02"/>
    <s v="Low"/>
    <s v="Qualified"/>
  </r>
  <r>
    <x v="435"/>
    <x v="313"/>
    <x v="2"/>
    <s v="Ismail Uwais"/>
    <s v="Gg. Siliwangi No. 82"/>
    <s v="Surabaya"/>
    <x v="0"/>
    <s v="E1036"/>
    <x v="4"/>
    <x v="24"/>
    <x v="1"/>
    <x v="0"/>
    <s v="Regular Air"/>
    <d v="2018-03-07T00:00:00"/>
    <n v="480300.00000000006"/>
    <n v="2287200"/>
    <n v="1806900"/>
    <n v="29"/>
    <n v="66122952"/>
    <n v="0.09"/>
    <s v="Super"/>
    <s v="Qualified"/>
  </r>
  <r>
    <x v="436"/>
    <x v="314"/>
    <x v="2"/>
    <s v="Mumpuni Haryanto"/>
    <s v="Gg. Moch. Toha No. 63"/>
    <s v="Surabaya"/>
    <x v="0"/>
    <s v="E1030"/>
    <x v="0"/>
    <x v="31"/>
    <x v="0"/>
    <x v="0"/>
    <s v="Regular Air"/>
    <d v="2018-03-06T00:00:00"/>
    <n v="208200"/>
    <n v="335700"/>
    <n v="127500"/>
    <n v="10"/>
    <n v="3353643"/>
    <n v="0.01"/>
    <s v="Low"/>
    <s v="Qualified"/>
  </r>
  <r>
    <x v="437"/>
    <x v="314"/>
    <x v="2"/>
    <s v="Cawuk Fujiati"/>
    <s v="Jl. S. Parman No. 38"/>
    <s v="Surabaya"/>
    <x v="2"/>
    <s v="E1033"/>
    <x v="1"/>
    <x v="64"/>
    <x v="0"/>
    <x v="1"/>
    <s v="Regular Air"/>
    <d v="2018-03-08T00:00:00"/>
    <n v="19650"/>
    <n v="42600"/>
    <n v="22950"/>
    <n v="39"/>
    <n v="1659270"/>
    <n v="0.05"/>
    <s v="High"/>
    <s v="Qualified"/>
  </r>
  <r>
    <x v="438"/>
    <x v="315"/>
    <x v="2"/>
    <s v="Anastasia Rahimah"/>
    <s v="Jl. Kutisari Selatan No. 078"/>
    <s v="Surabaya"/>
    <x v="3"/>
    <s v="E1038"/>
    <x v="1"/>
    <x v="45"/>
    <x v="0"/>
    <x v="0"/>
    <s v="Express Air"/>
    <d v="2018-03-10T00:00:00"/>
    <n v="133800"/>
    <n v="446100"/>
    <n v="312300"/>
    <n v="34"/>
    <n v="15127251"/>
    <n v="0.09"/>
    <s v="Super"/>
    <s v="Qualified"/>
  </r>
  <r>
    <x v="439"/>
    <x v="315"/>
    <x v="2"/>
    <s v="Wulan Mustofa"/>
    <s v="Jalan R.E Martadinata No. 6"/>
    <s v="Jakarta"/>
    <x v="2"/>
    <s v="E1029"/>
    <x v="2"/>
    <x v="67"/>
    <x v="1"/>
    <x v="2"/>
    <s v="Delivery Truck"/>
    <d v="2018-03-11T00:00:00"/>
    <n v="4184850"/>
    <n v="6749850"/>
    <n v="2565000"/>
    <n v="34"/>
    <n v="229359903"/>
    <n v="0.02"/>
    <s v="Low"/>
    <s v="Qualified"/>
  </r>
  <r>
    <x v="440"/>
    <x v="316"/>
    <x v="2"/>
    <s v="Raina Manullang"/>
    <s v="Jalan Jend. A. Yani No. 48"/>
    <s v="Surabaya"/>
    <x v="1"/>
    <s v="E1036"/>
    <x v="0"/>
    <x v="25"/>
    <x v="1"/>
    <x v="0"/>
    <s v="Regular Air"/>
    <d v="2018-03-12T00:00:00"/>
    <n v="124650.00000000001"/>
    <n v="239700"/>
    <n v="115049.99999999999"/>
    <n v="5"/>
    <n v="1179324"/>
    <n v="0.08"/>
    <s v="Super"/>
    <s v="Not Qualified"/>
  </r>
  <r>
    <x v="441"/>
    <x v="317"/>
    <x v="2"/>
    <s v="Yulia Mahendra"/>
    <s v="Gg. HOS. Cokroaminoto No. 72"/>
    <s v="Surabaya"/>
    <x v="0"/>
    <s v="E1034"/>
    <x v="0"/>
    <x v="87"/>
    <x v="0"/>
    <x v="1"/>
    <s v="Express Air"/>
    <d v="2018-03-16T00:00:00"/>
    <n v="49800"/>
    <n v="77700"/>
    <n v="27900"/>
    <n v="9"/>
    <n v="692307"/>
    <n v="0.09"/>
    <s v="Super"/>
    <s v="Not Qualified"/>
  </r>
  <r>
    <x v="442"/>
    <x v="318"/>
    <x v="2"/>
    <s v="Jamil Mustofa"/>
    <s v="Jalan Cikutra Barat No. 96"/>
    <s v="Bandung"/>
    <x v="1"/>
    <s v="E1033"/>
    <x v="2"/>
    <x v="72"/>
    <x v="0"/>
    <x v="1"/>
    <s v="Express Air"/>
    <d v="2018-03-19T00:00:00"/>
    <n v="29250"/>
    <n v="59700"/>
    <n v="30450"/>
    <n v="4"/>
    <n v="237606"/>
    <n v="0.02"/>
    <s v="Low"/>
    <s v="Not Qualified"/>
  </r>
  <r>
    <x v="443"/>
    <x v="318"/>
    <x v="2"/>
    <s v="Martani Sudiati"/>
    <s v="Jl. BKR No. 46"/>
    <s v="Jakarta"/>
    <x v="3"/>
    <s v="E1028"/>
    <x v="2"/>
    <x v="96"/>
    <x v="0"/>
    <x v="3"/>
    <s v="Regular Air"/>
    <d v="2018-03-22T00:00:00"/>
    <n v="252000"/>
    <n v="614550"/>
    <n v="362550"/>
    <n v="47"/>
    <n v="28859268"/>
    <n v="0.04"/>
    <s v="Mid"/>
    <s v="Qualified"/>
  </r>
  <r>
    <x v="444"/>
    <x v="319"/>
    <x v="2"/>
    <s v="Darmaji Rajasa"/>
    <s v="Jl. Rumah Sakit No. 738"/>
    <s v="Jakarta"/>
    <x v="0"/>
    <s v="E1028"/>
    <x v="4"/>
    <x v="90"/>
    <x v="0"/>
    <x v="0"/>
    <s v="Regular Air"/>
    <d v="2018-03-19T00:00:00"/>
    <n v="224250"/>
    <n v="521399.99999999994"/>
    <n v="297149.99999999994"/>
    <n v="8"/>
    <n v="4134701.9999999995"/>
    <n v="7.0000000000000007E-2"/>
    <s v="High"/>
    <s v="Qualified"/>
  </r>
  <r>
    <x v="445"/>
    <x v="320"/>
    <x v="2"/>
    <s v="Asmadi Simanjuntak"/>
    <s v="Gg. HOS. Cokroaminoto No. 1"/>
    <s v="Surabaya"/>
    <x v="1"/>
    <s v="E1041"/>
    <x v="4"/>
    <x v="43"/>
    <x v="0"/>
    <x v="0"/>
    <s v="Express Air"/>
    <d v="2018-03-20T00:00:00"/>
    <n v="33750"/>
    <n v="55350"/>
    <n v="21600"/>
    <n v="41"/>
    <n v="2264922"/>
    <n v="0.08"/>
    <s v="Super"/>
    <s v="Qualified"/>
  </r>
  <r>
    <x v="446"/>
    <x v="321"/>
    <x v="2"/>
    <s v="Lantar Gunawan"/>
    <s v="Jl. W.R. Supratman No. 473"/>
    <s v="Surabaya"/>
    <x v="2"/>
    <s v="E1036"/>
    <x v="3"/>
    <x v="132"/>
    <x v="0"/>
    <x v="0"/>
    <s v="Express Air"/>
    <d v="2018-03-22T00:00:00"/>
    <n v="27300"/>
    <n v="42600"/>
    <n v="15300"/>
    <n v="21"/>
    <n v="894174"/>
    <n v="0.01"/>
    <s v="Low"/>
    <s v="Qualified"/>
  </r>
  <r>
    <x v="447"/>
    <x v="322"/>
    <x v="2"/>
    <s v="Adhiarja Wahyudin"/>
    <s v="Gg. Ronggowarsito No. 033"/>
    <s v="Surabaya"/>
    <x v="3"/>
    <s v="E1038"/>
    <x v="0"/>
    <x v="50"/>
    <x v="0"/>
    <x v="0"/>
    <s v="Regular Air"/>
    <d v="2018-03-24T00:00:00"/>
    <n v="2682450"/>
    <n v="6238200"/>
    <n v="3555750"/>
    <n v="4"/>
    <n v="24765654"/>
    <n v="0.03"/>
    <s v="Mid"/>
    <s v="Qualified"/>
  </r>
  <r>
    <x v="448"/>
    <x v="323"/>
    <x v="2"/>
    <s v="Arta Rahmawati"/>
    <s v="Jalan Lembong No. 9"/>
    <s v="Surabaya"/>
    <x v="2"/>
    <s v="E1032"/>
    <x v="4"/>
    <x v="44"/>
    <x v="0"/>
    <x v="0"/>
    <s v="Regular Air"/>
    <d v="2018-03-25T00:00:00"/>
    <n v="185850"/>
    <n v="299700"/>
    <n v="113850"/>
    <n v="48"/>
    <n v="14382603"/>
    <n v="0.01"/>
    <s v="Low"/>
    <s v="Qualified"/>
  </r>
  <r>
    <x v="449"/>
    <x v="324"/>
    <x v="2"/>
    <s v="Dadap Zulkarnain"/>
    <s v="Gang W.R. Supratman No. 8"/>
    <s v="Surabaya"/>
    <x v="1"/>
    <s v="E1031"/>
    <x v="3"/>
    <x v="116"/>
    <x v="0"/>
    <x v="3"/>
    <s v="Regular Air"/>
    <d v="2018-03-25T00:00:00"/>
    <n v="62850.000000000007"/>
    <n v="153450"/>
    <n v="90600"/>
    <n v="46"/>
    <n v="7057165.5"/>
    <n v="0.01"/>
    <s v="Low"/>
    <s v="Qualified"/>
  </r>
  <r>
    <x v="450"/>
    <x v="324"/>
    <x v="2"/>
    <s v="Taufan Gunawan"/>
    <s v="Jl. S. Parman No. 38"/>
    <s v="Surabaya"/>
    <x v="1"/>
    <s v="E1033"/>
    <x v="2"/>
    <x v="29"/>
    <x v="1"/>
    <x v="3"/>
    <s v="Regular Air"/>
    <d v="2018-03-26T00:00:00"/>
    <n v="28050"/>
    <n v="121799.99999999999"/>
    <n v="93749.999999999985"/>
    <n v="11"/>
    <n v="1332491.9999999998"/>
    <n v="0.06"/>
    <s v="High"/>
    <s v="Qualified"/>
  </r>
  <r>
    <x v="451"/>
    <x v="325"/>
    <x v="2"/>
    <s v="Asirwanda Rahimah"/>
    <s v="Gg. M.H Thamrin No. 784"/>
    <s v="Jakarta"/>
    <x v="1"/>
    <s v="E1029"/>
    <x v="0"/>
    <x v="14"/>
    <x v="0"/>
    <x v="0"/>
    <s v="Regular Air"/>
    <d v="2018-03-29T00:00:00"/>
    <n v="68850"/>
    <n v="109200"/>
    <n v="40350"/>
    <n v="36"/>
    <n v="3925740"/>
    <n v="0.05"/>
    <s v="High"/>
    <s v="Qualified"/>
  </r>
  <r>
    <x v="452"/>
    <x v="326"/>
    <x v="2"/>
    <s v="Cengkir Pradana"/>
    <s v="Jalan Gardujati No. 513"/>
    <s v="Surabaya"/>
    <x v="1"/>
    <s v="E1036"/>
    <x v="4"/>
    <x v="83"/>
    <x v="0"/>
    <x v="0"/>
    <s v="Regular Air"/>
    <d v="2018-04-01T00:00:00"/>
    <n v="32700.000000000004"/>
    <n v="52800"/>
    <n v="20099.999999999996"/>
    <n v="23"/>
    <n v="1210704"/>
    <n v="7.0000000000000007E-2"/>
    <s v="High"/>
    <s v="Qualified"/>
  </r>
  <r>
    <x v="453"/>
    <x v="327"/>
    <x v="2"/>
    <s v="Ira Prasetyo"/>
    <s v="Jalan Jend. A. Yani No. 48"/>
    <s v="Surabaya"/>
    <x v="1"/>
    <s v="E1036"/>
    <x v="4"/>
    <x v="133"/>
    <x v="0"/>
    <x v="1"/>
    <s v="Regular Air"/>
    <d v="2018-04-06T00:00:00"/>
    <n v="13800"/>
    <n v="27150"/>
    <n v="13350"/>
    <n v="48"/>
    <n v="1300485"/>
    <n v="0.1"/>
    <s v="Super"/>
    <s v="Qualified"/>
  </r>
  <r>
    <x v="454"/>
    <x v="328"/>
    <x v="2"/>
    <s v="Viktor Sihombing"/>
    <s v="Gang Ahmad Yani No. 6"/>
    <s v="Surabaya"/>
    <x v="2"/>
    <s v="E1038"/>
    <x v="4"/>
    <x v="67"/>
    <x v="1"/>
    <x v="5"/>
    <s v="Regular Air"/>
    <d v="2018-04-10T00:00:00"/>
    <n v="3240000"/>
    <n v="6749850"/>
    <n v="3509850"/>
    <n v="10"/>
    <n v="67431001.5"/>
    <n v="0.01"/>
    <s v="Low"/>
    <s v="Qualified"/>
  </r>
  <r>
    <x v="455"/>
    <x v="329"/>
    <x v="2"/>
    <s v="Galuh Zulaika"/>
    <s v="Jalan Otto Iskandardinata No. 1"/>
    <s v="Jakarta"/>
    <x v="2"/>
    <s v="E1029"/>
    <x v="0"/>
    <x v="53"/>
    <x v="0"/>
    <x v="1"/>
    <s v="Regular Air"/>
    <d v="2018-04-12T00:00:00"/>
    <n v="24000"/>
    <n v="39300"/>
    <n v="15300"/>
    <n v="37"/>
    <n v="1453707"/>
    <n v="0.01"/>
    <s v="Low"/>
    <s v="Qualified"/>
  </r>
  <r>
    <x v="456"/>
    <x v="329"/>
    <x v="2"/>
    <s v="Ajimin Andriani"/>
    <s v="Gang Otto Iskandardinata No. 167"/>
    <s v="Surabaya"/>
    <x v="3"/>
    <s v="E1037"/>
    <x v="0"/>
    <x v="18"/>
    <x v="0"/>
    <x v="0"/>
    <s v="Regular Air"/>
    <d v="2018-04-12T00:00:00"/>
    <n v="52800"/>
    <n v="85200"/>
    <n v="32400"/>
    <n v="42"/>
    <n v="3574140"/>
    <n v="0.05"/>
    <s v="High"/>
    <s v="Qualified"/>
  </r>
  <r>
    <x v="457"/>
    <x v="330"/>
    <x v="2"/>
    <s v="Aswani Rajata"/>
    <s v="Gg. Rumah Sakit No. 617"/>
    <s v="Surabaya"/>
    <x v="3"/>
    <s v="E1038"/>
    <x v="1"/>
    <x v="22"/>
    <x v="0"/>
    <x v="0"/>
    <s v="Express Air"/>
    <d v="2018-04-11T00:00:00"/>
    <n v="23850"/>
    <n v="39150"/>
    <n v="15300"/>
    <n v="37"/>
    <n v="1445026.5"/>
    <n v="0.09"/>
    <s v="Super"/>
    <s v="Qualified"/>
  </r>
  <r>
    <x v="458"/>
    <x v="330"/>
    <x v="2"/>
    <s v="Oliva Melani"/>
    <s v="Gang Cikapayang No. 055"/>
    <s v="Surabaya"/>
    <x v="3"/>
    <s v="E1040"/>
    <x v="0"/>
    <x v="90"/>
    <x v="0"/>
    <x v="0"/>
    <s v="Regular Air"/>
    <d v="2018-04-10T00:00:00"/>
    <n v="224250"/>
    <n v="521399.99999999994"/>
    <n v="297149.99999999994"/>
    <n v="10"/>
    <n v="5198357.9999999991"/>
    <n v="0.03"/>
    <s v="Mid"/>
    <s v="Qualified"/>
  </r>
  <r>
    <x v="459"/>
    <x v="330"/>
    <x v="2"/>
    <s v="Oliva Melani"/>
    <s v="Gang Cikapayang No. 055"/>
    <s v="Surabaya"/>
    <x v="3"/>
    <s v="E1040"/>
    <x v="0"/>
    <x v="108"/>
    <x v="0"/>
    <x v="1"/>
    <s v="Regular Air"/>
    <d v="2018-04-12T00:00:00"/>
    <n v="34650"/>
    <n v="56700"/>
    <n v="22050"/>
    <n v="41"/>
    <n v="2323566"/>
    <n v="0.02"/>
    <s v="Low"/>
    <s v="Qualified"/>
  </r>
  <r>
    <x v="460"/>
    <x v="331"/>
    <x v="2"/>
    <s v="Tiara Megantara"/>
    <s v="Jalan Ciwastra No. 383"/>
    <s v="Surabaya"/>
    <x v="2"/>
    <s v="E1032"/>
    <x v="0"/>
    <x v="119"/>
    <x v="0"/>
    <x v="0"/>
    <s v="Regular Air"/>
    <d v="2018-04-13T00:00:00"/>
    <n v="106950"/>
    <n v="314700"/>
    <n v="207750"/>
    <n v="47"/>
    <n v="14787753"/>
    <n v="0.01"/>
    <s v="Low"/>
    <s v="Qualified"/>
  </r>
  <r>
    <x v="461"/>
    <x v="331"/>
    <x v="2"/>
    <s v="Daliono Yolanda"/>
    <s v="Jalan Jend. A. Yani No. 48"/>
    <s v="Surabaya"/>
    <x v="1"/>
    <s v="E1036"/>
    <x v="3"/>
    <x v="91"/>
    <x v="0"/>
    <x v="0"/>
    <s v="Regular Air"/>
    <d v="2018-04-11T00:00:00"/>
    <n v="332700"/>
    <n v="811500"/>
    <n v="478800"/>
    <n v="5"/>
    <n v="4025040"/>
    <n v="0.04"/>
    <s v="Mid"/>
    <s v="Qualified"/>
  </r>
  <r>
    <x v="462"/>
    <x v="332"/>
    <x v="2"/>
    <s v="Prayitna Pangestu"/>
    <s v="Gang Ciwastra No. 43"/>
    <s v="Surabaya"/>
    <x v="3"/>
    <s v="E1040"/>
    <x v="3"/>
    <x v="132"/>
    <x v="0"/>
    <x v="0"/>
    <s v="Regular Air"/>
    <d v="2018-04-14T00:00:00"/>
    <n v="27300"/>
    <n v="42600"/>
    <n v="15300"/>
    <n v="27"/>
    <n v="1148922"/>
    <n v="0.03"/>
    <s v="Mid"/>
    <s v="Qualified"/>
  </r>
  <r>
    <x v="463"/>
    <x v="333"/>
    <x v="2"/>
    <s v="Jati Laksmiwati"/>
    <s v="Gg. Monginsidi No. 3"/>
    <s v="Jakarta"/>
    <x v="3"/>
    <s v="E1029"/>
    <x v="3"/>
    <x v="140"/>
    <x v="0"/>
    <x v="3"/>
    <s v="Regular Air"/>
    <d v="2018-04-17T00:00:00"/>
    <n v="43050"/>
    <n v="102600"/>
    <n v="59550"/>
    <n v="35"/>
    <n v="3589974"/>
    <n v="0.01"/>
    <s v="Low"/>
    <s v="Qualified"/>
  </r>
  <r>
    <x v="464"/>
    <x v="334"/>
    <x v="2"/>
    <s v="Julia Situmorang"/>
    <s v="Gang Asia Afrika No. 96"/>
    <s v="Surabaya"/>
    <x v="1"/>
    <s v="E1036"/>
    <x v="2"/>
    <x v="33"/>
    <x v="1"/>
    <x v="0"/>
    <s v="Regular Air"/>
    <d v="2018-04-18T00:00:00"/>
    <n v="296700"/>
    <n v="689850"/>
    <n v="393150"/>
    <n v="50"/>
    <n v="34492500"/>
    <n v="0"/>
    <s v="Low"/>
    <s v="Qualified"/>
  </r>
  <r>
    <x v="465"/>
    <x v="334"/>
    <x v="2"/>
    <s v="Opung Saptono"/>
    <s v="Jl. Medokan Ayu No. 7"/>
    <s v="Surabaya"/>
    <x v="0"/>
    <s v="E1038"/>
    <x v="4"/>
    <x v="141"/>
    <x v="0"/>
    <x v="1"/>
    <s v="Regular Air"/>
    <d v="2018-04-18T00:00:00"/>
    <n v="40200"/>
    <n v="91200"/>
    <n v="51000"/>
    <n v="30"/>
    <n v="2732352"/>
    <n v="0.04"/>
    <s v="Mid"/>
    <s v="Qualified"/>
  </r>
  <r>
    <x v="466"/>
    <x v="335"/>
    <x v="2"/>
    <s v="Laras Lazuardi"/>
    <s v="Gg. Wonoayu No. 96"/>
    <s v="Jakarta"/>
    <x v="1"/>
    <s v="E1028"/>
    <x v="4"/>
    <x v="9"/>
    <x v="0"/>
    <x v="0"/>
    <s v="Regular Air"/>
    <d v="2018-04-23T00:00:00"/>
    <n v="79950"/>
    <n v="129000"/>
    <n v="49050"/>
    <n v="48"/>
    <n v="6189420"/>
    <n v="0.02"/>
    <s v="Low"/>
    <s v="Qualified"/>
  </r>
  <r>
    <x v="467"/>
    <x v="335"/>
    <x v="2"/>
    <s v="Ikin Januar"/>
    <s v="Jl. Gardujati No. 82"/>
    <s v="Surabaya"/>
    <x v="2"/>
    <s v="E1037"/>
    <x v="3"/>
    <x v="71"/>
    <x v="0"/>
    <x v="0"/>
    <s v="Express Air"/>
    <d v="2018-04-23T00:00:00"/>
    <n v="66900"/>
    <n v="163350"/>
    <n v="96450"/>
    <n v="37"/>
    <n v="6043950"/>
    <n v="0"/>
    <s v="Low"/>
    <s v="Qualified"/>
  </r>
  <r>
    <x v="468"/>
    <x v="336"/>
    <x v="2"/>
    <s v="Caket Rahimah"/>
    <s v="Gg. Otto Iskandardinata No. 6"/>
    <s v="Jakarta"/>
    <x v="2"/>
    <s v="E1028"/>
    <x v="0"/>
    <x v="124"/>
    <x v="0"/>
    <x v="1"/>
    <s v="Regular Air"/>
    <d v="2018-04-25T00:00:00"/>
    <n v="13050"/>
    <n v="27150"/>
    <n v="14100"/>
    <n v="9"/>
    <n v="241906.5"/>
    <n v="0.09"/>
    <s v="Super"/>
    <s v="Not Qualified"/>
  </r>
  <r>
    <x v="469"/>
    <x v="337"/>
    <x v="2"/>
    <s v="Kania Tampubolon"/>
    <s v="Gg. Jakarta No. 646"/>
    <s v="Jakarta"/>
    <x v="0"/>
    <s v="E1029"/>
    <x v="4"/>
    <x v="31"/>
    <x v="0"/>
    <x v="0"/>
    <s v="Regular Air"/>
    <d v="2018-04-26T00:00:00"/>
    <n v="208200"/>
    <n v="335700"/>
    <n v="127500"/>
    <n v="50"/>
    <n v="16761501"/>
    <n v="7.0000000000000007E-2"/>
    <s v="High"/>
    <s v="Qualified"/>
  </r>
  <r>
    <x v="470"/>
    <x v="337"/>
    <x v="2"/>
    <s v="Gamani Laksmiwati"/>
    <s v="Jl. Antapani Lama No. 705"/>
    <s v="Jakarta"/>
    <x v="2"/>
    <s v="E1028"/>
    <x v="2"/>
    <x v="64"/>
    <x v="0"/>
    <x v="1"/>
    <s v="Regular Air"/>
    <d v="2018-04-24T00:00:00"/>
    <n v="19650"/>
    <n v="42600"/>
    <n v="22950"/>
    <n v="21"/>
    <n v="894600"/>
    <n v="0"/>
    <s v="Low"/>
    <s v="Qualified"/>
  </r>
  <r>
    <x v="471"/>
    <x v="338"/>
    <x v="2"/>
    <s v="Farhunnisa Yulianti"/>
    <s v="Jl. K.H. Wahid Hasyim No. 4"/>
    <s v="Jakarta"/>
    <x v="1"/>
    <s v="E1028"/>
    <x v="3"/>
    <x v="48"/>
    <x v="1"/>
    <x v="3"/>
    <s v="Regular Air"/>
    <d v="2018-04-26T00:00:00"/>
    <n v="302700"/>
    <n v="531150"/>
    <n v="228450"/>
    <n v="1"/>
    <n v="531150"/>
    <n v="0"/>
    <s v="Low"/>
    <s v="Not Qualified"/>
  </r>
  <r>
    <x v="472"/>
    <x v="338"/>
    <x v="2"/>
    <s v="Iriana Firmansyah"/>
    <s v="Jalan Ciumbuleuit No. 76"/>
    <s v="Surabaya"/>
    <x v="0"/>
    <s v="E1039"/>
    <x v="3"/>
    <x v="4"/>
    <x v="0"/>
    <x v="1"/>
    <s v="Regular Air"/>
    <d v="2018-04-27T00:00:00"/>
    <n v="13500"/>
    <n v="31500"/>
    <n v="18000"/>
    <n v="23"/>
    <n v="722610"/>
    <n v="0.06"/>
    <s v="High"/>
    <s v="Qualified"/>
  </r>
  <r>
    <x v="473"/>
    <x v="339"/>
    <x v="2"/>
    <s v="Kajen Zulkarnain"/>
    <s v="Gang Cikapayang No. 055"/>
    <s v="Surabaya"/>
    <x v="1"/>
    <s v="E1040"/>
    <x v="3"/>
    <x v="18"/>
    <x v="0"/>
    <x v="0"/>
    <s v="Regular Air"/>
    <d v="2018-04-28T00:00:00"/>
    <n v="52800"/>
    <n v="85200"/>
    <n v="32400"/>
    <n v="18"/>
    <n v="1528488"/>
    <n v="0.06"/>
    <s v="High"/>
    <s v="Qualified"/>
  </r>
  <r>
    <x v="474"/>
    <x v="339"/>
    <x v="2"/>
    <s v="Kasiran Firgantoro"/>
    <s v="Jalan Gardujati No. 513"/>
    <s v="Surabaya"/>
    <x v="2"/>
    <s v="E1036"/>
    <x v="1"/>
    <x v="52"/>
    <x v="0"/>
    <x v="1"/>
    <s v="Regular Air"/>
    <d v="2018-04-27T00:00:00"/>
    <n v="43500"/>
    <n v="71400"/>
    <n v="27900"/>
    <n v="42"/>
    <n v="2993802"/>
    <n v="7.0000000000000007E-2"/>
    <s v="High"/>
    <s v="Qualified"/>
  </r>
  <r>
    <x v="475"/>
    <x v="340"/>
    <x v="2"/>
    <s v="Ganep Uwais"/>
    <s v="Gg. Stasiun Wonokromo No. 0"/>
    <s v="Jakarta"/>
    <x v="2"/>
    <s v="E1028"/>
    <x v="0"/>
    <x v="140"/>
    <x v="0"/>
    <x v="3"/>
    <s v="Regular Air"/>
    <d v="2018-04-28T00:00:00"/>
    <n v="43050"/>
    <n v="102600"/>
    <n v="59550"/>
    <n v="26"/>
    <n v="2659392"/>
    <n v="0.08"/>
    <s v="Super"/>
    <s v="Qualified"/>
  </r>
  <r>
    <x v="476"/>
    <x v="340"/>
    <x v="2"/>
    <s v="Kania Tampubolon"/>
    <s v="Gg. Jakarta No. 646"/>
    <s v="Jakarta"/>
    <x v="0"/>
    <s v="E1029"/>
    <x v="3"/>
    <x v="4"/>
    <x v="0"/>
    <x v="1"/>
    <s v="Regular Air"/>
    <d v="2018-04-29T00:00:00"/>
    <n v="13500"/>
    <n v="31500"/>
    <n v="18000"/>
    <n v="34"/>
    <n v="1070370"/>
    <n v="0.02"/>
    <s v="Low"/>
    <s v="Qualified"/>
  </r>
  <r>
    <x v="477"/>
    <x v="341"/>
    <x v="2"/>
    <s v="Michelle Oktaviani"/>
    <s v="Jl. Jend. Sudirman No. 0"/>
    <s v="Surabaya"/>
    <x v="1"/>
    <s v="E1030"/>
    <x v="1"/>
    <x v="31"/>
    <x v="0"/>
    <x v="0"/>
    <s v="Regular Air"/>
    <d v="2018-04-29T00:00:00"/>
    <n v="208200"/>
    <n v="335700"/>
    <n v="127500"/>
    <n v="39"/>
    <n v="13068801"/>
    <n v="7.0000000000000007E-2"/>
    <s v="High"/>
    <s v="Qualified"/>
  </r>
  <r>
    <x v="478"/>
    <x v="342"/>
    <x v="2"/>
    <s v="Gamani Mulyani"/>
    <s v="Gg. Monginsidi No. 3"/>
    <s v="Jakarta"/>
    <x v="1"/>
    <s v="E1029"/>
    <x v="1"/>
    <x v="128"/>
    <x v="0"/>
    <x v="0"/>
    <s v="Regular Air"/>
    <d v="2018-05-01T00:00:00"/>
    <n v="27600"/>
    <n v="43200"/>
    <n v="15600"/>
    <n v="27"/>
    <n v="1163808"/>
    <n v="0.06"/>
    <s v="High"/>
    <s v="Qualified"/>
  </r>
  <r>
    <x v="479"/>
    <x v="343"/>
    <x v="2"/>
    <s v="Bakiono Wahyuni"/>
    <s v="Jl. Rumah Sakit No. 738"/>
    <s v="Jakarta"/>
    <x v="1"/>
    <s v="E1028"/>
    <x v="0"/>
    <x v="122"/>
    <x v="1"/>
    <x v="2"/>
    <s v="Delivery Truck"/>
    <d v="2018-05-01T00:00:00"/>
    <n v="4734150"/>
    <n v="7514550"/>
    <n v="2780400"/>
    <n v="37"/>
    <n v="278038350"/>
    <n v="0"/>
    <s v="Low"/>
    <s v="Qualified"/>
  </r>
  <r>
    <x v="480"/>
    <x v="344"/>
    <x v="2"/>
    <s v="Karna Pertiwi"/>
    <s v="Gg. Surapati No. 50"/>
    <s v="Surabaya"/>
    <x v="0"/>
    <s v="E1033"/>
    <x v="4"/>
    <x v="6"/>
    <x v="0"/>
    <x v="0"/>
    <s v="Express Air"/>
    <d v="2018-05-03T00:00:00"/>
    <n v="1490850"/>
    <n v="2443950"/>
    <n v="953100"/>
    <n v="48"/>
    <n v="117211842"/>
    <n v="0.04"/>
    <s v="Mid"/>
    <s v="Qualified"/>
  </r>
  <r>
    <x v="481"/>
    <x v="345"/>
    <x v="2"/>
    <s v="Najib Pratama"/>
    <s v="Gang Cikapayang No. 055"/>
    <s v="Surabaya"/>
    <x v="2"/>
    <s v="E1040"/>
    <x v="3"/>
    <x v="137"/>
    <x v="0"/>
    <x v="1"/>
    <s v="Regular Air"/>
    <d v="2018-05-05T00:00:00"/>
    <n v="67200"/>
    <n v="122100.00000000001"/>
    <n v="54900.000000000015"/>
    <n v="23"/>
    <n v="2799753.0000000005"/>
    <n v="7.0000000000000007E-2"/>
    <s v="High"/>
    <s v="Qualified"/>
  </r>
  <r>
    <x v="482"/>
    <x v="345"/>
    <x v="2"/>
    <s v="Najib Pratama"/>
    <s v="Gang Cikapayang No. 055"/>
    <s v="Surabaya"/>
    <x v="2"/>
    <s v="E1040"/>
    <x v="3"/>
    <x v="38"/>
    <x v="0"/>
    <x v="0"/>
    <s v="Regular Air"/>
    <d v="2018-05-05T00:00:00"/>
    <n v="17700"/>
    <n v="28200"/>
    <n v="10500"/>
    <n v="33"/>
    <n v="929190"/>
    <n v="0.05"/>
    <s v="High"/>
    <s v="Qualified"/>
  </r>
  <r>
    <x v="483"/>
    <x v="346"/>
    <x v="2"/>
    <s v="Yuni Nugroho"/>
    <s v="Gang Otto Iskandardinata No. 167"/>
    <s v="Surabaya"/>
    <x v="3"/>
    <s v="E1037"/>
    <x v="0"/>
    <x v="43"/>
    <x v="0"/>
    <x v="0"/>
    <s v="Regular Air"/>
    <d v="2018-05-07T00:00:00"/>
    <n v="33750"/>
    <n v="55350"/>
    <n v="21600"/>
    <n v="13"/>
    <n v="716782.5"/>
    <n v="0.05"/>
    <s v="High"/>
    <s v="Qualified"/>
  </r>
  <r>
    <x v="484"/>
    <x v="347"/>
    <x v="2"/>
    <s v="Dwi Suartini"/>
    <s v="Gg. Tubagus Ismail No. 864"/>
    <s v="Bandung"/>
    <x v="1"/>
    <s v="E1032"/>
    <x v="1"/>
    <x v="30"/>
    <x v="1"/>
    <x v="4"/>
    <s v="Regular Air"/>
    <d v="2018-05-07T00:00:00"/>
    <n v="132300"/>
    <n v="314850"/>
    <n v="182550"/>
    <n v="3"/>
    <n v="941401.5"/>
    <n v="0.01"/>
    <s v="Low"/>
    <s v="Not Qualified"/>
  </r>
  <r>
    <x v="485"/>
    <x v="347"/>
    <x v="2"/>
    <s v="Dwi Suartini"/>
    <s v="Gg. Tubagus Ismail No. 864"/>
    <s v="Bandung"/>
    <x v="1"/>
    <s v="E1032"/>
    <x v="1"/>
    <x v="31"/>
    <x v="0"/>
    <x v="0"/>
    <s v="Express Air"/>
    <d v="2018-05-06T00:00:00"/>
    <n v="208200"/>
    <n v="335700"/>
    <n v="127500"/>
    <n v="42"/>
    <n v="14075901"/>
    <n v="7.0000000000000007E-2"/>
    <s v="High"/>
    <s v="Qualified"/>
  </r>
  <r>
    <x v="485"/>
    <x v="347"/>
    <x v="2"/>
    <s v="Dwi Suartini"/>
    <s v="Gg. Tubagus Ismail No. 864"/>
    <s v="Bandung"/>
    <x v="1"/>
    <s v="E1032"/>
    <x v="1"/>
    <x v="23"/>
    <x v="1"/>
    <x v="0"/>
    <s v="Regular Air"/>
    <d v="2018-05-08T00:00:00"/>
    <n v="95850"/>
    <n v="299700"/>
    <n v="203850"/>
    <n v="45"/>
    <n v="13468518"/>
    <n v="0.06"/>
    <s v="High"/>
    <s v="Qualified"/>
  </r>
  <r>
    <x v="486"/>
    <x v="348"/>
    <x v="2"/>
    <s v="Siska Halim"/>
    <s v="Jl. HOS. Cokroaminoto No. 1"/>
    <s v="Surabaya"/>
    <x v="2"/>
    <s v="E1039"/>
    <x v="3"/>
    <x v="2"/>
    <x v="0"/>
    <x v="1"/>
    <s v="Regular Air"/>
    <d v="2018-05-09T00:00:00"/>
    <n v="36150"/>
    <n v="55650"/>
    <n v="19500"/>
    <n v="14"/>
    <n v="774091.5"/>
    <n v="0.09"/>
    <s v="Super"/>
    <s v="Qualified"/>
  </r>
  <r>
    <x v="487"/>
    <x v="349"/>
    <x v="2"/>
    <s v="Bajragin Saputra"/>
    <s v="Jalan Ciwastra No. 383"/>
    <s v="Surabaya"/>
    <x v="2"/>
    <s v="E1032"/>
    <x v="3"/>
    <x v="12"/>
    <x v="0"/>
    <x v="1"/>
    <s v="Regular Air"/>
    <d v="2018-05-12T00:00:00"/>
    <n v="10650"/>
    <n v="17100"/>
    <n v="6450"/>
    <n v="42"/>
    <n v="717174"/>
    <n v="0.06"/>
    <s v="High"/>
    <s v="Qualified"/>
  </r>
  <r>
    <x v="488"/>
    <x v="350"/>
    <x v="2"/>
    <s v="Kairav Winarno"/>
    <s v="Gg. Suniaraja No. 21"/>
    <s v="Surabaya"/>
    <x v="3"/>
    <s v="E1031"/>
    <x v="4"/>
    <x v="97"/>
    <x v="0"/>
    <x v="0"/>
    <s v="Regular Air"/>
    <d v="2018-05-13T00:00:00"/>
    <n v="34350"/>
    <n v="55350"/>
    <n v="21000"/>
    <n v="4"/>
    <n v="220846.5"/>
    <n v="0.01"/>
    <s v="Low"/>
    <s v="Not Qualified"/>
  </r>
  <r>
    <x v="489"/>
    <x v="351"/>
    <x v="2"/>
    <s v="Ani Anggraini"/>
    <s v="Jalan Kapten Muslihat No. 168"/>
    <s v="Surabaya"/>
    <x v="1"/>
    <s v="E1031"/>
    <x v="3"/>
    <x v="24"/>
    <x v="1"/>
    <x v="0"/>
    <s v="Regular Air"/>
    <d v="2018-05-15T00:00:00"/>
    <n v="480300.00000000006"/>
    <n v="2287200"/>
    <n v="1806900"/>
    <n v="21"/>
    <n v="47962584"/>
    <n v="0.03"/>
    <s v="Mid"/>
    <s v="Qualified"/>
  </r>
  <r>
    <x v="490"/>
    <x v="352"/>
    <x v="2"/>
    <s v="Tugiman Santoso"/>
    <s v="Gg. Cihampelas No. 423"/>
    <s v="Surabaya"/>
    <x v="1"/>
    <s v="E1030"/>
    <x v="0"/>
    <x v="67"/>
    <x v="1"/>
    <x v="2"/>
    <s v="Delivery Truck"/>
    <d v="2018-05-17T00:00:00"/>
    <n v="4184850"/>
    <n v="6749850"/>
    <n v="2565000"/>
    <n v="25"/>
    <n v="168678751.5"/>
    <n v="0.01"/>
    <s v="Low"/>
    <s v="Qualified"/>
  </r>
  <r>
    <x v="491"/>
    <x v="353"/>
    <x v="2"/>
    <s v="Bakidin Firmansyah"/>
    <s v="Jl. Jend. Sudirman No. 0"/>
    <s v="Surabaya"/>
    <x v="0"/>
    <s v="E1030"/>
    <x v="0"/>
    <x v="84"/>
    <x v="2"/>
    <x v="5"/>
    <s v="Regular Air"/>
    <d v="2018-05-18T00:00:00"/>
    <n v="842400"/>
    <n v="2054699.9999999998"/>
    <n v="1212299.9999999998"/>
    <n v="2"/>
    <n v="3945023.9999999995"/>
    <n v="0.08"/>
    <s v="Super"/>
    <s v="Qualified"/>
  </r>
  <r>
    <x v="492"/>
    <x v="353"/>
    <x v="2"/>
    <s v="Siska Maryadi"/>
    <s v="Gg. BKR No. 882"/>
    <s v="Bandung"/>
    <x v="2"/>
    <s v="E1032"/>
    <x v="1"/>
    <x v="79"/>
    <x v="0"/>
    <x v="0"/>
    <s v="Regular Air"/>
    <d v="2018-05-18T00:00:00"/>
    <n v="275700"/>
    <n v="437550"/>
    <n v="161850"/>
    <n v="43"/>
    <n v="18792772.5"/>
    <n v="0.05"/>
    <s v="High"/>
    <s v="Qualified"/>
  </r>
  <r>
    <x v="493"/>
    <x v="354"/>
    <x v="2"/>
    <s v="Rendy Andriani"/>
    <s v="Gang Monginsidi No. 432"/>
    <s v="Surabaya"/>
    <x v="3"/>
    <s v="E1035"/>
    <x v="0"/>
    <x v="30"/>
    <x v="1"/>
    <x v="4"/>
    <s v="Regular Air"/>
    <d v="2018-05-21T00:00:00"/>
    <n v="132300"/>
    <n v="314850"/>
    <n v="182550"/>
    <n v="23"/>
    <n v="7210065"/>
    <n v="0.1"/>
    <s v="Super"/>
    <s v="Qualified"/>
  </r>
  <r>
    <x v="494"/>
    <x v="354"/>
    <x v="2"/>
    <s v="Olga Gunawan"/>
    <s v="Gg. Moch. Toha No. 0"/>
    <s v="Surabaya"/>
    <x v="0"/>
    <s v="E1035"/>
    <x v="4"/>
    <x v="49"/>
    <x v="0"/>
    <x v="1"/>
    <s v="Express Air"/>
    <d v="2018-05-18T00:00:00"/>
    <n v="26400"/>
    <n v="50700"/>
    <n v="24300"/>
    <n v="5"/>
    <n v="249444"/>
    <n v="0.08"/>
    <s v="Super"/>
    <s v="Not Qualified"/>
  </r>
  <r>
    <x v="495"/>
    <x v="354"/>
    <x v="2"/>
    <s v="Purwa Nasyidah"/>
    <s v="Jalan Raya Ujungberung No. 5"/>
    <s v="Surabaya"/>
    <x v="1"/>
    <s v="E1037"/>
    <x v="2"/>
    <x v="26"/>
    <x v="0"/>
    <x v="3"/>
    <s v="Regular Air"/>
    <d v="2018-06-14T00:00:00"/>
    <n v="71850"/>
    <n v="179550"/>
    <n v="107700"/>
    <n v="17"/>
    <n v="3046963.5"/>
    <n v="0.03"/>
    <s v="Mid"/>
    <s v="Qualified"/>
  </r>
  <r>
    <x v="496"/>
    <x v="355"/>
    <x v="2"/>
    <s v="Gara Aryani"/>
    <s v="Gang R.E Martadinata No. 969"/>
    <s v="Surabaya"/>
    <x v="0"/>
    <s v="E1036"/>
    <x v="4"/>
    <x v="32"/>
    <x v="0"/>
    <x v="1"/>
    <s v="Regular Air"/>
    <d v="2018-05-21T00:00:00"/>
    <n v="323400"/>
    <n v="548250"/>
    <n v="224850"/>
    <n v="34"/>
    <n v="18624052.5"/>
    <n v="0.03"/>
    <s v="Mid"/>
    <s v="Qualified"/>
  </r>
  <r>
    <x v="497"/>
    <x v="355"/>
    <x v="2"/>
    <s v="Calista Ardianto"/>
    <s v="Jalan Kutai No. 503"/>
    <s v="Surabaya"/>
    <x v="3"/>
    <s v="E1039"/>
    <x v="1"/>
    <x v="108"/>
    <x v="0"/>
    <x v="1"/>
    <s v="Regular Air"/>
    <d v="2018-05-21T00:00:00"/>
    <n v="34650"/>
    <n v="56700"/>
    <n v="22050"/>
    <n v="34"/>
    <n v="1926099"/>
    <n v="0.03"/>
    <s v="Mid"/>
    <s v="Qualified"/>
  </r>
  <r>
    <x v="498"/>
    <x v="356"/>
    <x v="2"/>
    <s v="Nasim Purwanti"/>
    <s v="Jl. Cihampelas No. 4"/>
    <s v="Surabaya"/>
    <x v="3"/>
    <s v="E1038"/>
    <x v="4"/>
    <x v="46"/>
    <x v="1"/>
    <x v="0"/>
    <s v="Regular Air"/>
    <d v="2018-06-02T00:00:00"/>
    <n v="908850"/>
    <n v="1514700"/>
    <n v="605850"/>
    <n v="13"/>
    <n v="19630512"/>
    <n v="0.04"/>
    <s v="Mid"/>
    <s v="Qualified"/>
  </r>
  <r>
    <x v="499"/>
    <x v="357"/>
    <x v="2"/>
    <s v="Gambira Suryono"/>
    <s v="Jl. Antapani Lama No. 705"/>
    <s v="Jakarta"/>
    <x v="3"/>
    <s v="E1028"/>
    <x v="4"/>
    <x v="6"/>
    <x v="0"/>
    <x v="0"/>
    <s v="Regular Air"/>
    <d v="2018-05-25T00:00:00"/>
    <n v="1490850"/>
    <n v="2443950"/>
    <n v="953100"/>
    <n v="39"/>
    <n v="95240731.5"/>
    <n v="0.03"/>
    <s v="Mid"/>
    <s v="Qualified"/>
  </r>
  <r>
    <x v="500"/>
    <x v="358"/>
    <x v="2"/>
    <s v="Arta Rahmawati"/>
    <s v="Jalan Lembong No. 9"/>
    <s v="Surabaya"/>
    <x v="2"/>
    <s v="E1032"/>
    <x v="2"/>
    <x v="87"/>
    <x v="0"/>
    <x v="1"/>
    <s v="Express Air"/>
    <d v="2018-05-31T00:00:00"/>
    <n v="49800"/>
    <n v="77700"/>
    <n v="27900"/>
    <n v="11"/>
    <n v="850038"/>
    <n v="0.06"/>
    <s v="High"/>
    <s v="Qualified"/>
  </r>
  <r>
    <x v="501"/>
    <x v="359"/>
    <x v="2"/>
    <s v="Nyana Suryatmi"/>
    <s v="Gg. Pacuan Kuda No. 49"/>
    <s v="Surabaya"/>
    <x v="1"/>
    <s v="E1037"/>
    <x v="2"/>
    <x v="85"/>
    <x v="0"/>
    <x v="3"/>
    <s v="Regular Air"/>
    <d v="2018-05-27T00:00:00"/>
    <n v="77850"/>
    <n v="194700"/>
    <n v="116850"/>
    <n v="50"/>
    <n v="9719424"/>
    <n v="0.08"/>
    <s v="Super"/>
    <s v="Qualified"/>
  </r>
  <r>
    <x v="502"/>
    <x v="359"/>
    <x v="2"/>
    <s v="Bagus Astuti"/>
    <s v="Jalan Lembong No. 9"/>
    <s v="Surabaya"/>
    <x v="0"/>
    <s v="E1032"/>
    <x v="3"/>
    <x v="41"/>
    <x v="1"/>
    <x v="0"/>
    <s v="Regular Air"/>
    <d v="2018-05-28T00:00:00"/>
    <n v="2347500"/>
    <n v="4514550"/>
    <n v="2167050"/>
    <n v="41"/>
    <n v="184645095"/>
    <n v="0.1"/>
    <s v="Super"/>
    <s v="Qualified"/>
  </r>
  <r>
    <x v="503"/>
    <x v="360"/>
    <x v="2"/>
    <s v="Cawisono Mardhiyah"/>
    <s v="Gang Ahmad Yani No. 6"/>
    <s v="Surabaya"/>
    <x v="2"/>
    <s v="E1038"/>
    <x v="4"/>
    <x v="14"/>
    <x v="0"/>
    <x v="0"/>
    <s v="Express Air"/>
    <d v="2018-05-30T00:00:00"/>
    <n v="68850"/>
    <n v="109200"/>
    <n v="40350"/>
    <n v="5"/>
    <n v="540540"/>
    <n v="0.05"/>
    <s v="High"/>
    <s v="Not Qualified"/>
  </r>
  <r>
    <x v="504"/>
    <x v="361"/>
    <x v="2"/>
    <s v="Bahuwarna Winarsih"/>
    <s v="Jl. Pasir Koja No. 08"/>
    <s v="Bandung"/>
    <x v="0"/>
    <s v="E1041"/>
    <x v="4"/>
    <x v="136"/>
    <x v="0"/>
    <x v="0"/>
    <s v="Regular Air"/>
    <d v="2018-05-31T00:00:00"/>
    <n v="17850"/>
    <n v="29700"/>
    <n v="11850"/>
    <n v="3"/>
    <n v="87615"/>
    <n v="0.05"/>
    <s v="High"/>
    <s v="Not Qualified"/>
  </r>
  <r>
    <x v="505"/>
    <x v="362"/>
    <x v="2"/>
    <s v="Eluh Usamah"/>
    <s v="Jalan Ciumbuleuit No. 76"/>
    <s v="Surabaya"/>
    <x v="1"/>
    <s v="E1039"/>
    <x v="4"/>
    <x v="26"/>
    <x v="0"/>
    <x v="3"/>
    <s v="Regular Air"/>
    <d v="2018-06-03T00:00:00"/>
    <n v="71850"/>
    <n v="179550"/>
    <n v="107700"/>
    <n v="30"/>
    <n v="5372136"/>
    <n v="0.08"/>
    <s v="Super"/>
    <s v="Qualified"/>
  </r>
  <r>
    <x v="506"/>
    <x v="363"/>
    <x v="2"/>
    <s v="Jayeng Wastuti"/>
    <s v="Jalan Kutai No. 503"/>
    <s v="Surabaya"/>
    <x v="1"/>
    <s v="E1039"/>
    <x v="0"/>
    <x v="75"/>
    <x v="0"/>
    <x v="0"/>
    <s v="Regular Air"/>
    <d v="2018-06-04T00:00:00"/>
    <n v="27600"/>
    <n v="43200"/>
    <n v="15600"/>
    <n v="22"/>
    <n v="946080"/>
    <n v="0.1"/>
    <s v="Super"/>
    <s v="Qualified"/>
  </r>
  <r>
    <x v="507"/>
    <x v="363"/>
    <x v="2"/>
    <s v="Bakiadi Hassanah"/>
    <s v="Jalan Gedebage Selatan No. 048"/>
    <s v="Jakarta"/>
    <x v="0"/>
    <s v="E1029"/>
    <x v="0"/>
    <x v="99"/>
    <x v="0"/>
    <x v="0"/>
    <s v="Regular Air"/>
    <d v="2018-06-05T00:00:00"/>
    <n v="50550"/>
    <n v="82950"/>
    <n v="32400"/>
    <n v="12"/>
    <n v="990423"/>
    <n v="0.06"/>
    <s v="High"/>
    <s v="Qualified"/>
  </r>
  <r>
    <x v="508"/>
    <x v="363"/>
    <x v="2"/>
    <s v="Bakiadi Hassanah"/>
    <s v="Jalan Gedebage Selatan No. 048"/>
    <s v="Jakarta"/>
    <x v="0"/>
    <s v="E1029"/>
    <x v="0"/>
    <x v="113"/>
    <x v="0"/>
    <x v="1"/>
    <s v="Regular Air"/>
    <d v="2018-06-03T00:00:00"/>
    <n v="32400.000000000004"/>
    <n v="57750"/>
    <n v="25349.999999999996"/>
    <n v="12"/>
    <n v="687225"/>
    <n v="0.1"/>
    <s v="Super"/>
    <s v="Qualified"/>
  </r>
  <r>
    <x v="509"/>
    <x v="364"/>
    <x v="2"/>
    <s v="Juli Waluyo"/>
    <s v="Gg. Stasiun Wonokromo No. 324"/>
    <s v="Surabaya"/>
    <x v="0"/>
    <s v="E1034"/>
    <x v="1"/>
    <x v="10"/>
    <x v="0"/>
    <x v="0"/>
    <s v="Regular Air"/>
    <d v="2018-06-10T00:00:00"/>
    <n v="73350"/>
    <n v="114600"/>
    <n v="41250"/>
    <n v="32"/>
    <n v="3660324"/>
    <n v="0.06"/>
    <s v="High"/>
    <s v="Qualified"/>
  </r>
  <r>
    <x v="510"/>
    <x v="365"/>
    <x v="2"/>
    <s v="Olga Usamah"/>
    <s v="Jalan S. Parman No. 88"/>
    <s v="Bandung"/>
    <x v="1"/>
    <s v="E1036"/>
    <x v="4"/>
    <x v="124"/>
    <x v="0"/>
    <x v="1"/>
    <s v="Regular Air"/>
    <d v="2018-06-09T00:00:00"/>
    <n v="13050"/>
    <n v="27150"/>
    <n v="14100"/>
    <n v="41"/>
    <n v="1112335.5"/>
    <n v="0.03"/>
    <s v="Mid"/>
    <s v="Qualified"/>
  </r>
  <r>
    <x v="511"/>
    <x v="365"/>
    <x v="2"/>
    <s v="Lembah Rajasa"/>
    <s v="Jalan Raya Setiabudhi No. 595"/>
    <s v="Jakarta"/>
    <x v="3"/>
    <s v="E1029"/>
    <x v="1"/>
    <x v="97"/>
    <x v="0"/>
    <x v="0"/>
    <s v="Regular Air"/>
    <d v="2018-06-08T00:00:00"/>
    <n v="34350"/>
    <n v="55350"/>
    <n v="21000"/>
    <n v="12"/>
    <n v="663093"/>
    <n v="0.02"/>
    <s v="Low"/>
    <s v="Qualified"/>
  </r>
  <r>
    <x v="512"/>
    <x v="366"/>
    <x v="2"/>
    <s v="Nilam Dabukke"/>
    <s v="Gg. Dr. Djunjunan No. 33"/>
    <s v="Surabaya"/>
    <x v="2"/>
    <s v="E1032"/>
    <x v="0"/>
    <x v="128"/>
    <x v="0"/>
    <x v="0"/>
    <s v="Express Air"/>
    <d v="2018-06-12T00:00:00"/>
    <n v="27600"/>
    <n v="43200"/>
    <n v="15600"/>
    <n v="9"/>
    <n v="388800"/>
    <n v="0"/>
    <s v="Low"/>
    <s v="Not Qualified"/>
  </r>
  <r>
    <x v="513"/>
    <x v="367"/>
    <x v="2"/>
    <s v="Mahmud Tarihoran"/>
    <s v="Gang H.J Maemunah No. 6"/>
    <s v="Surabaya"/>
    <x v="2"/>
    <s v="E1038"/>
    <x v="2"/>
    <x v="25"/>
    <x v="1"/>
    <x v="0"/>
    <s v="Regular Air"/>
    <d v="2018-06-13T00:00:00"/>
    <n v="151050"/>
    <n v="239700"/>
    <n v="88650"/>
    <n v="26"/>
    <n v="6229803"/>
    <n v="0.01"/>
    <s v="Low"/>
    <s v="Qualified"/>
  </r>
  <r>
    <x v="514"/>
    <x v="368"/>
    <x v="2"/>
    <s v="Rahmat Handayani"/>
    <s v="Gang Asia Afrika No. 72"/>
    <s v="Surabaya"/>
    <x v="1"/>
    <s v="E1037"/>
    <x v="4"/>
    <x v="142"/>
    <x v="0"/>
    <x v="0"/>
    <s v="Express Air"/>
    <d v="2018-06-15T00:00:00"/>
    <n v="59850"/>
    <n v="93450"/>
    <n v="33600"/>
    <n v="4"/>
    <n v="364455"/>
    <n v="0.1"/>
    <s v="Super"/>
    <s v="Not Qualified"/>
  </r>
  <r>
    <x v="515"/>
    <x v="368"/>
    <x v="2"/>
    <s v="Najwa Usamah"/>
    <s v="Gg. Joyoboyo No. 8"/>
    <s v="Jakarta"/>
    <x v="2"/>
    <s v="E1028"/>
    <x v="1"/>
    <x v="15"/>
    <x v="0"/>
    <x v="1"/>
    <s v="Regular Air"/>
    <d v="2018-06-16T00:00:00"/>
    <n v="19500"/>
    <n v="43200"/>
    <n v="23700"/>
    <n v="43"/>
    <n v="1853280"/>
    <n v="0.1"/>
    <s v="Super"/>
    <s v="Qualified"/>
  </r>
  <r>
    <x v="516"/>
    <x v="369"/>
    <x v="2"/>
    <s v="Danuja Prayoga"/>
    <s v="Gg. Pacuan Kuda No. 49"/>
    <s v="Surabaya"/>
    <x v="0"/>
    <s v="E1037"/>
    <x v="0"/>
    <x v="98"/>
    <x v="0"/>
    <x v="1"/>
    <s v="Regular Air"/>
    <d v="2018-06-16T00:00:00"/>
    <n v="78300"/>
    <n v="147750"/>
    <n v="69450"/>
    <n v="41"/>
    <n v="6050362.5"/>
    <n v="0.05"/>
    <s v="High"/>
    <s v="Qualified"/>
  </r>
  <r>
    <x v="517"/>
    <x v="370"/>
    <x v="2"/>
    <s v="Warsita Nurdiyanti"/>
    <s v="Gang Medokan Ayu No. 764"/>
    <s v="Surabaya"/>
    <x v="1"/>
    <s v="E1038"/>
    <x v="0"/>
    <x v="113"/>
    <x v="0"/>
    <x v="1"/>
    <s v="Regular Air"/>
    <d v="2018-06-18T00:00:00"/>
    <n v="32400.000000000004"/>
    <n v="57750"/>
    <n v="25349.999999999996"/>
    <n v="4"/>
    <n v="225802.5"/>
    <n v="0.09"/>
    <s v="Super"/>
    <s v="Not Qualified"/>
  </r>
  <r>
    <x v="518"/>
    <x v="371"/>
    <x v="2"/>
    <s v="Luwar Yuniar"/>
    <s v="Jalan R.E Martadinata No. 6"/>
    <s v="Jakarta"/>
    <x v="3"/>
    <s v="E1029"/>
    <x v="0"/>
    <x v="9"/>
    <x v="0"/>
    <x v="0"/>
    <s v="Regular Air"/>
    <d v="2018-06-19T00:00:00"/>
    <n v="79950"/>
    <n v="129000"/>
    <n v="49050"/>
    <n v="2"/>
    <n v="251550"/>
    <n v="0.05"/>
    <s v="High"/>
    <s v="Not Qualified"/>
  </r>
  <r>
    <x v="519"/>
    <x v="372"/>
    <x v="2"/>
    <s v="Paiman Uwais"/>
    <s v="Gang Gedebage Selatan No. 1"/>
    <s v="Surabaya"/>
    <x v="3"/>
    <s v="E1036"/>
    <x v="0"/>
    <x v="35"/>
    <x v="0"/>
    <x v="1"/>
    <s v="Regular Air"/>
    <d v="2018-06-24T00:00:00"/>
    <n v="56250"/>
    <n v="106200"/>
    <n v="49950"/>
    <n v="12"/>
    <n v="1263780"/>
    <n v="0.1"/>
    <s v="Super"/>
    <s v="Qualified"/>
  </r>
  <r>
    <x v="520"/>
    <x v="373"/>
    <x v="2"/>
    <s v="Mahdi Rajata"/>
    <s v="Jl. Pasir Koja No. 059"/>
    <s v="Surabaya"/>
    <x v="0"/>
    <s v="E1032"/>
    <x v="1"/>
    <x v="73"/>
    <x v="0"/>
    <x v="0"/>
    <s v="Regular Air"/>
    <d v="2018-06-25T00:00:00"/>
    <n v="29100"/>
    <n v="46200"/>
    <n v="17100"/>
    <n v="4"/>
    <n v="183414"/>
    <n v="0.03"/>
    <s v="Mid"/>
    <s v="Not Qualified"/>
  </r>
  <r>
    <x v="521"/>
    <x v="374"/>
    <x v="2"/>
    <s v="Nasim Purwanti"/>
    <s v="Jl. Cihampelas No. 4"/>
    <s v="Surabaya"/>
    <x v="2"/>
    <s v="E1038"/>
    <x v="0"/>
    <x v="83"/>
    <x v="0"/>
    <x v="0"/>
    <s v="Regular Air"/>
    <d v="2018-06-29T00:00:00"/>
    <n v="32700.000000000004"/>
    <n v="52800"/>
    <n v="20099.999999999996"/>
    <n v="49"/>
    <n v="2582976"/>
    <n v="0.08"/>
    <s v="Super"/>
    <s v="Qualified"/>
  </r>
  <r>
    <x v="522"/>
    <x v="375"/>
    <x v="2"/>
    <s v="Nilam Latupono"/>
    <s v="Jalan Jamika No. 4"/>
    <s v="Surabaya"/>
    <x v="0"/>
    <s v="E1033"/>
    <x v="3"/>
    <x v="122"/>
    <x v="1"/>
    <x v="2"/>
    <s v="Delivery Truck"/>
    <d v="2018-06-29T00:00:00"/>
    <n v="4734150"/>
    <n v="7514550"/>
    <n v="2780400"/>
    <n v="3"/>
    <n v="22092777"/>
    <n v="0.06"/>
    <s v="High"/>
    <s v="Qualified"/>
  </r>
  <r>
    <x v="523"/>
    <x v="375"/>
    <x v="2"/>
    <s v="Yoga Damanik"/>
    <s v="Jalan R.E Martadinata No. 6"/>
    <s v="Jakarta"/>
    <x v="3"/>
    <s v="E1029"/>
    <x v="0"/>
    <x v="90"/>
    <x v="0"/>
    <x v="0"/>
    <s v="Regular Air"/>
    <d v="2018-06-28T00:00:00"/>
    <n v="224250"/>
    <n v="521399.99999999994"/>
    <n v="297149.99999999994"/>
    <n v="43"/>
    <n v="22420199.999999996"/>
    <n v="0"/>
    <s v="Low"/>
    <s v="Qualified"/>
  </r>
  <r>
    <x v="524"/>
    <x v="376"/>
    <x v="2"/>
    <s v="Lukita Lestari"/>
    <s v="Jalan R.E Martadinata No. 6"/>
    <s v="Jakarta"/>
    <x v="2"/>
    <s v="E1029"/>
    <x v="4"/>
    <x v="44"/>
    <x v="0"/>
    <x v="0"/>
    <s v="Regular Air"/>
    <d v="2018-06-29T00:00:00"/>
    <n v="185850"/>
    <n v="299700"/>
    <n v="113850"/>
    <n v="32"/>
    <n v="9575415"/>
    <n v="0.05"/>
    <s v="High"/>
    <s v="Qualified"/>
  </r>
  <r>
    <x v="525"/>
    <x v="377"/>
    <x v="2"/>
    <s v="Cakrajiya Sihombing"/>
    <s v="Gang Otto Iskandardinata No. 167"/>
    <s v="Surabaya"/>
    <x v="1"/>
    <s v="E1037"/>
    <x v="1"/>
    <x v="140"/>
    <x v="0"/>
    <x v="3"/>
    <s v="Regular Air"/>
    <d v="2018-07-03T00:00:00"/>
    <n v="43050"/>
    <n v="102600"/>
    <n v="59550"/>
    <n v="35"/>
    <n v="3588948"/>
    <n v="0.02"/>
    <s v="Low"/>
    <s v="Qualified"/>
  </r>
  <r>
    <x v="526"/>
    <x v="378"/>
    <x v="2"/>
    <s v="Putu Suwarno"/>
    <s v="Jalan R.E Martadinata No. 6"/>
    <s v="Jakarta"/>
    <x v="3"/>
    <s v="E1029"/>
    <x v="1"/>
    <x v="39"/>
    <x v="1"/>
    <x v="0"/>
    <s v="Express Air"/>
    <d v="2018-07-03T00:00:00"/>
    <n v="96000"/>
    <n v="436500"/>
    <n v="340500"/>
    <n v="50"/>
    <n v="21785715"/>
    <n v="0.09"/>
    <s v="Super"/>
    <s v="Qualified"/>
  </r>
  <r>
    <x v="527"/>
    <x v="379"/>
    <x v="2"/>
    <s v="Cengkal Prastuti"/>
    <s v="Gang Setiabudhi No. 1"/>
    <s v="Bandung"/>
    <x v="3"/>
    <s v="E1036"/>
    <x v="2"/>
    <x v="36"/>
    <x v="2"/>
    <x v="3"/>
    <s v="Regular Air"/>
    <d v="2018-07-10T00:00:00"/>
    <n v="82500"/>
    <n v="183300"/>
    <n v="100800"/>
    <n v="5"/>
    <n v="909168"/>
    <n v="0.04"/>
    <s v="Mid"/>
    <s v="Not Qualified"/>
  </r>
  <r>
    <x v="528"/>
    <x v="379"/>
    <x v="2"/>
    <s v="Ajiman Mandasari"/>
    <s v="Jl. Rumah Sakit No. 738"/>
    <s v="Jakarta"/>
    <x v="3"/>
    <s v="E1028"/>
    <x v="1"/>
    <x v="35"/>
    <x v="0"/>
    <x v="1"/>
    <s v="Regular Air"/>
    <d v="2018-07-04T00:00:00"/>
    <n v="56250"/>
    <n v="106200"/>
    <n v="49950"/>
    <n v="31"/>
    <n v="3291138"/>
    <n v="0.01"/>
    <s v="Low"/>
    <s v="Qualified"/>
  </r>
  <r>
    <x v="529"/>
    <x v="380"/>
    <x v="2"/>
    <s v="Hilda Sihotang"/>
    <s v="Jl. S. Parman No. 38"/>
    <s v="Surabaya"/>
    <x v="0"/>
    <s v="E1033"/>
    <x v="0"/>
    <x v="14"/>
    <x v="0"/>
    <x v="0"/>
    <s v="Express Air"/>
    <d v="2018-07-05T00:00:00"/>
    <n v="68850"/>
    <n v="109200"/>
    <n v="40350"/>
    <n v="40"/>
    <n v="4363632"/>
    <n v="0.04"/>
    <s v="Mid"/>
    <s v="Qualified"/>
  </r>
  <r>
    <x v="530"/>
    <x v="381"/>
    <x v="2"/>
    <s v="Kezia Astuti"/>
    <s v="Jl. Rumah Sakit No. 65"/>
    <s v="Surabaya"/>
    <x v="1"/>
    <s v="E1030"/>
    <x v="4"/>
    <x v="99"/>
    <x v="0"/>
    <x v="0"/>
    <s v="Regular Air"/>
    <d v="2018-07-08T00:00:00"/>
    <n v="50550"/>
    <n v="82950"/>
    <n v="32400"/>
    <n v="23"/>
    <n v="1899555"/>
    <n v="0.1"/>
    <s v="Super"/>
    <s v="Qualified"/>
  </r>
  <r>
    <x v="531"/>
    <x v="381"/>
    <x v="2"/>
    <s v="Ilyas Najmudin"/>
    <s v="Gg. Otto Iskandardinata No. 6"/>
    <s v="Jakarta"/>
    <x v="1"/>
    <s v="E1028"/>
    <x v="1"/>
    <x v="18"/>
    <x v="0"/>
    <x v="0"/>
    <s v="Regular Air"/>
    <d v="2018-07-07T00:00:00"/>
    <n v="52800"/>
    <n v="85200"/>
    <n v="32400"/>
    <n v="8"/>
    <n v="679896"/>
    <n v="0.02"/>
    <s v="Low"/>
    <s v="Not Qualified"/>
  </r>
  <r>
    <x v="532"/>
    <x v="382"/>
    <x v="2"/>
    <s v="Darmaji Rajasa"/>
    <s v="Jl. Rumah Sakit No. 738"/>
    <s v="Jakarta"/>
    <x v="0"/>
    <s v="E1028"/>
    <x v="3"/>
    <x v="30"/>
    <x v="1"/>
    <x v="4"/>
    <s v="Regular Air"/>
    <d v="2018-07-09T00:00:00"/>
    <n v="132300"/>
    <n v="314850"/>
    <n v="182550"/>
    <n v="45"/>
    <n v="14158804.5"/>
    <n v="0.03"/>
    <s v="Mid"/>
    <s v="Qualified"/>
  </r>
  <r>
    <x v="533"/>
    <x v="382"/>
    <x v="2"/>
    <s v="Cakrajiya Sihombing"/>
    <s v="Gang Otto Iskandardinata No. 167"/>
    <s v="Surabaya"/>
    <x v="1"/>
    <s v="E1037"/>
    <x v="3"/>
    <x v="76"/>
    <x v="0"/>
    <x v="1"/>
    <s v="Express Air"/>
    <d v="2018-07-09T00:00:00"/>
    <n v="22950"/>
    <n v="41700"/>
    <n v="18750"/>
    <n v="34"/>
    <n v="1417800"/>
    <n v="0"/>
    <s v="Low"/>
    <s v="Qualified"/>
  </r>
  <r>
    <x v="534"/>
    <x v="383"/>
    <x v="2"/>
    <s v="Asirwanda Rahimah"/>
    <s v="Gg. M.H Thamrin No. 784"/>
    <s v="Jakarta"/>
    <x v="3"/>
    <s v="E1029"/>
    <x v="4"/>
    <x v="66"/>
    <x v="1"/>
    <x v="0"/>
    <s v="Regular Air"/>
    <d v="2018-07-14T00:00:00"/>
    <n v="817800"/>
    <n v="1514550"/>
    <n v="696750"/>
    <n v="13"/>
    <n v="19598277"/>
    <n v="0.06"/>
    <s v="High"/>
    <s v="Qualified"/>
  </r>
  <r>
    <x v="535"/>
    <x v="384"/>
    <x v="2"/>
    <s v="Najwa Najmudin"/>
    <s v="Gang Kebonjati No. 827"/>
    <s v="Bandung"/>
    <x v="0"/>
    <s v="E1033"/>
    <x v="4"/>
    <x v="3"/>
    <x v="1"/>
    <x v="2"/>
    <s v="Delivery Truck"/>
    <d v="2018-07-18T00:00:00"/>
    <n v="1125000"/>
    <n v="1814550"/>
    <n v="689550"/>
    <n v="38"/>
    <n v="68789590.5"/>
    <n v="0.09"/>
    <s v="Super"/>
    <s v="Qualified"/>
  </r>
  <r>
    <x v="536"/>
    <x v="384"/>
    <x v="2"/>
    <s v="Rizki Purnawati"/>
    <s v="Gang Monginsidi No. 138"/>
    <s v="Jakarta"/>
    <x v="3"/>
    <s v="E1029"/>
    <x v="0"/>
    <x v="111"/>
    <x v="0"/>
    <x v="1"/>
    <s v="Regular Air"/>
    <d v="2018-07-18T00:00:00"/>
    <n v="38850"/>
    <n v="59700"/>
    <n v="20850"/>
    <n v="2"/>
    <n v="117012"/>
    <n v="0.04"/>
    <s v="Mid"/>
    <s v="Not Qualified"/>
  </r>
  <r>
    <x v="537"/>
    <x v="385"/>
    <x v="2"/>
    <s v="Hendri Fujiati"/>
    <s v="Jl. Raya Ujungberung No. 86"/>
    <s v="Bandung"/>
    <x v="0"/>
    <s v="E1041"/>
    <x v="1"/>
    <x v="99"/>
    <x v="0"/>
    <x v="0"/>
    <s v="Regular Air"/>
    <d v="2018-07-22T00:00:00"/>
    <n v="50550"/>
    <n v="82950"/>
    <n v="32400"/>
    <n v="9"/>
    <n v="739084.5"/>
    <n v="0.09"/>
    <s v="Super"/>
    <s v="Not Qualified"/>
  </r>
  <r>
    <x v="538"/>
    <x v="385"/>
    <x v="2"/>
    <s v="Danuja Rajasa"/>
    <s v="Jl. Pasir Koja No. 64"/>
    <s v="Surabaya"/>
    <x v="3"/>
    <s v="E1032"/>
    <x v="3"/>
    <x v="47"/>
    <x v="0"/>
    <x v="1"/>
    <s v="Regular Air"/>
    <d v="2018-07-22T00:00:00"/>
    <n v="52200"/>
    <n v="81450"/>
    <n v="29250"/>
    <n v="13"/>
    <n v="1057221"/>
    <n v="0.02"/>
    <s v="Low"/>
    <s v="Qualified"/>
  </r>
  <r>
    <x v="539"/>
    <x v="386"/>
    <x v="2"/>
    <s v="Hafshah Utami"/>
    <s v="Jl. HOS. Cokroaminoto No. 1"/>
    <s v="Surabaya"/>
    <x v="2"/>
    <s v="E1039"/>
    <x v="0"/>
    <x v="143"/>
    <x v="0"/>
    <x v="0"/>
    <s v="Regular Air"/>
    <d v="2018-07-26T00:00:00"/>
    <n v="52950"/>
    <n v="129299.99999999999"/>
    <n v="76349.999999999985"/>
    <n v="50"/>
    <n v="6455948.9999999991"/>
    <n v="7.0000000000000007E-2"/>
    <s v="High"/>
    <s v="Qualified"/>
  </r>
  <r>
    <x v="540"/>
    <x v="386"/>
    <x v="2"/>
    <s v="Anggabaya Palastri"/>
    <s v="Gang Cikapayang No. 055"/>
    <s v="Surabaya"/>
    <x v="1"/>
    <s v="E1040"/>
    <x v="1"/>
    <x v="76"/>
    <x v="0"/>
    <x v="1"/>
    <s v="Regular Air"/>
    <d v="2018-07-24T00:00:00"/>
    <n v="22950"/>
    <n v="41700"/>
    <n v="18750"/>
    <n v="19"/>
    <n v="789798"/>
    <n v="0.06"/>
    <s v="High"/>
    <s v="Qualified"/>
  </r>
  <r>
    <x v="541"/>
    <x v="387"/>
    <x v="2"/>
    <s v="Limar Laksmiwati"/>
    <s v="Gang Gedebage Selatan No. 1"/>
    <s v="Bandung"/>
    <x v="3"/>
    <s v="E1039"/>
    <x v="4"/>
    <x v="25"/>
    <x v="1"/>
    <x v="0"/>
    <s v="Regular Air"/>
    <d v="2018-07-25T00:00:00"/>
    <n v="151050"/>
    <n v="239700"/>
    <n v="88650"/>
    <n v="40"/>
    <n v="9585603"/>
    <n v="0.01"/>
    <s v="Low"/>
    <s v="Qualified"/>
  </r>
  <r>
    <x v="542"/>
    <x v="388"/>
    <x v="2"/>
    <s v="Marwata Fujiati"/>
    <s v="Gang Dipatiukur No. 24"/>
    <s v="Surabaya"/>
    <x v="1"/>
    <s v="E1034"/>
    <x v="0"/>
    <x v="113"/>
    <x v="0"/>
    <x v="1"/>
    <s v="Regular Air"/>
    <d v="2018-07-27T00:00:00"/>
    <n v="32400.000000000004"/>
    <n v="57750"/>
    <n v="25349.999999999996"/>
    <n v="42"/>
    <n v="2424922.5"/>
    <n v="0.01"/>
    <s v="Low"/>
    <s v="Qualified"/>
  </r>
  <r>
    <x v="543"/>
    <x v="389"/>
    <x v="2"/>
    <s v="Bakiono Wahyuni"/>
    <s v="Jl. Rumah Sakit No. 738"/>
    <s v="Jakarta"/>
    <x v="1"/>
    <s v="E1028"/>
    <x v="4"/>
    <x v="99"/>
    <x v="0"/>
    <x v="0"/>
    <s v="Regular Air"/>
    <d v="2018-08-01T00:00:00"/>
    <n v="50550"/>
    <n v="82950"/>
    <n v="32400"/>
    <n v="30"/>
    <n v="2487670.5"/>
    <n v="0.01"/>
    <s v="Low"/>
    <s v="Qualified"/>
  </r>
  <r>
    <x v="544"/>
    <x v="389"/>
    <x v="2"/>
    <s v="Galuh Zulaika"/>
    <s v="Jalan Otto Iskandardinata No. 1"/>
    <s v="Jakarta"/>
    <x v="1"/>
    <s v="E1029"/>
    <x v="4"/>
    <x v="99"/>
    <x v="0"/>
    <x v="0"/>
    <s v="Regular Air"/>
    <d v="2018-08-01T00:00:00"/>
    <n v="50550"/>
    <n v="82950"/>
    <n v="32400"/>
    <n v="27"/>
    <n v="2236332"/>
    <n v="0.04"/>
    <s v="Mid"/>
    <s v="Qualified"/>
  </r>
  <r>
    <x v="545"/>
    <x v="389"/>
    <x v="2"/>
    <s v="Jayadi Safitri"/>
    <s v="Gg. Setiabudhi No. 32"/>
    <s v="Surabaya"/>
    <x v="3"/>
    <s v="E1040"/>
    <x v="4"/>
    <x v="80"/>
    <x v="0"/>
    <x v="0"/>
    <s v="Regular Air"/>
    <d v="2018-07-31T00:00:00"/>
    <n v="52500"/>
    <n v="86100"/>
    <n v="33600"/>
    <n v="23"/>
    <n v="1975134"/>
    <n v="0.06"/>
    <s v="High"/>
    <s v="Qualified"/>
  </r>
  <r>
    <x v="546"/>
    <x v="390"/>
    <x v="2"/>
    <s v="Cengkal Prastuti"/>
    <s v="Gang Setiabudhi No. 1"/>
    <s v="Bandung"/>
    <x v="1"/>
    <s v="E1036"/>
    <x v="3"/>
    <x v="23"/>
    <x v="1"/>
    <x v="0"/>
    <s v="Express Air"/>
    <d v="2018-08-01T00:00:00"/>
    <n v="95850"/>
    <n v="299700"/>
    <n v="203850"/>
    <n v="6"/>
    <n v="1774224"/>
    <n v="0.08"/>
    <s v="Super"/>
    <s v="Not Qualified"/>
  </r>
  <r>
    <x v="547"/>
    <x v="391"/>
    <x v="2"/>
    <s v="Ratna Sitorus"/>
    <s v="Gang Sadang Serang No. 74"/>
    <s v="Surabaya"/>
    <x v="1"/>
    <s v="E1039"/>
    <x v="0"/>
    <x v="69"/>
    <x v="0"/>
    <x v="1"/>
    <s v="Express Air"/>
    <d v="2018-08-04T00:00:00"/>
    <n v="44700"/>
    <n v="87600"/>
    <n v="42900"/>
    <n v="12"/>
    <n v="1049448"/>
    <n v="0.02"/>
    <s v="Low"/>
    <s v="Qualified"/>
  </r>
  <r>
    <x v="548"/>
    <x v="392"/>
    <x v="2"/>
    <s v="Yuni Wastuti"/>
    <s v="Jl. S. Parman No. 91"/>
    <s v="Surabaya"/>
    <x v="3"/>
    <s v="E1034"/>
    <x v="0"/>
    <x v="110"/>
    <x v="1"/>
    <x v="5"/>
    <s v="Regular Air"/>
    <d v="2018-08-05T00:00:00"/>
    <n v="5669850"/>
    <n v="8999850"/>
    <n v="3330000"/>
    <n v="50"/>
    <n v="449182513.5"/>
    <n v="0.09"/>
    <s v="Super"/>
    <s v="Qualified"/>
  </r>
  <r>
    <x v="549"/>
    <x v="393"/>
    <x v="2"/>
    <s v="Wani Astuti"/>
    <s v="Gg. Siliwangi No. 82"/>
    <s v="Surabaya"/>
    <x v="1"/>
    <s v="E1036"/>
    <x v="2"/>
    <x v="49"/>
    <x v="0"/>
    <x v="1"/>
    <s v="Regular Air"/>
    <d v="2018-08-06T00:00:00"/>
    <n v="26400"/>
    <n v="50700"/>
    <n v="24300"/>
    <n v="31"/>
    <n v="1569672"/>
    <n v="0.04"/>
    <s v="Mid"/>
    <s v="Qualified"/>
  </r>
  <r>
    <x v="550"/>
    <x v="394"/>
    <x v="2"/>
    <s v="Galar Nasyidah"/>
    <s v="Gg. Monginsidi No. 3"/>
    <s v="Jakarta"/>
    <x v="3"/>
    <s v="E1029"/>
    <x v="1"/>
    <x v="65"/>
    <x v="0"/>
    <x v="1"/>
    <s v="Regular Air"/>
    <d v="2018-08-08T00:00:00"/>
    <n v="3600"/>
    <n v="18900"/>
    <n v="15300"/>
    <n v="35"/>
    <n v="659610"/>
    <n v="0.1"/>
    <s v="Super"/>
    <s v="Qualified"/>
  </r>
  <r>
    <x v="551"/>
    <x v="394"/>
    <x v="2"/>
    <s v="Galar Nasyidah"/>
    <s v="Gg. Monginsidi No. 3"/>
    <s v="Jakarta"/>
    <x v="3"/>
    <s v="E1029"/>
    <x v="1"/>
    <x v="1"/>
    <x v="0"/>
    <x v="1"/>
    <s v="Regular Air"/>
    <d v="2018-08-09T00:00:00"/>
    <n v="35850"/>
    <n v="63900"/>
    <n v="28050"/>
    <n v="8"/>
    <n v="504810"/>
    <n v="0.1"/>
    <s v="Super"/>
    <s v="Not Qualified"/>
  </r>
  <r>
    <x v="552"/>
    <x v="394"/>
    <x v="2"/>
    <s v="Lembah Saragih"/>
    <s v="Gg. Monginsidi No. 3"/>
    <s v="Jakarta"/>
    <x v="3"/>
    <s v="E1029"/>
    <x v="1"/>
    <x v="67"/>
    <x v="1"/>
    <x v="5"/>
    <s v="Regular Air"/>
    <d v="2018-08-09T00:00:00"/>
    <n v="3240000"/>
    <n v="6749850"/>
    <n v="3509850"/>
    <n v="2"/>
    <n v="12959712"/>
    <n v="0.08"/>
    <s v="Super"/>
    <s v="Qualified"/>
  </r>
  <r>
    <x v="553"/>
    <x v="395"/>
    <x v="2"/>
    <s v="Daliman Pranowo"/>
    <s v="Gg. Merdeka No. 97"/>
    <s v="Bandung"/>
    <x v="1"/>
    <s v="E1039"/>
    <x v="1"/>
    <x v="30"/>
    <x v="1"/>
    <x v="4"/>
    <s v="Regular Air"/>
    <d v="2018-08-08T00:00:00"/>
    <n v="132300"/>
    <n v="314850"/>
    <n v="182550"/>
    <n v="19"/>
    <n v="5979001.5"/>
    <n v="0.01"/>
    <s v="Low"/>
    <s v="Qualified"/>
  </r>
  <r>
    <x v="554"/>
    <x v="395"/>
    <x v="2"/>
    <s v="Dacin Setiawan"/>
    <s v="Jl. K.H. Wahid Hasyim No. 4"/>
    <s v="Jakarta"/>
    <x v="0"/>
    <s v="E1028"/>
    <x v="1"/>
    <x v="31"/>
    <x v="0"/>
    <x v="0"/>
    <s v="Regular Air"/>
    <d v="2018-08-10T00:00:00"/>
    <n v="208200"/>
    <n v="335700"/>
    <n v="127500"/>
    <n v="6"/>
    <n v="2014200"/>
    <n v="0"/>
    <s v="Low"/>
    <s v="Qualified"/>
  </r>
  <r>
    <x v="555"/>
    <x v="396"/>
    <x v="2"/>
    <s v="Balijan Setiawan"/>
    <s v="Gg. M.H Thamrin No. 784"/>
    <s v="Jakarta"/>
    <x v="0"/>
    <s v="E1029"/>
    <x v="2"/>
    <x v="70"/>
    <x v="0"/>
    <x v="0"/>
    <s v="Express Air"/>
    <d v="2018-08-12T00:00:00"/>
    <n v="54750"/>
    <n v="89700"/>
    <n v="34950"/>
    <n v="50"/>
    <n v="4476927"/>
    <n v="0.09"/>
    <s v="Super"/>
    <s v="Qualified"/>
  </r>
  <r>
    <x v="556"/>
    <x v="396"/>
    <x v="2"/>
    <s v="Amelia Kuswoyo"/>
    <s v="Gg. Jakarta No. 646"/>
    <s v="Jakarta"/>
    <x v="1"/>
    <s v="E1029"/>
    <x v="3"/>
    <x v="122"/>
    <x v="1"/>
    <x v="2"/>
    <s v="Delivery Truck"/>
    <d v="2018-08-13T00:00:00"/>
    <n v="4734150"/>
    <n v="7514550"/>
    <n v="2780400"/>
    <n v="44"/>
    <n v="329963890.5"/>
    <n v="0.09"/>
    <s v="Super"/>
    <s v="Qualified"/>
  </r>
  <r>
    <x v="557"/>
    <x v="397"/>
    <x v="2"/>
    <s v="Satya Nurdiyanti"/>
    <s v="Jalan S. Parman No. 88"/>
    <s v="Bandung"/>
    <x v="1"/>
    <s v="E1036"/>
    <x v="2"/>
    <x v="128"/>
    <x v="0"/>
    <x v="0"/>
    <s v="Regular Air"/>
    <d v="2018-08-16T00:00:00"/>
    <n v="27600"/>
    <n v="43200"/>
    <n v="15600"/>
    <n v="29"/>
    <n v="1251504"/>
    <n v="0.03"/>
    <s v="Mid"/>
    <s v="Qualified"/>
  </r>
  <r>
    <x v="558"/>
    <x v="398"/>
    <x v="2"/>
    <s v="Kuncara Hasanah"/>
    <s v="Jl. Rumah Sakit No. 738"/>
    <s v="Jakarta"/>
    <x v="2"/>
    <s v="E1028"/>
    <x v="0"/>
    <x v="77"/>
    <x v="0"/>
    <x v="0"/>
    <s v="Regular Air"/>
    <d v="2018-08-14T00:00:00"/>
    <n v="33900"/>
    <n v="53700"/>
    <n v="19800"/>
    <n v="7"/>
    <n v="371067"/>
    <n v="0.09"/>
    <s v="Super"/>
    <s v="Not Qualified"/>
  </r>
  <r>
    <x v="559"/>
    <x v="399"/>
    <x v="2"/>
    <s v="Febi Pangestu"/>
    <s v="Gang Sentot Alibasa No. 38"/>
    <s v="Surabaya"/>
    <x v="3"/>
    <s v="E1033"/>
    <x v="3"/>
    <x v="135"/>
    <x v="0"/>
    <x v="0"/>
    <s v="Regular Air"/>
    <d v="2018-08-14T00:00:00"/>
    <n v="60450.000000000007"/>
    <n v="140700"/>
    <n v="80250"/>
    <n v="31"/>
    <n v="4350444"/>
    <n v="0.08"/>
    <s v="Super"/>
    <s v="Qualified"/>
  </r>
  <r>
    <x v="560"/>
    <x v="400"/>
    <x v="2"/>
    <s v="Bakda Firmansyah"/>
    <s v="Gg. Rumah Sakit No. 617"/>
    <s v="Surabaya"/>
    <x v="0"/>
    <s v="E1038"/>
    <x v="1"/>
    <x v="13"/>
    <x v="0"/>
    <x v="3"/>
    <s v="Regular Air"/>
    <d v="2018-08-15T00:00:00"/>
    <n v="51300"/>
    <n v="125100"/>
    <n v="73800"/>
    <n v="21"/>
    <n v="2623347"/>
    <n v="0.03"/>
    <s v="Mid"/>
    <s v="Qualified"/>
  </r>
  <r>
    <x v="561"/>
    <x v="401"/>
    <x v="2"/>
    <s v="Usman Prabowo"/>
    <s v="Jl. K.H. Wahid Hasyim No. 4"/>
    <s v="Jakarta"/>
    <x v="1"/>
    <s v="E1029"/>
    <x v="1"/>
    <x v="25"/>
    <x v="1"/>
    <x v="0"/>
    <s v="Regular Air"/>
    <d v="2018-08-17T00:00:00"/>
    <n v="151050"/>
    <n v="239700"/>
    <n v="88650"/>
    <n v="26"/>
    <n v="6225009"/>
    <n v="0.03"/>
    <s v="Mid"/>
    <s v="Qualified"/>
  </r>
  <r>
    <x v="562"/>
    <x v="402"/>
    <x v="2"/>
    <s v="Mursita Yuniar"/>
    <s v="Jalan Gardujati No. 6"/>
    <s v="Surabaya"/>
    <x v="1"/>
    <s v="E1034"/>
    <x v="0"/>
    <x v="123"/>
    <x v="0"/>
    <x v="0"/>
    <s v="Regular Air"/>
    <d v="2018-08-17T00:00:00"/>
    <n v="1263300"/>
    <n v="3158250"/>
    <n v="1894950"/>
    <n v="18"/>
    <n v="56690587.5"/>
    <n v="0.05"/>
    <s v="High"/>
    <s v="Qualified"/>
  </r>
  <r>
    <x v="563"/>
    <x v="403"/>
    <x v="2"/>
    <s v="Liman Siregar"/>
    <s v="Jalan R.E Martadinata No. 6"/>
    <s v="Jakarta"/>
    <x v="0"/>
    <s v="E1029"/>
    <x v="2"/>
    <x v="31"/>
    <x v="0"/>
    <x v="0"/>
    <s v="Regular Air"/>
    <d v="2018-08-20T00:00:00"/>
    <n v="208200"/>
    <n v="335700"/>
    <n v="127500"/>
    <n v="45"/>
    <n v="15089715"/>
    <n v="0.05"/>
    <s v="High"/>
    <s v="Qualified"/>
  </r>
  <r>
    <x v="564"/>
    <x v="404"/>
    <x v="2"/>
    <s v="Daliman Pranowo"/>
    <s v="Gg. Merdeka No. 97"/>
    <s v="Bandung"/>
    <x v="1"/>
    <s v="E1039"/>
    <x v="3"/>
    <x v="66"/>
    <x v="1"/>
    <x v="0"/>
    <s v="Regular Air"/>
    <d v="2018-08-23T00:00:00"/>
    <n v="817800"/>
    <n v="1514550"/>
    <n v="696750"/>
    <n v="15"/>
    <n v="22566795"/>
    <n v="0.1"/>
    <s v="Super"/>
    <s v="Qualified"/>
  </r>
  <r>
    <x v="565"/>
    <x v="405"/>
    <x v="2"/>
    <s v="Prayogo Rajata"/>
    <s v="Gg. Jamika No. 6"/>
    <s v="Surabaya"/>
    <x v="1"/>
    <s v="E1036"/>
    <x v="4"/>
    <x v="116"/>
    <x v="0"/>
    <x v="3"/>
    <s v="Regular Air"/>
    <d v="2018-08-25T00:00:00"/>
    <n v="62850.000000000007"/>
    <n v="153450"/>
    <n v="90600"/>
    <n v="46"/>
    <n v="7051027.5"/>
    <n v="0.05"/>
    <s v="High"/>
    <s v="Qualified"/>
  </r>
  <r>
    <x v="566"/>
    <x v="405"/>
    <x v="2"/>
    <s v="Prayogo Rajata"/>
    <s v="Gg. Jamika No. 6"/>
    <s v="Surabaya"/>
    <x v="1"/>
    <s v="E1036"/>
    <x v="4"/>
    <x v="70"/>
    <x v="0"/>
    <x v="0"/>
    <s v="Regular Air"/>
    <d v="2018-08-25T00:00:00"/>
    <n v="54750"/>
    <n v="89700"/>
    <n v="34950"/>
    <n v="4"/>
    <n v="352521"/>
    <n v="7.0000000000000007E-2"/>
    <s v="High"/>
    <s v="Not Qualified"/>
  </r>
  <r>
    <x v="567"/>
    <x v="406"/>
    <x v="2"/>
    <s v="Rafi Anggriawan"/>
    <s v="Gg. Stasiun Wonokromo No. 0"/>
    <s v="Jakarta"/>
    <x v="1"/>
    <s v="E1028"/>
    <x v="0"/>
    <x v="127"/>
    <x v="0"/>
    <x v="1"/>
    <s v="Regular Air"/>
    <d v="2018-08-26T00:00:00"/>
    <n v="28200"/>
    <n v="47100"/>
    <n v="18900"/>
    <n v="50"/>
    <n v="2355000"/>
    <n v="0"/>
    <s v="Low"/>
    <s v="Qualified"/>
  </r>
  <r>
    <x v="568"/>
    <x v="407"/>
    <x v="2"/>
    <s v="Kairav Mandasari"/>
    <s v="Jalan Sukabumi No. 509"/>
    <s v="Surabaya"/>
    <x v="1"/>
    <s v="E1030"/>
    <x v="4"/>
    <x v="65"/>
    <x v="0"/>
    <x v="1"/>
    <s v="Express Air"/>
    <d v="2018-08-26T00:00:00"/>
    <n v="3600"/>
    <n v="18900"/>
    <n v="15300"/>
    <n v="35"/>
    <n v="660366"/>
    <n v="0.06"/>
    <s v="High"/>
    <s v="Qualified"/>
  </r>
  <r>
    <x v="569"/>
    <x v="407"/>
    <x v="2"/>
    <s v="Ozy Pratama"/>
    <s v="Gg. Surapati No. 471"/>
    <s v="Surabaya"/>
    <x v="0"/>
    <s v="E1038"/>
    <x v="0"/>
    <x v="50"/>
    <x v="0"/>
    <x v="0"/>
    <s v="Regular Air"/>
    <d v="2018-08-28T00:00:00"/>
    <n v="2682450"/>
    <n v="6238200"/>
    <n v="3555750"/>
    <n v="11"/>
    <n v="68245908"/>
    <n v="0.06"/>
    <s v="High"/>
    <s v="Qualified"/>
  </r>
  <r>
    <x v="570"/>
    <x v="408"/>
    <x v="2"/>
    <s v="Cahyo Widodo"/>
    <s v="Gang Lembong No. 1"/>
    <s v="Surabaya"/>
    <x v="0"/>
    <s v="E1034"/>
    <x v="0"/>
    <x v="85"/>
    <x v="0"/>
    <x v="3"/>
    <s v="Regular Air"/>
    <d v="2018-08-29T00:00:00"/>
    <n v="77850"/>
    <n v="194700"/>
    <n v="116850"/>
    <n v="23"/>
    <n v="4476153"/>
    <n v="0.01"/>
    <s v="Low"/>
    <s v="Qualified"/>
  </r>
  <r>
    <x v="571"/>
    <x v="409"/>
    <x v="2"/>
    <s v="Maman Wulandari"/>
    <s v="Jl. Pasir Koja No. 64"/>
    <s v="Surabaya"/>
    <x v="0"/>
    <s v="E1032"/>
    <x v="3"/>
    <x v="44"/>
    <x v="0"/>
    <x v="0"/>
    <s v="Regular Air"/>
    <d v="2018-09-01T00:00:00"/>
    <n v="185850"/>
    <n v="299700"/>
    <n v="113850"/>
    <n v="33"/>
    <n v="9863127"/>
    <n v="0.09"/>
    <s v="Super"/>
    <s v="Qualified"/>
  </r>
  <r>
    <x v="572"/>
    <x v="410"/>
    <x v="2"/>
    <s v="Respati Puspita"/>
    <s v="Gang Pelajar Pejuang No. 95"/>
    <s v="Bandung"/>
    <x v="1"/>
    <s v="E1033"/>
    <x v="3"/>
    <x v="8"/>
    <x v="0"/>
    <x v="0"/>
    <s v="Regular Air"/>
    <d v="2018-09-01T00:00:00"/>
    <n v="814350"/>
    <n v="1357200"/>
    <n v="542850"/>
    <n v="11"/>
    <n v="14874912"/>
    <n v="0.04"/>
    <s v="Mid"/>
    <s v="Qualified"/>
  </r>
  <r>
    <x v="573"/>
    <x v="410"/>
    <x v="2"/>
    <s v="Putu Suwarno"/>
    <s v="Jalan R.E Martadinata No. 6"/>
    <s v="Jakarta"/>
    <x v="3"/>
    <s v="E1029"/>
    <x v="3"/>
    <x v="136"/>
    <x v="0"/>
    <x v="0"/>
    <s v="Regular Air"/>
    <d v="2018-08-30T00:00:00"/>
    <n v="17850"/>
    <n v="29700"/>
    <n v="11850"/>
    <n v="29"/>
    <n v="858627"/>
    <n v="0.09"/>
    <s v="Super"/>
    <s v="Qualified"/>
  </r>
  <r>
    <x v="574"/>
    <x v="410"/>
    <x v="2"/>
    <s v="Unggul Megantara"/>
    <s v="Gang Otto Iskandardinata No. 167"/>
    <s v="Surabaya"/>
    <x v="1"/>
    <s v="E1037"/>
    <x v="2"/>
    <x v="48"/>
    <x v="1"/>
    <x v="3"/>
    <s v="Regular Air"/>
    <d v="2018-09-06T00:00:00"/>
    <n v="302700"/>
    <n v="531150"/>
    <n v="228450"/>
    <n v="1"/>
    <n v="478035"/>
    <n v="0.1"/>
    <s v="Super"/>
    <s v="Not Qualified"/>
  </r>
  <r>
    <x v="575"/>
    <x v="411"/>
    <x v="2"/>
    <s v="Widya Sihotang"/>
    <s v="Gang R.E Martadinata No. 969"/>
    <s v="Surabaya"/>
    <x v="1"/>
    <s v="E1036"/>
    <x v="1"/>
    <x v="75"/>
    <x v="0"/>
    <x v="0"/>
    <s v="Regular Air"/>
    <d v="2018-09-01T00:00:00"/>
    <n v="27600"/>
    <n v="43200"/>
    <n v="15600"/>
    <n v="16"/>
    <n v="689040"/>
    <n v="0.05"/>
    <s v="High"/>
    <s v="Qualified"/>
  </r>
  <r>
    <x v="576"/>
    <x v="412"/>
    <x v="2"/>
    <s v="Asirwanda Rahimah"/>
    <s v="Gg. M.H Thamrin No. 784"/>
    <s v="Jakarta"/>
    <x v="1"/>
    <s v="E1029"/>
    <x v="0"/>
    <x v="75"/>
    <x v="0"/>
    <x v="0"/>
    <s v="Regular Air"/>
    <d v="2018-09-04T00:00:00"/>
    <n v="27600"/>
    <n v="43200"/>
    <n v="15600"/>
    <n v="26"/>
    <n v="1119744"/>
    <n v="0.08"/>
    <s v="Super"/>
    <s v="Qualified"/>
  </r>
  <r>
    <x v="577"/>
    <x v="412"/>
    <x v="2"/>
    <s v="Sidiq Sirait"/>
    <s v="Jl. Surapati No. 996"/>
    <s v="Jakarta"/>
    <x v="0"/>
    <s v="E1029"/>
    <x v="1"/>
    <x v="48"/>
    <x v="1"/>
    <x v="3"/>
    <s v="Regular Air"/>
    <d v="2018-09-03T00:00:00"/>
    <n v="302700"/>
    <n v="531150"/>
    <n v="228450"/>
    <n v="49"/>
    <n v="26015727"/>
    <n v="0.02"/>
    <s v="Low"/>
    <s v="Qualified"/>
  </r>
  <r>
    <x v="578"/>
    <x v="412"/>
    <x v="2"/>
    <s v="Lanjar Tampubolon"/>
    <s v="Gg. Suniaraja No. 21"/>
    <s v="Surabaya"/>
    <x v="3"/>
    <s v="E1031"/>
    <x v="1"/>
    <x v="17"/>
    <x v="1"/>
    <x v="0"/>
    <s v="Regular Air"/>
    <d v="2018-09-02T00:00:00"/>
    <n v="1223850"/>
    <n v="2399850"/>
    <n v="1176000"/>
    <n v="19"/>
    <n v="45357165"/>
    <n v="0.1"/>
    <s v="Super"/>
    <s v="Qualified"/>
  </r>
  <r>
    <x v="579"/>
    <x v="413"/>
    <x v="2"/>
    <s v="Daliman Pranowo"/>
    <s v="Gg. Merdeka No. 97"/>
    <s v="Bandung"/>
    <x v="1"/>
    <s v="E1039"/>
    <x v="1"/>
    <x v="108"/>
    <x v="0"/>
    <x v="1"/>
    <s v="Regular Air"/>
    <d v="2018-09-05T00:00:00"/>
    <n v="34650"/>
    <n v="56700"/>
    <n v="22050"/>
    <n v="19"/>
    <n v="1075599"/>
    <n v="0.03"/>
    <s v="Mid"/>
    <s v="Qualified"/>
  </r>
  <r>
    <x v="580"/>
    <x v="414"/>
    <x v="2"/>
    <s v="Raina Manullang"/>
    <s v="Jalan Jend. A. Yani No. 48"/>
    <s v="Surabaya"/>
    <x v="1"/>
    <s v="E1036"/>
    <x v="4"/>
    <x v="4"/>
    <x v="0"/>
    <x v="1"/>
    <s v="Regular Air"/>
    <d v="2018-09-06T00:00:00"/>
    <n v="13500"/>
    <n v="31500"/>
    <n v="18000"/>
    <n v="17"/>
    <n v="532665"/>
    <n v="0.09"/>
    <s v="Super"/>
    <s v="Qualified"/>
  </r>
  <r>
    <x v="581"/>
    <x v="414"/>
    <x v="2"/>
    <s v="Taufik Najmudin"/>
    <s v="Jalan R.E Martadinata No. 6"/>
    <s v="Jakarta"/>
    <x v="2"/>
    <s v="E1029"/>
    <x v="2"/>
    <x v="35"/>
    <x v="0"/>
    <x v="1"/>
    <s v="Regular Air"/>
    <d v="2018-09-09T00:00:00"/>
    <n v="56250"/>
    <n v="106200"/>
    <n v="49950"/>
    <n v="49"/>
    <n v="5203800"/>
    <n v="0"/>
    <s v="Low"/>
    <s v="Qualified"/>
  </r>
  <r>
    <x v="582"/>
    <x v="415"/>
    <x v="2"/>
    <s v="Lintang Prabowo"/>
    <s v="Jl. Suryakencana No. 75"/>
    <s v="Jakarta"/>
    <x v="1"/>
    <s v="E1028"/>
    <x v="1"/>
    <x v="5"/>
    <x v="0"/>
    <x v="1"/>
    <s v="Regular Air"/>
    <d v="2018-09-09T00:00:00"/>
    <n v="16350.000000000002"/>
    <n v="39000"/>
    <n v="22650"/>
    <n v="8"/>
    <n v="310440"/>
    <n v="0.04"/>
    <s v="Mid"/>
    <s v="Not Qualified"/>
  </r>
  <r>
    <x v="583"/>
    <x v="416"/>
    <x v="2"/>
    <s v="Koko Setiawan"/>
    <s v="Gang Yos Sudarso No. 13"/>
    <s v="Surabaya"/>
    <x v="3"/>
    <s v="E1039"/>
    <x v="3"/>
    <x v="23"/>
    <x v="1"/>
    <x v="0"/>
    <s v="Regular Air"/>
    <d v="2018-09-10T00:00:00"/>
    <n v="95850"/>
    <n v="299700"/>
    <n v="203850"/>
    <n v="7"/>
    <n v="2070927"/>
    <n v="0.09"/>
    <s v="Super"/>
    <s v="Qualified"/>
  </r>
  <r>
    <x v="584"/>
    <x v="417"/>
    <x v="2"/>
    <s v="Elma Agustina"/>
    <s v="Gg. Waringin No. 112"/>
    <s v="Surabaya"/>
    <x v="1"/>
    <s v="E1034"/>
    <x v="3"/>
    <x v="5"/>
    <x v="0"/>
    <x v="1"/>
    <s v="Express Air"/>
    <d v="2018-09-10T00:00:00"/>
    <n v="16350.000000000002"/>
    <n v="39000"/>
    <n v="22650"/>
    <n v="42"/>
    <n v="1636050"/>
    <n v="0.05"/>
    <s v="High"/>
    <s v="Qualified"/>
  </r>
  <r>
    <x v="585"/>
    <x v="418"/>
    <x v="2"/>
    <s v="Amelia Kuswoyo"/>
    <s v="Gg. Jakarta No. 646"/>
    <s v="Jakarta"/>
    <x v="1"/>
    <s v="E1029"/>
    <x v="0"/>
    <x v="128"/>
    <x v="0"/>
    <x v="0"/>
    <s v="Regular Air"/>
    <d v="2018-09-12T00:00:00"/>
    <n v="27600"/>
    <n v="43200"/>
    <n v="15600"/>
    <n v="24"/>
    <n v="1033776"/>
    <n v="7.0000000000000007E-2"/>
    <s v="High"/>
    <s v="Qualified"/>
  </r>
  <r>
    <x v="586"/>
    <x v="419"/>
    <x v="2"/>
    <s v="Elvin Yuniar"/>
    <s v="Jl. Rumah Sakit No. 738"/>
    <s v="Jakarta"/>
    <x v="1"/>
    <s v="E1028"/>
    <x v="3"/>
    <x v="30"/>
    <x v="1"/>
    <x v="4"/>
    <s v="Express Air"/>
    <d v="2018-09-14T00:00:00"/>
    <n v="132300"/>
    <n v="314850"/>
    <n v="182550"/>
    <n v="18"/>
    <n v="5667300"/>
    <n v="0"/>
    <s v="Low"/>
    <s v="Qualified"/>
  </r>
  <r>
    <x v="587"/>
    <x v="419"/>
    <x v="2"/>
    <s v="Kamidin Saptono"/>
    <s v="Gang Monginsidi No. 138"/>
    <s v="Jakarta"/>
    <x v="2"/>
    <s v="E1029"/>
    <x v="4"/>
    <x v="29"/>
    <x v="1"/>
    <x v="3"/>
    <s v="Regular Air"/>
    <d v="2018-09-13T00:00:00"/>
    <n v="28050"/>
    <n v="121799.99999999999"/>
    <n v="93749.999999999985"/>
    <n v="3"/>
    <n v="361745.99999999994"/>
    <n v="0.03"/>
    <s v="Mid"/>
    <s v="Not Qualified"/>
  </r>
  <r>
    <x v="588"/>
    <x v="419"/>
    <x v="2"/>
    <s v="Titi Kuswandari"/>
    <s v="Jalan Pasteur No. 217"/>
    <s v="Surabaya"/>
    <x v="0"/>
    <s v="E1031"/>
    <x v="2"/>
    <x v="90"/>
    <x v="0"/>
    <x v="0"/>
    <s v="Regular Air"/>
    <d v="2018-09-17T00:00:00"/>
    <n v="224250"/>
    <n v="521399.99999999994"/>
    <n v="297149.99999999994"/>
    <n v="43"/>
    <n v="22378487.999999996"/>
    <n v="0.08"/>
    <s v="Super"/>
    <s v="Qualified"/>
  </r>
  <r>
    <x v="589"/>
    <x v="420"/>
    <x v="2"/>
    <s v="Dian Haryanti"/>
    <s v="Jl. Ciwastra No. 543"/>
    <s v="Jakarta"/>
    <x v="1"/>
    <s v="E1029"/>
    <x v="2"/>
    <x v="116"/>
    <x v="0"/>
    <x v="3"/>
    <s v="Regular Air"/>
    <d v="2018-09-18T00:00:00"/>
    <n v="62850.000000000007"/>
    <n v="153450"/>
    <n v="90600"/>
    <n v="35"/>
    <n v="5369215.5"/>
    <n v="0.01"/>
    <s v="Low"/>
    <s v="Qualified"/>
  </r>
  <r>
    <x v="590"/>
    <x v="421"/>
    <x v="2"/>
    <s v="Harsaya Salahudin"/>
    <s v="Gg. Dipenogoro No. 947"/>
    <s v="Surabaya"/>
    <x v="2"/>
    <s v="E1034"/>
    <x v="1"/>
    <x v="93"/>
    <x v="1"/>
    <x v="0"/>
    <s v="Regular Air"/>
    <d v="2018-09-22T00:00:00"/>
    <n v="936000"/>
    <n v="2339850"/>
    <n v="1403850"/>
    <n v="21"/>
    <n v="48949662"/>
    <n v="0.08"/>
    <s v="Super"/>
    <s v="Qualified"/>
  </r>
  <r>
    <x v="591"/>
    <x v="421"/>
    <x v="2"/>
    <s v="Koko Setiawan"/>
    <s v="Gang Yos Sudarso No. 13"/>
    <s v="Surabaya"/>
    <x v="0"/>
    <s v="E1039"/>
    <x v="3"/>
    <x v="110"/>
    <x v="1"/>
    <x v="5"/>
    <s v="Regular Air"/>
    <d v="2018-09-21T00:00:00"/>
    <n v="5669850"/>
    <n v="8999850"/>
    <n v="3330000"/>
    <n v="41"/>
    <n v="368183863.5"/>
    <n v="0.09"/>
    <s v="Super"/>
    <s v="Qualified"/>
  </r>
  <r>
    <x v="592"/>
    <x v="422"/>
    <x v="2"/>
    <s v="Agus Winarsih"/>
    <s v="Gg. Setiabudhi No. 32"/>
    <s v="Surabaya"/>
    <x v="1"/>
    <s v="E1040"/>
    <x v="1"/>
    <x v="6"/>
    <x v="0"/>
    <x v="0"/>
    <s v="Regular Air"/>
    <d v="2018-09-24T00:00:00"/>
    <n v="1490850"/>
    <n v="2443950"/>
    <n v="953100"/>
    <n v="36"/>
    <n v="87762244.5"/>
    <n v="0.09"/>
    <s v="Super"/>
    <s v="Qualified"/>
  </r>
  <r>
    <x v="593"/>
    <x v="422"/>
    <x v="2"/>
    <s v="Hasan Megantara"/>
    <s v="Jalan Gedebage Selatan No. 048"/>
    <s v="Jakarta"/>
    <x v="1"/>
    <s v="E1029"/>
    <x v="2"/>
    <x v="18"/>
    <x v="0"/>
    <x v="0"/>
    <s v="Regular Air"/>
    <d v="2018-09-26T00:00:00"/>
    <n v="52800"/>
    <n v="85200"/>
    <n v="32400"/>
    <n v="8"/>
    <n v="677340"/>
    <n v="0.05"/>
    <s v="High"/>
    <s v="Not Qualified"/>
  </r>
  <r>
    <x v="594"/>
    <x v="423"/>
    <x v="2"/>
    <s v="Emil Mayasari"/>
    <s v="Gang Lembong No. 1"/>
    <s v="Surabaya"/>
    <x v="2"/>
    <s v="E1034"/>
    <x v="2"/>
    <x v="101"/>
    <x v="0"/>
    <x v="3"/>
    <s v="Regular Air"/>
    <d v="2018-09-23T00:00:00"/>
    <n v="52650"/>
    <n v="128550"/>
    <n v="75900"/>
    <n v="22"/>
    <n v="2815245"/>
    <n v="0.1"/>
    <s v="Super"/>
    <s v="Qualified"/>
  </r>
  <r>
    <x v="595"/>
    <x v="423"/>
    <x v="2"/>
    <s v="Tiara Megantara"/>
    <s v="Jalan Ciwastra No. 383"/>
    <s v="Surabaya"/>
    <x v="2"/>
    <s v="E1032"/>
    <x v="0"/>
    <x v="103"/>
    <x v="0"/>
    <x v="1"/>
    <s v="Express Air"/>
    <d v="2018-09-25T00:00:00"/>
    <n v="13950"/>
    <n v="24000"/>
    <n v="10050"/>
    <n v="24"/>
    <n v="575040"/>
    <n v="0.04"/>
    <s v="Mid"/>
    <s v="Qualified"/>
  </r>
  <r>
    <x v="596"/>
    <x v="424"/>
    <x v="2"/>
    <s v="Rina Simanjuntak"/>
    <s v="Gg. Suniaraja No. 21"/>
    <s v="Surabaya"/>
    <x v="1"/>
    <s v="E1031"/>
    <x v="3"/>
    <x v="36"/>
    <x v="2"/>
    <x v="3"/>
    <s v="Regular Air"/>
    <d v="2018-09-28T00:00:00"/>
    <n v="82500"/>
    <n v="183300"/>
    <n v="100800"/>
    <n v="8"/>
    <n v="1448070"/>
    <n v="0.1"/>
    <s v="Super"/>
    <s v="Not Qualified"/>
  </r>
  <r>
    <x v="597"/>
    <x v="425"/>
    <x v="2"/>
    <s v="Harto Firgantoro"/>
    <s v="Gang H.J Maemunah No. 6"/>
    <s v="Jakarta"/>
    <x v="0"/>
    <s v="E1029"/>
    <x v="0"/>
    <x v="64"/>
    <x v="0"/>
    <x v="1"/>
    <s v="Regular Air"/>
    <d v="2018-09-27T00:00:00"/>
    <n v="19650"/>
    <n v="42600"/>
    <n v="22950"/>
    <n v="23"/>
    <n v="977244"/>
    <n v="0.06"/>
    <s v="High"/>
    <s v="Qualified"/>
  </r>
  <r>
    <x v="598"/>
    <x v="426"/>
    <x v="2"/>
    <s v="Karsana Nugroho"/>
    <s v="Jalan R.E Martadinata No. 6"/>
    <s v="Jakarta"/>
    <x v="3"/>
    <s v="E1029"/>
    <x v="3"/>
    <x v="14"/>
    <x v="0"/>
    <x v="0"/>
    <s v="Regular Air"/>
    <d v="2018-10-04T00:00:00"/>
    <n v="68850"/>
    <n v="109200"/>
    <n v="40350"/>
    <n v="16"/>
    <n v="1739556"/>
    <n v="7.0000000000000007E-2"/>
    <s v="High"/>
    <s v="Qualified"/>
  </r>
  <r>
    <x v="599"/>
    <x v="427"/>
    <x v="2"/>
    <s v="Hasna Prakasa"/>
    <s v="Jl. Gardujati No. 82"/>
    <s v="Surabaya"/>
    <x v="1"/>
    <s v="E1037"/>
    <x v="4"/>
    <x v="43"/>
    <x v="0"/>
    <x v="0"/>
    <s v="Regular Air"/>
    <d v="2018-10-05T00:00:00"/>
    <n v="33750"/>
    <n v="55350"/>
    <n v="21600"/>
    <n v="42"/>
    <n v="2321379"/>
    <n v="0.06"/>
    <s v="High"/>
    <s v="Qualified"/>
  </r>
  <r>
    <x v="600"/>
    <x v="428"/>
    <x v="2"/>
    <s v="Tantri Hutapea"/>
    <s v="Jalan PHH. Mustofa No. 625"/>
    <s v="Surabaya"/>
    <x v="0"/>
    <s v="E1034"/>
    <x v="4"/>
    <x v="5"/>
    <x v="0"/>
    <x v="1"/>
    <s v="Regular Air"/>
    <d v="2018-10-07T00:00:00"/>
    <n v="16350.000000000002"/>
    <n v="39000"/>
    <n v="22650"/>
    <n v="26"/>
    <n v="1010880"/>
    <n v="0.08"/>
    <s v="Super"/>
    <s v="Qualified"/>
  </r>
  <r>
    <x v="601"/>
    <x v="428"/>
    <x v="2"/>
    <s v="Tantri Hutapea"/>
    <s v="Jalan PHH. Mustofa No. 625"/>
    <s v="Surabaya"/>
    <x v="0"/>
    <s v="E1034"/>
    <x v="4"/>
    <x v="88"/>
    <x v="1"/>
    <x v="0"/>
    <s v="Regular Air"/>
    <d v="2018-10-09T00:00:00"/>
    <n v="631650"/>
    <n v="1214700"/>
    <n v="583050"/>
    <n v="34"/>
    <n v="41275506"/>
    <n v="0.02"/>
    <s v="Low"/>
    <s v="Qualified"/>
  </r>
  <r>
    <x v="602"/>
    <x v="428"/>
    <x v="2"/>
    <s v="Ibun Hutapea"/>
    <s v="Gang Gedebage Selatan No. 92"/>
    <s v="Surabaya"/>
    <x v="2"/>
    <s v="E1036"/>
    <x v="0"/>
    <x v="38"/>
    <x v="0"/>
    <x v="0"/>
    <s v="Express Air"/>
    <d v="2018-10-08T00:00:00"/>
    <n v="17700"/>
    <n v="28200"/>
    <n v="10500"/>
    <n v="5"/>
    <n v="138744"/>
    <n v="0.08"/>
    <s v="Super"/>
    <s v="Not Qualified"/>
  </r>
  <r>
    <x v="603"/>
    <x v="429"/>
    <x v="2"/>
    <s v="Ibrani Anggraini"/>
    <s v="Jalan R.E Martadinata No. 6"/>
    <s v="Jakarta"/>
    <x v="1"/>
    <s v="E1029"/>
    <x v="4"/>
    <x v="70"/>
    <x v="0"/>
    <x v="0"/>
    <s v="Regular Air"/>
    <d v="2018-10-11T00:00:00"/>
    <n v="54750"/>
    <n v="89700"/>
    <n v="34950"/>
    <n v="50"/>
    <n v="4483206"/>
    <n v="0.02"/>
    <s v="Low"/>
    <s v="Qualified"/>
  </r>
  <r>
    <x v="604"/>
    <x v="429"/>
    <x v="2"/>
    <s v="Silvia Siregar"/>
    <s v="Gang Sadang Serang No. 74"/>
    <s v="Jakarta"/>
    <x v="1"/>
    <s v="E1029"/>
    <x v="0"/>
    <x v="76"/>
    <x v="0"/>
    <x v="1"/>
    <s v="Regular Air"/>
    <d v="2018-10-09T00:00:00"/>
    <n v="22950"/>
    <n v="41700"/>
    <n v="18750"/>
    <n v="44"/>
    <n v="1831881"/>
    <n v="7.0000000000000007E-2"/>
    <s v="High"/>
    <s v="Qualified"/>
  </r>
  <r>
    <x v="605"/>
    <x v="429"/>
    <x v="2"/>
    <s v="Titi Kuswandari"/>
    <s v="Jalan Pasteur No. 217"/>
    <s v="Surabaya"/>
    <x v="1"/>
    <s v="E1031"/>
    <x v="3"/>
    <x v="83"/>
    <x v="0"/>
    <x v="0"/>
    <s v="Regular Air"/>
    <d v="2018-10-11T00:00:00"/>
    <n v="32700.000000000004"/>
    <n v="52800"/>
    <n v="20099.999999999996"/>
    <n v="1"/>
    <n v="50688"/>
    <n v="0.04"/>
    <s v="Mid"/>
    <s v="Not Qualified"/>
  </r>
  <r>
    <x v="606"/>
    <x v="430"/>
    <x v="2"/>
    <s v="Akarsana Purwanti"/>
    <s v="Gang Asia Afrika No. 72"/>
    <s v="Surabaya"/>
    <x v="3"/>
    <s v="E1037"/>
    <x v="4"/>
    <x v="86"/>
    <x v="0"/>
    <x v="0"/>
    <s v="Express Air"/>
    <d v="2018-10-12T00:00:00"/>
    <n v="36750"/>
    <n v="58350"/>
    <n v="21600"/>
    <n v="32"/>
    <n v="1861365"/>
    <n v="0.1"/>
    <s v="Super"/>
    <s v="Qualified"/>
  </r>
  <r>
    <x v="607"/>
    <x v="430"/>
    <x v="2"/>
    <s v="Nalar Zulaika"/>
    <s v="Jl. S. Parman No. 91"/>
    <s v="Surabaya"/>
    <x v="1"/>
    <s v="E1034"/>
    <x v="3"/>
    <x v="68"/>
    <x v="1"/>
    <x v="0"/>
    <s v="Regular Air"/>
    <d v="2018-10-11T00:00:00"/>
    <n v="97650"/>
    <n v="464700"/>
    <n v="367050"/>
    <n v="6"/>
    <n v="2783553"/>
    <n v="0.01"/>
    <s v="Low"/>
    <s v="Qualified"/>
  </r>
  <r>
    <x v="608"/>
    <x v="431"/>
    <x v="2"/>
    <s v="Artawan Mahendra"/>
    <s v="Gang Dipatiukur No. 24"/>
    <s v="Surabaya"/>
    <x v="0"/>
    <s v="E1034"/>
    <x v="2"/>
    <x v="128"/>
    <x v="0"/>
    <x v="0"/>
    <s v="Regular Air"/>
    <d v="2018-10-15T00:00:00"/>
    <n v="27600"/>
    <n v="43200"/>
    <n v="15600"/>
    <n v="49"/>
    <n v="2116368"/>
    <n v="0.01"/>
    <s v="Low"/>
    <s v="Qualified"/>
  </r>
  <r>
    <x v="609"/>
    <x v="432"/>
    <x v="2"/>
    <s v="Jayadi Prakasa"/>
    <s v="Gang Asia Afrika No. 72"/>
    <s v="Surabaya"/>
    <x v="0"/>
    <s v="E1037"/>
    <x v="1"/>
    <x v="55"/>
    <x v="0"/>
    <x v="1"/>
    <s v="Regular Air"/>
    <d v="2018-10-16T00:00:00"/>
    <n v="166650"/>
    <n v="297600"/>
    <n v="130950"/>
    <n v="1"/>
    <n v="282720"/>
    <n v="0.05"/>
    <s v="High"/>
    <s v="Not Qualified"/>
  </r>
  <r>
    <x v="610"/>
    <x v="433"/>
    <x v="2"/>
    <s v="Vega Kurniawan"/>
    <s v="Jalan Dipatiukur No. 56"/>
    <s v="Surabaya"/>
    <x v="1"/>
    <s v="E1036"/>
    <x v="3"/>
    <x v="102"/>
    <x v="2"/>
    <x v="3"/>
    <s v="Regular Air"/>
    <d v="2018-10-16T00:00:00"/>
    <n v="170700"/>
    <n v="279750"/>
    <n v="109050"/>
    <n v="44"/>
    <n v="12300607.5"/>
    <n v="0.03"/>
    <s v="Mid"/>
    <s v="Qualified"/>
  </r>
  <r>
    <x v="611"/>
    <x v="433"/>
    <x v="2"/>
    <s v="Lintang Prabowo"/>
    <s v="Jl. Suryakencana No. 75"/>
    <s v="Jakarta"/>
    <x v="1"/>
    <s v="E1028"/>
    <x v="0"/>
    <x v="61"/>
    <x v="0"/>
    <x v="0"/>
    <s v="Regular Air"/>
    <d v="2018-10-17T00:00:00"/>
    <n v="41100"/>
    <n v="67350"/>
    <n v="26250"/>
    <n v="15"/>
    <n v="1006882.5"/>
    <n v="0.05"/>
    <s v="High"/>
    <s v="Qualified"/>
  </r>
  <r>
    <x v="612"/>
    <x v="434"/>
    <x v="2"/>
    <s v="Karya Haryanto"/>
    <s v="Gg. Siliwangi No. 82"/>
    <s v="Surabaya"/>
    <x v="0"/>
    <s v="E1036"/>
    <x v="1"/>
    <x v="30"/>
    <x v="1"/>
    <x v="4"/>
    <s v="Regular Air"/>
    <d v="2018-10-19T00:00:00"/>
    <n v="132300"/>
    <n v="314850"/>
    <n v="182550"/>
    <n v="49"/>
    <n v="15408759"/>
    <n v="0.06"/>
    <s v="High"/>
    <s v="Qualified"/>
  </r>
  <r>
    <x v="613"/>
    <x v="435"/>
    <x v="2"/>
    <s v="Nilam Latupono"/>
    <s v="Jalan Jamika No. 4"/>
    <s v="Surabaya"/>
    <x v="0"/>
    <s v="E1033"/>
    <x v="3"/>
    <x v="84"/>
    <x v="2"/>
    <x v="5"/>
    <s v="Regular Air"/>
    <d v="2018-10-22T00:00:00"/>
    <n v="842400"/>
    <n v="2054699.9999999998"/>
    <n v="1212299.9999999998"/>
    <n v="7"/>
    <n v="14341805.999999998"/>
    <n v="0.02"/>
    <s v="Low"/>
    <s v="Qualified"/>
  </r>
  <r>
    <x v="614"/>
    <x v="436"/>
    <x v="2"/>
    <s v="Aswani Rajata"/>
    <s v="Gg. Rumah Sakit No. 617"/>
    <s v="Surabaya"/>
    <x v="3"/>
    <s v="E1038"/>
    <x v="4"/>
    <x v="139"/>
    <x v="0"/>
    <x v="1"/>
    <s v="Regular Air"/>
    <d v="2018-10-25T00:00:00"/>
    <n v="14100"/>
    <n v="28200"/>
    <n v="14100"/>
    <n v="22"/>
    <n v="618426"/>
    <n v="7.0000000000000007E-2"/>
    <s v="High"/>
    <s v="Qualified"/>
  </r>
  <r>
    <x v="615"/>
    <x v="437"/>
    <x v="2"/>
    <s v="Ajimin Suartini"/>
    <s v="Gg. Surapati No. 471"/>
    <s v="Surabaya"/>
    <x v="0"/>
    <s v="E1038"/>
    <x v="2"/>
    <x v="95"/>
    <x v="0"/>
    <x v="0"/>
    <s v="Regular Air"/>
    <d v="2018-10-26T00:00:00"/>
    <n v="165600"/>
    <n v="254700"/>
    <n v="89100"/>
    <n v="1"/>
    <n v="247059"/>
    <n v="0.03"/>
    <s v="Mid"/>
    <s v="Not Qualified"/>
  </r>
  <r>
    <x v="616"/>
    <x v="438"/>
    <x v="2"/>
    <s v="Cakrawala Yuniar"/>
    <s v="Jalan Jend. A. Yani No. 48"/>
    <s v="Surabaya"/>
    <x v="3"/>
    <s v="E1036"/>
    <x v="2"/>
    <x v="47"/>
    <x v="0"/>
    <x v="1"/>
    <s v="Express Air"/>
    <d v="2018-10-31T00:00:00"/>
    <n v="52200"/>
    <n v="81450"/>
    <n v="29250"/>
    <n v="48"/>
    <n v="3905527.5"/>
    <n v="0.05"/>
    <s v="High"/>
    <s v="Qualified"/>
  </r>
  <r>
    <x v="617"/>
    <x v="439"/>
    <x v="2"/>
    <s v="Sari Januar"/>
    <s v="Gang Soekarno Hatta No. 2"/>
    <s v="Surabaya"/>
    <x v="2"/>
    <s v="E1032"/>
    <x v="2"/>
    <x v="98"/>
    <x v="0"/>
    <x v="1"/>
    <s v="Regular Air"/>
    <d v="2018-10-31T00:00:00"/>
    <n v="78300"/>
    <n v="147750"/>
    <n v="69450"/>
    <n v="21"/>
    <n v="3087975"/>
    <n v="0.1"/>
    <s v="Super"/>
    <s v="Qualified"/>
  </r>
  <r>
    <x v="618"/>
    <x v="440"/>
    <x v="2"/>
    <s v="Asirwanda Rahimah"/>
    <s v="Gg. M.H Thamrin No. 784"/>
    <s v="Jakarta"/>
    <x v="1"/>
    <s v="E1029"/>
    <x v="2"/>
    <x v="133"/>
    <x v="0"/>
    <x v="1"/>
    <s v="Regular Air"/>
    <d v="2018-11-01T00:00:00"/>
    <n v="13800"/>
    <n v="27150"/>
    <n v="13350"/>
    <n v="48"/>
    <n v="1302657"/>
    <n v="0.02"/>
    <s v="Low"/>
    <s v="Qualified"/>
  </r>
  <r>
    <x v="619"/>
    <x v="441"/>
    <x v="2"/>
    <s v="Lala Wacana"/>
    <s v="Jl. Rumah Sakit No. 65"/>
    <s v="Surabaya"/>
    <x v="3"/>
    <s v="E1034"/>
    <x v="0"/>
    <x v="2"/>
    <x v="0"/>
    <x v="1"/>
    <s v="Regular Air"/>
    <d v="2018-10-29T00:00:00"/>
    <n v="36150"/>
    <n v="55650"/>
    <n v="19500"/>
    <n v="13"/>
    <n v="720111"/>
    <n v="0.06"/>
    <s v="High"/>
    <s v="Qualified"/>
  </r>
  <r>
    <x v="620"/>
    <x v="442"/>
    <x v="2"/>
    <s v="Olga Marpaung"/>
    <s v="Gg. Surapati No. 50"/>
    <s v="Surabaya"/>
    <x v="1"/>
    <s v="E1033"/>
    <x v="0"/>
    <x v="89"/>
    <x v="0"/>
    <x v="3"/>
    <s v="Regular Air"/>
    <d v="2018-11-01T00:00:00"/>
    <n v="37500"/>
    <n v="85200"/>
    <n v="47700"/>
    <n v="21"/>
    <n v="1783236"/>
    <n v="7.0000000000000007E-2"/>
    <s v="High"/>
    <s v="Qualified"/>
  </r>
  <r>
    <x v="621"/>
    <x v="442"/>
    <x v="2"/>
    <s v="Pangestu Maulana"/>
    <s v="Gg. Joyoboyo No. 026"/>
    <s v="Jakarta"/>
    <x v="1"/>
    <s v="E1028"/>
    <x v="0"/>
    <x v="77"/>
    <x v="0"/>
    <x v="0"/>
    <s v="Regular Air"/>
    <d v="2018-11-01T00:00:00"/>
    <n v="33900"/>
    <n v="53700"/>
    <n v="19800"/>
    <n v="43"/>
    <n v="2304804"/>
    <n v="0.08"/>
    <s v="Super"/>
    <s v="Qualified"/>
  </r>
  <r>
    <x v="622"/>
    <x v="443"/>
    <x v="2"/>
    <s v="Cindy Maryati"/>
    <s v="Gg. Jakarta No. 646"/>
    <s v="Jakarta"/>
    <x v="3"/>
    <s v="E1029"/>
    <x v="4"/>
    <x v="80"/>
    <x v="0"/>
    <x v="0"/>
    <s v="Regular Air"/>
    <d v="2018-11-01T00:00:00"/>
    <n v="52500"/>
    <n v="86100"/>
    <n v="33600"/>
    <n v="41"/>
    <n v="3523212"/>
    <n v="0.08"/>
    <s v="Super"/>
    <s v="Qualified"/>
  </r>
  <r>
    <x v="623"/>
    <x v="444"/>
    <x v="2"/>
    <s v="Intan Oktaviani"/>
    <s v="Gang Otto Iskandardinata No. 167"/>
    <s v="Surabaya"/>
    <x v="2"/>
    <s v="E1037"/>
    <x v="1"/>
    <x v="107"/>
    <x v="0"/>
    <x v="3"/>
    <s v="Regular Air"/>
    <d v="2018-11-04T00:00:00"/>
    <n v="61499.999999999993"/>
    <n v="139650"/>
    <n v="78150"/>
    <n v="26"/>
    <n v="3622521"/>
    <n v="0.06"/>
    <s v="High"/>
    <s v="Qualified"/>
  </r>
  <r>
    <x v="624"/>
    <x v="445"/>
    <x v="2"/>
    <s v="Jatmiko Megantara"/>
    <s v="Jl. W.R. Supratman No. 473"/>
    <s v="Surabaya"/>
    <x v="0"/>
    <s v="E1036"/>
    <x v="2"/>
    <x v="24"/>
    <x v="1"/>
    <x v="0"/>
    <s v="Regular Air"/>
    <d v="2018-11-11T00:00:00"/>
    <n v="480300.00000000006"/>
    <n v="2287200"/>
    <n v="1806900"/>
    <n v="14"/>
    <n v="31952184"/>
    <n v="0.03"/>
    <s v="Mid"/>
    <s v="Qualified"/>
  </r>
  <r>
    <x v="625"/>
    <x v="445"/>
    <x v="2"/>
    <s v="Oni Prastuti"/>
    <s v="Jalan Jend. A. Yani No. 48"/>
    <s v="Surabaya"/>
    <x v="1"/>
    <s v="E1036"/>
    <x v="3"/>
    <x v="87"/>
    <x v="0"/>
    <x v="1"/>
    <s v="Express Air"/>
    <d v="2018-11-05T00:00:00"/>
    <n v="49800"/>
    <n v="77700"/>
    <n v="27900"/>
    <n v="1"/>
    <n v="77700"/>
    <n v="0"/>
    <s v="Low"/>
    <s v="Not Qualified"/>
  </r>
  <r>
    <x v="626"/>
    <x v="445"/>
    <x v="2"/>
    <s v="Harja Pratiwi"/>
    <s v="Gg. Jakarta No. 646"/>
    <s v="Jakarta"/>
    <x v="2"/>
    <s v="E1029"/>
    <x v="1"/>
    <x v="38"/>
    <x v="0"/>
    <x v="0"/>
    <s v="Regular Air"/>
    <d v="2018-11-05T00:00:00"/>
    <n v="17700"/>
    <n v="28200"/>
    <n v="10500"/>
    <n v="8"/>
    <n v="224190"/>
    <n v="0.05"/>
    <s v="High"/>
    <s v="Not Qualified"/>
  </r>
  <r>
    <x v="627"/>
    <x v="446"/>
    <x v="2"/>
    <s v="Laila Usamah"/>
    <s v="Gg. Otto Iskandardinata No. 6"/>
    <s v="Jakarta"/>
    <x v="0"/>
    <s v="E1029"/>
    <x v="0"/>
    <x v="136"/>
    <x v="0"/>
    <x v="0"/>
    <s v="Regular Air"/>
    <d v="2018-11-07T00:00:00"/>
    <n v="17850"/>
    <n v="29700"/>
    <n v="11850"/>
    <n v="21"/>
    <n v="623403"/>
    <n v="0.01"/>
    <s v="Low"/>
    <s v="Qualified"/>
  </r>
  <r>
    <x v="628"/>
    <x v="446"/>
    <x v="2"/>
    <s v="Gatot Siregar"/>
    <s v="Gg. Kapten Muslihat No. 5"/>
    <s v="Surabaya"/>
    <x v="1"/>
    <s v="E1034"/>
    <x v="0"/>
    <x v="100"/>
    <x v="0"/>
    <x v="1"/>
    <s v="Regular Air"/>
    <d v="2018-11-07T00:00:00"/>
    <n v="26400"/>
    <n v="44100"/>
    <n v="17700"/>
    <n v="35"/>
    <n v="1539531"/>
    <n v="0.09"/>
    <s v="Super"/>
    <s v="Qualified"/>
  </r>
  <r>
    <x v="629"/>
    <x v="447"/>
    <x v="2"/>
    <s v="Carub Hardiansyah"/>
    <s v="Gang H.J Maemunah No. 6"/>
    <s v="Jakarta"/>
    <x v="0"/>
    <s v="E1028"/>
    <x v="0"/>
    <x v="127"/>
    <x v="0"/>
    <x v="1"/>
    <s v="Express Air"/>
    <d v="2018-11-07T00:00:00"/>
    <n v="28200"/>
    <n v="47100"/>
    <n v="18900"/>
    <n v="43"/>
    <n v="2022003"/>
    <n v="7.0000000000000007E-2"/>
    <s v="High"/>
    <s v="Qualified"/>
  </r>
  <r>
    <x v="630"/>
    <x v="447"/>
    <x v="2"/>
    <s v="Carub Hardiansyah"/>
    <s v="Gang H.J Maemunah No. 6"/>
    <s v="Jakarta"/>
    <x v="0"/>
    <s v="E1028"/>
    <x v="0"/>
    <x v="78"/>
    <x v="0"/>
    <x v="3"/>
    <s v="Regular Air"/>
    <d v="2018-11-08T00:00:00"/>
    <n v="21900"/>
    <n v="53550"/>
    <n v="31650"/>
    <n v="19"/>
    <n v="1013166"/>
    <n v="0.08"/>
    <s v="Super"/>
    <s v="Qualified"/>
  </r>
  <r>
    <x v="631"/>
    <x v="447"/>
    <x v="2"/>
    <s v="Dacin Setiawan"/>
    <s v="Jl. K.H. Wahid Hasyim No. 4"/>
    <s v="Jakarta"/>
    <x v="0"/>
    <s v="E1028"/>
    <x v="1"/>
    <x v="58"/>
    <x v="0"/>
    <x v="0"/>
    <s v="Regular Air"/>
    <d v="2018-11-09T00:00:00"/>
    <n v="29700"/>
    <n v="47250"/>
    <n v="17550"/>
    <n v="17"/>
    <n v="800887.5"/>
    <n v="0.05"/>
    <s v="High"/>
    <s v="Qualified"/>
  </r>
  <r>
    <x v="632"/>
    <x v="448"/>
    <x v="2"/>
    <s v="Koko Setiawan"/>
    <s v="Gang Yos Sudarso No. 13"/>
    <s v="Surabaya"/>
    <x v="2"/>
    <s v="E1039"/>
    <x v="4"/>
    <x v="14"/>
    <x v="0"/>
    <x v="0"/>
    <s v="Express Air"/>
    <d v="2018-11-08T00:00:00"/>
    <n v="68850"/>
    <n v="109200"/>
    <n v="40350"/>
    <n v="20"/>
    <n v="2173080"/>
    <n v="0.1"/>
    <s v="Super"/>
    <s v="Qualified"/>
  </r>
  <r>
    <x v="633"/>
    <x v="448"/>
    <x v="2"/>
    <s v="Anom Hasanah"/>
    <s v="Jalan Gardujati No. 6"/>
    <s v="Surabaya"/>
    <x v="1"/>
    <s v="E1034"/>
    <x v="0"/>
    <x v="94"/>
    <x v="0"/>
    <x v="0"/>
    <s v="Regular Air"/>
    <d v="2018-11-07T00:00:00"/>
    <n v="67950"/>
    <n v="109500"/>
    <n v="41550"/>
    <n v="12"/>
    <n v="1310715"/>
    <n v="0.03"/>
    <s v="Mid"/>
    <s v="Qualified"/>
  </r>
  <r>
    <x v="634"/>
    <x v="449"/>
    <x v="2"/>
    <s v="Jati Laksmiwati"/>
    <s v="Gg. Monginsidi No. 3"/>
    <s v="Jakarta"/>
    <x v="3"/>
    <s v="E1029"/>
    <x v="2"/>
    <x v="81"/>
    <x v="0"/>
    <x v="1"/>
    <s v="Express Air"/>
    <d v="2018-11-12T00:00:00"/>
    <n v="13950"/>
    <n v="22200"/>
    <n v="8250"/>
    <n v="37"/>
    <n v="820512"/>
    <n v="0.04"/>
    <s v="Mid"/>
    <s v="Qualified"/>
  </r>
  <r>
    <x v="635"/>
    <x v="449"/>
    <x v="2"/>
    <s v="Jati Laksmiwati"/>
    <s v="Gg. Monginsidi No. 3"/>
    <s v="Jakarta"/>
    <x v="3"/>
    <s v="E1029"/>
    <x v="2"/>
    <x v="55"/>
    <x v="0"/>
    <x v="1"/>
    <s v="Regular Air"/>
    <d v="2018-11-13T00:00:00"/>
    <n v="166650"/>
    <n v="297600"/>
    <n v="130950"/>
    <n v="28"/>
    <n v="8308992"/>
    <n v="0.08"/>
    <s v="Super"/>
    <s v="Qualified"/>
  </r>
  <r>
    <x v="636"/>
    <x v="450"/>
    <x v="2"/>
    <s v="Lanjar Hakim"/>
    <s v="Jalan R.E Martadinata No. 6"/>
    <s v="Jakarta"/>
    <x v="1"/>
    <s v="E1029"/>
    <x v="0"/>
    <x v="76"/>
    <x v="0"/>
    <x v="1"/>
    <s v="Regular Air"/>
    <d v="2018-11-12T00:00:00"/>
    <n v="22950"/>
    <n v="41700"/>
    <n v="18750"/>
    <n v="38"/>
    <n v="1580430"/>
    <n v="0.1"/>
    <s v="Super"/>
    <s v="Qualified"/>
  </r>
  <r>
    <x v="637"/>
    <x v="450"/>
    <x v="2"/>
    <s v="Kawaya Hastuti"/>
    <s v="Jalan Pasirkoja No. 750"/>
    <s v="Surabaya"/>
    <x v="0"/>
    <s v="E1039"/>
    <x v="3"/>
    <x v="8"/>
    <x v="0"/>
    <x v="0"/>
    <s v="Regular Air"/>
    <d v="2018-11-11T00:00:00"/>
    <n v="814350"/>
    <n v="1357200"/>
    <n v="542850"/>
    <n v="15"/>
    <n v="20344428"/>
    <n v="0.01"/>
    <s v="Low"/>
    <s v="Qualified"/>
  </r>
  <r>
    <x v="638"/>
    <x v="451"/>
    <x v="2"/>
    <s v="Arta Lestari"/>
    <s v="Jl. S. Parman No. 91"/>
    <s v="Surabaya"/>
    <x v="0"/>
    <s v="E1034"/>
    <x v="0"/>
    <x v="97"/>
    <x v="0"/>
    <x v="0"/>
    <s v="Express Air"/>
    <d v="2018-11-12T00:00:00"/>
    <n v="34350"/>
    <n v="55350"/>
    <n v="21000"/>
    <n v="48"/>
    <n v="2651265"/>
    <n v="0.1"/>
    <s v="Super"/>
    <s v="Qualified"/>
  </r>
  <r>
    <x v="639"/>
    <x v="451"/>
    <x v="2"/>
    <s v="Karsana Halim"/>
    <s v="Jalan Jayawijaya No. 5"/>
    <s v="Surabaya"/>
    <x v="0"/>
    <s v="E1033"/>
    <x v="4"/>
    <x v="130"/>
    <x v="1"/>
    <x v="0"/>
    <s v="Express Air"/>
    <d v="2018-11-12T00:00:00"/>
    <n v="220500"/>
    <n v="449850"/>
    <n v="229350"/>
    <n v="27"/>
    <n v="12123457.5"/>
    <n v="0.05"/>
    <s v="High"/>
    <s v="Qualified"/>
  </r>
  <r>
    <x v="640"/>
    <x v="452"/>
    <x v="2"/>
    <s v="Hari Situmorang"/>
    <s v="Jalan Gardujati No. 513"/>
    <s v="Surabaya"/>
    <x v="0"/>
    <s v="E1036"/>
    <x v="1"/>
    <x v="88"/>
    <x v="1"/>
    <x v="0"/>
    <s v="Regular Air"/>
    <d v="2018-11-15T00:00:00"/>
    <n v="631650"/>
    <n v="1214700"/>
    <n v="583050"/>
    <n v="22"/>
    <n v="26601930"/>
    <n v="0.1"/>
    <s v="Super"/>
    <s v="Qualified"/>
  </r>
  <r>
    <x v="641"/>
    <x v="453"/>
    <x v="2"/>
    <s v="Bagus Setiawan"/>
    <s v="Jl. Monginsidi No. 1"/>
    <s v="Surabaya"/>
    <x v="0"/>
    <s v="E1031"/>
    <x v="3"/>
    <x v="67"/>
    <x v="1"/>
    <x v="5"/>
    <s v="Regular Air"/>
    <d v="2018-11-16T00:00:00"/>
    <n v="3240000"/>
    <n v="6749850"/>
    <n v="3509850"/>
    <n v="29"/>
    <n v="195745650"/>
    <n v="0"/>
    <s v="Low"/>
    <s v="Qualified"/>
  </r>
  <r>
    <x v="642"/>
    <x v="453"/>
    <x v="2"/>
    <s v="Kambali Wahyuni"/>
    <s v="Jl. K.H. Wahid Hasyim No. 4"/>
    <s v="Jakarta"/>
    <x v="2"/>
    <s v="E1029"/>
    <x v="3"/>
    <x v="44"/>
    <x v="0"/>
    <x v="0"/>
    <s v="Regular Air"/>
    <d v="2018-11-16T00:00:00"/>
    <n v="185850"/>
    <n v="299700"/>
    <n v="113850"/>
    <n v="44"/>
    <n v="13165821"/>
    <n v="7.0000000000000007E-2"/>
    <s v="High"/>
    <s v="Qualified"/>
  </r>
  <r>
    <x v="643"/>
    <x v="454"/>
    <x v="2"/>
    <s v="Opung Saptono"/>
    <s v="Jl. Medokan Ayu No. 7"/>
    <s v="Surabaya"/>
    <x v="1"/>
    <s v="E1038"/>
    <x v="2"/>
    <x v="56"/>
    <x v="0"/>
    <x v="0"/>
    <s v="Regular Air"/>
    <d v="2018-11-20T00:00:00"/>
    <n v="19950"/>
    <n v="31200"/>
    <n v="11250"/>
    <n v="20"/>
    <n v="620880"/>
    <n v="0.1"/>
    <s v="Super"/>
    <s v="Qualified"/>
  </r>
  <r>
    <x v="644"/>
    <x v="455"/>
    <x v="2"/>
    <s v="Kezia Astuti"/>
    <s v="Jl. Rumah Sakit No. 65"/>
    <s v="Surabaya"/>
    <x v="1"/>
    <s v="E1030"/>
    <x v="1"/>
    <x v="111"/>
    <x v="0"/>
    <x v="1"/>
    <s v="Regular Air"/>
    <d v="2018-11-20T00:00:00"/>
    <n v="38850"/>
    <n v="59700"/>
    <n v="20850"/>
    <n v="16"/>
    <n v="949827"/>
    <n v="0.09"/>
    <s v="Super"/>
    <s v="Qualified"/>
  </r>
  <r>
    <x v="645"/>
    <x v="456"/>
    <x v="2"/>
    <s v="Tantri Handayani"/>
    <s v="Jalan Astana Anyar No. 41"/>
    <s v="Jakarta"/>
    <x v="1"/>
    <s v="E1028"/>
    <x v="0"/>
    <x v="9"/>
    <x v="0"/>
    <x v="0"/>
    <s v="Express Air"/>
    <d v="2018-11-21T00:00:00"/>
    <n v="79950"/>
    <n v="129000"/>
    <n v="49050"/>
    <n v="15"/>
    <n v="1929840"/>
    <n v="0.04"/>
    <s v="Mid"/>
    <s v="Qualified"/>
  </r>
  <r>
    <x v="646"/>
    <x v="457"/>
    <x v="2"/>
    <s v="Ida Waluyo"/>
    <s v="Gang Ciwastra No. 43"/>
    <s v="Surabaya"/>
    <x v="3"/>
    <s v="E1040"/>
    <x v="3"/>
    <x v="125"/>
    <x v="0"/>
    <x v="0"/>
    <s v="Regular Air"/>
    <d v="2018-11-23T00:00:00"/>
    <n v="41400"/>
    <n v="65700"/>
    <n v="24300"/>
    <n v="24"/>
    <n v="1575486"/>
    <n v="0.02"/>
    <s v="Low"/>
    <s v="Qualified"/>
  </r>
  <r>
    <x v="647"/>
    <x v="457"/>
    <x v="2"/>
    <s v="Ida Waluyo"/>
    <s v="Gang Ciwastra No. 43"/>
    <s v="Surabaya"/>
    <x v="3"/>
    <s v="E1040"/>
    <x v="3"/>
    <x v="107"/>
    <x v="0"/>
    <x v="3"/>
    <s v="Regular Air"/>
    <d v="2018-11-25T00:00:00"/>
    <n v="61499.999999999993"/>
    <n v="139650"/>
    <n v="78150"/>
    <n v="30"/>
    <n v="4185310.5"/>
    <n v="0.03"/>
    <s v="Mid"/>
    <s v="Qualified"/>
  </r>
  <r>
    <x v="648"/>
    <x v="458"/>
    <x v="2"/>
    <s v="Gabriella Napitupulu"/>
    <s v="Jl. HOS. Cokroaminoto No. 1"/>
    <s v="Surabaya"/>
    <x v="2"/>
    <s v="E1039"/>
    <x v="0"/>
    <x v="110"/>
    <x v="1"/>
    <x v="5"/>
    <s v="Regular Air"/>
    <d v="2018-11-24T00:00:00"/>
    <n v="5669850"/>
    <n v="8999850"/>
    <n v="3330000"/>
    <n v="46"/>
    <n v="413363110.5"/>
    <n v="7.0000000000000007E-2"/>
    <s v="High"/>
    <s v="Qualified"/>
  </r>
  <r>
    <x v="649"/>
    <x v="458"/>
    <x v="2"/>
    <s v="Prayitna Pangestu"/>
    <s v="Gang Ciwastra No. 43"/>
    <s v="Surabaya"/>
    <x v="3"/>
    <s v="E1040"/>
    <x v="0"/>
    <x v="100"/>
    <x v="0"/>
    <x v="1"/>
    <s v="Regular Air"/>
    <d v="2018-11-26T00:00:00"/>
    <n v="26400"/>
    <n v="44100"/>
    <n v="17700"/>
    <n v="39"/>
    <n v="1718136"/>
    <n v="0.04"/>
    <s v="Mid"/>
    <s v="Qualified"/>
  </r>
  <r>
    <x v="650"/>
    <x v="458"/>
    <x v="2"/>
    <s v="Zaenab Aryani"/>
    <s v="Gg. Suniaraja No. 21"/>
    <s v="Surabaya"/>
    <x v="2"/>
    <s v="E1031"/>
    <x v="0"/>
    <x v="25"/>
    <x v="1"/>
    <x v="0"/>
    <s v="Express Air"/>
    <d v="2018-11-24T00:00:00"/>
    <n v="151050"/>
    <n v="239700"/>
    <n v="88650"/>
    <n v="7"/>
    <n v="1668312"/>
    <n v="0.04"/>
    <s v="Mid"/>
    <s v="Not Qualified"/>
  </r>
  <r>
    <x v="651"/>
    <x v="459"/>
    <x v="2"/>
    <s v="Cahyono Hidayanto"/>
    <s v="Jl. Gardujati No. 82"/>
    <s v="Surabaya"/>
    <x v="1"/>
    <s v="E1037"/>
    <x v="3"/>
    <x v="68"/>
    <x v="1"/>
    <x v="0"/>
    <s v="Regular Air"/>
    <d v="2018-11-27T00:00:00"/>
    <n v="97650"/>
    <n v="464700"/>
    <n v="367050"/>
    <n v="8"/>
    <n v="3689718"/>
    <n v="0.06"/>
    <s v="High"/>
    <s v="Qualified"/>
  </r>
  <r>
    <x v="652"/>
    <x v="460"/>
    <x v="2"/>
    <s v="Jais Wahyudin"/>
    <s v="Gg. Otto Iskandardinata No. 6"/>
    <s v="Jakarta"/>
    <x v="1"/>
    <s v="E1029"/>
    <x v="4"/>
    <x v="35"/>
    <x v="0"/>
    <x v="1"/>
    <s v="Regular Air"/>
    <d v="2018-11-28T00:00:00"/>
    <n v="56250"/>
    <n v="106200"/>
    <n v="49950"/>
    <n v="48"/>
    <n v="5094414"/>
    <n v="0.03"/>
    <s v="Mid"/>
    <s v="Qualified"/>
  </r>
  <r>
    <x v="653"/>
    <x v="461"/>
    <x v="2"/>
    <s v="Chandra Firmansyah"/>
    <s v="Jalan Kutai No. 503"/>
    <s v="Surabaya"/>
    <x v="2"/>
    <s v="E1039"/>
    <x v="0"/>
    <x v="80"/>
    <x v="0"/>
    <x v="0"/>
    <s v="Express Air"/>
    <d v="2018-11-29T00:00:00"/>
    <n v="52500"/>
    <n v="86100"/>
    <n v="33600"/>
    <n v="32"/>
    <n v="2748312"/>
    <n v="0.08"/>
    <s v="Super"/>
    <s v="Qualified"/>
  </r>
  <r>
    <x v="654"/>
    <x v="462"/>
    <x v="2"/>
    <s v="Bagus Setiawan"/>
    <s v="Jl. Monginsidi No. 1"/>
    <s v="Surabaya"/>
    <x v="0"/>
    <s v="E1031"/>
    <x v="3"/>
    <x v="83"/>
    <x v="0"/>
    <x v="0"/>
    <s v="Regular Air"/>
    <d v="2018-12-05T00:00:00"/>
    <n v="32700.000000000004"/>
    <n v="52800"/>
    <n v="20099.999999999996"/>
    <n v="38"/>
    <n v="2001648"/>
    <n v="0.09"/>
    <s v="Super"/>
    <s v="Qualified"/>
  </r>
  <r>
    <x v="655"/>
    <x v="463"/>
    <x v="2"/>
    <s v="Ajimin Suartini"/>
    <s v="Gg. Surapati No. 471"/>
    <s v="Surabaya"/>
    <x v="0"/>
    <s v="E1038"/>
    <x v="2"/>
    <x v="25"/>
    <x v="1"/>
    <x v="0"/>
    <s v="Regular Air"/>
    <d v="2018-12-09T00:00:00"/>
    <n v="151050"/>
    <n v="239700"/>
    <n v="88650"/>
    <n v="6"/>
    <n v="1414230"/>
    <n v="0.1"/>
    <s v="Super"/>
    <s v="Not Qualified"/>
  </r>
  <r>
    <x v="656"/>
    <x v="464"/>
    <x v="2"/>
    <s v="Azalea Anggriawan"/>
    <s v="Gang Raya Setiabudhi No. 870"/>
    <s v="Jakarta"/>
    <x v="3"/>
    <s v="E1028"/>
    <x v="2"/>
    <x v="143"/>
    <x v="0"/>
    <x v="0"/>
    <s v="Express Air"/>
    <d v="2018-12-12T00:00:00"/>
    <n v="52950"/>
    <n v="129299.99999999999"/>
    <n v="76349.999999999985"/>
    <n v="8"/>
    <n v="1034399.9999999999"/>
    <n v="0"/>
    <s v="Low"/>
    <s v="Not Qualified"/>
  </r>
  <r>
    <x v="657"/>
    <x v="465"/>
    <x v="2"/>
    <s v="Prasetya Wahyuni"/>
    <s v="Jl. Ciwastra No. 543"/>
    <s v="Jakarta"/>
    <x v="3"/>
    <s v="E1029"/>
    <x v="0"/>
    <x v="123"/>
    <x v="0"/>
    <x v="0"/>
    <s v="Express Air"/>
    <d v="2018-12-07T00:00:00"/>
    <n v="1263300"/>
    <n v="3158250"/>
    <n v="1894950"/>
    <n v="2"/>
    <n v="6158587.5"/>
    <n v="0.05"/>
    <s v="High"/>
    <s v="Qualified"/>
  </r>
  <r>
    <x v="658"/>
    <x v="465"/>
    <x v="2"/>
    <s v="Opung Padmasari"/>
    <s v="Gang Pacuan Kuda No. 04"/>
    <s v="Surabaya"/>
    <x v="1"/>
    <s v="E1037"/>
    <x v="2"/>
    <x v="126"/>
    <x v="0"/>
    <x v="1"/>
    <s v="Regular Air"/>
    <d v="2018-12-10T00:00:00"/>
    <n v="16350.000000000002"/>
    <n v="27300"/>
    <n v="10949.999999999998"/>
    <n v="42"/>
    <n v="1144416"/>
    <n v="0.08"/>
    <s v="Super"/>
    <s v="Qualified"/>
  </r>
  <r>
    <x v="659"/>
    <x v="465"/>
    <x v="2"/>
    <s v="Ilsa Hassanah"/>
    <s v="Gg. Cihampelas No. 423"/>
    <s v="Surabaya"/>
    <x v="3"/>
    <s v="E1030"/>
    <x v="1"/>
    <x v="96"/>
    <x v="0"/>
    <x v="3"/>
    <s v="Regular Air"/>
    <d v="2018-12-08T00:00:00"/>
    <n v="252000"/>
    <n v="614550"/>
    <n v="362550"/>
    <n v="28"/>
    <n v="17182818"/>
    <n v="0.04"/>
    <s v="Mid"/>
    <s v="Qualified"/>
  </r>
  <r>
    <x v="660"/>
    <x v="466"/>
    <x v="2"/>
    <s v="Bakidin Anggraini"/>
    <s v="Jl. Rumah Sakit No. 738"/>
    <s v="Jakarta"/>
    <x v="1"/>
    <s v="E1028"/>
    <x v="4"/>
    <x v="117"/>
    <x v="0"/>
    <x v="0"/>
    <s v="Regular Air"/>
    <d v="2018-12-10T00:00:00"/>
    <n v="780600"/>
    <n v="1258950"/>
    <n v="478350"/>
    <n v="3"/>
    <n v="3776850"/>
    <n v="0"/>
    <s v="Low"/>
    <s v="Qualified"/>
  </r>
  <r>
    <x v="661"/>
    <x v="466"/>
    <x v="2"/>
    <s v="Ami Utami"/>
    <s v="Jl. S. Parman No. 91"/>
    <s v="Surabaya"/>
    <x v="1"/>
    <s v="E1034"/>
    <x v="3"/>
    <x v="97"/>
    <x v="0"/>
    <x v="0"/>
    <s v="Regular Air"/>
    <d v="2018-12-09T00:00:00"/>
    <n v="34350"/>
    <n v="55350"/>
    <n v="21000"/>
    <n v="39"/>
    <n v="2156989.5"/>
    <n v="0.03"/>
    <s v="Mid"/>
    <s v="Qualified"/>
  </r>
  <r>
    <x v="662"/>
    <x v="467"/>
    <x v="2"/>
    <s v="Kairav Winarno"/>
    <s v="Gg. Suniaraja No. 21"/>
    <s v="Surabaya"/>
    <x v="3"/>
    <s v="E1031"/>
    <x v="1"/>
    <x v="73"/>
    <x v="0"/>
    <x v="0"/>
    <s v="Regular Air"/>
    <d v="2018-12-12T00:00:00"/>
    <n v="29100"/>
    <n v="46200"/>
    <n v="17100"/>
    <n v="6"/>
    <n v="276276"/>
    <n v="0.02"/>
    <s v="Low"/>
    <s v="Not Qualified"/>
  </r>
  <r>
    <x v="663"/>
    <x v="468"/>
    <x v="2"/>
    <s v="Opan Permata"/>
    <s v="Jalan Kapten Muslihat No. 4"/>
    <s v="Surabaya"/>
    <x v="1"/>
    <s v="E1030"/>
    <x v="4"/>
    <x v="92"/>
    <x v="1"/>
    <x v="0"/>
    <s v="Regular Air"/>
    <d v="2018-12-14T00:00:00"/>
    <n v="619200"/>
    <n v="1439850"/>
    <n v="820650"/>
    <n v="26"/>
    <n v="37407303"/>
    <n v="0.02"/>
    <s v="Low"/>
    <s v="Qualified"/>
  </r>
  <r>
    <x v="664"/>
    <x v="469"/>
    <x v="2"/>
    <s v="Ophelia Natsir"/>
    <s v="Jalan Sukajadi No. 09"/>
    <s v="Bandung"/>
    <x v="2"/>
    <s v="E1039"/>
    <x v="2"/>
    <x v="54"/>
    <x v="0"/>
    <x v="0"/>
    <s v="Regular Air"/>
    <d v="2018-12-13T00:00:00"/>
    <n v="51000"/>
    <n v="81000"/>
    <n v="30000"/>
    <n v="14"/>
    <n v="1132380"/>
    <n v="0.02"/>
    <s v="Low"/>
    <s v="Qualified"/>
  </r>
  <r>
    <x v="665"/>
    <x v="469"/>
    <x v="2"/>
    <s v="Rusman Adriansyah"/>
    <s v="Jalan Astana Anyar No. 41"/>
    <s v="Jakarta"/>
    <x v="0"/>
    <s v="E1028"/>
    <x v="1"/>
    <x v="71"/>
    <x v="0"/>
    <x v="0"/>
    <s v="Regular Air"/>
    <d v="2018-12-14T00:00:00"/>
    <n v="66900"/>
    <n v="163350"/>
    <n v="96450"/>
    <n v="50"/>
    <n v="8152798.5"/>
    <n v="0.09"/>
    <s v="Super"/>
    <s v="Qualified"/>
  </r>
  <r>
    <x v="666"/>
    <x v="470"/>
    <x v="2"/>
    <s v="Cawuk Pradipta"/>
    <s v="Gang Jakarta No. 938"/>
    <s v="Surabaya"/>
    <x v="0"/>
    <s v="E1036"/>
    <x v="4"/>
    <x v="46"/>
    <x v="1"/>
    <x v="0"/>
    <s v="Regular Air"/>
    <d v="2018-12-18T00:00:00"/>
    <n v="908850"/>
    <n v="1514700"/>
    <n v="605850"/>
    <n v="9"/>
    <n v="13480830"/>
    <n v="0.1"/>
    <s v="Super"/>
    <s v="Qualified"/>
  </r>
  <r>
    <x v="667"/>
    <x v="470"/>
    <x v="2"/>
    <s v="Anom Januar"/>
    <s v="Gg. Cihampelas No. 423"/>
    <s v="Surabaya"/>
    <x v="1"/>
    <s v="E1030"/>
    <x v="4"/>
    <x v="41"/>
    <x v="1"/>
    <x v="0"/>
    <s v="Regular Air"/>
    <d v="2018-12-17T00:00:00"/>
    <n v="2347500"/>
    <n v="4514550"/>
    <n v="2167050"/>
    <n v="20"/>
    <n v="90065272.5"/>
    <n v="0.05"/>
    <s v="High"/>
    <s v="Qualified"/>
  </r>
  <r>
    <x v="668"/>
    <x v="471"/>
    <x v="2"/>
    <s v="Yance Anggraini"/>
    <s v="Jl. Erlangga No. 7"/>
    <s v="Surabaya"/>
    <x v="1"/>
    <s v="E1033"/>
    <x v="2"/>
    <x v="71"/>
    <x v="0"/>
    <x v="0"/>
    <s v="Regular Air"/>
    <d v="2018-12-20T00:00:00"/>
    <n v="66900"/>
    <n v="163350"/>
    <n v="96450"/>
    <n v="3"/>
    <n v="476982"/>
    <n v="0.08"/>
    <s v="Super"/>
    <s v="Not Qualified"/>
  </r>
  <r>
    <x v="669"/>
    <x v="472"/>
    <x v="2"/>
    <s v="Nardi Simanjuntak"/>
    <s v="Jalan R.E Martadinata No. 6"/>
    <s v="Jakarta"/>
    <x v="2"/>
    <s v="E1029"/>
    <x v="4"/>
    <x v="3"/>
    <x v="1"/>
    <x v="2"/>
    <s v="Delivery Truck"/>
    <d v="2018-12-19T00:00:00"/>
    <n v="1125000"/>
    <n v="1814550"/>
    <n v="689550"/>
    <n v="46"/>
    <n v="83342281.5"/>
    <n v="7.0000000000000007E-2"/>
    <s v="High"/>
    <s v="Qualified"/>
  </r>
  <r>
    <x v="670"/>
    <x v="473"/>
    <x v="2"/>
    <s v="Respati Puspita"/>
    <s v="Gang Pelajar Pejuang No. 95"/>
    <s v="Bandung"/>
    <x v="1"/>
    <s v="E1033"/>
    <x v="1"/>
    <x v="46"/>
    <x v="1"/>
    <x v="0"/>
    <s v="Regular Air"/>
    <d v="2018-12-20T00:00:00"/>
    <n v="908850"/>
    <n v="1514700"/>
    <n v="605850"/>
    <n v="44"/>
    <n v="66510477"/>
    <n v="0.09"/>
    <s v="Super"/>
    <s v="Qualified"/>
  </r>
  <r>
    <x v="671"/>
    <x v="474"/>
    <x v="2"/>
    <s v="Emas Megantara"/>
    <s v="Jalan Sukabumi No. 509"/>
    <s v="Surabaya"/>
    <x v="3"/>
    <s v="E1030"/>
    <x v="0"/>
    <x v="26"/>
    <x v="0"/>
    <x v="3"/>
    <s v="Regular Air"/>
    <d v="2018-12-22T00:00:00"/>
    <n v="71850"/>
    <n v="179550"/>
    <n v="107700"/>
    <n v="48"/>
    <n v="8614809"/>
    <n v="0.02"/>
    <s v="Low"/>
    <s v="Qualified"/>
  </r>
  <r>
    <x v="672"/>
    <x v="475"/>
    <x v="2"/>
    <s v="Kamila Sinaga"/>
    <s v="Gang H.J Maemunah No. 6"/>
    <s v="Surabaya"/>
    <x v="1"/>
    <s v="E1039"/>
    <x v="0"/>
    <x v="87"/>
    <x v="0"/>
    <x v="1"/>
    <s v="Regular Air"/>
    <d v="2018-12-23T00:00:00"/>
    <n v="49800"/>
    <n v="77700"/>
    <n v="27900"/>
    <n v="20"/>
    <n v="1549338"/>
    <n v="0.06"/>
    <s v="High"/>
    <s v="Qualified"/>
  </r>
  <r>
    <x v="673"/>
    <x v="475"/>
    <x v="2"/>
    <s v="Cindy Maryati"/>
    <s v="Gg. Jakarta No. 646"/>
    <s v="Jakarta"/>
    <x v="3"/>
    <s v="E1029"/>
    <x v="0"/>
    <x v="65"/>
    <x v="0"/>
    <x v="1"/>
    <s v="Regular Air"/>
    <d v="2018-12-23T00:00:00"/>
    <n v="3600"/>
    <n v="18900"/>
    <n v="15300"/>
    <n v="31"/>
    <n v="584766"/>
    <n v="0.06"/>
    <s v="High"/>
    <s v="Qualified"/>
  </r>
  <r>
    <x v="674"/>
    <x v="476"/>
    <x v="2"/>
    <s v="Cawisadi Wijaya"/>
    <s v="Gang Ahmad Yani No. 6"/>
    <s v="Surabaya"/>
    <x v="1"/>
    <s v="E1038"/>
    <x v="1"/>
    <x v="43"/>
    <x v="0"/>
    <x v="0"/>
    <s v="Express Air"/>
    <d v="2018-12-24T00:00:00"/>
    <n v="33750"/>
    <n v="55350"/>
    <n v="21600"/>
    <n v="23"/>
    <n v="1271943"/>
    <n v="0.02"/>
    <s v="Low"/>
    <s v="Qualified"/>
  </r>
  <r>
    <x v="675"/>
    <x v="477"/>
    <x v="2"/>
    <s v="Kamidin Yolanda"/>
    <s v="Jalan Pasteur No. 217"/>
    <s v="Surabaya"/>
    <x v="2"/>
    <s v="E1031"/>
    <x v="3"/>
    <x v="100"/>
    <x v="0"/>
    <x v="1"/>
    <s v="Express Air"/>
    <d v="2018-12-24T00:00:00"/>
    <n v="26400"/>
    <n v="44100"/>
    <n v="17700"/>
    <n v="47"/>
    <n v="2070936"/>
    <n v="0.04"/>
    <s v="Mid"/>
    <s v="Qualified"/>
  </r>
  <r>
    <x v="676"/>
    <x v="478"/>
    <x v="2"/>
    <s v="Ayu Ardianto"/>
    <s v="Gg. Siliwangi No. 26"/>
    <s v="Jakarta"/>
    <x v="3"/>
    <s v="E1029"/>
    <x v="3"/>
    <x v="124"/>
    <x v="0"/>
    <x v="1"/>
    <s v="Regular Air"/>
    <d v="2018-12-26T00:00:00"/>
    <n v="13050"/>
    <n v="27150"/>
    <n v="14100"/>
    <n v="6"/>
    <n v="160999.5"/>
    <n v="7.0000000000000007E-2"/>
    <s v="High"/>
    <s v="Not Qualified"/>
  </r>
  <r>
    <x v="677"/>
    <x v="479"/>
    <x v="2"/>
    <s v="Mahmud Tampubolon"/>
    <s v="Jl. S. Parman No. 38"/>
    <s v="Surabaya"/>
    <x v="1"/>
    <s v="E1033"/>
    <x v="1"/>
    <x v="81"/>
    <x v="0"/>
    <x v="1"/>
    <s v="Regular Air"/>
    <d v="2018-12-30T00:00:00"/>
    <n v="13950"/>
    <n v="22200"/>
    <n v="8250"/>
    <n v="1"/>
    <n v="21978"/>
    <n v="0.01"/>
    <s v="Low"/>
    <s v="Not Qualified"/>
  </r>
  <r>
    <x v="678"/>
    <x v="480"/>
    <x v="2"/>
    <s v="Praba Widodo"/>
    <s v="Gang Jakarta No. 938"/>
    <s v="Surabaya"/>
    <x v="1"/>
    <s v="E1036"/>
    <x v="2"/>
    <x v="101"/>
    <x v="0"/>
    <x v="3"/>
    <s v="Express Air"/>
    <d v="2019-01-03T00:00:00"/>
    <n v="52650"/>
    <n v="128550"/>
    <n v="75900"/>
    <n v="49"/>
    <n v="6297664.5"/>
    <n v="0.01"/>
    <s v="Low"/>
    <s v="Qualified"/>
  </r>
  <r>
    <x v="679"/>
    <x v="481"/>
    <x v="2"/>
    <s v="Emas Megantara"/>
    <s v="Jalan Sukabumi No. 509"/>
    <s v="Surabaya"/>
    <x v="3"/>
    <s v="E1030"/>
    <x v="3"/>
    <x v="16"/>
    <x v="0"/>
    <x v="1"/>
    <s v="Regular Air"/>
    <d v="2018-12-30T00:00:00"/>
    <n v="27300"/>
    <n v="44700"/>
    <n v="17400"/>
    <n v="3"/>
    <n v="132312"/>
    <n v="0.04"/>
    <s v="Mid"/>
    <s v="Not Qualified"/>
  </r>
  <r>
    <x v="680"/>
    <x v="482"/>
    <x v="3"/>
    <s v="Ellis Wahyudin"/>
    <s v="Gg. Monginsidi No. 3"/>
    <s v="Jakarta"/>
    <x v="0"/>
    <s v="E1029"/>
    <x v="3"/>
    <x v="37"/>
    <x v="0"/>
    <x v="0"/>
    <s v="Regular Air"/>
    <d v="2019-01-08T00:00:00"/>
    <n v="204600"/>
    <n v="314700"/>
    <n v="110100"/>
    <n v="10"/>
    <n v="3128118"/>
    <n v="0.06"/>
    <s v="High"/>
    <s v="Qualified"/>
  </r>
  <r>
    <x v="681"/>
    <x v="482"/>
    <x v="3"/>
    <s v="Wirda Novitasari"/>
    <s v="Gang Monginsidi No. 138"/>
    <s v="Jakarta"/>
    <x v="1"/>
    <s v="E1029"/>
    <x v="1"/>
    <x v="83"/>
    <x v="0"/>
    <x v="0"/>
    <s v="Regular Air"/>
    <d v="2019-01-09T00:00:00"/>
    <n v="32700.000000000004"/>
    <n v="52800"/>
    <n v="20099.999999999996"/>
    <n v="13"/>
    <n v="682176"/>
    <n v="0.08"/>
    <s v="Super"/>
    <s v="Qualified"/>
  </r>
  <r>
    <x v="682"/>
    <x v="483"/>
    <x v="3"/>
    <s v="Luhung Sudiati"/>
    <s v="Gang Asia Afrika No. 96"/>
    <s v="Surabaya"/>
    <x v="1"/>
    <s v="E1036"/>
    <x v="0"/>
    <x v="54"/>
    <x v="0"/>
    <x v="0"/>
    <s v="Regular Air"/>
    <d v="2019-01-10T00:00:00"/>
    <n v="51000"/>
    <n v="81000"/>
    <n v="30000"/>
    <n v="10"/>
    <n v="806760"/>
    <n v="0.04"/>
    <s v="Mid"/>
    <s v="Not Qualified"/>
  </r>
  <r>
    <x v="683"/>
    <x v="484"/>
    <x v="3"/>
    <s v="Daruna Irawan"/>
    <s v="Gang Gedebage Selatan No. 1"/>
    <s v="Surabaya"/>
    <x v="3"/>
    <s v="E1036"/>
    <x v="3"/>
    <x v="44"/>
    <x v="0"/>
    <x v="0"/>
    <s v="Regular Air"/>
    <d v="2019-01-11T00:00:00"/>
    <n v="185850"/>
    <n v="299700"/>
    <n v="113850"/>
    <n v="20"/>
    <n v="5979015"/>
    <n v="0.05"/>
    <s v="High"/>
    <s v="Qualified"/>
  </r>
  <r>
    <x v="684"/>
    <x v="484"/>
    <x v="3"/>
    <s v="Ilyas Najmudin"/>
    <s v="Gg. Otto Iskandardinata No. 6"/>
    <s v="Jakarta"/>
    <x v="1"/>
    <s v="E1028"/>
    <x v="2"/>
    <x v="44"/>
    <x v="0"/>
    <x v="0"/>
    <s v="Regular Air"/>
    <d v="2019-01-09T00:00:00"/>
    <n v="185850"/>
    <n v="299700"/>
    <n v="113850"/>
    <n v="34"/>
    <n v="10171818"/>
    <n v="0.06"/>
    <s v="High"/>
    <s v="Qualified"/>
  </r>
  <r>
    <x v="685"/>
    <x v="485"/>
    <x v="3"/>
    <s v="Karen Kuswandari"/>
    <s v="Jalan Jend. A. Yani No. 48"/>
    <s v="Surabaya"/>
    <x v="0"/>
    <s v="E1036"/>
    <x v="3"/>
    <x v="35"/>
    <x v="0"/>
    <x v="1"/>
    <s v="Regular Air"/>
    <d v="2019-01-12T00:00:00"/>
    <n v="56250"/>
    <n v="106200"/>
    <n v="49950"/>
    <n v="37"/>
    <n v="3920904"/>
    <n v="0.08"/>
    <s v="Super"/>
    <s v="Qualified"/>
  </r>
  <r>
    <x v="686"/>
    <x v="486"/>
    <x v="3"/>
    <s v="Jati Laksmiwati"/>
    <s v="Gg. Monginsidi No. 3"/>
    <s v="Jakarta"/>
    <x v="3"/>
    <s v="E1029"/>
    <x v="4"/>
    <x v="80"/>
    <x v="0"/>
    <x v="0"/>
    <s v="Express Air"/>
    <d v="2019-01-12T00:00:00"/>
    <n v="52500"/>
    <n v="86100"/>
    <n v="33600"/>
    <n v="26"/>
    <n v="2236017"/>
    <n v="0.03"/>
    <s v="Mid"/>
    <s v="Qualified"/>
  </r>
  <r>
    <x v="687"/>
    <x v="487"/>
    <x v="3"/>
    <s v="Dimas Marbun"/>
    <s v="Gg. Suniaraja No. 21"/>
    <s v="Surabaya"/>
    <x v="1"/>
    <s v="E1031"/>
    <x v="2"/>
    <x v="121"/>
    <x v="0"/>
    <x v="1"/>
    <s v="Regular Air"/>
    <d v="2019-01-22T00:00:00"/>
    <n v="15750"/>
    <n v="29250"/>
    <n v="13500"/>
    <n v="4"/>
    <n v="114367.5"/>
    <n v="0.09"/>
    <s v="Super"/>
    <s v="Not Qualified"/>
  </r>
  <r>
    <x v="688"/>
    <x v="488"/>
    <x v="3"/>
    <s v="Rahman Prastuti"/>
    <s v="Gang Jakarta No. 938"/>
    <s v="Surabaya"/>
    <x v="2"/>
    <s v="E1036"/>
    <x v="0"/>
    <x v="122"/>
    <x v="1"/>
    <x v="2"/>
    <s v="Delivery Truck"/>
    <d v="2019-01-23T00:00:00"/>
    <n v="4734150"/>
    <n v="7514550"/>
    <n v="2780400"/>
    <n v="25"/>
    <n v="187713459"/>
    <n v="0.02"/>
    <s v="Low"/>
    <s v="Qualified"/>
  </r>
  <r>
    <x v="689"/>
    <x v="489"/>
    <x v="3"/>
    <s v="Endah Budiyanto"/>
    <s v="Gg. Jayawijaya No. 34"/>
    <s v="Surabaya"/>
    <x v="1"/>
    <s v="E1039"/>
    <x v="0"/>
    <x v="38"/>
    <x v="0"/>
    <x v="0"/>
    <s v="Regular Air"/>
    <d v="2019-01-26T00:00:00"/>
    <n v="17700"/>
    <n v="28200"/>
    <n v="10500"/>
    <n v="29"/>
    <n v="814980"/>
    <n v="0.1"/>
    <s v="Super"/>
    <s v="Qualified"/>
  </r>
  <r>
    <x v="690"/>
    <x v="490"/>
    <x v="3"/>
    <s v="Rahmi Prakasa"/>
    <s v="Jalan Sadang Serang No. 54"/>
    <s v="Surabaya"/>
    <x v="3"/>
    <s v="E1041"/>
    <x v="2"/>
    <x v="67"/>
    <x v="1"/>
    <x v="2"/>
    <s v="Delivery Truck"/>
    <d v="2019-01-27T00:00:00"/>
    <n v="4184850"/>
    <n v="6749850"/>
    <n v="2565000"/>
    <n v="47"/>
    <n v="317107953"/>
    <n v="0.02"/>
    <s v="Low"/>
    <s v="Qualified"/>
  </r>
  <r>
    <x v="691"/>
    <x v="491"/>
    <x v="3"/>
    <s v="Icha Mandala"/>
    <s v="Jl. Rumah Sakit No. 65"/>
    <s v="Jakarta"/>
    <x v="3"/>
    <s v="E1029"/>
    <x v="1"/>
    <x v="54"/>
    <x v="0"/>
    <x v="0"/>
    <s v="Regular Air"/>
    <d v="2019-01-28T00:00:00"/>
    <n v="51000"/>
    <n v="81000"/>
    <n v="30000"/>
    <n v="8"/>
    <n v="648000"/>
    <n v="0"/>
    <s v="Low"/>
    <s v="Not Qualified"/>
  </r>
  <r>
    <x v="692"/>
    <x v="492"/>
    <x v="3"/>
    <s v="Ina Nasyidah"/>
    <s v="Jalan Pasteur No. 217"/>
    <s v="Surabaya"/>
    <x v="0"/>
    <s v="E1031"/>
    <x v="2"/>
    <x v="136"/>
    <x v="0"/>
    <x v="0"/>
    <s v="Regular Air"/>
    <d v="2019-02-05T00:00:00"/>
    <n v="17850"/>
    <n v="29700"/>
    <n v="11850"/>
    <n v="4"/>
    <n v="116424"/>
    <n v="0.08"/>
    <s v="Super"/>
    <s v="Not Qualified"/>
  </r>
  <r>
    <x v="693"/>
    <x v="493"/>
    <x v="3"/>
    <s v="Candrakanta Aryani"/>
    <s v="Gg. Pacuan Kuda No. 49"/>
    <s v="Surabaya"/>
    <x v="0"/>
    <s v="E1037"/>
    <x v="4"/>
    <x v="120"/>
    <x v="0"/>
    <x v="1"/>
    <s v="Express Air"/>
    <d v="2019-02-04T00:00:00"/>
    <n v="31950"/>
    <n v="52350"/>
    <n v="20400"/>
    <n v="3"/>
    <n v="156526.5"/>
    <n v="0.01"/>
    <s v="Low"/>
    <s v="Not Qualified"/>
  </r>
  <r>
    <x v="694"/>
    <x v="493"/>
    <x v="3"/>
    <s v="Keisha Hutasoit"/>
    <s v="Gang Jend. A. Yani No. 7"/>
    <s v="Surabaya"/>
    <x v="1"/>
    <s v="E1030"/>
    <x v="0"/>
    <x v="38"/>
    <x v="0"/>
    <x v="0"/>
    <s v="Regular Air"/>
    <d v="2019-02-04T00:00:00"/>
    <n v="17700"/>
    <n v="28200"/>
    <n v="10500"/>
    <n v="6"/>
    <n v="167226"/>
    <n v="7.0000000000000007E-2"/>
    <s v="High"/>
    <s v="Not Qualified"/>
  </r>
  <r>
    <x v="695"/>
    <x v="494"/>
    <x v="3"/>
    <s v="Carub Hardiansyah"/>
    <s v="Gang H.J Maemunah No. 6"/>
    <s v="Jakarta"/>
    <x v="2"/>
    <s v="E1028"/>
    <x v="1"/>
    <x v="94"/>
    <x v="0"/>
    <x v="0"/>
    <s v="Regular Air"/>
    <d v="2019-02-07T00:00:00"/>
    <n v="67950"/>
    <n v="109500"/>
    <n v="41550"/>
    <n v="34"/>
    <n v="3719715"/>
    <n v="0.03"/>
    <s v="Mid"/>
    <s v="Qualified"/>
  </r>
  <r>
    <x v="696"/>
    <x v="494"/>
    <x v="3"/>
    <s v="Laras Hartati"/>
    <s v="Jalan Jayawijaya No. 5"/>
    <s v="Surabaya"/>
    <x v="3"/>
    <s v="E1033"/>
    <x v="0"/>
    <x v="43"/>
    <x v="0"/>
    <x v="0"/>
    <s v="Regular Air"/>
    <d v="2019-02-07T00:00:00"/>
    <n v="33750"/>
    <n v="55350"/>
    <n v="21600"/>
    <n v="47"/>
    <n v="2601450"/>
    <n v="0"/>
    <s v="Low"/>
    <s v="Qualified"/>
  </r>
  <r>
    <x v="697"/>
    <x v="495"/>
    <x v="3"/>
    <s v="Narji Wastuti"/>
    <s v="Gg. Joyoboyo No. 026"/>
    <s v="Jakarta"/>
    <x v="1"/>
    <s v="E1028"/>
    <x v="3"/>
    <x v="57"/>
    <x v="1"/>
    <x v="4"/>
    <s v="Regular Air"/>
    <d v="2019-02-11T00:00:00"/>
    <n v="118800"/>
    <n v="194850"/>
    <n v="76050"/>
    <n v="46"/>
    <n v="8961151.5"/>
    <n v="0.01"/>
    <s v="Low"/>
    <s v="Qualified"/>
  </r>
  <r>
    <x v="698"/>
    <x v="496"/>
    <x v="3"/>
    <s v="Dadi Laksita"/>
    <s v="Jl. HOS. Cokroaminoto No. 1"/>
    <s v="Surabaya"/>
    <x v="0"/>
    <s v="E1039"/>
    <x v="0"/>
    <x v="50"/>
    <x v="0"/>
    <x v="0"/>
    <s v="Regular Air"/>
    <d v="2019-02-12T00:00:00"/>
    <n v="2682450"/>
    <n v="6238200"/>
    <n v="3555750"/>
    <n v="21"/>
    <n v="130440762"/>
    <n v="0.09"/>
    <s v="Super"/>
    <s v="Qualified"/>
  </r>
  <r>
    <x v="699"/>
    <x v="496"/>
    <x v="3"/>
    <s v="Jindra Safitri"/>
    <s v="Jl. Kutisari Selatan No. 078"/>
    <s v="Surabaya"/>
    <x v="1"/>
    <s v="E1038"/>
    <x v="0"/>
    <x v="41"/>
    <x v="1"/>
    <x v="0"/>
    <s v="Regular Air"/>
    <d v="2019-02-13T00:00:00"/>
    <n v="2347500"/>
    <n v="4514550"/>
    <n v="2167050"/>
    <n v="23"/>
    <n v="103563777"/>
    <n v="0.06"/>
    <s v="High"/>
    <s v="Qualified"/>
  </r>
  <r>
    <x v="700"/>
    <x v="497"/>
    <x v="3"/>
    <s v="Endah Budiyanto"/>
    <s v="Gg. Jayawijaya No. 34"/>
    <s v="Surabaya"/>
    <x v="3"/>
    <s v="E1039"/>
    <x v="2"/>
    <x v="1"/>
    <x v="0"/>
    <x v="1"/>
    <s v="Regular Air"/>
    <d v="2019-02-15T00:00:00"/>
    <n v="35850"/>
    <n v="63900"/>
    <n v="28050"/>
    <n v="47"/>
    <n v="2998827"/>
    <n v="7.0000000000000007E-2"/>
    <s v="High"/>
    <s v="Qualified"/>
  </r>
  <r>
    <x v="701"/>
    <x v="497"/>
    <x v="3"/>
    <s v="Endah Budiyanto"/>
    <s v="Gg. Jayawijaya No. 34"/>
    <s v="Surabaya"/>
    <x v="3"/>
    <s v="E1039"/>
    <x v="2"/>
    <x v="15"/>
    <x v="0"/>
    <x v="1"/>
    <s v="Regular Air"/>
    <d v="2019-02-18T00:00:00"/>
    <n v="19500"/>
    <n v="43200"/>
    <n v="23700"/>
    <n v="17"/>
    <n v="730512"/>
    <n v="0.09"/>
    <s v="Super"/>
    <s v="Qualified"/>
  </r>
  <r>
    <x v="702"/>
    <x v="498"/>
    <x v="3"/>
    <s v="Ayu Wastuti"/>
    <s v="Gg. M.H Thamrin No. 784"/>
    <s v="Jakarta"/>
    <x v="1"/>
    <s v="E1029"/>
    <x v="0"/>
    <x v="130"/>
    <x v="1"/>
    <x v="0"/>
    <s v="Express Air"/>
    <d v="2019-02-18T00:00:00"/>
    <n v="220500"/>
    <n v="449850"/>
    <n v="229350"/>
    <n v="20"/>
    <n v="8979006"/>
    <n v="0.04"/>
    <s v="Mid"/>
    <s v="Qualified"/>
  </r>
  <r>
    <x v="703"/>
    <x v="498"/>
    <x v="3"/>
    <s v="Jumadi Suartini"/>
    <s v="Gang Yos Sudarso No. 13"/>
    <s v="Surabaya"/>
    <x v="3"/>
    <s v="E1039"/>
    <x v="2"/>
    <x v="8"/>
    <x v="0"/>
    <x v="0"/>
    <s v="Regular Air"/>
    <d v="2019-02-25T00:00:00"/>
    <n v="814350"/>
    <n v="1357200"/>
    <n v="542850"/>
    <n v="49"/>
    <n v="66434940"/>
    <n v="0.05"/>
    <s v="High"/>
    <s v="Qualified"/>
  </r>
  <r>
    <x v="704"/>
    <x v="499"/>
    <x v="3"/>
    <s v="Amelia Kuswoyo"/>
    <s v="Gg. Jakarta No. 646"/>
    <s v="Jakarta"/>
    <x v="1"/>
    <s v="E1029"/>
    <x v="1"/>
    <x v="28"/>
    <x v="0"/>
    <x v="1"/>
    <s v="Regular Air"/>
    <d v="2019-02-20T00:00:00"/>
    <n v="52050"/>
    <n v="100200"/>
    <n v="48150"/>
    <n v="12"/>
    <n v="1196388"/>
    <n v="0.06"/>
    <s v="High"/>
    <s v="Qualified"/>
  </r>
  <r>
    <x v="705"/>
    <x v="500"/>
    <x v="3"/>
    <s v="Pangeran Rahimah"/>
    <s v="Gang Cikapayang No. 055"/>
    <s v="Surabaya"/>
    <x v="1"/>
    <s v="E1040"/>
    <x v="2"/>
    <x v="81"/>
    <x v="0"/>
    <x v="1"/>
    <s v="Regular Air"/>
    <d v="2019-02-26T00:00:00"/>
    <n v="13950"/>
    <n v="22200"/>
    <n v="8250"/>
    <n v="19"/>
    <n v="421800"/>
    <n v="0"/>
    <s v="Low"/>
    <s v="Qualified"/>
  </r>
  <r>
    <x v="706"/>
    <x v="500"/>
    <x v="3"/>
    <s v="Satya Nurdiyanti"/>
    <s v="Jalan S. Parman No. 88"/>
    <s v="Bandung"/>
    <x v="1"/>
    <s v="E1036"/>
    <x v="4"/>
    <x v="135"/>
    <x v="0"/>
    <x v="0"/>
    <s v="Regular Air"/>
    <d v="2019-02-22T00:00:00"/>
    <n v="60450.000000000007"/>
    <n v="140700"/>
    <n v="80250"/>
    <n v="24"/>
    <n v="3369765"/>
    <n v="0.05"/>
    <s v="High"/>
    <s v="Qualified"/>
  </r>
  <r>
    <x v="707"/>
    <x v="501"/>
    <x v="3"/>
    <s v="Ida Waluyo"/>
    <s v="Gang Ciwastra No. 43"/>
    <s v="Surabaya"/>
    <x v="0"/>
    <s v="E1040"/>
    <x v="0"/>
    <x v="22"/>
    <x v="0"/>
    <x v="0"/>
    <s v="Regular Air"/>
    <d v="2019-02-25T00:00:00"/>
    <n v="23850"/>
    <n v="39150"/>
    <n v="15300"/>
    <n v="40"/>
    <n v="1564825.5"/>
    <n v="0.03"/>
    <s v="Mid"/>
    <s v="Qualified"/>
  </r>
  <r>
    <x v="708"/>
    <x v="502"/>
    <x v="3"/>
    <s v="Jati Laksmiwati"/>
    <s v="Gg. Monginsidi No. 3"/>
    <s v="Jakarta"/>
    <x v="3"/>
    <s v="E1029"/>
    <x v="3"/>
    <x v="116"/>
    <x v="0"/>
    <x v="3"/>
    <s v="Regular Air"/>
    <d v="2019-02-26T00:00:00"/>
    <n v="62850.000000000007"/>
    <n v="153450"/>
    <n v="90600"/>
    <n v="46"/>
    <n v="7046424"/>
    <n v="0.08"/>
    <s v="Super"/>
    <s v="Qualified"/>
  </r>
  <r>
    <x v="709"/>
    <x v="503"/>
    <x v="3"/>
    <s v="Ibrani Yuniar"/>
    <s v="Jl. Kiaracondong No. 48"/>
    <s v="Jakarta"/>
    <x v="1"/>
    <s v="E1028"/>
    <x v="2"/>
    <x v="144"/>
    <x v="0"/>
    <x v="1"/>
    <s v="Regular Air"/>
    <d v="2019-03-08T00:00:00"/>
    <n v="59250"/>
    <n v="91200"/>
    <n v="31950"/>
    <n v="41"/>
    <n v="3736464"/>
    <n v="0.03"/>
    <s v="Mid"/>
    <s v="Qualified"/>
  </r>
  <r>
    <x v="710"/>
    <x v="504"/>
    <x v="3"/>
    <s v="Kasiran Firgantoro"/>
    <s v="Jalan Gardujati No. 513"/>
    <s v="Surabaya"/>
    <x v="2"/>
    <s v="E1036"/>
    <x v="1"/>
    <x v="63"/>
    <x v="0"/>
    <x v="1"/>
    <s v="Regular Air"/>
    <d v="2019-03-01T00:00:00"/>
    <n v="58200"/>
    <n v="97050"/>
    <n v="38850"/>
    <n v="22"/>
    <n v="2131218"/>
    <n v="0.04"/>
    <s v="Mid"/>
    <s v="Qualified"/>
  </r>
  <r>
    <x v="711"/>
    <x v="505"/>
    <x v="3"/>
    <s v="Betania Thamrin"/>
    <s v="Gang Gedebage Selatan No. 92"/>
    <s v="Surabaya"/>
    <x v="3"/>
    <s v="E1032"/>
    <x v="1"/>
    <x v="116"/>
    <x v="0"/>
    <x v="3"/>
    <s v="Regular Air"/>
    <d v="2019-03-03T00:00:00"/>
    <n v="62850.000000000007"/>
    <n v="153450"/>
    <n v="90600"/>
    <n v="16"/>
    <n v="2452131"/>
    <n v="0.02"/>
    <s v="Low"/>
    <s v="Qualified"/>
  </r>
  <r>
    <x v="712"/>
    <x v="505"/>
    <x v="3"/>
    <s v="Laras Hartati"/>
    <s v="Jalan Jayawijaya No. 5"/>
    <s v="Surabaya"/>
    <x v="3"/>
    <s v="E1033"/>
    <x v="2"/>
    <x v="71"/>
    <x v="0"/>
    <x v="0"/>
    <s v="Regular Air"/>
    <d v="2019-03-08T00:00:00"/>
    <n v="66900"/>
    <n v="163350"/>
    <n v="96450"/>
    <n v="10"/>
    <n v="1617165"/>
    <n v="0.1"/>
    <s v="Super"/>
    <s v="Not Qualified"/>
  </r>
  <r>
    <x v="713"/>
    <x v="506"/>
    <x v="3"/>
    <s v="Arta Lestari"/>
    <s v="Jl. S. Parman No. 91"/>
    <s v="Surabaya"/>
    <x v="0"/>
    <s v="E1034"/>
    <x v="0"/>
    <x v="73"/>
    <x v="0"/>
    <x v="0"/>
    <s v="Regular Air"/>
    <d v="2019-03-06T00:00:00"/>
    <n v="29100"/>
    <n v="46200"/>
    <n v="17100"/>
    <n v="11"/>
    <n v="504042"/>
    <n v="0.09"/>
    <s v="Super"/>
    <s v="Qualified"/>
  </r>
  <r>
    <x v="714"/>
    <x v="507"/>
    <x v="3"/>
    <s v="Julia Situmorang"/>
    <s v="Gang Asia Afrika No. 96"/>
    <s v="Surabaya"/>
    <x v="1"/>
    <s v="E1036"/>
    <x v="4"/>
    <x v="76"/>
    <x v="0"/>
    <x v="1"/>
    <s v="Regular Air"/>
    <d v="2019-03-07T00:00:00"/>
    <n v="22950"/>
    <n v="41700"/>
    <n v="18750"/>
    <n v="21"/>
    <n v="873198"/>
    <n v="0.06"/>
    <s v="High"/>
    <s v="Qualified"/>
  </r>
  <r>
    <x v="715"/>
    <x v="508"/>
    <x v="3"/>
    <s v="Rafid Rahayu"/>
    <s v="Jalan Astana Anyar No. 41"/>
    <s v="Jakarta"/>
    <x v="3"/>
    <s v="E1028"/>
    <x v="2"/>
    <x v="24"/>
    <x v="1"/>
    <x v="0"/>
    <s v="Regular Air"/>
    <d v="2019-03-08T00:00:00"/>
    <n v="594600"/>
    <n v="2287200"/>
    <n v="1692600"/>
    <n v="17"/>
    <n v="38790912"/>
    <n v="0.04"/>
    <s v="Mid"/>
    <s v="Qualified"/>
  </r>
  <r>
    <x v="716"/>
    <x v="509"/>
    <x v="3"/>
    <s v="Karna Sinaga"/>
    <s v="Jalan Indragiri No. 077"/>
    <s v="Surabaya"/>
    <x v="3"/>
    <s v="E1030"/>
    <x v="1"/>
    <x v="63"/>
    <x v="0"/>
    <x v="1"/>
    <s v="Regular Air"/>
    <d v="2019-03-14T00:00:00"/>
    <n v="58200"/>
    <n v="97050"/>
    <n v="38850"/>
    <n v="16"/>
    <n v="1551829.5"/>
    <n v="0.01"/>
    <s v="Low"/>
    <s v="Qualified"/>
  </r>
  <r>
    <x v="717"/>
    <x v="510"/>
    <x v="3"/>
    <s v="Warsita Maryadi"/>
    <s v="Jl. BKR No. 46"/>
    <s v="Jakarta"/>
    <x v="1"/>
    <s v="E1028"/>
    <x v="0"/>
    <x v="11"/>
    <x v="0"/>
    <x v="0"/>
    <s v="Regular Air"/>
    <d v="2019-03-15T00:00:00"/>
    <n v="540300"/>
    <n v="871500"/>
    <n v="331200"/>
    <n v="27"/>
    <n v="23469495"/>
    <n v="7.0000000000000007E-2"/>
    <s v="High"/>
    <s v="Qualified"/>
  </r>
  <r>
    <x v="718"/>
    <x v="510"/>
    <x v="3"/>
    <s v="Kemba Sihotang"/>
    <s v="Jl. Dipenogoro No. 447"/>
    <s v="Surabaya"/>
    <x v="1"/>
    <s v="E1039"/>
    <x v="3"/>
    <x v="62"/>
    <x v="0"/>
    <x v="1"/>
    <s v="Regular Air"/>
    <d v="2019-03-15T00:00:00"/>
    <n v="65550"/>
    <n v="136650"/>
    <n v="71100"/>
    <n v="30"/>
    <n v="4095400.5"/>
    <n v="0.03"/>
    <s v="Mid"/>
    <s v="Qualified"/>
  </r>
  <r>
    <x v="719"/>
    <x v="511"/>
    <x v="3"/>
    <s v="Eka Sitorus"/>
    <s v="Jalan Rumah Sakit No. 287"/>
    <s v="Surabaya"/>
    <x v="3"/>
    <s v="E1032"/>
    <x v="0"/>
    <x v="128"/>
    <x v="0"/>
    <x v="0"/>
    <s v="Regular Air"/>
    <d v="2019-03-19T00:00:00"/>
    <n v="27600"/>
    <n v="43200"/>
    <n v="15600"/>
    <n v="28"/>
    <n v="1205280"/>
    <n v="0.1"/>
    <s v="Super"/>
    <s v="Qualified"/>
  </r>
  <r>
    <x v="720"/>
    <x v="512"/>
    <x v="3"/>
    <s v="Cakrajiya Sihombing"/>
    <s v="Gang Otto Iskandardinata No. 167"/>
    <s v="Surabaya"/>
    <x v="1"/>
    <s v="E1037"/>
    <x v="2"/>
    <x v="76"/>
    <x v="0"/>
    <x v="1"/>
    <s v="Regular Air"/>
    <d v="2019-03-22T00:00:00"/>
    <n v="17550"/>
    <n v="41700"/>
    <n v="24150"/>
    <n v="39"/>
    <n v="1624215"/>
    <n v="0.05"/>
    <s v="High"/>
    <s v="Qualified"/>
  </r>
  <r>
    <x v="721"/>
    <x v="512"/>
    <x v="3"/>
    <s v="Novi Hardiansyah"/>
    <s v="Gg. Suniaraja No. 21"/>
    <s v="Surabaya"/>
    <x v="1"/>
    <s v="E1031"/>
    <x v="3"/>
    <x v="38"/>
    <x v="0"/>
    <x v="0"/>
    <s v="Regular Air"/>
    <d v="2019-03-21T00:00:00"/>
    <n v="17700"/>
    <n v="28200"/>
    <n v="10500"/>
    <n v="20"/>
    <n v="562026"/>
    <n v="7.0000000000000007E-2"/>
    <s v="High"/>
    <s v="Qualified"/>
  </r>
  <r>
    <x v="722"/>
    <x v="513"/>
    <x v="3"/>
    <s v="Karta Purnawati"/>
    <s v="Jl. Sukabumi No. 44"/>
    <s v="Bandung"/>
    <x v="1"/>
    <s v="E1036"/>
    <x v="2"/>
    <x v="53"/>
    <x v="0"/>
    <x v="1"/>
    <s v="Regular Air"/>
    <d v="2019-03-26T00:00:00"/>
    <n v="24000"/>
    <n v="39300"/>
    <n v="15300"/>
    <n v="26"/>
    <n v="1018656"/>
    <n v="0.08"/>
    <s v="Super"/>
    <s v="Qualified"/>
  </r>
  <r>
    <x v="723"/>
    <x v="514"/>
    <x v="3"/>
    <s v="Kenes Nababan"/>
    <s v="Gg. M.H Thamrin No. 784"/>
    <s v="Jakarta"/>
    <x v="1"/>
    <s v="E1029"/>
    <x v="0"/>
    <x v="5"/>
    <x v="0"/>
    <x v="1"/>
    <s v="Regular Air"/>
    <d v="2019-03-23T00:00:00"/>
    <n v="16350.000000000002"/>
    <n v="39000"/>
    <n v="22650"/>
    <n v="14"/>
    <n v="542880"/>
    <n v="0.08"/>
    <s v="Super"/>
    <s v="Qualified"/>
  </r>
  <r>
    <x v="724"/>
    <x v="514"/>
    <x v="3"/>
    <s v="Ayu Wastuti"/>
    <s v="Gg. M.H Thamrin No. 784"/>
    <s v="Jakarta"/>
    <x v="0"/>
    <s v="E1029"/>
    <x v="4"/>
    <x v="145"/>
    <x v="0"/>
    <x v="1"/>
    <s v="Express Air"/>
    <d v="2019-03-24T00:00:00"/>
    <n v="4800"/>
    <n v="25200"/>
    <n v="20400"/>
    <n v="6"/>
    <n v="149940"/>
    <n v="0.05"/>
    <s v="High"/>
    <s v="Not Qualified"/>
  </r>
  <r>
    <x v="725"/>
    <x v="515"/>
    <x v="3"/>
    <s v="Zulfa Puspasari"/>
    <s v="Gang Astana Anyar No. 0"/>
    <s v="Bandung"/>
    <x v="0"/>
    <s v="E1036"/>
    <x v="1"/>
    <x v="23"/>
    <x v="1"/>
    <x v="0"/>
    <s v="Express Air"/>
    <d v="2019-04-01T00:00:00"/>
    <n v="95850"/>
    <n v="299700"/>
    <n v="203850"/>
    <n v="18"/>
    <n v="5382612"/>
    <n v="0.04"/>
    <s v="Mid"/>
    <s v="Qualified"/>
  </r>
  <r>
    <x v="726"/>
    <x v="515"/>
    <x v="3"/>
    <s v="Zulfa Puspasari"/>
    <s v="Gang Astana Anyar No. 0"/>
    <s v="Bandung"/>
    <x v="0"/>
    <s v="E1036"/>
    <x v="1"/>
    <x v="90"/>
    <x v="0"/>
    <x v="0"/>
    <s v="Regular Air"/>
    <d v="2019-04-01T00:00:00"/>
    <n v="224250"/>
    <n v="521399.99999999994"/>
    <n v="297149.99999999994"/>
    <n v="46"/>
    <n v="23937473.999999996"/>
    <n v="0.09"/>
    <s v="Super"/>
    <s v="Qualified"/>
  </r>
  <r>
    <x v="727"/>
    <x v="515"/>
    <x v="3"/>
    <s v="Tiara Megantara"/>
    <s v="Jalan Ciwastra No. 383"/>
    <s v="Surabaya"/>
    <x v="2"/>
    <s v="E1032"/>
    <x v="4"/>
    <x v="6"/>
    <x v="0"/>
    <x v="0"/>
    <s v="Regular Air"/>
    <d v="2019-03-31T00:00:00"/>
    <n v="1490850"/>
    <n v="2443950"/>
    <n v="953100"/>
    <n v="41"/>
    <n v="100177510.5"/>
    <n v="0.01"/>
    <s v="Low"/>
    <s v="Qualified"/>
  </r>
  <r>
    <x v="728"/>
    <x v="516"/>
    <x v="3"/>
    <s v="Nilam Suwarno"/>
    <s v="Gg. Joyoboyo No. 026"/>
    <s v="Jakarta"/>
    <x v="0"/>
    <s v="E1028"/>
    <x v="3"/>
    <x v="87"/>
    <x v="0"/>
    <x v="1"/>
    <s v="Regular Air"/>
    <d v="2019-04-04T00:00:00"/>
    <n v="49800"/>
    <n v="77700"/>
    <n v="27900"/>
    <n v="25"/>
    <n v="1934730"/>
    <n v="0.1"/>
    <s v="Super"/>
    <s v="Qualified"/>
  </r>
  <r>
    <x v="729"/>
    <x v="516"/>
    <x v="3"/>
    <s v="Yulia Mahendra"/>
    <s v="Gg. HOS. Cokroaminoto No. 72"/>
    <s v="Surabaya"/>
    <x v="1"/>
    <s v="E1034"/>
    <x v="1"/>
    <x v="71"/>
    <x v="0"/>
    <x v="0"/>
    <s v="Regular Air"/>
    <d v="2019-04-04T00:00:00"/>
    <n v="66900"/>
    <n v="163350"/>
    <n v="96450"/>
    <n v="30"/>
    <n v="4887432"/>
    <n v="0.08"/>
    <s v="Super"/>
    <s v="Qualified"/>
  </r>
  <r>
    <x v="730"/>
    <x v="517"/>
    <x v="3"/>
    <s v="Hendri Fujiati"/>
    <s v="Jl. Raya Ujungberung No. 86"/>
    <s v="Bandung"/>
    <x v="0"/>
    <s v="E1041"/>
    <x v="3"/>
    <x v="33"/>
    <x v="1"/>
    <x v="0"/>
    <s v="Regular Air"/>
    <d v="2019-04-07T00:00:00"/>
    <n v="296700"/>
    <n v="689850"/>
    <n v="393150"/>
    <n v="11"/>
    <n v="7540060.5"/>
    <n v="7.0000000000000007E-2"/>
    <s v="High"/>
    <s v="Qualified"/>
  </r>
  <r>
    <x v="731"/>
    <x v="518"/>
    <x v="3"/>
    <s v="Raditya Mayasari"/>
    <s v="Jalan Ciwastra No. 383"/>
    <s v="Surabaya"/>
    <x v="1"/>
    <s v="E1032"/>
    <x v="1"/>
    <x v="38"/>
    <x v="0"/>
    <x v="0"/>
    <s v="Regular Air"/>
    <d v="2019-04-09T00:00:00"/>
    <n v="17700"/>
    <n v="28200"/>
    <n v="10500"/>
    <n v="39"/>
    <n v="1097826"/>
    <n v="7.0000000000000007E-2"/>
    <s v="High"/>
    <s v="Qualified"/>
  </r>
  <r>
    <x v="732"/>
    <x v="519"/>
    <x v="3"/>
    <s v="Gada Gunawan"/>
    <s v="Gang Sadang Serang No. 74"/>
    <s v="Surabaya"/>
    <x v="1"/>
    <s v="E1030"/>
    <x v="2"/>
    <x v="110"/>
    <x v="1"/>
    <x v="5"/>
    <s v="Regular Air"/>
    <d v="2019-04-15T00:00:00"/>
    <n v="5669850"/>
    <n v="8999850"/>
    <n v="3330000"/>
    <n v="17"/>
    <n v="152277462"/>
    <n v="0.08"/>
    <s v="Super"/>
    <s v="Qualified"/>
  </r>
  <r>
    <x v="733"/>
    <x v="519"/>
    <x v="3"/>
    <s v="Hari Situmorang"/>
    <s v="Jalan Gardujati No. 513"/>
    <s v="Surabaya"/>
    <x v="1"/>
    <s v="E1036"/>
    <x v="0"/>
    <x v="7"/>
    <x v="0"/>
    <x v="1"/>
    <s v="Regular Air"/>
    <d v="2019-04-09T00:00:00"/>
    <n v="16350.000000000002"/>
    <n v="25200"/>
    <n v="8849.9999999999982"/>
    <n v="24"/>
    <n v="603540"/>
    <n v="0.05"/>
    <s v="High"/>
    <s v="Qualified"/>
  </r>
  <r>
    <x v="734"/>
    <x v="520"/>
    <x v="3"/>
    <s v="Tedi Hartati"/>
    <s v="Gang Raya Setiabudhi No. 870"/>
    <s v="Jakarta"/>
    <x v="0"/>
    <s v="E1028"/>
    <x v="0"/>
    <x v="30"/>
    <x v="1"/>
    <x v="4"/>
    <s v="Regular Air"/>
    <d v="2019-04-12T00:00:00"/>
    <n v="132300"/>
    <n v="314850"/>
    <n v="182550"/>
    <n v="30"/>
    <n v="9436054.5"/>
    <n v="0.03"/>
    <s v="Mid"/>
    <s v="Qualified"/>
  </r>
  <r>
    <x v="735"/>
    <x v="520"/>
    <x v="3"/>
    <s v="Eman Widodo"/>
    <s v="Jl. Sadang Serang No. 015"/>
    <s v="Surabaya"/>
    <x v="3"/>
    <s v="E1036"/>
    <x v="1"/>
    <x v="38"/>
    <x v="0"/>
    <x v="0"/>
    <s v="Regular Air"/>
    <d v="2019-04-13T00:00:00"/>
    <n v="17700"/>
    <n v="28200"/>
    <n v="10500"/>
    <n v="1"/>
    <n v="25662"/>
    <n v="0.09"/>
    <s v="Super"/>
    <s v="Not Qualified"/>
  </r>
  <r>
    <x v="736"/>
    <x v="520"/>
    <x v="3"/>
    <s v="Ophelia Natsir"/>
    <s v="Jalan Sukajadi No. 09"/>
    <s v="Bandung"/>
    <x v="1"/>
    <s v="E1039"/>
    <x v="2"/>
    <x v="96"/>
    <x v="0"/>
    <x v="3"/>
    <s v="Express Air"/>
    <d v="2019-04-18T00:00:00"/>
    <n v="252000"/>
    <n v="614550"/>
    <n v="362550"/>
    <n v="49"/>
    <n v="30051495"/>
    <n v="0.1"/>
    <s v="Super"/>
    <s v="Qualified"/>
  </r>
  <r>
    <x v="737"/>
    <x v="521"/>
    <x v="3"/>
    <s v="Edi Waskita"/>
    <s v="Jalan Asia Afrika No. 3"/>
    <s v="Bandung"/>
    <x v="0"/>
    <s v="E1033"/>
    <x v="0"/>
    <x v="94"/>
    <x v="0"/>
    <x v="0"/>
    <s v="Regular Air"/>
    <d v="2019-04-15T00:00:00"/>
    <n v="67950"/>
    <n v="109500"/>
    <n v="41550"/>
    <n v="38"/>
    <n v="4155525"/>
    <n v="0.05"/>
    <s v="High"/>
    <s v="Qualified"/>
  </r>
  <r>
    <x v="738"/>
    <x v="521"/>
    <x v="3"/>
    <s v="Edi Waskita"/>
    <s v="Jalan Asia Afrika No. 3"/>
    <s v="Bandung"/>
    <x v="0"/>
    <s v="E1033"/>
    <x v="4"/>
    <x v="97"/>
    <x v="0"/>
    <x v="0"/>
    <s v="Regular Air"/>
    <d v="2019-04-15T00:00:00"/>
    <n v="34350"/>
    <n v="55350"/>
    <n v="21000"/>
    <n v="41"/>
    <n v="2268796.5"/>
    <n v="0.01"/>
    <s v="Low"/>
    <s v="Qualified"/>
  </r>
  <r>
    <x v="738"/>
    <x v="521"/>
    <x v="3"/>
    <s v="Edi Waskita"/>
    <s v="Jalan Asia Afrika No. 3"/>
    <s v="Bandung"/>
    <x v="0"/>
    <s v="E1033"/>
    <x v="0"/>
    <x v="62"/>
    <x v="0"/>
    <x v="1"/>
    <s v="Express Air"/>
    <d v="2019-04-15T00:00:00"/>
    <n v="65550"/>
    <n v="136650"/>
    <n v="71100"/>
    <n v="21"/>
    <n v="2865550.5"/>
    <n v="0.03"/>
    <s v="Mid"/>
    <s v="Qualified"/>
  </r>
  <r>
    <x v="739"/>
    <x v="522"/>
    <x v="3"/>
    <s v="Eja Mulyani"/>
    <s v="Gg. Jakarta No. 86"/>
    <s v="Surabaya"/>
    <x v="1"/>
    <s v="E1040"/>
    <x v="3"/>
    <x v="130"/>
    <x v="1"/>
    <x v="0"/>
    <s v="Regular Air"/>
    <d v="2019-04-17T00:00:00"/>
    <n v="220500"/>
    <n v="449850"/>
    <n v="229350"/>
    <n v="14"/>
    <n v="6279906"/>
    <n v="0.04"/>
    <s v="Mid"/>
    <s v="Qualified"/>
  </r>
  <r>
    <x v="740"/>
    <x v="523"/>
    <x v="3"/>
    <s v="Yulia Mahendra"/>
    <s v="Gg. HOS. Cokroaminoto No. 72"/>
    <s v="Surabaya"/>
    <x v="0"/>
    <s v="E1034"/>
    <x v="0"/>
    <x v="28"/>
    <x v="0"/>
    <x v="1"/>
    <s v="Regular Air"/>
    <d v="2019-04-25T00:00:00"/>
    <n v="52050"/>
    <n v="100200"/>
    <n v="48150"/>
    <n v="10"/>
    <n v="993984"/>
    <n v="0.08"/>
    <s v="Super"/>
    <s v="Not Qualified"/>
  </r>
  <r>
    <x v="741"/>
    <x v="524"/>
    <x v="3"/>
    <s v="Opung Saptono"/>
    <s v="Jl. Medokan Ayu No. 7"/>
    <s v="Surabaya"/>
    <x v="0"/>
    <s v="E1038"/>
    <x v="0"/>
    <x v="37"/>
    <x v="0"/>
    <x v="0"/>
    <s v="Regular Air"/>
    <d v="2019-04-28T00:00:00"/>
    <n v="204600"/>
    <n v="314700"/>
    <n v="110100"/>
    <n v="34"/>
    <n v="10677771"/>
    <n v="7.0000000000000007E-2"/>
    <s v="High"/>
    <s v="Qualified"/>
  </r>
  <r>
    <x v="742"/>
    <x v="525"/>
    <x v="3"/>
    <s v="Balamantri Mandasari"/>
    <s v="Gang Sadang Serang No. 74"/>
    <s v="Surabaya"/>
    <x v="0"/>
    <s v="E1035"/>
    <x v="0"/>
    <x v="29"/>
    <x v="1"/>
    <x v="3"/>
    <s v="Regular Air"/>
    <d v="2019-05-02T00:00:00"/>
    <n v="28050"/>
    <n v="121799.99999999999"/>
    <n v="93749.999999999985"/>
    <n v="47"/>
    <n v="5716073.9999999991"/>
    <n v="7.0000000000000007E-2"/>
    <s v="High"/>
    <s v="Qualified"/>
  </r>
  <r>
    <x v="743"/>
    <x v="525"/>
    <x v="3"/>
    <s v="Kamidin Yolanda"/>
    <s v="Jalan Pasteur No. 217"/>
    <s v="Surabaya"/>
    <x v="2"/>
    <s v="E1031"/>
    <x v="4"/>
    <x v="29"/>
    <x v="1"/>
    <x v="3"/>
    <s v="Regular Air"/>
    <d v="2019-05-01T00:00:00"/>
    <n v="28050"/>
    <n v="121799.99999999999"/>
    <n v="93749.999999999985"/>
    <n v="36"/>
    <n v="4372619.9999999991"/>
    <n v="0.1"/>
    <s v="Super"/>
    <s v="Qualified"/>
  </r>
  <r>
    <x v="744"/>
    <x v="525"/>
    <x v="3"/>
    <s v="Karen Kuswandari"/>
    <s v="Jalan Jend. A. Yani No. 48"/>
    <s v="Surabaya"/>
    <x v="0"/>
    <s v="E1036"/>
    <x v="4"/>
    <x v="26"/>
    <x v="0"/>
    <x v="3"/>
    <s v="Regular Air"/>
    <d v="2019-05-03T00:00:00"/>
    <n v="71850"/>
    <n v="179550"/>
    <n v="107700"/>
    <n v="28"/>
    <n v="5022013.5"/>
    <n v="0.03"/>
    <s v="Mid"/>
    <s v="Qualified"/>
  </r>
  <r>
    <x v="745"/>
    <x v="526"/>
    <x v="3"/>
    <s v="Danuja Prayoga"/>
    <s v="Gg. Pacuan Kuda No. 49"/>
    <s v="Surabaya"/>
    <x v="0"/>
    <s v="E1037"/>
    <x v="3"/>
    <x v="25"/>
    <x v="1"/>
    <x v="0"/>
    <s v="Regular Air"/>
    <d v="2019-05-04T00:00:00"/>
    <n v="124650.00000000001"/>
    <n v="239700"/>
    <n v="115049.99999999999"/>
    <n v="4"/>
    <n v="937227"/>
    <n v="0.09"/>
    <s v="Super"/>
    <s v="Not Qualified"/>
  </r>
  <r>
    <x v="746"/>
    <x v="527"/>
    <x v="3"/>
    <s v="Diah Sudiati"/>
    <s v="Jalan Ciwastra No. 383"/>
    <s v="Surabaya"/>
    <x v="1"/>
    <s v="E1032"/>
    <x v="0"/>
    <x v="71"/>
    <x v="0"/>
    <x v="0"/>
    <s v="Regular Air"/>
    <d v="2019-05-03T00:00:00"/>
    <n v="66900"/>
    <n v="163350"/>
    <n v="96450"/>
    <n v="25"/>
    <n v="4078849.5"/>
    <n v="0.03"/>
    <s v="Mid"/>
    <s v="Qualified"/>
  </r>
  <r>
    <x v="747"/>
    <x v="527"/>
    <x v="3"/>
    <s v="Lasmanto Yuliarti"/>
    <s v="Jl. S. Parman No. 91"/>
    <s v="Surabaya"/>
    <x v="2"/>
    <s v="E1034"/>
    <x v="1"/>
    <x v="19"/>
    <x v="0"/>
    <x v="3"/>
    <s v="Regular Air"/>
    <d v="2019-05-03T00:00:00"/>
    <n v="14100"/>
    <n v="31200"/>
    <n v="17100"/>
    <n v="33"/>
    <n v="1028040"/>
    <n v="0.05"/>
    <s v="High"/>
    <s v="Qualified"/>
  </r>
  <r>
    <x v="748"/>
    <x v="527"/>
    <x v="3"/>
    <s v="Putu Hardiansyah"/>
    <s v="Jalan Dipatiukur No. 56"/>
    <s v="Surabaya"/>
    <x v="1"/>
    <s v="E1036"/>
    <x v="1"/>
    <x v="41"/>
    <x v="1"/>
    <x v="0"/>
    <s v="Regular Air"/>
    <d v="2019-05-03T00:00:00"/>
    <n v="2347500"/>
    <n v="4514550"/>
    <n v="2167050"/>
    <n v="43"/>
    <n v="193764486"/>
    <n v="0.08"/>
    <s v="Super"/>
    <s v="Qualified"/>
  </r>
  <r>
    <x v="749"/>
    <x v="528"/>
    <x v="3"/>
    <s v="Hilda Halim"/>
    <s v="Gang Cikapayang No. 055"/>
    <s v="Surabaya"/>
    <x v="0"/>
    <s v="E1040"/>
    <x v="1"/>
    <x v="85"/>
    <x v="0"/>
    <x v="3"/>
    <s v="Regular Air"/>
    <d v="2019-05-09T00:00:00"/>
    <n v="77850"/>
    <n v="194700"/>
    <n v="116850"/>
    <n v="50"/>
    <n v="9719424"/>
    <n v="0.08"/>
    <s v="Super"/>
    <s v="Qualified"/>
  </r>
  <r>
    <x v="750"/>
    <x v="529"/>
    <x v="3"/>
    <s v="Luhung Padmasari"/>
    <s v="Jl. Pelajar Pejuang No. 25"/>
    <s v="Bandung"/>
    <x v="1"/>
    <s v="E1036"/>
    <x v="0"/>
    <x v="2"/>
    <x v="0"/>
    <x v="1"/>
    <s v="Express Air"/>
    <d v="2019-05-12T00:00:00"/>
    <n v="36150"/>
    <n v="55650"/>
    <n v="19500"/>
    <n v="16"/>
    <n v="884835"/>
    <n v="0.1"/>
    <s v="Super"/>
    <s v="Qualified"/>
  </r>
  <r>
    <x v="751"/>
    <x v="530"/>
    <x v="3"/>
    <s v="Keisha Budiyanto"/>
    <s v="Jalan Raya Ujungberung No. 5"/>
    <s v="Surabaya"/>
    <x v="0"/>
    <s v="E1037"/>
    <x v="4"/>
    <x v="24"/>
    <x v="1"/>
    <x v="0"/>
    <s v="Regular Air"/>
    <d v="2019-05-13T00:00:00"/>
    <n v="594600"/>
    <n v="2287200"/>
    <n v="1692600"/>
    <n v="27"/>
    <n v="61525680"/>
    <n v="0.1"/>
    <s v="Super"/>
    <s v="Qualified"/>
  </r>
  <r>
    <x v="752"/>
    <x v="530"/>
    <x v="3"/>
    <s v="Harja Safitri"/>
    <s v="Gang Jakarta No. 158"/>
    <s v="Bandung"/>
    <x v="0"/>
    <s v="E1039"/>
    <x v="1"/>
    <x v="111"/>
    <x v="0"/>
    <x v="1"/>
    <s v="Regular Air"/>
    <d v="2019-05-14T00:00:00"/>
    <n v="38850"/>
    <n v="59700"/>
    <n v="20850"/>
    <n v="41"/>
    <n v="2441730"/>
    <n v="0.1"/>
    <s v="Super"/>
    <s v="Qualified"/>
  </r>
  <r>
    <x v="753"/>
    <x v="531"/>
    <x v="3"/>
    <s v="Ajimin Suartini"/>
    <s v="Gg. Surapati No. 471"/>
    <s v="Surabaya"/>
    <x v="0"/>
    <s v="E1038"/>
    <x v="3"/>
    <x v="76"/>
    <x v="0"/>
    <x v="1"/>
    <s v="Regular Air"/>
    <d v="2019-05-15T00:00:00"/>
    <n v="22950"/>
    <n v="41700"/>
    <n v="18750"/>
    <n v="38"/>
    <n v="1584600"/>
    <n v="0"/>
    <s v="Low"/>
    <s v="Qualified"/>
  </r>
  <r>
    <x v="754"/>
    <x v="532"/>
    <x v="3"/>
    <s v="Melinda Hutapea"/>
    <s v="Jalan Gedebage Selatan No. 048"/>
    <s v="Jakarta"/>
    <x v="2"/>
    <s v="E1029"/>
    <x v="0"/>
    <x v="136"/>
    <x v="0"/>
    <x v="0"/>
    <s v="Regular Air"/>
    <d v="2019-05-17T00:00:00"/>
    <n v="17850"/>
    <n v="29700"/>
    <n v="11850"/>
    <n v="12"/>
    <n v="354321"/>
    <n v="7.0000000000000007E-2"/>
    <s v="High"/>
    <s v="Qualified"/>
  </r>
  <r>
    <x v="755"/>
    <x v="533"/>
    <x v="3"/>
    <s v="Harjasa Irawan"/>
    <s v="Gg. Cihampelas No. 423"/>
    <s v="Surabaya"/>
    <x v="1"/>
    <s v="E1030"/>
    <x v="1"/>
    <x v="67"/>
    <x v="1"/>
    <x v="2"/>
    <s v="Delivery Truck"/>
    <d v="2019-05-18T00:00:00"/>
    <n v="4184850"/>
    <n v="6749850"/>
    <n v="2565000"/>
    <n v="16"/>
    <n v="107390113.5"/>
    <n v="0.09"/>
    <s v="Super"/>
    <s v="Qualified"/>
  </r>
  <r>
    <x v="756"/>
    <x v="534"/>
    <x v="3"/>
    <s v="Baktianto Halim"/>
    <s v="Jl. Antapani Lama No. 705"/>
    <s v="Jakarta"/>
    <x v="3"/>
    <s v="E1028"/>
    <x v="2"/>
    <x v="144"/>
    <x v="0"/>
    <x v="1"/>
    <s v="Regular Air"/>
    <d v="2019-05-20T00:00:00"/>
    <n v="59250"/>
    <n v="91200"/>
    <n v="31950"/>
    <n v="42"/>
    <n v="3822192"/>
    <n v="0.09"/>
    <s v="Super"/>
    <s v="Qualified"/>
  </r>
  <r>
    <x v="757"/>
    <x v="535"/>
    <x v="3"/>
    <s v="Bambang Rajata"/>
    <s v="Gang K.H. Wahid Hasyim No. 1"/>
    <s v="Bandung"/>
    <x v="3"/>
    <s v="E1032"/>
    <x v="3"/>
    <x v="96"/>
    <x v="0"/>
    <x v="3"/>
    <s v="Express Air"/>
    <d v="2019-05-20T00:00:00"/>
    <n v="252000"/>
    <n v="614550"/>
    <n v="362550"/>
    <n v="49"/>
    <n v="30088368"/>
    <n v="0.04"/>
    <s v="Mid"/>
    <s v="Qualified"/>
  </r>
  <r>
    <x v="758"/>
    <x v="536"/>
    <x v="3"/>
    <s v="Darmaji Rajasa"/>
    <s v="Jl. Rumah Sakit No. 738"/>
    <s v="Jakarta"/>
    <x v="0"/>
    <s v="E1028"/>
    <x v="4"/>
    <x v="32"/>
    <x v="0"/>
    <x v="1"/>
    <s v="Regular Air"/>
    <d v="2019-05-24T00:00:00"/>
    <n v="323400"/>
    <n v="548250"/>
    <n v="224850"/>
    <n v="6"/>
    <n v="3284017.5"/>
    <n v="0.01"/>
    <s v="Low"/>
    <s v="Qualified"/>
  </r>
  <r>
    <x v="759"/>
    <x v="537"/>
    <x v="3"/>
    <s v="Saadat Hutapea"/>
    <s v="Jalan PHH. Mustofa No. 625"/>
    <s v="Surabaya"/>
    <x v="1"/>
    <s v="E1034"/>
    <x v="2"/>
    <x v="111"/>
    <x v="0"/>
    <x v="1"/>
    <s v="Regular Air"/>
    <d v="2019-05-29T00:00:00"/>
    <n v="38850"/>
    <n v="59700"/>
    <n v="20850"/>
    <n v="50"/>
    <n v="2980224"/>
    <n v="0.08"/>
    <s v="Super"/>
    <s v="Qualified"/>
  </r>
  <r>
    <x v="760"/>
    <x v="538"/>
    <x v="3"/>
    <s v="Saadat Hutapea"/>
    <s v="Jalan PHH. Mustofa No. 625"/>
    <s v="Surabaya"/>
    <x v="1"/>
    <s v="E1034"/>
    <x v="4"/>
    <x v="55"/>
    <x v="0"/>
    <x v="1"/>
    <s v="Regular Air"/>
    <d v="2019-05-26T00:00:00"/>
    <n v="166650"/>
    <n v="297600"/>
    <n v="130950"/>
    <n v="10"/>
    <n v="2961120"/>
    <n v="0.05"/>
    <s v="High"/>
    <s v="Qualified"/>
  </r>
  <r>
    <x v="761"/>
    <x v="539"/>
    <x v="3"/>
    <s v="Keisha Prayoga"/>
    <s v="Gang Rawamangun No. 02"/>
    <s v="Surabaya"/>
    <x v="2"/>
    <s v="E1038"/>
    <x v="4"/>
    <x v="92"/>
    <x v="1"/>
    <x v="0"/>
    <s v="Regular Air"/>
    <d v="2019-05-28T00:00:00"/>
    <n v="619200"/>
    <n v="1439850"/>
    <n v="820650"/>
    <n v="14"/>
    <n v="20100306"/>
    <n v="0.04"/>
    <s v="Mid"/>
    <s v="Qualified"/>
  </r>
  <r>
    <x v="762"/>
    <x v="539"/>
    <x v="3"/>
    <s v="Ina Nasyidah"/>
    <s v="Jalan Pasteur No. 217"/>
    <s v="Surabaya"/>
    <x v="0"/>
    <s v="E1031"/>
    <x v="2"/>
    <x v="6"/>
    <x v="0"/>
    <x v="0"/>
    <s v="Regular Air"/>
    <d v="2019-06-04T00:00:00"/>
    <n v="1490850"/>
    <n v="2443950"/>
    <n v="953100"/>
    <n v="22"/>
    <n v="53595823.5"/>
    <n v="7.0000000000000007E-2"/>
    <s v="High"/>
    <s v="Qualified"/>
  </r>
  <r>
    <x v="763"/>
    <x v="540"/>
    <x v="3"/>
    <s v="Prasetya Wahyuni"/>
    <s v="Jl. Ciwastra No. 543"/>
    <s v="Jakarta"/>
    <x v="3"/>
    <s v="E1029"/>
    <x v="1"/>
    <x v="98"/>
    <x v="0"/>
    <x v="1"/>
    <s v="Regular Air"/>
    <d v="2019-05-28T00:00:00"/>
    <n v="78300"/>
    <n v="147750"/>
    <n v="69450"/>
    <n v="48"/>
    <n v="7078702.5"/>
    <n v="0.09"/>
    <s v="Super"/>
    <s v="Qualified"/>
  </r>
  <r>
    <x v="764"/>
    <x v="540"/>
    <x v="3"/>
    <s v="Prasetya Wahyuni"/>
    <s v="Jl. Ciwastra No. 543"/>
    <s v="Jakarta"/>
    <x v="3"/>
    <s v="E1029"/>
    <x v="1"/>
    <x v="100"/>
    <x v="0"/>
    <x v="1"/>
    <s v="Regular Air"/>
    <d v="2019-05-28T00:00:00"/>
    <n v="26400"/>
    <n v="44100"/>
    <n v="17700"/>
    <n v="18"/>
    <n v="793359"/>
    <n v="0.01"/>
    <s v="Low"/>
    <s v="Qualified"/>
  </r>
  <r>
    <x v="765"/>
    <x v="541"/>
    <x v="3"/>
    <s v="Saka Wijaya"/>
    <s v="Jl. Jend. Sudirman No. 0"/>
    <s v="Surabaya"/>
    <x v="2"/>
    <s v="E1030"/>
    <x v="0"/>
    <x v="36"/>
    <x v="2"/>
    <x v="3"/>
    <s v="Regular Air"/>
    <d v="2019-05-29T00:00:00"/>
    <n v="82500"/>
    <n v="183300"/>
    <n v="100800"/>
    <n v="10"/>
    <n v="1814670"/>
    <n v="0.1"/>
    <s v="Super"/>
    <s v="Not Qualified"/>
  </r>
  <r>
    <x v="766"/>
    <x v="541"/>
    <x v="3"/>
    <s v="Tri Siregar"/>
    <s v="Gang Merdeka No. 298"/>
    <s v="Surabaya"/>
    <x v="1"/>
    <s v="E1031"/>
    <x v="0"/>
    <x v="116"/>
    <x v="0"/>
    <x v="3"/>
    <s v="Express Air"/>
    <d v="2019-05-31T00:00:00"/>
    <n v="62850.000000000007"/>
    <n v="153450"/>
    <n v="90600"/>
    <n v="19"/>
    <n v="2903274"/>
    <n v="0.08"/>
    <s v="Super"/>
    <s v="Qualified"/>
  </r>
  <r>
    <x v="767"/>
    <x v="541"/>
    <x v="3"/>
    <s v="Kamidin Saptono"/>
    <s v="Gang Monginsidi No. 138"/>
    <s v="Jakarta"/>
    <x v="2"/>
    <s v="E1029"/>
    <x v="0"/>
    <x v="52"/>
    <x v="0"/>
    <x v="1"/>
    <s v="Regular Air"/>
    <d v="2019-05-31T00:00:00"/>
    <n v="43500"/>
    <n v="71400"/>
    <n v="27900"/>
    <n v="33"/>
    <n v="2351916"/>
    <n v="0.06"/>
    <s v="High"/>
    <s v="Qualified"/>
  </r>
  <r>
    <x v="768"/>
    <x v="542"/>
    <x v="3"/>
    <s v="Imam Pertiwi"/>
    <s v="Gang Yos Sudarso No. 13"/>
    <s v="Surabaya"/>
    <x v="3"/>
    <s v="E1039"/>
    <x v="3"/>
    <x v="94"/>
    <x v="0"/>
    <x v="0"/>
    <s v="Regular Air"/>
    <d v="2019-06-01T00:00:00"/>
    <n v="67950"/>
    <n v="109500"/>
    <n v="41550"/>
    <n v="36"/>
    <n v="3931050"/>
    <n v="0.1"/>
    <s v="Super"/>
    <s v="Qualified"/>
  </r>
  <r>
    <x v="769"/>
    <x v="542"/>
    <x v="3"/>
    <s v="Agnes Yulianti"/>
    <s v="Jalan Cikapayang No. 311"/>
    <s v="Surabaya"/>
    <x v="1"/>
    <s v="E1031"/>
    <x v="2"/>
    <x v="111"/>
    <x v="0"/>
    <x v="1"/>
    <s v="Regular Air"/>
    <d v="2019-06-05T00:00:00"/>
    <n v="38850"/>
    <n v="59700"/>
    <n v="20850"/>
    <n v="11"/>
    <n v="656103"/>
    <n v="0.01"/>
    <s v="Low"/>
    <s v="Qualified"/>
  </r>
  <r>
    <x v="770"/>
    <x v="543"/>
    <x v="3"/>
    <s v="Ajiman Mandasari"/>
    <s v="Jl. Rumah Sakit No. 738"/>
    <s v="Jakarta"/>
    <x v="0"/>
    <s v="E1028"/>
    <x v="3"/>
    <x v="53"/>
    <x v="0"/>
    <x v="1"/>
    <s v="Regular Air"/>
    <d v="2019-06-02T00:00:00"/>
    <n v="24000"/>
    <n v="39300"/>
    <n v="15300"/>
    <n v="48"/>
    <n v="1882470"/>
    <n v="0.1"/>
    <s v="Super"/>
    <s v="Qualified"/>
  </r>
  <r>
    <x v="771"/>
    <x v="544"/>
    <x v="3"/>
    <s v="Danang Uyainah"/>
    <s v="Jl. Yos Sudarso No. 78"/>
    <s v="Jakarta"/>
    <x v="1"/>
    <s v="E1028"/>
    <x v="1"/>
    <x v="130"/>
    <x v="1"/>
    <x v="0"/>
    <s v="Regular Air"/>
    <d v="2019-06-06T00:00:00"/>
    <n v="220500"/>
    <n v="449850"/>
    <n v="229350"/>
    <n v="11"/>
    <n v="4912362"/>
    <n v="0.08"/>
    <s v="Super"/>
    <s v="Qualified"/>
  </r>
  <r>
    <x v="772"/>
    <x v="545"/>
    <x v="3"/>
    <s v="Imam Iswahyudi"/>
    <s v="Gg. Suniaraja No. 21"/>
    <s v="Surabaya"/>
    <x v="3"/>
    <s v="E1031"/>
    <x v="3"/>
    <x v="67"/>
    <x v="1"/>
    <x v="2"/>
    <s v="Delivery Truck"/>
    <d v="2019-06-07T00:00:00"/>
    <n v="4184850"/>
    <n v="6749850"/>
    <n v="2565000"/>
    <n v="38"/>
    <n v="256426801.5"/>
    <n v="0.01"/>
    <s v="Low"/>
    <s v="Qualified"/>
  </r>
  <r>
    <x v="773"/>
    <x v="546"/>
    <x v="3"/>
    <s v="Jane Gunawan"/>
    <s v="Gg. Dipenogoro No. 947"/>
    <s v="Surabaya"/>
    <x v="3"/>
    <s v="E1034"/>
    <x v="4"/>
    <x v="118"/>
    <x v="0"/>
    <x v="0"/>
    <s v="Regular Air"/>
    <d v="2019-06-08T00:00:00"/>
    <n v="329550"/>
    <n v="531600"/>
    <n v="202050"/>
    <n v="48"/>
    <n v="25474272"/>
    <n v="0.08"/>
    <s v="Super"/>
    <s v="Qualified"/>
  </r>
  <r>
    <x v="774"/>
    <x v="547"/>
    <x v="3"/>
    <s v="Arta Rahmawati"/>
    <s v="Jalan Lembong No. 9"/>
    <s v="Surabaya"/>
    <x v="2"/>
    <s v="E1032"/>
    <x v="2"/>
    <x v="69"/>
    <x v="0"/>
    <x v="1"/>
    <s v="Regular Air"/>
    <d v="2019-06-17T00:00:00"/>
    <n v="44700"/>
    <n v="87600"/>
    <n v="42900"/>
    <n v="19"/>
    <n v="1663524"/>
    <n v="0.01"/>
    <s v="Low"/>
    <s v="Qualified"/>
  </r>
  <r>
    <x v="775"/>
    <x v="548"/>
    <x v="3"/>
    <s v="Dwi Suartini"/>
    <s v="Gg. Tubagus Ismail No. 864"/>
    <s v="Bandung"/>
    <x v="3"/>
    <s v="E1032"/>
    <x v="4"/>
    <x v="8"/>
    <x v="0"/>
    <x v="0"/>
    <s v="Regular Air"/>
    <d v="2019-06-13T00:00:00"/>
    <n v="814350"/>
    <n v="1357200"/>
    <n v="542850"/>
    <n v="16"/>
    <n v="21715200"/>
    <n v="0"/>
    <s v="Low"/>
    <s v="Qualified"/>
  </r>
  <r>
    <x v="776"/>
    <x v="549"/>
    <x v="3"/>
    <s v="Kawaca Andriani"/>
    <s v="Gang Otto Iskandardinata No. 167"/>
    <s v="Surabaya"/>
    <x v="0"/>
    <s v="E1037"/>
    <x v="2"/>
    <x v="103"/>
    <x v="0"/>
    <x v="1"/>
    <s v="Regular Air"/>
    <d v="2019-06-22T00:00:00"/>
    <n v="13950"/>
    <n v="24000"/>
    <n v="10050"/>
    <n v="43"/>
    <n v="1031760"/>
    <n v="0.01"/>
    <s v="Low"/>
    <s v="Qualified"/>
  </r>
  <r>
    <x v="777"/>
    <x v="550"/>
    <x v="3"/>
    <s v="Citra Riyanti"/>
    <s v="Jalan Jend. A. Yani No. 48"/>
    <s v="Surabaya"/>
    <x v="3"/>
    <s v="E1036"/>
    <x v="2"/>
    <x v="92"/>
    <x v="1"/>
    <x v="0"/>
    <s v="Regular Air"/>
    <d v="2019-06-24T00:00:00"/>
    <n v="619200"/>
    <n v="1439850"/>
    <n v="820650"/>
    <n v="40"/>
    <n v="57522007.5"/>
    <n v="0.05"/>
    <s v="High"/>
    <s v="Qualified"/>
  </r>
  <r>
    <x v="778"/>
    <x v="550"/>
    <x v="3"/>
    <s v="Akarsana Winarno"/>
    <s v="Jl. Laswi No. 04"/>
    <s v="Surabaya"/>
    <x v="1"/>
    <s v="E1040"/>
    <x v="3"/>
    <x v="142"/>
    <x v="0"/>
    <x v="0"/>
    <s v="Express Air"/>
    <d v="2019-06-20T00:00:00"/>
    <n v="59850"/>
    <n v="93450"/>
    <n v="33600"/>
    <n v="33"/>
    <n v="3076374"/>
    <n v="0.08"/>
    <s v="Super"/>
    <s v="Qualified"/>
  </r>
  <r>
    <x v="779"/>
    <x v="551"/>
    <x v="3"/>
    <s v="Rina Simanjuntak"/>
    <s v="Gg. Suniaraja No. 21"/>
    <s v="Surabaya"/>
    <x v="0"/>
    <s v="E1031"/>
    <x v="4"/>
    <x v="96"/>
    <x v="0"/>
    <x v="3"/>
    <s v="Regular Air"/>
    <d v="2019-06-21T00:00:00"/>
    <n v="252000"/>
    <n v="614550"/>
    <n v="362550"/>
    <n v="14"/>
    <n v="8603700"/>
    <n v="0"/>
    <s v="Low"/>
    <s v="Qualified"/>
  </r>
  <r>
    <x v="780"/>
    <x v="552"/>
    <x v="3"/>
    <s v="Dadap Riyanti"/>
    <s v="Jl. BKR No. 46"/>
    <s v="Jakarta"/>
    <x v="1"/>
    <s v="E1028"/>
    <x v="4"/>
    <x v="23"/>
    <x v="1"/>
    <x v="0"/>
    <s v="Regular Air"/>
    <d v="2019-06-23T00:00:00"/>
    <n v="95850"/>
    <n v="299700"/>
    <n v="203850"/>
    <n v="39"/>
    <n v="11673315"/>
    <n v="0.05"/>
    <s v="High"/>
    <s v="Qualified"/>
  </r>
  <r>
    <x v="781"/>
    <x v="553"/>
    <x v="3"/>
    <s v="Kiandra Salahudin"/>
    <s v="Jalan Raya Ujungberung No. 5"/>
    <s v="Surabaya"/>
    <x v="3"/>
    <s v="E1037"/>
    <x v="4"/>
    <x v="90"/>
    <x v="0"/>
    <x v="0"/>
    <s v="Regular Air"/>
    <d v="2019-06-26T00:00:00"/>
    <n v="224250"/>
    <n v="521399.99999999994"/>
    <n v="297149.99999999994"/>
    <n v="27"/>
    <n v="14025659.999999998"/>
    <n v="0.1"/>
    <s v="Super"/>
    <s v="Qualified"/>
  </r>
  <r>
    <x v="782"/>
    <x v="554"/>
    <x v="3"/>
    <s v="Jatmiko Megantara"/>
    <s v="Jl. W.R. Supratman No. 473"/>
    <s v="Surabaya"/>
    <x v="0"/>
    <s v="E1036"/>
    <x v="4"/>
    <x v="139"/>
    <x v="0"/>
    <x v="1"/>
    <s v="Regular Air"/>
    <d v="2019-06-25T00:00:00"/>
    <n v="14100"/>
    <n v="28200"/>
    <n v="14100"/>
    <n v="36"/>
    <n v="1014072"/>
    <n v="0.04"/>
    <s v="Mid"/>
    <s v="Qualified"/>
  </r>
  <r>
    <x v="783"/>
    <x v="554"/>
    <x v="3"/>
    <s v="Purwanto Pratama"/>
    <s v="Gang R.E Martadinata No. 16"/>
    <s v="Surabaya"/>
    <x v="1"/>
    <s v="E1032"/>
    <x v="2"/>
    <x v="103"/>
    <x v="0"/>
    <x v="1"/>
    <s v="Regular Air"/>
    <d v="2019-06-30T00:00:00"/>
    <n v="13950"/>
    <n v="24000"/>
    <n v="10050"/>
    <n v="40"/>
    <n v="959760"/>
    <n v="0.01"/>
    <s v="Low"/>
    <s v="Qualified"/>
  </r>
  <r>
    <x v="784"/>
    <x v="555"/>
    <x v="3"/>
    <s v="Vicky Mardhiyah"/>
    <s v="Jalan Lembong No. 9"/>
    <s v="Surabaya"/>
    <x v="0"/>
    <s v="E1032"/>
    <x v="2"/>
    <x v="44"/>
    <x v="0"/>
    <x v="0"/>
    <s v="Regular Air"/>
    <d v="2019-07-01T00:00:00"/>
    <n v="185850"/>
    <n v="299700"/>
    <n v="113850"/>
    <n v="47"/>
    <n v="14085900"/>
    <n v="0"/>
    <s v="Low"/>
    <s v="Qualified"/>
  </r>
  <r>
    <x v="785"/>
    <x v="556"/>
    <x v="3"/>
    <s v="Upik Siregar"/>
    <s v="Gang Medokan Ayu No. 764"/>
    <s v="Surabaya"/>
    <x v="1"/>
    <s v="E1038"/>
    <x v="1"/>
    <x v="65"/>
    <x v="0"/>
    <x v="1"/>
    <s v="Regular Air"/>
    <d v="2019-07-03T00:00:00"/>
    <n v="3600"/>
    <n v="18900"/>
    <n v="15300"/>
    <n v="47"/>
    <n v="886977"/>
    <n v="7.0000000000000007E-2"/>
    <s v="High"/>
    <s v="Qualified"/>
  </r>
  <r>
    <x v="785"/>
    <x v="556"/>
    <x v="3"/>
    <s v="Ajimat Hutapea"/>
    <s v="Jl. Dipenogoro No. 422"/>
    <s v="Surabaya"/>
    <x v="2"/>
    <s v="E1032"/>
    <x v="1"/>
    <x v="32"/>
    <x v="0"/>
    <x v="1"/>
    <s v="Regular Air"/>
    <d v="2019-07-02T00:00:00"/>
    <n v="323400"/>
    <n v="548250"/>
    <n v="224850"/>
    <n v="2"/>
    <n v="1080052.5"/>
    <n v="0.03"/>
    <s v="Mid"/>
    <s v="Not Qualified"/>
  </r>
  <r>
    <x v="786"/>
    <x v="556"/>
    <x v="3"/>
    <s v="Abyasa Salahudin"/>
    <s v="Jl. K.H. Wahid Hasyim No. 4"/>
    <s v="Jakarta"/>
    <x v="3"/>
    <s v="E1028"/>
    <x v="4"/>
    <x v="29"/>
    <x v="1"/>
    <x v="3"/>
    <s v="Express Air"/>
    <d v="2019-07-01T00:00:00"/>
    <n v="28050"/>
    <n v="121799.99999999999"/>
    <n v="93749.999999999985"/>
    <n v="37"/>
    <n v="4505381.9999999991"/>
    <n v="0.01"/>
    <s v="Low"/>
    <s v="Qualified"/>
  </r>
  <r>
    <x v="787"/>
    <x v="557"/>
    <x v="3"/>
    <s v="Akarsana Winarno"/>
    <s v="Jl. Laswi No. 04"/>
    <s v="Surabaya"/>
    <x v="1"/>
    <s v="E1040"/>
    <x v="2"/>
    <x v="131"/>
    <x v="0"/>
    <x v="0"/>
    <s v="Regular Air"/>
    <d v="2019-07-06T00:00:00"/>
    <n v="27600"/>
    <n v="43200"/>
    <n v="15600"/>
    <n v="18"/>
    <n v="776736"/>
    <n v="0.02"/>
    <s v="Low"/>
    <s v="Qualified"/>
  </r>
  <r>
    <x v="788"/>
    <x v="557"/>
    <x v="3"/>
    <s v="Bakidin Nugroho"/>
    <s v="Jl. Rumah Sakit No. 738"/>
    <s v="Jakarta"/>
    <x v="0"/>
    <s v="E1028"/>
    <x v="0"/>
    <x v="35"/>
    <x v="0"/>
    <x v="1"/>
    <s v="Regular Air"/>
    <d v="2019-07-01T00:00:00"/>
    <n v="56250"/>
    <n v="106200"/>
    <n v="49950"/>
    <n v="16"/>
    <n v="1697076"/>
    <n v="0.02"/>
    <s v="Low"/>
    <s v="Qualified"/>
  </r>
  <r>
    <x v="789"/>
    <x v="558"/>
    <x v="3"/>
    <s v="Prima Andriani"/>
    <s v="Jalan Kapten Muslihat No. 4"/>
    <s v="Surabaya"/>
    <x v="1"/>
    <s v="E1030"/>
    <x v="3"/>
    <x v="52"/>
    <x v="0"/>
    <x v="1"/>
    <s v="Regular Air"/>
    <d v="2019-07-05T00:00:00"/>
    <n v="43500"/>
    <n v="71400"/>
    <n v="27900"/>
    <n v="23"/>
    <n v="1638630"/>
    <n v="0.05"/>
    <s v="High"/>
    <s v="Qualified"/>
  </r>
  <r>
    <x v="790"/>
    <x v="559"/>
    <x v="3"/>
    <s v="Purwanto Irawan"/>
    <s v="Jl. Ciwastra No. 543"/>
    <s v="Jakarta"/>
    <x v="1"/>
    <s v="E1029"/>
    <x v="4"/>
    <x v="30"/>
    <x v="1"/>
    <x v="4"/>
    <s v="Regular Air"/>
    <d v="2019-07-05T00:00:00"/>
    <n v="132300"/>
    <n v="314850"/>
    <n v="182550"/>
    <n v="2"/>
    <n v="607660.5"/>
    <n v="7.0000000000000007E-2"/>
    <s v="High"/>
    <s v="Not Qualified"/>
  </r>
  <r>
    <x v="791"/>
    <x v="560"/>
    <x v="3"/>
    <s v="Sakura Sihombing"/>
    <s v="Jl. K.H. Wahid Hasyim No. 4"/>
    <s v="Jakarta"/>
    <x v="1"/>
    <s v="E1029"/>
    <x v="3"/>
    <x v="108"/>
    <x v="0"/>
    <x v="1"/>
    <s v="Regular Air"/>
    <d v="2019-07-08T00:00:00"/>
    <n v="34650"/>
    <n v="56700"/>
    <n v="22050"/>
    <n v="28"/>
    <n v="1587600"/>
    <n v="0"/>
    <s v="Low"/>
    <s v="Qualified"/>
  </r>
  <r>
    <x v="792"/>
    <x v="561"/>
    <x v="3"/>
    <s v="Opan Prasetyo"/>
    <s v="Jl. Pasir Koja No. 059"/>
    <s v="Surabaya"/>
    <x v="1"/>
    <s v="E1032"/>
    <x v="2"/>
    <x v="89"/>
    <x v="0"/>
    <x v="3"/>
    <s v="Regular Air"/>
    <d v="2019-07-11T00:00:00"/>
    <n v="37500"/>
    <n v="85200"/>
    <n v="47700"/>
    <n v="45"/>
    <n v="3833148"/>
    <n v="0.01"/>
    <s v="Low"/>
    <s v="Qualified"/>
  </r>
  <r>
    <x v="793"/>
    <x v="561"/>
    <x v="3"/>
    <s v="Bambang Rajata"/>
    <s v="Gang K.H. Wahid Hasyim No. 1"/>
    <s v="Bandung"/>
    <x v="3"/>
    <s v="E1032"/>
    <x v="1"/>
    <x v="22"/>
    <x v="0"/>
    <x v="0"/>
    <s v="Regular Air"/>
    <d v="2019-07-11T00:00:00"/>
    <n v="23850"/>
    <n v="39150"/>
    <n v="15300"/>
    <n v="8"/>
    <n v="312417"/>
    <n v="0.02"/>
    <s v="Low"/>
    <s v="Not Qualified"/>
  </r>
  <r>
    <x v="794"/>
    <x v="562"/>
    <x v="3"/>
    <s v="Elma Samosir"/>
    <s v="Gang Raya Setiabudhi No. 870"/>
    <s v="Jakarta"/>
    <x v="2"/>
    <s v="E1029"/>
    <x v="0"/>
    <x v="67"/>
    <x v="1"/>
    <x v="5"/>
    <s v="Regular Air"/>
    <d v="2019-07-11T00:00:00"/>
    <n v="3240000"/>
    <n v="6749850"/>
    <n v="3509850"/>
    <n v="49"/>
    <n v="330337659"/>
    <n v="0.06"/>
    <s v="High"/>
    <s v="Qualified"/>
  </r>
  <r>
    <x v="795"/>
    <x v="562"/>
    <x v="3"/>
    <s v="Lukman Nurdiyanti"/>
    <s v="Jalan Moch. Toha No. 9"/>
    <s v="Surabaya"/>
    <x v="0"/>
    <s v="E1033"/>
    <x v="2"/>
    <x v="3"/>
    <x v="1"/>
    <x v="2"/>
    <s v="Delivery Truck"/>
    <d v="2019-07-17T00:00:00"/>
    <n v="1125000"/>
    <n v="1814550"/>
    <n v="689550"/>
    <n v="42"/>
    <n v="76211100"/>
    <n v="0"/>
    <s v="Low"/>
    <s v="Qualified"/>
  </r>
  <r>
    <x v="796"/>
    <x v="563"/>
    <x v="3"/>
    <s v="Keisha Hutasoit"/>
    <s v="Gang Jend. A. Yani No. 7"/>
    <s v="Surabaya"/>
    <x v="1"/>
    <s v="E1030"/>
    <x v="1"/>
    <x v="85"/>
    <x v="0"/>
    <x v="3"/>
    <s v="Regular Air"/>
    <d v="2019-07-13T00:00:00"/>
    <n v="77850"/>
    <n v="194700"/>
    <n v="116850"/>
    <n v="45"/>
    <n v="8751765"/>
    <n v="0.05"/>
    <s v="High"/>
    <s v="Qualified"/>
  </r>
  <r>
    <x v="797"/>
    <x v="563"/>
    <x v="3"/>
    <s v="Pangestu Sihombing"/>
    <s v="Jl. BKR No. 46"/>
    <s v="Jakarta"/>
    <x v="1"/>
    <s v="E1028"/>
    <x v="2"/>
    <x v="73"/>
    <x v="0"/>
    <x v="0"/>
    <s v="Regular Air"/>
    <d v="2019-07-14T00:00:00"/>
    <n v="29100"/>
    <n v="46200"/>
    <n v="17100"/>
    <n v="42"/>
    <n v="1936242"/>
    <n v="0.09"/>
    <s v="Super"/>
    <s v="Qualified"/>
  </r>
  <r>
    <x v="798"/>
    <x v="564"/>
    <x v="3"/>
    <s v="Raharja Saputra"/>
    <s v="Jalan Jend. A. Yani No. 48"/>
    <s v="Surabaya"/>
    <x v="1"/>
    <s v="E1036"/>
    <x v="3"/>
    <x v="19"/>
    <x v="0"/>
    <x v="3"/>
    <s v="Regular Air"/>
    <d v="2019-07-14T00:00:00"/>
    <n v="14100"/>
    <n v="31200"/>
    <n v="17100"/>
    <n v="2"/>
    <n v="62088"/>
    <n v="0.01"/>
    <s v="Low"/>
    <s v="Not Qualified"/>
  </r>
  <r>
    <x v="799"/>
    <x v="565"/>
    <x v="3"/>
    <s v="Genta Iswahyudi"/>
    <s v="Gang R.E Martadinata No. 969"/>
    <s v="Surabaya"/>
    <x v="1"/>
    <s v="E1036"/>
    <x v="2"/>
    <x v="31"/>
    <x v="0"/>
    <x v="0"/>
    <s v="Regular Air"/>
    <d v="2019-07-24T00:00:00"/>
    <n v="208200"/>
    <n v="335700"/>
    <n v="127500"/>
    <n v="16"/>
    <n v="5340987"/>
    <n v="0.09"/>
    <s v="Super"/>
    <s v="Qualified"/>
  </r>
  <r>
    <x v="800"/>
    <x v="566"/>
    <x v="3"/>
    <s v="Labuh Permata"/>
    <s v="Jalan Jend. A. Yani No. 48"/>
    <s v="Surabaya"/>
    <x v="3"/>
    <s v="E1036"/>
    <x v="2"/>
    <x v="65"/>
    <x v="0"/>
    <x v="1"/>
    <s v="Express Air"/>
    <d v="2019-07-17T00:00:00"/>
    <n v="3600"/>
    <n v="18900"/>
    <n v="15300"/>
    <n v="40"/>
    <n v="755244"/>
    <n v="0.04"/>
    <s v="Mid"/>
    <s v="Qualified"/>
  </r>
  <r>
    <x v="801"/>
    <x v="567"/>
    <x v="3"/>
    <s v="Siti Maulana"/>
    <s v="Jalan Ciwastra No. 383"/>
    <s v="Surabaya"/>
    <x v="2"/>
    <s v="E1032"/>
    <x v="2"/>
    <x v="107"/>
    <x v="0"/>
    <x v="3"/>
    <s v="Regular Air"/>
    <d v="2019-07-25T00:00:00"/>
    <n v="61499.999999999993"/>
    <n v="139650"/>
    <n v="78150"/>
    <n v="35"/>
    <n v="4880767.5"/>
    <n v="0.05"/>
    <s v="High"/>
    <s v="Qualified"/>
  </r>
  <r>
    <x v="802"/>
    <x v="568"/>
    <x v="3"/>
    <s v="Mahfud Laksita"/>
    <s v="Jl. Raya Ujungberung No. 121"/>
    <s v="Bandung"/>
    <x v="0"/>
    <s v="E1032"/>
    <x v="3"/>
    <x v="76"/>
    <x v="0"/>
    <x v="1"/>
    <s v="Regular Air"/>
    <d v="2019-07-22T00:00:00"/>
    <n v="22950"/>
    <n v="41700"/>
    <n v="18750"/>
    <n v="10"/>
    <n v="416583"/>
    <n v="0.01"/>
    <s v="Low"/>
    <s v="Not Qualified"/>
  </r>
  <r>
    <x v="803"/>
    <x v="569"/>
    <x v="3"/>
    <s v="Purwa Nasyidah"/>
    <s v="Jalan Raya Ujungberung No. 5"/>
    <s v="Surabaya"/>
    <x v="3"/>
    <s v="E1037"/>
    <x v="1"/>
    <x v="23"/>
    <x v="1"/>
    <x v="0"/>
    <s v="Regular Air"/>
    <d v="2019-07-26T00:00:00"/>
    <n v="95850"/>
    <n v="299700"/>
    <n v="203850"/>
    <n v="35"/>
    <n v="10459530"/>
    <n v="0.1"/>
    <s v="Super"/>
    <s v="Qualified"/>
  </r>
  <r>
    <x v="804"/>
    <x v="570"/>
    <x v="3"/>
    <s v="Ani Maryadi"/>
    <s v="Gang Soekarno Hatta No. 2"/>
    <s v="Surabaya"/>
    <x v="1"/>
    <s v="E1038"/>
    <x v="3"/>
    <x v="142"/>
    <x v="0"/>
    <x v="0"/>
    <s v="Regular Air"/>
    <d v="2019-07-27T00:00:00"/>
    <n v="59850"/>
    <n v="93450"/>
    <n v="33600"/>
    <n v="21"/>
    <n v="1957777.5"/>
    <n v="0.05"/>
    <s v="High"/>
    <s v="Qualified"/>
  </r>
  <r>
    <x v="805"/>
    <x v="570"/>
    <x v="3"/>
    <s v="Karsa Kuswoyo"/>
    <s v="Gang Jayawijaya No. 91"/>
    <s v="Jakarta"/>
    <x v="1"/>
    <s v="E1029"/>
    <x v="1"/>
    <x v="133"/>
    <x v="0"/>
    <x v="1"/>
    <s v="Regular Air"/>
    <d v="2019-07-25T00:00:00"/>
    <n v="13800"/>
    <n v="27150"/>
    <n v="13350"/>
    <n v="22"/>
    <n v="594856.5"/>
    <n v="0.09"/>
    <s v="Super"/>
    <s v="Qualified"/>
  </r>
  <r>
    <x v="806"/>
    <x v="570"/>
    <x v="3"/>
    <s v="Hasna Prasetya"/>
    <s v="Jalan Pasteur No. 217"/>
    <s v="Surabaya"/>
    <x v="0"/>
    <s v="E1031"/>
    <x v="0"/>
    <x v="1"/>
    <x v="0"/>
    <x v="1"/>
    <s v="Express Air"/>
    <d v="2019-07-26T00:00:00"/>
    <n v="35850"/>
    <n v="63900"/>
    <n v="28050"/>
    <n v="34"/>
    <n v="2170683"/>
    <n v="0.03"/>
    <s v="Mid"/>
    <s v="Qualified"/>
  </r>
  <r>
    <x v="807"/>
    <x v="571"/>
    <x v="3"/>
    <s v="Jumadi Sitompul"/>
    <s v="Gg. M.H Thamrin No. 784"/>
    <s v="Jakarta"/>
    <x v="1"/>
    <s v="E1029"/>
    <x v="1"/>
    <x v="67"/>
    <x v="1"/>
    <x v="2"/>
    <s v="Delivery Truck"/>
    <d v="2019-07-29T00:00:00"/>
    <n v="4184850"/>
    <n v="6749850"/>
    <n v="2565000"/>
    <n v="43"/>
    <n v="289838559"/>
    <n v="0.06"/>
    <s v="High"/>
    <s v="Qualified"/>
  </r>
  <r>
    <x v="808"/>
    <x v="572"/>
    <x v="3"/>
    <s v="Bajragin Saputra"/>
    <s v="Jalan Ciwastra No. 383"/>
    <s v="Surabaya"/>
    <x v="2"/>
    <s v="E1032"/>
    <x v="2"/>
    <x v="121"/>
    <x v="0"/>
    <x v="1"/>
    <s v="Regular Air"/>
    <d v="2019-08-02T00:00:00"/>
    <n v="15750"/>
    <n v="29250"/>
    <n v="13500"/>
    <n v="23"/>
    <n v="670117.5"/>
    <n v="0.09"/>
    <s v="Super"/>
    <s v="Qualified"/>
  </r>
  <r>
    <x v="809"/>
    <x v="573"/>
    <x v="3"/>
    <s v="Empluk Uyainah"/>
    <s v="Gang Pacuan Kuda No. 04"/>
    <s v="Surabaya"/>
    <x v="1"/>
    <s v="E1037"/>
    <x v="4"/>
    <x v="84"/>
    <x v="2"/>
    <x v="5"/>
    <s v="Regular Air"/>
    <d v="2019-08-02T00:00:00"/>
    <n v="842400"/>
    <n v="2054699.9999999998"/>
    <n v="1212299.9999999998"/>
    <n v="14"/>
    <n v="28765799.999999996"/>
    <n v="0"/>
    <s v="Low"/>
    <s v="Qualified"/>
  </r>
  <r>
    <x v="810"/>
    <x v="573"/>
    <x v="3"/>
    <s v="Empluk Uyainah"/>
    <s v="Gang Pacuan Kuda No. 04"/>
    <s v="Surabaya"/>
    <x v="1"/>
    <s v="E1037"/>
    <x v="4"/>
    <x v="81"/>
    <x v="0"/>
    <x v="1"/>
    <s v="Regular Air"/>
    <d v="2019-08-03T00:00:00"/>
    <n v="13950"/>
    <n v="22200"/>
    <n v="8250"/>
    <n v="3"/>
    <n v="64380"/>
    <n v="0.1"/>
    <s v="Super"/>
    <s v="Not Qualified"/>
  </r>
  <r>
    <x v="811"/>
    <x v="574"/>
    <x v="3"/>
    <s v="Latika Siregar"/>
    <s v="Jalan S. Parman No. 88"/>
    <s v="Bandung"/>
    <x v="1"/>
    <s v="E1036"/>
    <x v="3"/>
    <x v="65"/>
    <x v="0"/>
    <x v="1"/>
    <s v="Regular Air"/>
    <d v="2019-08-07T00:00:00"/>
    <n v="3600"/>
    <n v="18900"/>
    <n v="15300"/>
    <n v="11"/>
    <n v="207900"/>
    <n v="0"/>
    <s v="Low"/>
    <s v="Qualified"/>
  </r>
  <r>
    <x v="812"/>
    <x v="574"/>
    <x v="3"/>
    <s v="Queen Fujiati"/>
    <s v="Jalan Astana Anyar No. 41"/>
    <s v="Jakarta"/>
    <x v="0"/>
    <s v="E1028"/>
    <x v="3"/>
    <x v="32"/>
    <x v="0"/>
    <x v="1"/>
    <s v="Regular Air"/>
    <d v="2019-08-08T00:00:00"/>
    <n v="323400"/>
    <n v="548250"/>
    <n v="224850"/>
    <n v="17"/>
    <n v="9270907.5"/>
    <n v="0.09"/>
    <s v="Super"/>
    <s v="Qualified"/>
  </r>
  <r>
    <x v="813"/>
    <x v="574"/>
    <x v="3"/>
    <s v="Najwa Usamah"/>
    <s v="Gg. Joyoboyo No. 8"/>
    <s v="Jakarta"/>
    <x v="2"/>
    <s v="E1028"/>
    <x v="3"/>
    <x v="16"/>
    <x v="0"/>
    <x v="1"/>
    <s v="Regular Air"/>
    <d v="2019-08-07T00:00:00"/>
    <n v="27300"/>
    <n v="44700"/>
    <n v="17400"/>
    <n v="32"/>
    <n v="1429953"/>
    <n v="0.01"/>
    <s v="Low"/>
    <s v="Qualified"/>
  </r>
  <r>
    <x v="814"/>
    <x v="575"/>
    <x v="3"/>
    <s v="Gandewa Sitorus"/>
    <s v="Jalan Ciwastra No. 383"/>
    <s v="Surabaya"/>
    <x v="0"/>
    <s v="E1032"/>
    <x v="0"/>
    <x v="83"/>
    <x v="0"/>
    <x v="0"/>
    <s v="Regular Air"/>
    <d v="2019-08-09T00:00:00"/>
    <n v="32700.000000000004"/>
    <n v="52800"/>
    <n v="20099.999999999996"/>
    <n v="32"/>
    <n v="1685904"/>
    <n v="7.0000000000000007E-2"/>
    <s v="High"/>
    <s v="Qualified"/>
  </r>
  <r>
    <x v="815"/>
    <x v="576"/>
    <x v="3"/>
    <s v="Virman Prayoga"/>
    <s v="Gang Jend. A. Yani No. 7"/>
    <s v="Surabaya"/>
    <x v="0"/>
    <s v="E1030"/>
    <x v="3"/>
    <x v="25"/>
    <x v="1"/>
    <x v="0"/>
    <s v="Regular Air"/>
    <d v="2019-08-09T00:00:00"/>
    <n v="124650.00000000001"/>
    <n v="239700"/>
    <n v="115049.99999999999"/>
    <n v="18"/>
    <n v="4290630"/>
    <n v="0.1"/>
    <s v="Super"/>
    <s v="Qualified"/>
  </r>
  <r>
    <x v="816"/>
    <x v="576"/>
    <x v="3"/>
    <s v="Mila Sihotang"/>
    <s v="Jl. S. Parman No. 38"/>
    <s v="Surabaya"/>
    <x v="2"/>
    <s v="E1033"/>
    <x v="4"/>
    <x v="47"/>
    <x v="0"/>
    <x v="1"/>
    <s v="Regular Air"/>
    <d v="2019-08-10T00:00:00"/>
    <n v="52200"/>
    <n v="81450"/>
    <n v="29250"/>
    <n v="37"/>
    <n v="3006319.5"/>
    <n v="0.09"/>
    <s v="Super"/>
    <s v="Qualified"/>
  </r>
  <r>
    <x v="817"/>
    <x v="577"/>
    <x v="3"/>
    <s v="Wisnu Rahmawati"/>
    <s v="Jl. K.H. Wahid Hasyim No. 4"/>
    <s v="Jakarta"/>
    <x v="2"/>
    <s v="E1028"/>
    <x v="0"/>
    <x v="43"/>
    <x v="0"/>
    <x v="0"/>
    <s v="Regular Air"/>
    <d v="2019-08-11T00:00:00"/>
    <n v="33750"/>
    <n v="55350"/>
    <n v="21600"/>
    <n v="46"/>
    <n v="2543886"/>
    <n v="0.04"/>
    <s v="Mid"/>
    <s v="Qualified"/>
  </r>
  <r>
    <x v="818"/>
    <x v="578"/>
    <x v="3"/>
    <s v="Ophelia Natsir"/>
    <s v="Jalan Sukajadi No. 09"/>
    <s v="Bandung"/>
    <x v="2"/>
    <s v="E1039"/>
    <x v="3"/>
    <x v="75"/>
    <x v="0"/>
    <x v="0"/>
    <s v="Regular Air"/>
    <d v="2019-08-16T00:00:00"/>
    <n v="27600"/>
    <n v="43200"/>
    <n v="15600"/>
    <n v="45"/>
    <n v="1943136"/>
    <n v="0.02"/>
    <s v="Low"/>
    <s v="Qualified"/>
  </r>
  <r>
    <x v="819"/>
    <x v="578"/>
    <x v="3"/>
    <s v="Ophelia Natsir"/>
    <s v="Jalan Sukajadi No. 09"/>
    <s v="Bandung"/>
    <x v="2"/>
    <s v="E1039"/>
    <x v="3"/>
    <x v="71"/>
    <x v="0"/>
    <x v="0"/>
    <s v="Regular Air"/>
    <d v="2019-08-15T00:00:00"/>
    <n v="66900"/>
    <n v="163350"/>
    <n v="96450"/>
    <n v="39"/>
    <n v="6360849"/>
    <n v="0.06"/>
    <s v="High"/>
    <s v="Qualified"/>
  </r>
  <r>
    <x v="820"/>
    <x v="579"/>
    <x v="3"/>
    <s v="Gantar Permata"/>
    <s v="Jl. Antapani Lama No. 705"/>
    <s v="Jakarta"/>
    <x v="0"/>
    <s v="E1028"/>
    <x v="0"/>
    <x v="36"/>
    <x v="2"/>
    <x v="3"/>
    <s v="Regular Air"/>
    <d v="2019-08-17T00:00:00"/>
    <n v="82500"/>
    <n v="183300"/>
    <n v="100800"/>
    <n v="46"/>
    <n v="8420802"/>
    <n v="0.06"/>
    <s v="High"/>
    <s v="Qualified"/>
  </r>
  <r>
    <x v="821"/>
    <x v="579"/>
    <x v="3"/>
    <s v="Gantar Permata"/>
    <s v="Jl. Antapani Lama No. 705"/>
    <s v="Jakarta"/>
    <x v="0"/>
    <s v="E1028"/>
    <x v="0"/>
    <x v="77"/>
    <x v="0"/>
    <x v="0"/>
    <s v="Regular Air"/>
    <d v="2019-08-16T00:00:00"/>
    <n v="33900"/>
    <n v="53700"/>
    <n v="19800"/>
    <n v="8"/>
    <n v="424767"/>
    <n v="0.09"/>
    <s v="Super"/>
    <s v="Not Qualified"/>
  </r>
  <r>
    <x v="822"/>
    <x v="579"/>
    <x v="3"/>
    <s v="Harja Pratiwi"/>
    <s v="Gg. Jakarta No. 646"/>
    <s v="Jakarta"/>
    <x v="2"/>
    <s v="E1029"/>
    <x v="3"/>
    <x v="89"/>
    <x v="0"/>
    <x v="3"/>
    <s v="Regular Air"/>
    <d v="2019-08-16T00:00:00"/>
    <n v="37500"/>
    <n v="85200"/>
    <n v="47700"/>
    <n v="25"/>
    <n v="2121480"/>
    <n v="0.1"/>
    <s v="Super"/>
    <s v="Qualified"/>
  </r>
  <r>
    <x v="823"/>
    <x v="580"/>
    <x v="3"/>
    <s v="Margana Handayani"/>
    <s v="Gg. Pacuan Kuda No. 49"/>
    <s v="Surabaya"/>
    <x v="0"/>
    <s v="E1037"/>
    <x v="4"/>
    <x v="0"/>
    <x v="0"/>
    <x v="0"/>
    <s v="Regular Air"/>
    <d v="2019-08-20T00:00:00"/>
    <n v="52800"/>
    <n v="83700"/>
    <n v="30900"/>
    <n v="13"/>
    <n v="1083078"/>
    <n v="0.06"/>
    <s v="High"/>
    <s v="Qualified"/>
  </r>
  <r>
    <x v="824"/>
    <x v="581"/>
    <x v="3"/>
    <s v="Nyana Suryatmi"/>
    <s v="Gg. Pacuan Kuda No. 49"/>
    <s v="Surabaya"/>
    <x v="1"/>
    <s v="E1037"/>
    <x v="2"/>
    <x v="72"/>
    <x v="0"/>
    <x v="1"/>
    <s v="Regular Air"/>
    <d v="2019-08-25T00:00:00"/>
    <n v="29250"/>
    <n v="59700"/>
    <n v="30450"/>
    <n v="27"/>
    <n v="1608318"/>
    <n v="0.06"/>
    <s v="High"/>
    <s v="Qualified"/>
  </r>
  <r>
    <x v="825"/>
    <x v="581"/>
    <x v="3"/>
    <s v="Jane Gunawan"/>
    <s v="Gg. Dipenogoro No. 947"/>
    <s v="Surabaya"/>
    <x v="1"/>
    <s v="E1034"/>
    <x v="2"/>
    <x v="12"/>
    <x v="0"/>
    <x v="1"/>
    <s v="Regular Air"/>
    <d v="2019-08-21T00:00:00"/>
    <n v="10650"/>
    <n v="17100"/>
    <n v="6450"/>
    <n v="20"/>
    <n v="340461"/>
    <n v="0.09"/>
    <s v="Super"/>
    <s v="Qualified"/>
  </r>
  <r>
    <x v="826"/>
    <x v="582"/>
    <x v="3"/>
    <s v="Anom Januar"/>
    <s v="Gg. Cihampelas No. 423"/>
    <s v="Surabaya"/>
    <x v="1"/>
    <s v="E1030"/>
    <x v="0"/>
    <x v="123"/>
    <x v="0"/>
    <x v="0"/>
    <s v="Regular Air"/>
    <d v="2019-08-24T00:00:00"/>
    <n v="1263300"/>
    <n v="3158250"/>
    <n v="1894950"/>
    <n v="4"/>
    <n v="12475087.5"/>
    <n v="0.05"/>
    <s v="High"/>
    <s v="Qualified"/>
  </r>
  <r>
    <x v="827"/>
    <x v="583"/>
    <x v="3"/>
    <s v="Respati Puspita"/>
    <s v="Gang Pelajar Pejuang No. 95"/>
    <s v="Bandung"/>
    <x v="1"/>
    <s v="E1033"/>
    <x v="3"/>
    <x v="18"/>
    <x v="0"/>
    <x v="0"/>
    <s v="Regular Air"/>
    <d v="2019-08-25T00:00:00"/>
    <n v="52800"/>
    <n v="85200"/>
    <n v="32400"/>
    <n v="34"/>
    <n v="2891688"/>
    <n v="0.06"/>
    <s v="High"/>
    <s v="Qualified"/>
  </r>
  <r>
    <x v="828"/>
    <x v="584"/>
    <x v="3"/>
    <s v="Wardi Nasyidah"/>
    <s v="Jalan R.E Martadinata No. 6"/>
    <s v="Jakarta"/>
    <x v="1"/>
    <s v="E1029"/>
    <x v="1"/>
    <x v="83"/>
    <x v="0"/>
    <x v="0"/>
    <s v="Regular Air"/>
    <d v="2019-08-27T00:00:00"/>
    <n v="32700.000000000004"/>
    <n v="52800"/>
    <n v="20099.999999999996"/>
    <n v="42"/>
    <n v="2215488"/>
    <n v="0.04"/>
    <s v="Mid"/>
    <s v="Qualified"/>
  </r>
  <r>
    <x v="829"/>
    <x v="585"/>
    <x v="3"/>
    <s v="Paris Palastri"/>
    <s v="Jalan Pasirkoja No. 329"/>
    <s v="Surabaya"/>
    <x v="1"/>
    <s v="E1040"/>
    <x v="3"/>
    <x v="97"/>
    <x v="0"/>
    <x v="0"/>
    <s v="Regular Air"/>
    <d v="2019-08-29T00:00:00"/>
    <n v="34350"/>
    <n v="55350"/>
    <n v="21000"/>
    <n v="47"/>
    <n v="2598682.5"/>
    <n v="0.05"/>
    <s v="High"/>
    <s v="Qualified"/>
  </r>
  <r>
    <x v="830"/>
    <x v="585"/>
    <x v="3"/>
    <s v="Luhung Nuraini"/>
    <s v="Gang Monginsidi No. 138"/>
    <s v="Jakarta"/>
    <x v="3"/>
    <s v="E1029"/>
    <x v="3"/>
    <x v="56"/>
    <x v="0"/>
    <x v="0"/>
    <s v="Regular Air"/>
    <d v="2019-08-29T00:00:00"/>
    <n v="19950"/>
    <n v="31200"/>
    <n v="11250"/>
    <n v="43"/>
    <n v="1340040"/>
    <n v="0.05"/>
    <s v="High"/>
    <s v="Qualified"/>
  </r>
  <r>
    <x v="830"/>
    <x v="586"/>
    <x v="3"/>
    <s v="Lega Thamrin"/>
    <s v="Jalan Sukabumi No. 509"/>
    <s v="Surabaya"/>
    <x v="3"/>
    <s v="E1030"/>
    <x v="0"/>
    <x v="63"/>
    <x v="0"/>
    <x v="1"/>
    <s v="Regular Air"/>
    <d v="2019-08-31T00:00:00"/>
    <n v="58200"/>
    <n v="97050"/>
    <n v="38850"/>
    <n v="7"/>
    <n v="677409"/>
    <n v="0.02"/>
    <s v="Low"/>
    <s v="Not Qualified"/>
  </r>
  <r>
    <x v="831"/>
    <x v="587"/>
    <x v="3"/>
    <s v="Nabila Padmasari"/>
    <s v="Jalan Gedebage Selatan No. 048"/>
    <s v="Jakarta"/>
    <x v="1"/>
    <s v="E1029"/>
    <x v="3"/>
    <x v="90"/>
    <x v="0"/>
    <x v="0"/>
    <s v="Regular Air"/>
    <d v="2019-09-02T00:00:00"/>
    <n v="224250"/>
    <n v="521399.99999999994"/>
    <n v="297149.99999999994"/>
    <n v="8"/>
    <n v="4171199.9999999995"/>
    <n v="0"/>
    <s v="Low"/>
    <s v="Qualified"/>
  </r>
  <r>
    <x v="832"/>
    <x v="588"/>
    <x v="3"/>
    <s v="Kasiyah Puspasari"/>
    <s v="Gang Ronggowarsito No. 27"/>
    <s v="Surabaya"/>
    <x v="0"/>
    <s v="E1035"/>
    <x v="4"/>
    <x v="100"/>
    <x v="0"/>
    <x v="1"/>
    <s v="Regular Air"/>
    <d v="2019-09-02T00:00:00"/>
    <n v="26400"/>
    <n v="44100"/>
    <n v="17700"/>
    <n v="31"/>
    <n v="1365336"/>
    <n v="0.04"/>
    <s v="Mid"/>
    <s v="Qualified"/>
  </r>
  <r>
    <x v="833"/>
    <x v="589"/>
    <x v="3"/>
    <s v="Cinta Rahmawati"/>
    <s v="Gang R.E Martadinata No. 969"/>
    <s v="Surabaya"/>
    <x v="1"/>
    <s v="E1036"/>
    <x v="1"/>
    <x v="36"/>
    <x v="2"/>
    <x v="3"/>
    <s v="Regular Air"/>
    <d v="2019-09-04T00:00:00"/>
    <n v="82500"/>
    <n v="183300"/>
    <n v="100800"/>
    <n v="10"/>
    <n v="1831167"/>
    <n v="0.01"/>
    <s v="Low"/>
    <s v="Not Qualified"/>
  </r>
  <r>
    <x v="834"/>
    <x v="589"/>
    <x v="3"/>
    <s v="Oman Sihombing"/>
    <s v="Jl. Raya Ujungberung No. 121"/>
    <s v="Bandung"/>
    <x v="3"/>
    <s v="E1032"/>
    <x v="1"/>
    <x v="112"/>
    <x v="0"/>
    <x v="0"/>
    <s v="Regular Air"/>
    <d v="2019-09-03T00:00:00"/>
    <n v="781050"/>
    <n v="1259700"/>
    <n v="478650"/>
    <n v="46"/>
    <n v="57870618"/>
    <n v="0.06"/>
    <s v="High"/>
    <s v="Qualified"/>
  </r>
  <r>
    <x v="835"/>
    <x v="589"/>
    <x v="3"/>
    <s v="Gantar Kuswoyo"/>
    <s v="Jalan Jend. A. Yani No. 48"/>
    <s v="Surabaya"/>
    <x v="1"/>
    <s v="E1036"/>
    <x v="1"/>
    <x v="90"/>
    <x v="0"/>
    <x v="0"/>
    <s v="Regular Air"/>
    <d v="2019-09-04T00:00:00"/>
    <n v="224250"/>
    <n v="521399.99999999994"/>
    <n v="297149.99999999994"/>
    <n v="47"/>
    <n v="24458873.999999996"/>
    <n v="0.09"/>
    <s v="Super"/>
    <s v="Qualified"/>
  </r>
  <r>
    <x v="836"/>
    <x v="590"/>
    <x v="3"/>
    <s v="Cengkal Prastuti"/>
    <s v="Gang Setiabudhi No. 1"/>
    <s v="Bandung"/>
    <x v="1"/>
    <s v="E1036"/>
    <x v="4"/>
    <x v="71"/>
    <x v="0"/>
    <x v="0"/>
    <s v="Regular Air"/>
    <d v="2019-09-06T00:00:00"/>
    <n v="66900"/>
    <n v="163350"/>
    <n v="96450"/>
    <n v="1"/>
    <n v="163350"/>
    <n v="0"/>
    <s v="Low"/>
    <s v="Not Qualified"/>
  </r>
  <r>
    <x v="837"/>
    <x v="590"/>
    <x v="3"/>
    <s v="Ina Nasyidah"/>
    <s v="Jalan Pasteur No. 217"/>
    <s v="Surabaya"/>
    <x v="0"/>
    <s v="E1031"/>
    <x v="3"/>
    <x v="38"/>
    <x v="0"/>
    <x v="0"/>
    <s v="Regular Air"/>
    <d v="2019-09-05T00:00:00"/>
    <n v="17700"/>
    <n v="28200"/>
    <n v="10500"/>
    <n v="22"/>
    <n v="617862"/>
    <n v="0.09"/>
    <s v="Super"/>
    <s v="Qualified"/>
  </r>
  <r>
    <x v="838"/>
    <x v="591"/>
    <x v="3"/>
    <s v="Leo Sudiati"/>
    <s v="Jalan Kutai No. 503"/>
    <s v="Surabaya"/>
    <x v="3"/>
    <s v="E1039"/>
    <x v="0"/>
    <x v="1"/>
    <x v="0"/>
    <x v="1"/>
    <s v="Express Air"/>
    <d v="2019-09-06T00:00:00"/>
    <n v="35850"/>
    <n v="63900"/>
    <n v="28050"/>
    <n v="5"/>
    <n v="318861"/>
    <n v="0.01"/>
    <s v="Low"/>
    <s v="Not Qualified"/>
  </r>
  <r>
    <x v="839"/>
    <x v="592"/>
    <x v="3"/>
    <s v="Prima Prasetyo"/>
    <s v="Gang Asia Afrika No. 72"/>
    <s v="Surabaya"/>
    <x v="3"/>
    <s v="E1037"/>
    <x v="4"/>
    <x v="117"/>
    <x v="0"/>
    <x v="0"/>
    <s v="Regular Air"/>
    <d v="2019-09-09T00:00:00"/>
    <n v="780600"/>
    <n v="1258950"/>
    <n v="478350"/>
    <n v="5"/>
    <n v="6244392"/>
    <n v="0.04"/>
    <s v="Mid"/>
    <s v="Qualified"/>
  </r>
  <r>
    <x v="840"/>
    <x v="593"/>
    <x v="3"/>
    <s v="Rahman Yuliarti"/>
    <s v="Jl. Abdul Muis No. 3"/>
    <s v="Surabaya"/>
    <x v="1"/>
    <s v="E1037"/>
    <x v="3"/>
    <x v="9"/>
    <x v="0"/>
    <x v="0"/>
    <s v="Regular Air"/>
    <d v="2019-09-09T00:00:00"/>
    <n v="79950"/>
    <n v="129000"/>
    <n v="49050"/>
    <n v="1"/>
    <n v="121260"/>
    <n v="0.06"/>
    <s v="High"/>
    <s v="Not Qualified"/>
  </r>
  <r>
    <x v="841"/>
    <x v="594"/>
    <x v="3"/>
    <s v="Dina Sitorus"/>
    <s v="Gang Merdeka No. 298"/>
    <s v="Surabaya"/>
    <x v="2"/>
    <s v="E1031"/>
    <x v="4"/>
    <x v="90"/>
    <x v="0"/>
    <x v="0"/>
    <s v="Regular Air"/>
    <d v="2019-09-12T00:00:00"/>
    <n v="224250"/>
    <n v="521399.99999999994"/>
    <n v="297149.99999999994"/>
    <n v="32"/>
    <n v="16674371.999999998"/>
    <n v="0.02"/>
    <s v="Low"/>
    <s v="Qualified"/>
  </r>
  <r>
    <x v="842"/>
    <x v="595"/>
    <x v="3"/>
    <s v="Mahfud Laksita"/>
    <s v="Jl. Raya Ujungberung No. 121"/>
    <s v="Bandung"/>
    <x v="0"/>
    <s v="E1032"/>
    <x v="4"/>
    <x v="68"/>
    <x v="1"/>
    <x v="0"/>
    <s v="Regular Air"/>
    <d v="2019-09-12T00:00:00"/>
    <n v="93000"/>
    <n v="464700"/>
    <n v="371700"/>
    <n v="24"/>
    <n v="11115624"/>
    <n v="0.08"/>
    <s v="Super"/>
    <s v="Qualified"/>
  </r>
  <r>
    <x v="843"/>
    <x v="596"/>
    <x v="3"/>
    <s v="Siska Halim"/>
    <s v="Jl. HOS. Cokroaminoto No. 1"/>
    <s v="Surabaya"/>
    <x v="2"/>
    <s v="E1039"/>
    <x v="2"/>
    <x v="19"/>
    <x v="0"/>
    <x v="3"/>
    <s v="Regular Air"/>
    <d v="2019-09-15T00:00:00"/>
    <n v="14100"/>
    <n v="31200"/>
    <n v="17100"/>
    <n v="49"/>
    <n v="1526304"/>
    <n v="0.08"/>
    <s v="Super"/>
    <s v="Qualified"/>
  </r>
  <r>
    <x v="844"/>
    <x v="596"/>
    <x v="3"/>
    <s v="Dwi Suartini"/>
    <s v="Gang H.J Maemunah No. 6"/>
    <s v="Bandung"/>
    <x v="3"/>
    <s v="E1032"/>
    <x v="0"/>
    <x v="130"/>
    <x v="1"/>
    <x v="0"/>
    <s v="Regular Air"/>
    <d v="2019-09-16T00:00:00"/>
    <n v="220500"/>
    <n v="449850"/>
    <n v="229350"/>
    <n v="1"/>
    <n v="431856"/>
    <n v="0.04"/>
    <s v="Mid"/>
    <s v="Not Qualified"/>
  </r>
  <r>
    <x v="845"/>
    <x v="597"/>
    <x v="3"/>
    <s v="Chandra Firmansyah"/>
    <s v="Jalan Kutai No. 503"/>
    <s v="Surabaya"/>
    <x v="2"/>
    <s v="E1039"/>
    <x v="1"/>
    <x v="144"/>
    <x v="0"/>
    <x v="1"/>
    <s v="Regular Air"/>
    <d v="2019-09-17T00:00:00"/>
    <n v="59250"/>
    <n v="91200"/>
    <n v="31950"/>
    <n v="50"/>
    <n v="4551792"/>
    <n v="0.09"/>
    <s v="Super"/>
    <s v="Qualified"/>
  </r>
  <r>
    <x v="846"/>
    <x v="598"/>
    <x v="3"/>
    <s v="Asman Dongoran"/>
    <s v="Gg. Jayawijaya No. 34"/>
    <s v="Surabaya"/>
    <x v="3"/>
    <s v="E1031"/>
    <x v="1"/>
    <x v="73"/>
    <x v="0"/>
    <x v="0"/>
    <s v="Regular Air"/>
    <d v="2019-09-17T00:00:00"/>
    <n v="29100"/>
    <n v="46200"/>
    <n v="17100"/>
    <n v="11"/>
    <n v="506814"/>
    <n v="0.03"/>
    <s v="Mid"/>
    <s v="Qualified"/>
  </r>
  <r>
    <x v="847"/>
    <x v="598"/>
    <x v="3"/>
    <s v="Radika Suartini"/>
    <s v="Jl. Moch. Toha No. 1"/>
    <s v="Surabaya"/>
    <x v="3"/>
    <s v="E1041"/>
    <x v="3"/>
    <x v="12"/>
    <x v="0"/>
    <x v="1"/>
    <s v="Regular Air"/>
    <d v="2019-09-18T00:00:00"/>
    <n v="10650"/>
    <n v="17100"/>
    <n v="6450"/>
    <n v="3"/>
    <n v="49590"/>
    <n v="0.1"/>
    <s v="Super"/>
    <s v="Not Qualified"/>
  </r>
  <r>
    <x v="848"/>
    <x v="599"/>
    <x v="3"/>
    <s v="Satya Nurdiyanti"/>
    <s v="Jalan S. Parman No. 88"/>
    <s v="Bandung"/>
    <x v="1"/>
    <s v="E1036"/>
    <x v="1"/>
    <x v="64"/>
    <x v="0"/>
    <x v="1"/>
    <s v="Regular Air"/>
    <d v="2019-09-25T00:00:00"/>
    <n v="19650"/>
    <n v="42600"/>
    <n v="22950"/>
    <n v="9"/>
    <n v="379992"/>
    <n v="0.08"/>
    <s v="Super"/>
    <s v="Not Qualified"/>
  </r>
  <r>
    <x v="849"/>
    <x v="600"/>
    <x v="3"/>
    <s v="Aris Widiastuti"/>
    <s v="Jl. S. Parman No. 91"/>
    <s v="Surabaya"/>
    <x v="0"/>
    <s v="E1034"/>
    <x v="1"/>
    <x v="24"/>
    <x v="1"/>
    <x v="0"/>
    <s v="Regular Air"/>
    <d v="2019-09-28T00:00:00"/>
    <n v="480300.00000000006"/>
    <n v="2287200"/>
    <n v="1806900"/>
    <n v="12"/>
    <n v="27217680"/>
    <n v="0.1"/>
    <s v="Super"/>
    <s v="Qualified"/>
  </r>
  <r>
    <x v="850"/>
    <x v="601"/>
    <x v="3"/>
    <s v="Ayu Wastuti"/>
    <s v="Gg. M.H Thamrin No. 784"/>
    <s v="Jakarta"/>
    <x v="0"/>
    <s v="E1029"/>
    <x v="2"/>
    <x v="30"/>
    <x v="1"/>
    <x v="4"/>
    <s v="Regular Air"/>
    <d v="2019-09-27T00:00:00"/>
    <n v="132300"/>
    <n v="314850"/>
    <n v="182550"/>
    <n v="2"/>
    <n v="626551.5"/>
    <n v="0.01"/>
    <s v="Low"/>
    <s v="Not Qualified"/>
  </r>
  <r>
    <x v="851"/>
    <x v="601"/>
    <x v="3"/>
    <s v="Jasmani Zulkarnain"/>
    <s v="Jl. Pasir Koja No. 059"/>
    <s v="Surabaya"/>
    <x v="0"/>
    <s v="E1032"/>
    <x v="0"/>
    <x v="24"/>
    <x v="1"/>
    <x v="0"/>
    <s v="Regular Air"/>
    <d v="2019-09-29T00:00:00"/>
    <n v="480300.00000000006"/>
    <n v="2287200"/>
    <n v="1806900"/>
    <n v="37"/>
    <n v="84397680"/>
    <n v="0.1"/>
    <s v="Super"/>
    <s v="Qualified"/>
  </r>
  <r>
    <x v="852"/>
    <x v="601"/>
    <x v="3"/>
    <s v="Jasmani Zulkarnain"/>
    <s v="Jl. Pasir Koja No. 059"/>
    <s v="Surabaya"/>
    <x v="0"/>
    <s v="E1032"/>
    <x v="0"/>
    <x v="48"/>
    <x v="1"/>
    <x v="3"/>
    <s v="Regular Air"/>
    <d v="2019-09-29T00:00:00"/>
    <n v="302700"/>
    <n v="531150"/>
    <n v="228450"/>
    <n v="30"/>
    <n v="15892008"/>
    <n v="0.08"/>
    <s v="Super"/>
    <s v="Qualified"/>
  </r>
  <r>
    <x v="853"/>
    <x v="601"/>
    <x v="3"/>
    <s v="Enteng Widodo"/>
    <s v="Jalan Jayawijaya No. 5"/>
    <s v="Surabaya"/>
    <x v="1"/>
    <s v="E1033"/>
    <x v="1"/>
    <x v="6"/>
    <x v="0"/>
    <x v="0"/>
    <s v="Express Air"/>
    <d v="2019-09-28T00:00:00"/>
    <n v="1490850"/>
    <n v="2443950"/>
    <n v="953100"/>
    <n v="36"/>
    <n v="87860002.5"/>
    <n v="0.05"/>
    <s v="High"/>
    <s v="Qualified"/>
  </r>
  <r>
    <x v="854"/>
    <x v="601"/>
    <x v="3"/>
    <s v="Ayu Wastuti"/>
    <s v="Gg. M.H Thamrin No. 784"/>
    <s v="Jakarta"/>
    <x v="0"/>
    <s v="E1029"/>
    <x v="2"/>
    <x v="12"/>
    <x v="0"/>
    <x v="1"/>
    <s v="Regular Air"/>
    <d v="2019-10-02T00:00:00"/>
    <n v="10650"/>
    <n v="17100"/>
    <n v="6450"/>
    <n v="31"/>
    <n v="528903"/>
    <n v="7.0000000000000007E-2"/>
    <s v="High"/>
    <s v="Qualified"/>
  </r>
  <r>
    <x v="855"/>
    <x v="602"/>
    <x v="3"/>
    <s v="Janet Riyanti"/>
    <s v="Jalan Otto Iskandardinata No. 1"/>
    <s v="Surabaya"/>
    <x v="0"/>
    <s v="E1032"/>
    <x v="2"/>
    <x v="31"/>
    <x v="0"/>
    <x v="0"/>
    <s v="Regular Air"/>
    <d v="2019-09-30T00:00:00"/>
    <n v="208200"/>
    <n v="335700"/>
    <n v="127500"/>
    <n v="11"/>
    <n v="3689343"/>
    <n v="0.01"/>
    <s v="Low"/>
    <s v="Qualified"/>
  </r>
  <r>
    <x v="856"/>
    <x v="602"/>
    <x v="3"/>
    <s v="Saiful Putra"/>
    <s v="Gg. Siliwangi No. 82"/>
    <s v="Surabaya"/>
    <x v="1"/>
    <s v="E1036"/>
    <x v="3"/>
    <x v="4"/>
    <x v="0"/>
    <x v="1"/>
    <s v="Express Air"/>
    <d v="2019-09-30T00:00:00"/>
    <n v="13500"/>
    <n v="31500"/>
    <n v="18000"/>
    <n v="31"/>
    <n v="973980"/>
    <n v="0.08"/>
    <s v="Super"/>
    <s v="Qualified"/>
  </r>
  <r>
    <x v="857"/>
    <x v="603"/>
    <x v="3"/>
    <s v="Margana Handayani"/>
    <s v="Gg. Pacuan Kuda No. 49"/>
    <s v="Surabaya"/>
    <x v="0"/>
    <s v="E1037"/>
    <x v="2"/>
    <x v="17"/>
    <x v="1"/>
    <x v="0"/>
    <s v="Regular Air"/>
    <d v="2019-10-03T00:00:00"/>
    <n v="1223850"/>
    <n v="2399850"/>
    <n v="1176000"/>
    <n v="31"/>
    <n v="74371351.5"/>
    <n v="0.01"/>
    <s v="Low"/>
    <s v="Qualified"/>
  </r>
  <r>
    <x v="858"/>
    <x v="604"/>
    <x v="3"/>
    <s v="Laila Tarihoran"/>
    <s v="Gg. Stasiun Wonokromo No. 324"/>
    <s v="Surabaya"/>
    <x v="2"/>
    <s v="E1034"/>
    <x v="4"/>
    <x v="89"/>
    <x v="0"/>
    <x v="3"/>
    <s v="Regular Air"/>
    <d v="2019-10-03T00:00:00"/>
    <n v="37500"/>
    <n v="85200"/>
    <n v="47700"/>
    <n v="27"/>
    <n v="2297844"/>
    <n v="0.03"/>
    <s v="Mid"/>
    <s v="Qualified"/>
  </r>
  <r>
    <x v="859"/>
    <x v="605"/>
    <x v="3"/>
    <s v="Timbul Marpaung"/>
    <s v="Gang Ciwastra No. 43"/>
    <s v="Surabaya"/>
    <x v="2"/>
    <s v="E1040"/>
    <x v="0"/>
    <x v="32"/>
    <x v="0"/>
    <x v="1"/>
    <s v="Regular Air"/>
    <d v="2019-10-04T00:00:00"/>
    <n v="323400"/>
    <n v="548250"/>
    <n v="224850"/>
    <n v="34"/>
    <n v="18585675"/>
    <n v="0.1"/>
    <s v="Super"/>
    <s v="Qualified"/>
  </r>
  <r>
    <x v="860"/>
    <x v="605"/>
    <x v="3"/>
    <s v="Nilam Prastuti"/>
    <s v="Gang Asia Afrika No. 96"/>
    <s v="Surabaya"/>
    <x v="2"/>
    <s v="E1036"/>
    <x v="4"/>
    <x v="76"/>
    <x v="0"/>
    <x v="1"/>
    <s v="Express Air"/>
    <d v="2019-10-03T00:00:00"/>
    <n v="22950"/>
    <n v="41700"/>
    <n v="18750"/>
    <n v="47"/>
    <n v="1955730"/>
    <n v="0.1"/>
    <s v="Super"/>
    <s v="Qualified"/>
  </r>
  <r>
    <x v="861"/>
    <x v="605"/>
    <x v="3"/>
    <s v="Nilam Prastuti"/>
    <s v="Gang Asia Afrika No. 96"/>
    <s v="Surabaya"/>
    <x v="2"/>
    <s v="E1036"/>
    <x v="4"/>
    <x v="53"/>
    <x v="0"/>
    <x v="1"/>
    <s v="Regular Air"/>
    <d v="2019-10-06T00:00:00"/>
    <n v="24000"/>
    <n v="39300"/>
    <n v="15300"/>
    <n v="30"/>
    <n v="1177035"/>
    <n v="0.05"/>
    <s v="High"/>
    <s v="Qualified"/>
  </r>
  <r>
    <x v="862"/>
    <x v="606"/>
    <x v="3"/>
    <s v="Latika Siregar"/>
    <s v="Jalan S. Parman No. 88"/>
    <s v="Bandung"/>
    <x v="1"/>
    <s v="E1036"/>
    <x v="3"/>
    <x v="52"/>
    <x v="0"/>
    <x v="1"/>
    <s v="Regular Air"/>
    <d v="2019-10-10T00:00:00"/>
    <n v="43500"/>
    <n v="71400"/>
    <n v="27900"/>
    <n v="5"/>
    <n v="350574"/>
    <n v="0.09"/>
    <s v="Super"/>
    <s v="Not Qualified"/>
  </r>
  <r>
    <x v="863"/>
    <x v="607"/>
    <x v="3"/>
    <s v="Cawuk Fujiati"/>
    <s v="Jl. S. Parman No. 38"/>
    <s v="Surabaya"/>
    <x v="1"/>
    <s v="E1033"/>
    <x v="4"/>
    <x v="75"/>
    <x v="0"/>
    <x v="0"/>
    <s v="Regular Air"/>
    <d v="2019-10-13T00:00:00"/>
    <n v="27600"/>
    <n v="43200"/>
    <n v="15600"/>
    <n v="25"/>
    <n v="1078272"/>
    <n v="0.04"/>
    <s v="Mid"/>
    <s v="Qualified"/>
  </r>
  <r>
    <x v="864"/>
    <x v="608"/>
    <x v="3"/>
    <s v="Bambang Rajata"/>
    <s v="Gang K.H. Wahid Hasyim No. 1"/>
    <s v="Bandung"/>
    <x v="3"/>
    <s v="E1032"/>
    <x v="2"/>
    <x v="87"/>
    <x v="0"/>
    <x v="1"/>
    <s v="Express Air"/>
    <d v="2019-10-17T00:00:00"/>
    <n v="49800"/>
    <n v="77700"/>
    <n v="27900"/>
    <n v="1"/>
    <n v="76146"/>
    <n v="0.02"/>
    <s v="Low"/>
    <s v="Not Qualified"/>
  </r>
  <r>
    <x v="865"/>
    <x v="608"/>
    <x v="3"/>
    <s v="Bambang Rajata"/>
    <s v="Gang K.H. Wahid Hasyim No. 1"/>
    <s v="Bandung"/>
    <x v="3"/>
    <s v="E1032"/>
    <x v="2"/>
    <x v="69"/>
    <x v="0"/>
    <x v="1"/>
    <s v="Regular Air"/>
    <d v="2019-10-16T00:00:00"/>
    <n v="44700"/>
    <n v="87600"/>
    <n v="42900"/>
    <n v="4"/>
    <n v="342516"/>
    <n v="0.09"/>
    <s v="Super"/>
    <s v="Not Qualified"/>
  </r>
  <r>
    <x v="866"/>
    <x v="608"/>
    <x v="3"/>
    <s v="Unggul Megantara"/>
    <s v="Gang Otto Iskandardinata No. 167"/>
    <s v="Surabaya"/>
    <x v="1"/>
    <s v="E1037"/>
    <x v="1"/>
    <x v="106"/>
    <x v="0"/>
    <x v="0"/>
    <s v="Regular Air"/>
    <d v="2019-10-14T00:00:00"/>
    <n v="47100"/>
    <n v="73650"/>
    <n v="26550"/>
    <n v="28"/>
    <n v="2056308"/>
    <n v="0.08"/>
    <s v="Super"/>
    <s v="Qualified"/>
  </r>
  <r>
    <x v="867"/>
    <x v="609"/>
    <x v="3"/>
    <s v="Niyaga Laksita"/>
    <s v="Gg. Suniaraja No. 21"/>
    <s v="Surabaya"/>
    <x v="2"/>
    <s v="E1031"/>
    <x v="2"/>
    <x v="31"/>
    <x v="0"/>
    <x v="0"/>
    <s v="Regular Air"/>
    <d v="2019-10-15T00:00:00"/>
    <n v="208200"/>
    <n v="335700"/>
    <n v="127500"/>
    <n v="9"/>
    <n v="3011229"/>
    <n v="0.03"/>
    <s v="Mid"/>
    <s v="Qualified"/>
  </r>
  <r>
    <x v="868"/>
    <x v="609"/>
    <x v="3"/>
    <s v="Eka Sitorus"/>
    <s v="Jalan Rumah Sakit No. 287"/>
    <s v="Surabaya"/>
    <x v="1"/>
    <s v="E1032"/>
    <x v="0"/>
    <x v="65"/>
    <x v="0"/>
    <x v="1"/>
    <s v="Regular Air"/>
    <d v="2019-10-14T00:00:00"/>
    <n v="3600"/>
    <n v="18900"/>
    <n v="15300"/>
    <n v="47"/>
    <n v="888300"/>
    <n v="0"/>
    <s v="Low"/>
    <s v="Qualified"/>
  </r>
  <r>
    <x v="869"/>
    <x v="610"/>
    <x v="3"/>
    <s v="Mahdi Rajata"/>
    <s v="Jl. Pasir Koja No. 059"/>
    <s v="Surabaya"/>
    <x v="0"/>
    <s v="E1032"/>
    <x v="0"/>
    <x v="128"/>
    <x v="0"/>
    <x v="0"/>
    <s v="Regular Air"/>
    <d v="2019-10-17T00:00:00"/>
    <n v="27600"/>
    <n v="43200"/>
    <n v="15600"/>
    <n v="18"/>
    <n v="776304"/>
    <n v="0.03"/>
    <s v="Mid"/>
    <s v="Qualified"/>
  </r>
  <r>
    <x v="870"/>
    <x v="610"/>
    <x v="3"/>
    <s v="Kezia Astuti"/>
    <s v="Jalan Gegerkalong Hilir No. 763"/>
    <s v="Surabaya"/>
    <x v="1"/>
    <s v="E1030"/>
    <x v="1"/>
    <x v="53"/>
    <x v="0"/>
    <x v="1"/>
    <s v="Regular Air"/>
    <d v="2019-10-17T00:00:00"/>
    <n v="24000"/>
    <n v="39300"/>
    <n v="15300"/>
    <n v="16"/>
    <n v="625263"/>
    <n v="0.09"/>
    <s v="Super"/>
    <s v="Qualified"/>
  </r>
  <r>
    <x v="871"/>
    <x v="610"/>
    <x v="3"/>
    <s v="Vinsen Widodo"/>
    <s v="Jalan Jayawijaya No. 5"/>
    <s v="Surabaya"/>
    <x v="0"/>
    <s v="E1033"/>
    <x v="2"/>
    <x v="36"/>
    <x v="2"/>
    <x v="3"/>
    <s v="Regular Air"/>
    <d v="2019-10-22T00:00:00"/>
    <n v="82500"/>
    <n v="183300"/>
    <n v="100800"/>
    <n v="46"/>
    <n v="8426301"/>
    <n v="0.03"/>
    <s v="Mid"/>
    <s v="Qualified"/>
  </r>
  <r>
    <x v="872"/>
    <x v="611"/>
    <x v="3"/>
    <s v="Ajiono Setiawan"/>
    <s v="Jl. Sadang Serang No. 015"/>
    <s v="Surabaya"/>
    <x v="0"/>
    <s v="E1036"/>
    <x v="4"/>
    <x v="124"/>
    <x v="0"/>
    <x v="1"/>
    <s v="Regular Air"/>
    <d v="2019-10-18T00:00:00"/>
    <n v="13050"/>
    <n v="27150"/>
    <n v="14100"/>
    <n v="50"/>
    <n v="1355328"/>
    <n v="0.08"/>
    <s v="Super"/>
    <s v="Qualified"/>
  </r>
  <r>
    <x v="873"/>
    <x v="612"/>
    <x v="3"/>
    <s v="Tantri Hutapea"/>
    <s v="Jalan PHH. Mustofa No. 625"/>
    <s v="Surabaya"/>
    <x v="0"/>
    <s v="E1034"/>
    <x v="3"/>
    <x v="77"/>
    <x v="0"/>
    <x v="0"/>
    <s v="Express Air"/>
    <d v="2019-10-20T00:00:00"/>
    <n v="33900"/>
    <n v="53700"/>
    <n v="19800"/>
    <n v="36"/>
    <n v="1931052"/>
    <n v="0.04"/>
    <s v="Mid"/>
    <s v="Qualified"/>
  </r>
  <r>
    <x v="874"/>
    <x v="613"/>
    <x v="3"/>
    <s v="Puji Waskita"/>
    <s v="Jl. Ciwastra No. 543"/>
    <s v="Jakarta"/>
    <x v="0"/>
    <s v="E1029"/>
    <x v="0"/>
    <x v="7"/>
    <x v="0"/>
    <x v="1"/>
    <s v="Regular Air"/>
    <d v="2019-10-21T00:00:00"/>
    <n v="16350.000000000002"/>
    <n v="25200"/>
    <n v="8849.9999999999982"/>
    <n v="50"/>
    <n v="1257732"/>
    <n v="0.09"/>
    <s v="Super"/>
    <s v="Qualified"/>
  </r>
  <r>
    <x v="875"/>
    <x v="614"/>
    <x v="3"/>
    <s v="Wawan Haryanti"/>
    <s v="Gg. Surapati No. 4"/>
    <s v="Surabaya"/>
    <x v="0"/>
    <s v="E1031"/>
    <x v="4"/>
    <x v="47"/>
    <x v="0"/>
    <x v="1"/>
    <s v="Regular Air"/>
    <d v="2019-10-25T00:00:00"/>
    <n v="52200"/>
    <n v="81450"/>
    <n v="29250"/>
    <n v="2"/>
    <n v="160456.5"/>
    <n v="0.03"/>
    <s v="Mid"/>
    <s v="Not Qualified"/>
  </r>
  <r>
    <x v="876"/>
    <x v="615"/>
    <x v="3"/>
    <s v="Umi Marbun"/>
    <s v="Gang Monginsidi No. 138"/>
    <s v="Jakarta"/>
    <x v="3"/>
    <s v="E1029"/>
    <x v="4"/>
    <x v="70"/>
    <x v="0"/>
    <x v="0"/>
    <s v="Regular Air"/>
    <d v="2019-10-26T00:00:00"/>
    <n v="54750"/>
    <n v="89700"/>
    <n v="34950"/>
    <n v="22"/>
    <n v="1967121"/>
    <n v="7.0000000000000007E-2"/>
    <s v="High"/>
    <s v="Qualified"/>
  </r>
  <r>
    <x v="877"/>
    <x v="616"/>
    <x v="3"/>
    <s v="Halim Jailani"/>
    <s v="Gg. Monginsidi No. 3"/>
    <s v="Jakarta"/>
    <x v="0"/>
    <s v="E1029"/>
    <x v="0"/>
    <x v="24"/>
    <x v="1"/>
    <x v="0"/>
    <s v="Regular Air"/>
    <d v="2019-10-31T00:00:00"/>
    <n v="480300.00000000006"/>
    <n v="2287200"/>
    <n v="1806900"/>
    <n v="2"/>
    <n v="4505784"/>
    <n v="0.03"/>
    <s v="Mid"/>
    <s v="Qualified"/>
  </r>
  <r>
    <x v="878"/>
    <x v="617"/>
    <x v="3"/>
    <s v="Diah Prakasa"/>
    <s v="Jl. Pasir Koja No. 2"/>
    <s v="Bandung"/>
    <x v="1"/>
    <s v="E1033"/>
    <x v="3"/>
    <x v="103"/>
    <x v="0"/>
    <x v="1"/>
    <s v="Regular Air"/>
    <d v="2019-10-31T00:00:00"/>
    <n v="13950"/>
    <n v="24000"/>
    <n v="10050"/>
    <n v="39"/>
    <n v="933600"/>
    <n v="0.1"/>
    <s v="Super"/>
    <s v="Qualified"/>
  </r>
  <r>
    <x v="879"/>
    <x v="618"/>
    <x v="3"/>
    <s v="Artawan Mahendra"/>
    <s v="Gang Dipatiukur No. 24"/>
    <s v="Surabaya"/>
    <x v="0"/>
    <s v="E1034"/>
    <x v="1"/>
    <x v="146"/>
    <x v="1"/>
    <x v="5"/>
    <s v="Regular Air"/>
    <d v="2019-11-11T00:00:00"/>
    <n v="4049850"/>
    <n v="6749850"/>
    <n v="2700000"/>
    <n v="3"/>
    <n v="19844559"/>
    <n v="0.06"/>
    <s v="High"/>
    <s v="Qualified"/>
  </r>
  <r>
    <x v="880"/>
    <x v="619"/>
    <x v="3"/>
    <s v="Danuja Prayoga"/>
    <s v="Gg. Pacuan Kuda No. 49"/>
    <s v="Surabaya"/>
    <x v="0"/>
    <s v="E1037"/>
    <x v="4"/>
    <x v="31"/>
    <x v="0"/>
    <x v="0"/>
    <s v="Regular Air"/>
    <d v="2019-11-12T00:00:00"/>
    <n v="208200"/>
    <n v="335700"/>
    <n v="127500"/>
    <n v="18"/>
    <n v="6025815"/>
    <n v="0.05"/>
    <s v="High"/>
    <s v="Qualified"/>
  </r>
  <r>
    <x v="881"/>
    <x v="620"/>
    <x v="3"/>
    <s v="Rahmi Prabowo"/>
    <s v="Gg. Joyoboyo No. 8"/>
    <s v="Jakarta"/>
    <x v="0"/>
    <s v="E1028"/>
    <x v="3"/>
    <x v="50"/>
    <x v="0"/>
    <x v="0"/>
    <s v="Regular Air"/>
    <d v="2019-11-17T00:00:00"/>
    <n v="2682450"/>
    <n v="6238200"/>
    <n v="3555750"/>
    <n v="4"/>
    <n v="24703272"/>
    <n v="0.04"/>
    <s v="Mid"/>
    <s v="Qualified"/>
  </r>
  <r>
    <x v="882"/>
    <x v="621"/>
    <x v="3"/>
    <s v="Galih Halim"/>
    <s v="Gang Otto Iskandardinata No. 167"/>
    <s v="Surabaya"/>
    <x v="3"/>
    <s v="E1037"/>
    <x v="3"/>
    <x v="26"/>
    <x v="0"/>
    <x v="3"/>
    <s v="Regular Air"/>
    <d v="2019-11-17T00:00:00"/>
    <n v="71850"/>
    <n v="179550"/>
    <n v="107700"/>
    <n v="49"/>
    <n v="8781790.5"/>
    <n v="0.09"/>
    <s v="Super"/>
    <s v="Qualified"/>
  </r>
  <r>
    <x v="883"/>
    <x v="622"/>
    <x v="3"/>
    <s v="Vero Kusumo"/>
    <s v="Jl. S. Parman No. 38"/>
    <s v="Surabaya"/>
    <x v="1"/>
    <s v="E1033"/>
    <x v="0"/>
    <x v="66"/>
    <x v="1"/>
    <x v="0"/>
    <s v="Regular Air"/>
    <d v="2019-11-19T00:00:00"/>
    <n v="817800"/>
    <n v="1514550"/>
    <n v="696750"/>
    <n v="41"/>
    <n v="62051113.5"/>
    <n v="0.03"/>
    <s v="Mid"/>
    <s v="Qualified"/>
  </r>
  <r>
    <x v="884"/>
    <x v="623"/>
    <x v="3"/>
    <s v="Kamila Sinaga"/>
    <s v="Gang H.J Maemunah No. 6"/>
    <s v="Surabaya"/>
    <x v="1"/>
    <s v="E1039"/>
    <x v="0"/>
    <x v="76"/>
    <x v="0"/>
    <x v="1"/>
    <s v="Regular Air"/>
    <d v="2019-11-19T00:00:00"/>
    <n v="17550"/>
    <n v="41700"/>
    <n v="24150"/>
    <n v="6"/>
    <n v="249783"/>
    <n v="0.01"/>
    <s v="Low"/>
    <s v="Not Qualified"/>
  </r>
  <r>
    <x v="885"/>
    <x v="624"/>
    <x v="3"/>
    <s v="Kuncara Melani"/>
    <s v="Jl. Gardujati No. 82"/>
    <s v="Surabaya"/>
    <x v="2"/>
    <s v="E1037"/>
    <x v="3"/>
    <x v="117"/>
    <x v="0"/>
    <x v="0"/>
    <s v="Regular Air"/>
    <d v="2019-11-21T00:00:00"/>
    <n v="780600"/>
    <n v="1258950"/>
    <n v="478350"/>
    <n v="37"/>
    <n v="46543381.5"/>
    <n v="0.03"/>
    <s v="Mid"/>
    <s v="Qualified"/>
  </r>
  <r>
    <x v="886"/>
    <x v="625"/>
    <x v="3"/>
    <s v="Siti Anggraini"/>
    <s v="Gang Asia Afrika No. 72"/>
    <s v="Surabaya"/>
    <x v="0"/>
    <s v="E1037"/>
    <x v="0"/>
    <x v="86"/>
    <x v="0"/>
    <x v="0"/>
    <s v="Regular Air"/>
    <d v="2019-11-22T00:00:00"/>
    <n v="36750"/>
    <n v="58350"/>
    <n v="21600"/>
    <n v="18"/>
    <n v="1047966"/>
    <n v="0.04"/>
    <s v="Mid"/>
    <s v="Qualified"/>
  </r>
  <r>
    <x v="887"/>
    <x v="626"/>
    <x v="3"/>
    <s v="Karna Sinaga"/>
    <s v="Jalan Indragiri No. 077"/>
    <s v="Surabaya"/>
    <x v="2"/>
    <s v="E1030"/>
    <x v="0"/>
    <x v="97"/>
    <x v="0"/>
    <x v="0"/>
    <s v="Regular Air"/>
    <d v="2019-11-26T00:00:00"/>
    <n v="34350"/>
    <n v="55350"/>
    <n v="21000"/>
    <n v="13"/>
    <n v="717336"/>
    <n v="0.04"/>
    <s v="Mid"/>
    <s v="Qualified"/>
  </r>
  <r>
    <x v="888"/>
    <x v="626"/>
    <x v="3"/>
    <s v="Keisha Hutasoit"/>
    <s v="Gang Jend. A. Yani No. 7"/>
    <s v="Surabaya"/>
    <x v="1"/>
    <s v="E1030"/>
    <x v="4"/>
    <x v="65"/>
    <x v="0"/>
    <x v="1"/>
    <s v="Regular Air"/>
    <d v="2019-11-26T00:00:00"/>
    <n v="3600"/>
    <n v="18900"/>
    <n v="15300"/>
    <n v="34"/>
    <n v="642600"/>
    <n v="0"/>
    <s v="Low"/>
    <s v="Qualified"/>
  </r>
  <r>
    <x v="889"/>
    <x v="627"/>
    <x v="3"/>
    <s v="Opung Saptono"/>
    <s v="Jl. Medokan Ayu No. 7"/>
    <s v="Surabaya"/>
    <x v="1"/>
    <s v="E1038"/>
    <x v="2"/>
    <x v="86"/>
    <x v="0"/>
    <x v="0"/>
    <s v="Express Air"/>
    <d v="2019-12-03T00:00:00"/>
    <n v="36750"/>
    <n v="58350"/>
    <n v="21600"/>
    <n v="30"/>
    <n v="1745248.5"/>
    <n v="0.09"/>
    <s v="Super"/>
    <s v="Qualified"/>
  </r>
  <r>
    <x v="890"/>
    <x v="628"/>
    <x v="3"/>
    <s v="Kamidin Saptono"/>
    <s v="Gang Monginsidi No. 138"/>
    <s v="Jakarta"/>
    <x v="2"/>
    <s v="E1029"/>
    <x v="0"/>
    <x v="52"/>
    <x v="0"/>
    <x v="1"/>
    <s v="Regular Air"/>
    <d v="2019-12-01T00:00:00"/>
    <n v="43500"/>
    <n v="71400"/>
    <n v="27900"/>
    <n v="1"/>
    <n v="69972"/>
    <n v="0.02"/>
    <s v="Low"/>
    <s v="Not Qualified"/>
  </r>
  <r>
    <x v="891"/>
    <x v="629"/>
    <x v="3"/>
    <s v="Mahfud Laksita"/>
    <s v="Jl. Raya Ujungberung No. 121"/>
    <s v="Bandung"/>
    <x v="0"/>
    <s v="E1032"/>
    <x v="0"/>
    <x v="94"/>
    <x v="0"/>
    <x v="0"/>
    <s v="Express Air"/>
    <d v="2019-12-03T00:00:00"/>
    <n v="67950"/>
    <n v="109500"/>
    <n v="41550"/>
    <n v="41"/>
    <n v="4484025"/>
    <n v="0.05"/>
    <s v="High"/>
    <s v="Qualified"/>
  </r>
  <r>
    <x v="892"/>
    <x v="629"/>
    <x v="3"/>
    <s v="Ayu Wastuti"/>
    <s v="Gg. M.H Thamrin No. 784"/>
    <s v="Jakarta"/>
    <x v="0"/>
    <s v="E1029"/>
    <x v="2"/>
    <x v="43"/>
    <x v="0"/>
    <x v="0"/>
    <s v="Regular Air"/>
    <d v="2019-12-05T00:00:00"/>
    <n v="33750"/>
    <n v="55350"/>
    <n v="21600"/>
    <n v="16"/>
    <n v="884493"/>
    <n v="0.02"/>
    <s v="Low"/>
    <s v="Qualified"/>
  </r>
  <r>
    <x v="893"/>
    <x v="630"/>
    <x v="3"/>
    <s v="Garang Kuswoyo"/>
    <s v="Jl. Antapani Lama No. 705"/>
    <s v="Jakarta"/>
    <x v="2"/>
    <s v="E1028"/>
    <x v="2"/>
    <x v="108"/>
    <x v="0"/>
    <x v="1"/>
    <s v="Regular Air"/>
    <d v="2019-12-08T00:00:00"/>
    <n v="34650"/>
    <n v="56700"/>
    <n v="22050"/>
    <n v="28"/>
    <n v="1584198"/>
    <n v="0.06"/>
    <s v="High"/>
    <s v="Qualified"/>
  </r>
  <r>
    <x v="894"/>
    <x v="631"/>
    <x v="3"/>
    <s v="Bakti Simbolon"/>
    <s v="Jl. R.E Martadinata No. 18"/>
    <s v="Surabaya"/>
    <x v="1"/>
    <s v="E1039"/>
    <x v="3"/>
    <x v="55"/>
    <x v="0"/>
    <x v="1"/>
    <s v="Regular Air"/>
    <d v="2019-12-08T00:00:00"/>
    <n v="166650"/>
    <n v="297600"/>
    <n v="130950"/>
    <n v="22"/>
    <n v="6529344"/>
    <n v="0.06"/>
    <s v="High"/>
    <s v="Qualified"/>
  </r>
  <r>
    <x v="895"/>
    <x v="632"/>
    <x v="3"/>
    <s v="Yoga Lestari"/>
    <s v="Jl. Gardujati No. 178"/>
    <s v="Surabaya"/>
    <x v="0"/>
    <s v="E1031"/>
    <x v="2"/>
    <x v="33"/>
    <x v="1"/>
    <x v="0"/>
    <s v="Regular Air"/>
    <d v="2019-12-07T00:00:00"/>
    <n v="296700"/>
    <n v="689850"/>
    <n v="393150"/>
    <n v="46"/>
    <n v="31664115"/>
    <n v="0.1"/>
    <s v="Super"/>
    <s v="Qualified"/>
  </r>
  <r>
    <x v="896"/>
    <x v="632"/>
    <x v="3"/>
    <s v="Rafid Rahayu"/>
    <s v="Jalan Astana Anyar No. 41"/>
    <s v="Jakarta"/>
    <x v="3"/>
    <s v="E1028"/>
    <x v="3"/>
    <x v="22"/>
    <x v="0"/>
    <x v="0"/>
    <s v="Regular Air"/>
    <d v="2019-12-10T00:00:00"/>
    <n v="23850"/>
    <n v="39150"/>
    <n v="15300"/>
    <n v="34"/>
    <n v="1331100"/>
    <n v="0"/>
    <s v="Low"/>
    <s v="Qualified"/>
  </r>
  <r>
    <x v="897"/>
    <x v="632"/>
    <x v="3"/>
    <s v="Bahuwarna Winarsih"/>
    <s v="Jl. Pasir Koja No. 08"/>
    <s v="Bandung"/>
    <x v="0"/>
    <s v="E1041"/>
    <x v="2"/>
    <x v="110"/>
    <x v="1"/>
    <x v="5"/>
    <s v="Regular Air"/>
    <d v="2019-12-16T00:00:00"/>
    <n v="5669850"/>
    <n v="8999850"/>
    <n v="3330000"/>
    <n v="16"/>
    <n v="143997600"/>
    <n v="0"/>
    <s v="Low"/>
    <s v="Qualified"/>
  </r>
  <r>
    <x v="898"/>
    <x v="632"/>
    <x v="3"/>
    <s v="Bahuwarna Winarsih"/>
    <s v="Jl. Pasir Koja No. 08"/>
    <s v="Bandung"/>
    <x v="0"/>
    <s v="E1041"/>
    <x v="2"/>
    <x v="55"/>
    <x v="0"/>
    <x v="1"/>
    <s v="Regular Air"/>
    <d v="2019-12-16T00:00:00"/>
    <n v="166650"/>
    <n v="297600"/>
    <n v="130950"/>
    <n v="39"/>
    <n v="11603424"/>
    <n v="0.01"/>
    <s v="Low"/>
    <s v="Qualified"/>
  </r>
  <r>
    <x v="899"/>
    <x v="632"/>
    <x v="3"/>
    <s v="Jane Gunawan"/>
    <s v="Gg. Dipenogoro No. 947"/>
    <s v="Surabaya"/>
    <x v="3"/>
    <s v="E1034"/>
    <x v="4"/>
    <x v="76"/>
    <x v="0"/>
    <x v="1"/>
    <s v="Regular Air"/>
    <d v="2019-12-07T00:00:00"/>
    <n v="22950"/>
    <n v="41700"/>
    <n v="18750"/>
    <n v="23"/>
    <n v="958683"/>
    <n v="0.01"/>
    <s v="Low"/>
    <s v="Qualified"/>
  </r>
  <r>
    <x v="900"/>
    <x v="632"/>
    <x v="3"/>
    <s v="Bakidin Anggraini"/>
    <s v="Jl. Rumah Sakit No. 738"/>
    <s v="Jakarta"/>
    <x v="1"/>
    <s v="E1028"/>
    <x v="4"/>
    <x v="59"/>
    <x v="0"/>
    <x v="0"/>
    <s v="Regular Air"/>
    <d v="2019-12-08T00:00:00"/>
    <n v="252750.00000000003"/>
    <n v="407700"/>
    <n v="154949.99999999997"/>
    <n v="50"/>
    <n v="20376846"/>
    <n v="0.02"/>
    <s v="Low"/>
    <s v="Qualified"/>
  </r>
  <r>
    <x v="901"/>
    <x v="633"/>
    <x v="3"/>
    <s v="Arta Lestari"/>
    <s v="Jl. S. Parman No. 91"/>
    <s v="Surabaya"/>
    <x v="1"/>
    <s v="E1034"/>
    <x v="0"/>
    <x v="85"/>
    <x v="0"/>
    <x v="3"/>
    <s v="Express Air"/>
    <d v="2019-12-11T00:00:00"/>
    <n v="77850"/>
    <n v="194700"/>
    <n v="116850"/>
    <n v="42"/>
    <n v="8167665"/>
    <n v="0.05"/>
    <s v="High"/>
    <s v="Qualified"/>
  </r>
  <r>
    <x v="902"/>
    <x v="634"/>
    <x v="3"/>
    <s v="Timbul Marpaung"/>
    <s v="Gang Ciwastra No. 43"/>
    <s v="Surabaya"/>
    <x v="2"/>
    <s v="E1040"/>
    <x v="1"/>
    <x v="87"/>
    <x v="0"/>
    <x v="1"/>
    <s v="Regular Air"/>
    <d v="2019-12-16T00:00:00"/>
    <n v="49800"/>
    <n v="77700"/>
    <n v="27900"/>
    <n v="32"/>
    <n v="2481738"/>
    <n v="0.06"/>
    <s v="High"/>
    <s v="Qualified"/>
  </r>
  <r>
    <x v="903"/>
    <x v="635"/>
    <x v="3"/>
    <s v="Widya Setiawan"/>
    <s v="Gang Cikapayang No. 055"/>
    <s v="Surabaya"/>
    <x v="1"/>
    <s v="E1040"/>
    <x v="3"/>
    <x v="25"/>
    <x v="1"/>
    <x v="0"/>
    <s v="Regular Air"/>
    <d v="2019-12-19T00:00:00"/>
    <n v="151050"/>
    <n v="239700"/>
    <n v="88650"/>
    <n v="30"/>
    <n v="7171824"/>
    <n v="0.08"/>
    <s v="Super"/>
    <s v="Qualified"/>
  </r>
  <r>
    <x v="904"/>
    <x v="636"/>
    <x v="3"/>
    <s v="Daliman Sitorus"/>
    <s v="Jl. R.E Martadinata No. 18"/>
    <s v="Surabaya"/>
    <x v="3"/>
    <s v="E1039"/>
    <x v="4"/>
    <x v="40"/>
    <x v="0"/>
    <x v="0"/>
    <s v="Regular Air"/>
    <d v="2019-12-21T00:00:00"/>
    <n v="57600"/>
    <n v="94500"/>
    <n v="36900"/>
    <n v="40"/>
    <n v="3776220"/>
    <n v="0.04"/>
    <s v="Mid"/>
    <s v="Qualified"/>
  </r>
  <r>
    <x v="905"/>
    <x v="637"/>
    <x v="3"/>
    <s v="Eja Aryani"/>
    <s v="Jl. Dipenogoro No. 447"/>
    <s v="Surabaya"/>
    <x v="2"/>
    <s v="E1039"/>
    <x v="4"/>
    <x v="108"/>
    <x v="0"/>
    <x v="1"/>
    <s v="Regular Air"/>
    <d v="2019-12-21T00:00:00"/>
    <n v="34650"/>
    <n v="56700"/>
    <n v="22050"/>
    <n v="38"/>
    <n v="2152899"/>
    <n v="0.03"/>
    <s v="Mid"/>
    <s v="Qualified"/>
  </r>
  <r>
    <x v="906"/>
    <x v="638"/>
    <x v="3"/>
    <s v="Ega Rajata"/>
    <s v="Gang Asia Afrika No. 96"/>
    <s v="Surabaya"/>
    <x v="0"/>
    <s v="E1036"/>
    <x v="4"/>
    <x v="93"/>
    <x v="1"/>
    <x v="0"/>
    <s v="Express Air"/>
    <d v="2019-12-22T00:00:00"/>
    <n v="936000"/>
    <n v="2339850"/>
    <n v="1403850"/>
    <n v="22"/>
    <n v="51429903"/>
    <n v="0.02"/>
    <s v="Low"/>
    <s v="Qualified"/>
  </r>
  <r>
    <x v="907"/>
    <x v="638"/>
    <x v="3"/>
    <s v="Cakrawala Yuniar"/>
    <s v="Jalan Jend. A. Yani No. 48"/>
    <s v="Surabaya"/>
    <x v="3"/>
    <s v="E1036"/>
    <x v="0"/>
    <x v="105"/>
    <x v="0"/>
    <x v="1"/>
    <s v="Regular Air"/>
    <d v="2019-12-22T00:00:00"/>
    <n v="28800"/>
    <n v="48900"/>
    <n v="20100"/>
    <n v="38"/>
    <n v="1857222"/>
    <n v="0.02"/>
    <s v="Low"/>
    <s v="Qualified"/>
  </r>
  <r>
    <x v="908"/>
    <x v="639"/>
    <x v="3"/>
    <s v="Labuh Permata"/>
    <s v="Jalan Jend. A. Yani No. 48"/>
    <s v="Surabaya"/>
    <x v="3"/>
    <s v="E1036"/>
    <x v="2"/>
    <x v="135"/>
    <x v="0"/>
    <x v="0"/>
    <s v="Express Air"/>
    <d v="2020-01-03T00:00:00"/>
    <n v="60450.000000000007"/>
    <n v="140700"/>
    <n v="80250"/>
    <n v="46"/>
    <n v="6459537"/>
    <n v="0.09"/>
    <s v="Super"/>
    <s v="Qualified"/>
  </r>
  <r>
    <x v="909"/>
    <x v="640"/>
    <x v="3"/>
    <s v="Bancar Mulyani"/>
    <s v="Jl. Antapani Lama No. 705"/>
    <s v="Jakarta"/>
    <x v="0"/>
    <s v="E1028"/>
    <x v="0"/>
    <x v="100"/>
    <x v="0"/>
    <x v="1"/>
    <s v="Regular Air"/>
    <d v="2019-12-30T00:00:00"/>
    <n v="26400"/>
    <n v="44100"/>
    <n v="17700"/>
    <n v="26"/>
    <n v="1145277"/>
    <n v="0.03"/>
    <s v="Mid"/>
    <s v="Qualified"/>
  </r>
  <r>
    <x v="910"/>
    <x v="641"/>
    <x v="3"/>
    <s v="Kiandra Salahudin"/>
    <s v="Jalan Raya Ujungberung No. 5"/>
    <s v="Surabaya"/>
    <x v="3"/>
    <s v="E1037"/>
    <x v="0"/>
    <x v="109"/>
    <x v="1"/>
    <x v="2"/>
    <s v="Delivery Truck"/>
    <d v="2019-12-30T00:00:00"/>
    <n v="3294150"/>
    <n v="8034600"/>
    <n v="4740450"/>
    <n v="44"/>
    <n v="353281362"/>
    <n v="0.03"/>
    <s v="Mid"/>
    <s v="Qualified"/>
  </r>
  <r>
    <x v="911"/>
    <x v="642"/>
    <x v="3"/>
    <s v="Cawuk Pradipta"/>
    <s v="Gang Jakarta No. 938"/>
    <s v="Surabaya"/>
    <x v="0"/>
    <s v="E1036"/>
    <x v="2"/>
    <x v="23"/>
    <x v="1"/>
    <x v="0"/>
    <s v="Regular Air"/>
    <d v="2020-01-02T00:00:00"/>
    <n v="95850"/>
    <n v="299700"/>
    <n v="203850"/>
    <n v="44"/>
    <n v="13177809"/>
    <n v="0.03"/>
    <s v="Mid"/>
    <s v="Qualified"/>
  </r>
  <r>
    <x v="912"/>
    <x v="643"/>
    <x v="4"/>
    <s v="Nugraha Nurdiyanti"/>
    <s v="Gang Dipatiukur No. 9"/>
    <s v="Surabaya"/>
    <x v="2"/>
    <s v="E1033"/>
    <x v="2"/>
    <x v="106"/>
    <x v="0"/>
    <x v="0"/>
    <s v="Regular Air"/>
    <d v="2020-01-01T00:00:00"/>
    <n v="47100"/>
    <n v="73650"/>
    <n v="26550"/>
    <n v="13"/>
    <n v="956713.5"/>
    <n v="0.01"/>
    <s v="Low"/>
    <s v="Qualified"/>
  </r>
  <r>
    <x v="913"/>
    <x v="643"/>
    <x v="4"/>
    <s v="Ida Waluyo"/>
    <s v="Gang Ciwastra No. 43"/>
    <s v="Surabaya"/>
    <x v="3"/>
    <s v="E1040"/>
    <x v="4"/>
    <x v="9"/>
    <x v="0"/>
    <x v="0"/>
    <s v="Regular Air"/>
    <d v="2020-01-03T00:00:00"/>
    <n v="79950"/>
    <n v="129000"/>
    <n v="49050"/>
    <n v="2"/>
    <n v="254130"/>
    <n v="0.03"/>
    <s v="Mid"/>
    <s v="Not Qualified"/>
  </r>
  <r>
    <x v="914"/>
    <x v="643"/>
    <x v="4"/>
    <s v="Ida Waluyo"/>
    <s v="Gang Ciwastra No. 43"/>
    <s v="Surabaya"/>
    <x v="3"/>
    <s v="E1040"/>
    <x v="4"/>
    <x v="82"/>
    <x v="0"/>
    <x v="0"/>
    <s v="Regular Air"/>
    <d v="2020-01-02T00:00:00"/>
    <n v="1015950.0000000001"/>
    <n v="2478000"/>
    <n v="1462050"/>
    <n v="10"/>
    <n v="24581760"/>
    <n v="0.08"/>
    <s v="Super"/>
    <s v="Qualified"/>
  </r>
  <r>
    <x v="915"/>
    <x v="644"/>
    <x v="4"/>
    <s v="Daruna Mustofa"/>
    <s v="Jalan Gegerkalong Hilir No. 763"/>
    <s v="Jakarta"/>
    <x v="3"/>
    <s v="E1029"/>
    <x v="2"/>
    <x v="26"/>
    <x v="0"/>
    <x v="3"/>
    <s v="Regular Air"/>
    <d v="2020-01-03T00:00:00"/>
    <n v="71850"/>
    <n v="179550"/>
    <n v="107700"/>
    <n v="38"/>
    <n v="6819309"/>
    <n v="0.02"/>
    <s v="Low"/>
    <s v="Qualified"/>
  </r>
  <r>
    <x v="916"/>
    <x v="644"/>
    <x v="4"/>
    <s v="Niyaga Laksita"/>
    <s v="Gg. Suniaraja No. 21"/>
    <s v="Surabaya"/>
    <x v="2"/>
    <s v="E1031"/>
    <x v="2"/>
    <x v="47"/>
    <x v="0"/>
    <x v="1"/>
    <s v="Regular Air"/>
    <d v="2020-01-03T00:00:00"/>
    <n v="52200"/>
    <n v="81450"/>
    <n v="29250"/>
    <n v="12"/>
    <n v="976585.5"/>
    <n v="0.01"/>
    <s v="Low"/>
    <s v="Qualified"/>
  </r>
  <r>
    <x v="917"/>
    <x v="645"/>
    <x v="4"/>
    <s v="Ilsa Hassanah"/>
    <s v="Gg. Cihampelas No. 423"/>
    <s v="Surabaya"/>
    <x v="1"/>
    <s v="E1030"/>
    <x v="4"/>
    <x v="86"/>
    <x v="0"/>
    <x v="0"/>
    <s v="Regular Air"/>
    <d v="2020-01-04T00:00:00"/>
    <n v="36750"/>
    <n v="58350"/>
    <n v="21600"/>
    <n v="50"/>
    <n v="2912832"/>
    <n v="0.08"/>
    <s v="Super"/>
    <s v="Qualified"/>
  </r>
  <r>
    <x v="918"/>
    <x v="646"/>
    <x v="4"/>
    <s v="Karsana Nugroho"/>
    <s v="Jalan R.E Martadinata No. 6"/>
    <s v="Jakarta"/>
    <x v="3"/>
    <s v="E1029"/>
    <x v="4"/>
    <x v="20"/>
    <x v="0"/>
    <x v="1"/>
    <s v="Regular Air"/>
    <d v="2020-01-06T00:00:00"/>
    <n v="37800"/>
    <n v="60000"/>
    <n v="22200"/>
    <n v="22"/>
    <n v="1314600"/>
    <n v="0.09"/>
    <s v="Super"/>
    <s v="Qualified"/>
  </r>
  <r>
    <x v="919"/>
    <x v="647"/>
    <x v="4"/>
    <s v="Among Firmansyah"/>
    <s v="Jl. Gardujati No. 82"/>
    <s v="Surabaya"/>
    <x v="3"/>
    <s v="E1037"/>
    <x v="4"/>
    <x v="54"/>
    <x v="0"/>
    <x v="0"/>
    <s v="Regular Air"/>
    <d v="2020-01-09T00:00:00"/>
    <n v="51000"/>
    <n v="81000"/>
    <n v="30000"/>
    <n v="38"/>
    <n v="3075570"/>
    <n v="0.03"/>
    <s v="Mid"/>
    <s v="Qualified"/>
  </r>
  <r>
    <x v="920"/>
    <x v="648"/>
    <x v="4"/>
    <s v="Karta Purnawati"/>
    <s v="Jl. Sukabumi No. 44"/>
    <s v="Bandung"/>
    <x v="1"/>
    <s v="E1036"/>
    <x v="1"/>
    <x v="71"/>
    <x v="0"/>
    <x v="0"/>
    <s v="Regular Air"/>
    <d v="2020-01-09T00:00:00"/>
    <n v="66900"/>
    <n v="163350"/>
    <n v="96450"/>
    <n v="19"/>
    <n v="3092215.5"/>
    <n v="7.0000000000000007E-2"/>
    <s v="High"/>
    <s v="Qualified"/>
  </r>
  <r>
    <x v="921"/>
    <x v="649"/>
    <x v="4"/>
    <s v="Harimurti Wulandari"/>
    <s v="Gang Jend. A. Yani No. 75"/>
    <s v="Bandung"/>
    <x v="3"/>
    <s v="E1036"/>
    <x v="4"/>
    <x v="31"/>
    <x v="0"/>
    <x v="0"/>
    <s v="Regular Air"/>
    <d v="2020-01-11T00:00:00"/>
    <n v="208200"/>
    <n v="335700"/>
    <n v="127500"/>
    <n v="34"/>
    <n v="11390301"/>
    <n v="7.0000000000000007E-2"/>
    <s v="High"/>
    <s v="Qualified"/>
  </r>
  <r>
    <x v="922"/>
    <x v="649"/>
    <x v="4"/>
    <s v="Harimurti Wulandari"/>
    <s v="Gg. Gedebage Selatan No. 794"/>
    <s v="Bandung"/>
    <x v="3"/>
    <s v="E1036"/>
    <x v="4"/>
    <x v="130"/>
    <x v="1"/>
    <x v="0"/>
    <s v="Express Air"/>
    <d v="2020-01-10T00:00:00"/>
    <n v="220500"/>
    <n v="449850"/>
    <n v="229350"/>
    <n v="36"/>
    <n v="16181104.5"/>
    <n v="0.03"/>
    <s v="Mid"/>
    <s v="Qualified"/>
  </r>
  <r>
    <x v="923"/>
    <x v="649"/>
    <x v="4"/>
    <s v="Asirwanda Rahimah"/>
    <s v="Gg. M.H Thamrin No. 784"/>
    <s v="Jakarta"/>
    <x v="1"/>
    <s v="E1029"/>
    <x v="2"/>
    <x v="118"/>
    <x v="0"/>
    <x v="0"/>
    <s v="Regular Air"/>
    <d v="2020-01-18T00:00:00"/>
    <n v="329550"/>
    <n v="531600"/>
    <n v="202050"/>
    <n v="44"/>
    <n v="23385084"/>
    <n v="0.01"/>
    <s v="Low"/>
    <s v="Qualified"/>
  </r>
  <r>
    <x v="924"/>
    <x v="650"/>
    <x v="4"/>
    <s v="Pandu Mustofa"/>
    <s v="Gang Asia Afrika No. 72"/>
    <s v="Surabaya"/>
    <x v="3"/>
    <s v="E1037"/>
    <x v="0"/>
    <x v="51"/>
    <x v="0"/>
    <x v="0"/>
    <s v="Regular Air"/>
    <d v="2020-01-13T00:00:00"/>
    <n v="297450"/>
    <n v="464700"/>
    <n v="167250"/>
    <n v="30"/>
    <n v="13927059"/>
    <n v="0.03"/>
    <s v="Mid"/>
    <s v="Qualified"/>
  </r>
  <r>
    <x v="925"/>
    <x v="651"/>
    <x v="4"/>
    <s v="Cindy Maryati"/>
    <s v="Gg. Jakarta No. 646"/>
    <s v="Jakarta"/>
    <x v="3"/>
    <s v="E1029"/>
    <x v="0"/>
    <x v="14"/>
    <x v="0"/>
    <x v="0"/>
    <s v="Regular Air"/>
    <d v="2020-01-15T00:00:00"/>
    <n v="68850"/>
    <n v="109200"/>
    <n v="40350"/>
    <n v="50"/>
    <n v="5458908"/>
    <n v="0.01"/>
    <s v="Low"/>
    <s v="Qualified"/>
  </r>
  <r>
    <x v="926"/>
    <x v="652"/>
    <x v="4"/>
    <s v="Kairav Winarno"/>
    <s v="Gg. Suniaraja No. 21"/>
    <s v="Surabaya"/>
    <x v="3"/>
    <s v="E1031"/>
    <x v="4"/>
    <x v="51"/>
    <x v="0"/>
    <x v="0"/>
    <s v="Regular Air"/>
    <d v="2020-01-15T00:00:00"/>
    <n v="297450"/>
    <n v="464700"/>
    <n v="167250"/>
    <n v="37"/>
    <n v="17189253"/>
    <n v="0.01"/>
    <s v="Low"/>
    <s v="Qualified"/>
  </r>
  <r>
    <x v="927"/>
    <x v="652"/>
    <x v="4"/>
    <s v="Galih Mustofa"/>
    <s v="Jalan Pasteur No. 217"/>
    <s v="Surabaya"/>
    <x v="0"/>
    <s v="E1031"/>
    <x v="4"/>
    <x v="15"/>
    <x v="0"/>
    <x v="1"/>
    <s v="Regular Air"/>
    <d v="2020-01-15T00:00:00"/>
    <n v="19500"/>
    <n v="43200"/>
    <n v="23700"/>
    <n v="46"/>
    <n v="1985040"/>
    <n v="0.05"/>
    <s v="High"/>
    <s v="Qualified"/>
  </r>
  <r>
    <x v="928"/>
    <x v="653"/>
    <x v="4"/>
    <s v="Rafi Januar"/>
    <s v="Gg. Waringin No. 112"/>
    <s v="Surabaya"/>
    <x v="1"/>
    <s v="E1034"/>
    <x v="0"/>
    <x v="18"/>
    <x v="0"/>
    <x v="0"/>
    <s v="Regular Air"/>
    <d v="2020-01-21T00:00:00"/>
    <n v="52800"/>
    <n v="85200"/>
    <n v="32400"/>
    <n v="23"/>
    <n v="1957896"/>
    <n v="0.02"/>
    <s v="Low"/>
    <s v="Qualified"/>
  </r>
  <r>
    <x v="929"/>
    <x v="654"/>
    <x v="4"/>
    <s v="Olga Usamah"/>
    <s v="Jalan S. Parman No. 88"/>
    <s v="Bandung"/>
    <x v="1"/>
    <s v="E1036"/>
    <x v="0"/>
    <x v="95"/>
    <x v="0"/>
    <x v="0"/>
    <s v="Regular Air"/>
    <d v="2020-01-21T00:00:00"/>
    <n v="165600"/>
    <n v="254700"/>
    <n v="89100"/>
    <n v="43"/>
    <n v="10929177"/>
    <n v="0.09"/>
    <s v="Super"/>
    <s v="Qualified"/>
  </r>
  <r>
    <x v="930"/>
    <x v="655"/>
    <x v="4"/>
    <s v="Ajiman Mandasari"/>
    <s v="Jl. Rumah Sakit No. 738"/>
    <s v="Jakarta"/>
    <x v="3"/>
    <s v="E1028"/>
    <x v="2"/>
    <x v="108"/>
    <x v="0"/>
    <x v="1"/>
    <s v="Regular Air"/>
    <d v="2020-01-28T00:00:00"/>
    <n v="34650"/>
    <n v="56700"/>
    <n v="22050"/>
    <n v="22"/>
    <n v="1241730"/>
    <n v="0.1"/>
    <s v="Super"/>
    <s v="Qualified"/>
  </r>
  <r>
    <x v="931"/>
    <x v="656"/>
    <x v="4"/>
    <s v="Puji Waskita"/>
    <s v="Jl. Ciwastra No. 543"/>
    <s v="Jakarta"/>
    <x v="0"/>
    <s v="E1029"/>
    <x v="3"/>
    <x v="8"/>
    <x v="0"/>
    <x v="0"/>
    <s v="Regular Air"/>
    <d v="2020-01-27T00:00:00"/>
    <n v="814350"/>
    <n v="1357200"/>
    <n v="542850"/>
    <n v="25"/>
    <n v="33902856"/>
    <n v="0.02"/>
    <s v="Low"/>
    <s v="Qualified"/>
  </r>
  <r>
    <x v="932"/>
    <x v="657"/>
    <x v="4"/>
    <s v="Emas Megantara"/>
    <s v="Jalan Sukabumi No. 509"/>
    <s v="Surabaya"/>
    <x v="1"/>
    <s v="E1030"/>
    <x v="2"/>
    <x v="59"/>
    <x v="0"/>
    <x v="0"/>
    <s v="Regular Air"/>
    <d v="2020-01-31T00:00:00"/>
    <n v="252750.00000000003"/>
    <n v="407700"/>
    <n v="154949.99999999997"/>
    <n v="38"/>
    <n v="15488523"/>
    <n v="0.01"/>
    <s v="Low"/>
    <s v="Qualified"/>
  </r>
  <r>
    <x v="933"/>
    <x v="658"/>
    <x v="4"/>
    <s v="Xanana Padmasari"/>
    <s v="Gang Jakarta No. 938"/>
    <s v="Surabaya"/>
    <x v="3"/>
    <s v="E1036"/>
    <x v="4"/>
    <x v="23"/>
    <x v="1"/>
    <x v="0"/>
    <s v="Regular Air"/>
    <d v="2020-01-30T00:00:00"/>
    <n v="95850"/>
    <n v="299700"/>
    <n v="203850"/>
    <n v="9"/>
    <n v="2679318"/>
    <n v="0.06"/>
    <s v="High"/>
    <s v="Qualified"/>
  </r>
  <r>
    <x v="934"/>
    <x v="659"/>
    <x v="4"/>
    <s v="Laras Lazuardi"/>
    <s v="Gg. Wonoayu No. 96"/>
    <s v="Jakarta"/>
    <x v="1"/>
    <s v="E1028"/>
    <x v="3"/>
    <x v="84"/>
    <x v="2"/>
    <x v="5"/>
    <s v="Regular Air"/>
    <d v="2020-01-28T00:00:00"/>
    <n v="842400"/>
    <n v="2054699.9999999998"/>
    <n v="1212299.9999999998"/>
    <n v="27"/>
    <n v="55291976.999999993"/>
    <n v="0.09"/>
    <s v="Super"/>
    <s v="Qualified"/>
  </r>
  <r>
    <x v="935"/>
    <x v="659"/>
    <x v="4"/>
    <s v="Aditya Uyainah"/>
    <s v="Jalan Pasirkoja No. 750"/>
    <s v="Surabaya"/>
    <x v="2"/>
    <s v="E1039"/>
    <x v="2"/>
    <x v="129"/>
    <x v="0"/>
    <x v="1"/>
    <s v="Express Air"/>
    <d v="2020-01-28T00:00:00"/>
    <n v="22950"/>
    <n v="37050"/>
    <n v="14100"/>
    <n v="45"/>
    <n v="1664656.5"/>
    <n v="7.0000000000000007E-2"/>
    <s v="High"/>
    <s v="Qualified"/>
  </r>
  <r>
    <x v="936"/>
    <x v="659"/>
    <x v="4"/>
    <s v="Aditya Uyainah"/>
    <s v="Jalan Pasirkoja No. 750"/>
    <s v="Surabaya"/>
    <x v="2"/>
    <s v="E1039"/>
    <x v="2"/>
    <x v="47"/>
    <x v="0"/>
    <x v="1"/>
    <s v="Regular Air"/>
    <d v="2020-02-01T00:00:00"/>
    <n v="52200"/>
    <n v="81450"/>
    <n v="29250"/>
    <n v="11"/>
    <n v="895950"/>
    <n v="0"/>
    <s v="Low"/>
    <s v="Qualified"/>
  </r>
  <r>
    <x v="937"/>
    <x v="660"/>
    <x v="4"/>
    <s v="Arsipatra Halimah"/>
    <s v="Gang Otto Iskandardinata No. 167"/>
    <s v="Surabaya"/>
    <x v="3"/>
    <s v="E1037"/>
    <x v="4"/>
    <x v="5"/>
    <x v="0"/>
    <x v="1"/>
    <s v="Regular Air"/>
    <d v="2020-01-31T00:00:00"/>
    <n v="16350.000000000002"/>
    <n v="39000"/>
    <n v="22650"/>
    <n v="12"/>
    <n v="466050"/>
    <n v="0.05"/>
    <s v="High"/>
    <s v="Qualified"/>
  </r>
  <r>
    <x v="938"/>
    <x v="661"/>
    <x v="4"/>
    <s v="Karna Pertiwi"/>
    <s v="Gg. Surapati No. 50"/>
    <s v="Surabaya"/>
    <x v="0"/>
    <s v="E1033"/>
    <x v="4"/>
    <x v="84"/>
    <x v="2"/>
    <x v="5"/>
    <s v="Regular Air"/>
    <d v="2020-02-03T00:00:00"/>
    <n v="842400"/>
    <n v="2054699.9999999998"/>
    <n v="1212299.9999999998"/>
    <n v="21"/>
    <n v="43045964.999999993"/>
    <n v="0.05"/>
    <s v="High"/>
    <s v="Qualified"/>
  </r>
  <r>
    <x v="939"/>
    <x v="662"/>
    <x v="4"/>
    <s v="Satya Nurdiyanti"/>
    <s v="Jalan S. Parman No. 88"/>
    <s v="Bandung"/>
    <x v="1"/>
    <s v="E1036"/>
    <x v="1"/>
    <x v="85"/>
    <x v="0"/>
    <x v="3"/>
    <s v="Regular Air"/>
    <d v="2020-02-03T00:00:00"/>
    <n v="77850"/>
    <n v="194700"/>
    <n v="116850"/>
    <n v="49"/>
    <n v="9522777"/>
    <n v="0.09"/>
    <s v="Super"/>
    <s v="Qualified"/>
  </r>
  <r>
    <x v="940"/>
    <x v="663"/>
    <x v="4"/>
    <s v="Jasmani Zulkarnain"/>
    <s v="Jl. Pasir Koja No. 059"/>
    <s v="Surabaya"/>
    <x v="0"/>
    <s v="E1032"/>
    <x v="3"/>
    <x v="77"/>
    <x v="0"/>
    <x v="0"/>
    <s v="Regular Air"/>
    <d v="2020-02-02T00:00:00"/>
    <n v="33900"/>
    <n v="53700"/>
    <n v="19800"/>
    <n v="34"/>
    <n v="1822041"/>
    <n v="7.0000000000000007E-2"/>
    <s v="High"/>
    <s v="Qualified"/>
  </r>
  <r>
    <x v="941"/>
    <x v="664"/>
    <x v="4"/>
    <s v="Oliva Melani"/>
    <s v="Gang Cikapayang No. 055"/>
    <s v="Surabaya"/>
    <x v="3"/>
    <s v="E1040"/>
    <x v="3"/>
    <x v="22"/>
    <x v="0"/>
    <x v="0"/>
    <s v="Regular Air"/>
    <d v="2020-02-06T00:00:00"/>
    <n v="23850"/>
    <n v="39150"/>
    <n v="15300"/>
    <n v="44"/>
    <n v="1719859.5"/>
    <n v="7.0000000000000007E-2"/>
    <s v="High"/>
    <s v="Qualified"/>
  </r>
  <r>
    <x v="942"/>
    <x v="665"/>
    <x v="4"/>
    <s v="Danuja Prayoga"/>
    <s v="Gg. Pacuan Kuda No. 49"/>
    <s v="Surabaya"/>
    <x v="2"/>
    <s v="E1037"/>
    <x v="1"/>
    <x v="30"/>
    <x v="1"/>
    <x v="4"/>
    <s v="Regular Air"/>
    <d v="2020-02-07T00:00:00"/>
    <n v="132300"/>
    <n v="314850"/>
    <n v="182550"/>
    <n v="17"/>
    <n v="5352450"/>
    <n v="0"/>
    <s v="Low"/>
    <s v="Qualified"/>
  </r>
  <r>
    <x v="943"/>
    <x v="665"/>
    <x v="4"/>
    <s v="Rafi Anggriawan"/>
    <s v="Gg. Stasiun Wonokromo No. 0"/>
    <s v="Jakarta"/>
    <x v="1"/>
    <s v="E1028"/>
    <x v="2"/>
    <x v="84"/>
    <x v="2"/>
    <x v="5"/>
    <s v="Regular Air"/>
    <d v="2020-02-12T00:00:00"/>
    <n v="842400"/>
    <n v="2054699.9999999998"/>
    <n v="1212299.9999999998"/>
    <n v="3"/>
    <n v="5958629.9999999991"/>
    <n v="0.1"/>
    <s v="Super"/>
    <s v="Qualified"/>
  </r>
  <r>
    <x v="944"/>
    <x v="665"/>
    <x v="4"/>
    <s v="Nurul Samosir"/>
    <s v="Jalan Pasirkoja No. 329"/>
    <s v="Surabaya"/>
    <x v="2"/>
    <s v="E1040"/>
    <x v="4"/>
    <x v="75"/>
    <x v="0"/>
    <x v="0"/>
    <s v="Regular Air"/>
    <d v="2020-02-07T00:00:00"/>
    <n v="27600"/>
    <n v="43200"/>
    <n v="15600"/>
    <n v="32"/>
    <n v="1381968"/>
    <n v="0.01"/>
    <s v="Low"/>
    <s v="Qualified"/>
  </r>
  <r>
    <x v="945"/>
    <x v="666"/>
    <x v="4"/>
    <s v="Tantri Handayani"/>
    <s v="Jalan Astana Anyar No. 41"/>
    <s v="Jakarta"/>
    <x v="1"/>
    <s v="E1028"/>
    <x v="1"/>
    <x v="22"/>
    <x v="0"/>
    <x v="0"/>
    <s v="Express Air"/>
    <d v="2020-02-09T00:00:00"/>
    <n v="23850"/>
    <n v="39150"/>
    <n v="15300"/>
    <n v="25"/>
    <n v="977184"/>
    <n v="0.04"/>
    <s v="Mid"/>
    <s v="Qualified"/>
  </r>
  <r>
    <x v="946"/>
    <x v="666"/>
    <x v="4"/>
    <s v="Citra Natsir"/>
    <s v="Gg. Joyoboyo No. 691"/>
    <s v="Surabaya"/>
    <x v="1"/>
    <s v="E1032"/>
    <x v="0"/>
    <x v="4"/>
    <x v="0"/>
    <x v="1"/>
    <s v="Regular Air"/>
    <d v="2020-02-09T00:00:00"/>
    <n v="13500"/>
    <n v="31500"/>
    <n v="18000"/>
    <n v="33"/>
    <n v="1037925"/>
    <n v="0.05"/>
    <s v="High"/>
    <s v="Qualified"/>
  </r>
  <r>
    <x v="947"/>
    <x v="667"/>
    <x v="4"/>
    <s v="Wawan Riyanti"/>
    <s v="Jl. Antapani Lama No. 705"/>
    <s v="Jakarta"/>
    <x v="0"/>
    <s v="E1028"/>
    <x v="4"/>
    <x v="66"/>
    <x v="1"/>
    <x v="0"/>
    <s v="Regular Air"/>
    <d v="2020-02-10T00:00:00"/>
    <n v="817800"/>
    <n v="1514550"/>
    <n v="696750"/>
    <n v="29"/>
    <n v="43846222.5"/>
    <n v="0.05"/>
    <s v="High"/>
    <s v="Qualified"/>
  </r>
  <r>
    <x v="948"/>
    <x v="667"/>
    <x v="4"/>
    <s v="Wawan Riyanti"/>
    <s v="Jl. Antapani Lama No. 705"/>
    <s v="Jakarta"/>
    <x v="0"/>
    <s v="E1028"/>
    <x v="4"/>
    <x v="111"/>
    <x v="0"/>
    <x v="1"/>
    <s v="Regular Air"/>
    <d v="2020-02-09T00:00:00"/>
    <n v="38850"/>
    <n v="59700"/>
    <n v="20850"/>
    <n v="4"/>
    <n v="233427"/>
    <n v="0.09"/>
    <s v="Super"/>
    <s v="Not Qualified"/>
  </r>
  <r>
    <x v="949"/>
    <x v="668"/>
    <x v="4"/>
    <s v="Laila Anggraini"/>
    <s v="Gg. Monginsidi No. 3"/>
    <s v="Jakarta"/>
    <x v="0"/>
    <s v="E1029"/>
    <x v="2"/>
    <x v="71"/>
    <x v="0"/>
    <x v="0"/>
    <s v="Express Air"/>
    <d v="2020-02-19T00:00:00"/>
    <n v="66900"/>
    <n v="163350"/>
    <n v="96450"/>
    <n v="30"/>
    <n v="4887432"/>
    <n v="0.08"/>
    <s v="Super"/>
    <s v="Qualified"/>
  </r>
  <r>
    <x v="950"/>
    <x v="668"/>
    <x v="4"/>
    <s v="Jasmani Napitupulu"/>
    <s v="Gg. Joyoboyo No. 8"/>
    <s v="Jakarta"/>
    <x v="1"/>
    <s v="E1028"/>
    <x v="1"/>
    <x v="58"/>
    <x v="0"/>
    <x v="0"/>
    <s v="Regular Air"/>
    <d v="2020-02-12T00:00:00"/>
    <n v="29700"/>
    <n v="47250"/>
    <n v="17550"/>
    <n v="24"/>
    <n v="1133055"/>
    <n v="0.02"/>
    <s v="Low"/>
    <s v="Qualified"/>
  </r>
  <r>
    <x v="951"/>
    <x v="669"/>
    <x v="4"/>
    <s v="Wulan Hariyah"/>
    <s v="Jl. R.E Martadinata No. 18"/>
    <s v="Surabaya"/>
    <x v="0"/>
    <s v="E1039"/>
    <x v="1"/>
    <x v="23"/>
    <x v="1"/>
    <x v="0"/>
    <s v="Regular Air"/>
    <d v="2020-02-12T00:00:00"/>
    <n v="95850"/>
    <n v="299700"/>
    <n v="203850"/>
    <n v="9"/>
    <n v="2670327"/>
    <n v="0.09"/>
    <s v="Super"/>
    <s v="Qualified"/>
  </r>
  <r>
    <x v="952"/>
    <x v="670"/>
    <x v="4"/>
    <s v="Rizki Firgantoro"/>
    <s v="Gg. Kapten Muslihat No. 5"/>
    <s v="Surabaya"/>
    <x v="1"/>
    <s v="E1034"/>
    <x v="4"/>
    <x v="34"/>
    <x v="1"/>
    <x v="4"/>
    <s v="Regular Air"/>
    <d v="2020-02-13T00:00:00"/>
    <n v="148650"/>
    <n v="239850"/>
    <n v="91200"/>
    <n v="33"/>
    <n v="7912651.5"/>
    <n v="0.01"/>
    <s v="Low"/>
    <s v="Qualified"/>
  </r>
  <r>
    <x v="953"/>
    <x v="670"/>
    <x v="4"/>
    <s v="Wirda Novitasari"/>
    <s v="Gang Monginsidi No. 138"/>
    <s v="Jakarta"/>
    <x v="1"/>
    <s v="E1029"/>
    <x v="4"/>
    <x v="70"/>
    <x v="0"/>
    <x v="0"/>
    <s v="Regular Air"/>
    <d v="2020-02-14T00:00:00"/>
    <n v="54750"/>
    <n v="89700"/>
    <n v="34950"/>
    <n v="23"/>
    <n v="2062203"/>
    <n v="0.01"/>
    <s v="Low"/>
    <s v="Qualified"/>
  </r>
  <r>
    <x v="954"/>
    <x v="670"/>
    <x v="4"/>
    <s v="Marsito Prasetya"/>
    <s v="Gg. Kapten Muslihat No. 5"/>
    <s v="Surabaya"/>
    <x v="0"/>
    <s v="E1034"/>
    <x v="3"/>
    <x v="80"/>
    <x v="0"/>
    <x v="0"/>
    <s v="Regular Air"/>
    <d v="2020-02-16T00:00:00"/>
    <n v="52500"/>
    <n v="86100"/>
    <n v="33600"/>
    <n v="48"/>
    <n v="4128495"/>
    <n v="0.05"/>
    <s v="High"/>
    <s v="Qualified"/>
  </r>
  <r>
    <x v="955"/>
    <x v="671"/>
    <x v="4"/>
    <s v="Wahyu Mulyani"/>
    <s v="Jl. Kapten Muslihat No. 853"/>
    <s v="Surabaya"/>
    <x v="1"/>
    <s v="E1032"/>
    <x v="1"/>
    <x v="24"/>
    <x v="1"/>
    <x v="0"/>
    <s v="Regular Air"/>
    <d v="2020-02-16T00:00:00"/>
    <n v="594600"/>
    <n v="2287200"/>
    <n v="1692600"/>
    <n v="44"/>
    <n v="100568184"/>
    <n v="0.03"/>
    <s v="Mid"/>
    <s v="Qualified"/>
  </r>
  <r>
    <x v="956"/>
    <x v="671"/>
    <x v="4"/>
    <s v="Rendy Firmansyah"/>
    <s v="Jalan Sukabumi No. 509"/>
    <s v="Surabaya"/>
    <x v="0"/>
    <s v="E1030"/>
    <x v="3"/>
    <x v="89"/>
    <x v="0"/>
    <x v="3"/>
    <s v="Regular Air"/>
    <d v="2020-02-16T00:00:00"/>
    <n v="37500"/>
    <n v="85200"/>
    <n v="47700"/>
    <n v="34"/>
    <n v="2896800"/>
    <n v="0"/>
    <s v="Low"/>
    <s v="Qualified"/>
  </r>
  <r>
    <x v="957"/>
    <x v="671"/>
    <x v="4"/>
    <s v="Najwa Najmudin"/>
    <s v="Gang Kebonjati No. 827"/>
    <s v="Bandung"/>
    <x v="0"/>
    <s v="E1033"/>
    <x v="3"/>
    <x v="96"/>
    <x v="0"/>
    <x v="3"/>
    <s v="Regular Air"/>
    <d v="2020-02-17T00:00:00"/>
    <n v="252000"/>
    <n v="614550"/>
    <n v="362550"/>
    <n v="26"/>
    <n v="15941427"/>
    <n v="0.06"/>
    <s v="High"/>
    <s v="Qualified"/>
  </r>
  <r>
    <x v="958"/>
    <x v="671"/>
    <x v="4"/>
    <s v="Dwi Yuniar"/>
    <s v="Jalan Pasteur No. 217"/>
    <s v="Surabaya"/>
    <x v="0"/>
    <s v="E1031"/>
    <x v="2"/>
    <x v="15"/>
    <x v="0"/>
    <x v="1"/>
    <s v="Regular Air"/>
    <d v="2020-02-19T00:00:00"/>
    <n v="19500"/>
    <n v="43200"/>
    <n v="23700"/>
    <n v="41"/>
    <n v="1766880"/>
    <n v="0.1"/>
    <s v="Super"/>
    <s v="Qualified"/>
  </r>
  <r>
    <x v="959"/>
    <x v="672"/>
    <x v="4"/>
    <s v="Gaduh Marbun"/>
    <s v="Gang R.E Martadinata No. 969"/>
    <s v="Surabaya"/>
    <x v="1"/>
    <s v="E1036"/>
    <x v="3"/>
    <x v="40"/>
    <x v="0"/>
    <x v="0"/>
    <s v="Regular Air"/>
    <d v="2020-02-17T00:00:00"/>
    <n v="57600"/>
    <n v="94500"/>
    <n v="36900"/>
    <n v="35"/>
    <n v="3304665"/>
    <n v="0.03"/>
    <s v="Mid"/>
    <s v="Qualified"/>
  </r>
  <r>
    <x v="960"/>
    <x v="673"/>
    <x v="4"/>
    <s v="Pangestu Rajata"/>
    <s v="Gg. Jamika No. 6"/>
    <s v="Surabaya"/>
    <x v="3"/>
    <s v="E1033"/>
    <x v="2"/>
    <x v="80"/>
    <x v="0"/>
    <x v="0"/>
    <s v="Regular Air"/>
    <d v="2020-02-25T00:00:00"/>
    <n v="52500"/>
    <n v="86100"/>
    <n v="33600"/>
    <n v="5"/>
    <n v="424473"/>
    <n v="7.0000000000000007E-2"/>
    <s v="High"/>
    <s v="Not Qualified"/>
  </r>
  <r>
    <x v="961"/>
    <x v="674"/>
    <x v="4"/>
    <s v="Tri Rahmawati"/>
    <s v="Jl. S. Parman No. 38"/>
    <s v="Surabaya"/>
    <x v="2"/>
    <s v="E1033"/>
    <x v="2"/>
    <x v="45"/>
    <x v="0"/>
    <x v="0"/>
    <s v="Regular Air"/>
    <d v="2020-02-26T00:00:00"/>
    <n v="133800"/>
    <n v="446100"/>
    <n v="312300"/>
    <n v="31"/>
    <n v="13829100"/>
    <n v="0"/>
    <s v="Low"/>
    <s v="Qualified"/>
  </r>
  <r>
    <x v="962"/>
    <x v="674"/>
    <x v="4"/>
    <s v="Hendri Fujiati"/>
    <s v="Jl. Raya Ujungberung No. 86"/>
    <s v="Bandung"/>
    <x v="0"/>
    <s v="E1041"/>
    <x v="2"/>
    <x v="126"/>
    <x v="0"/>
    <x v="1"/>
    <s v="Regular Air"/>
    <d v="2020-02-23T00:00:00"/>
    <n v="16350.000000000002"/>
    <n v="27300"/>
    <n v="10949.999999999998"/>
    <n v="40"/>
    <n v="1090635"/>
    <n v="0.05"/>
    <s v="High"/>
    <s v="Qualified"/>
  </r>
  <r>
    <x v="963"/>
    <x v="674"/>
    <x v="4"/>
    <s v="Ganep Uwais"/>
    <s v="Gg. Stasiun Wonokromo No. 0"/>
    <s v="Jakarta"/>
    <x v="2"/>
    <s v="E1028"/>
    <x v="3"/>
    <x v="4"/>
    <x v="0"/>
    <x v="1"/>
    <s v="Regular Air"/>
    <d v="2020-02-21T00:00:00"/>
    <n v="13500"/>
    <n v="31500"/>
    <n v="18000"/>
    <n v="27"/>
    <n v="849240"/>
    <n v="0.04"/>
    <s v="Mid"/>
    <s v="Qualified"/>
  </r>
  <r>
    <x v="964"/>
    <x v="675"/>
    <x v="4"/>
    <s v="Farah Maheswara"/>
    <s v="Gang Merdeka No. 298"/>
    <s v="Surabaya"/>
    <x v="1"/>
    <s v="E1031"/>
    <x v="0"/>
    <x v="19"/>
    <x v="0"/>
    <x v="3"/>
    <s v="Regular Air"/>
    <d v="2020-02-24T00:00:00"/>
    <n v="14100"/>
    <n v="31200"/>
    <n v="17100"/>
    <n v="39"/>
    <n v="1215552"/>
    <n v="0.04"/>
    <s v="Mid"/>
    <s v="Qualified"/>
  </r>
  <r>
    <x v="965"/>
    <x v="676"/>
    <x v="4"/>
    <s v="Kamidin Yolanda"/>
    <s v="Jalan Pasteur No. 217"/>
    <s v="Surabaya"/>
    <x v="2"/>
    <s v="E1031"/>
    <x v="3"/>
    <x v="48"/>
    <x v="1"/>
    <x v="3"/>
    <s v="Regular Air"/>
    <d v="2020-02-25T00:00:00"/>
    <n v="302700"/>
    <n v="531150"/>
    <n v="228450"/>
    <n v="21"/>
    <n v="11106346.5"/>
    <n v="0.09"/>
    <s v="Super"/>
    <s v="Qualified"/>
  </r>
  <r>
    <x v="966"/>
    <x v="677"/>
    <x v="4"/>
    <s v="Ilsa Hassanah"/>
    <s v="Gg. Cihampelas No. 423"/>
    <s v="Surabaya"/>
    <x v="3"/>
    <s v="E1030"/>
    <x v="3"/>
    <x v="51"/>
    <x v="0"/>
    <x v="0"/>
    <s v="Regular Air"/>
    <d v="2020-02-25T00:00:00"/>
    <n v="297450"/>
    <n v="464700"/>
    <n v="167250"/>
    <n v="15"/>
    <n v="6970500"/>
    <n v="0"/>
    <s v="Low"/>
    <s v="Qualified"/>
  </r>
  <r>
    <x v="967"/>
    <x v="678"/>
    <x v="4"/>
    <s v="Rangga Budiman"/>
    <s v="Jalan Pasirkoja No. 750"/>
    <s v="Surabaya"/>
    <x v="3"/>
    <s v="E1039"/>
    <x v="2"/>
    <x v="58"/>
    <x v="0"/>
    <x v="0"/>
    <s v="Regular Air"/>
    <d v="2020-02-28T00:00:00"/>
    <n v="29700"/>
    <n v="47250"/>
    <n v="17550"/>
    <n v="41"/>
    <n v="1934415"/>
    <n v="0.06"/>
    <s v="High"/>
    <s v="Qualified"/>
  </r>
  <r>
    <x v="968"/>
    <x v="679"/>
    <x v="4"/>
    <s v="Kania Kuswandari"/>
    <s v="Gg. Dipatiukur No. 002"/>
    <s v="Surabaya"/>
    <x v="1"/>
    <s v="E1033"/>
    <x v="4"/>
    <x v="5"/>
    <x v="0"/>
    <x v="1"/>
    <s v="Regular Air"/>
    <d v="2020-02-28T00:00:00"/>
    <n v="16350.000000000002"/>
    <n v="39000"/>
    <n v="22650"/>
    <n v="11"/>
    <n v="425490"/>
    <n v="0.09"/>
    <s v="Super"/>
    <s v="Qualified"/>
  </r>
  <r>
    <x v="969"/>
    <x v="680"/>
    <x v="4"/>
    <s v="Hartana Nurdiyanti"/>
    <s v="Gang Asia Afrika No. 96"/>
    <s v="Surabaya"/>
    <x v="1"/>
    <s v="E1036"/>
    <x v="0"/>
    <x v="42"/>
    <x v="0"/>
    <x v="1"/>
    <s v="Regular Air"/>
    <d v="2020-02-29T00:00:00"/>
    <n v="34350"/>
    <n v="53700"/>
    <n v="19350"/>
    <n v="32"/>
    <n v="1713567"/>
    <n v="0.09"/>
    <s v="Super"/>
    <s v="Qualified"/>
  </r>
  <r>
    <x v="970"/>
    <x v="681"/>
    <x v="4"/>
    <s v="Rizki Purnawati"/>
    <s v="Gang Monginsidi No. 138"/>
    <s v="Jakarta"/>
    <x v="3"/>
    <s v="E1029"/>
    <x v="0"/>
    <x v="37"/>
    <x v="0"/>
    <x v="0"/>
    <s v="Regular Air"/>
    <d v="2020-03-03T00:00:00"/>
    <n v="204600"/>
    <n v="314700"/>
    <n v="110100"/>
    <n v="42"/>
    <n v="13185930"/>
    <n v="0.1"/>
    <s v="Super"/>
    <s v="Qualified"/>
  </r>
  <r>
    <x v="971"/>
    <x v="681"/>
    <x v="4"/>
    <s v="Najib Pratama"/>
    <s v="Gang Cikapayang No. 055"/>
    <s v="Surabaya"/>
    <x v="1"/>
    <s v="E1040"/>
    <x v="4"/>
    <x v="95"/>
    <x v="0"/>
    <x v="0"/>
    <s v="Regular Air"/>
    <d v="2020-03-03T00:00:00"/>
    <n v="165600"/>
    <n v="254700"/>
    <n v="89100"/>
    <n v="46"/>
    <n v="11693277"/>
    <n v="0.09"/>
    <s v="Super"/>
    <s v="Qualified"/>
  </r>
  <r>
    <x v="972"/>
    <x v="682"/>
    <x v="4"/>
    <s v="Ajiman Mandasari"/>
    <s v="Jl. Rumah Sakit No. 738"/>
    <s v="Jakarta"/>
    <x v="0"/>
    <s v="E1028"/>
    <x v="1"/>
    <x v="121"/>
    <x v="0"/>
    <x v="1"/>
    <s v="Regular Air"/>
    <d v="2020-03-05T00:00:00"/>
    <n v="15750"/>
    <n v="29250"/>
    <n v="13500"/>
    <n v="20"/>
    <n v="583245"/>
    <n v="0.06"/>
    <s v="High"/>
    <s v="Qualified"/>
  </r>
  <r>
    <x v="973"/>
    <x v="683"/>
    <x v="4"/>
    <s v="Anita Halim"/>
    <s v="Gg. Stasiun Wonokromo No. 32"/>
    <s v="Surabaya"/>
    <x v="1"/>
    <s v="E1037"/>
    <x v="2"/>
    <x v="18"/>
    <x v="0"/>
    <x v="0"/>
    <s v="Regular Air"/>
    <d v="2020-03-11T00:00:00"/>
    <n v="52800"/>
    <n v="85200"/>
    <n v="32400"/>
    <n v="10"/>
    <n v="844332"/>
    <n v="0.09"/>
    <s v="Super"/>
    <s v="Not Qualified"/>
  </r>
  <r>
    <x v="974"/>
    <x v="684"/>
    <x v="4"/>
    <s v="Olga Irawan"/>
    <s v="Jalan Gardujati No. 513"/>
    <s v="Surabaya"/>
    <x v="1"/>
    <s v="E1036"/>
    <x v="1"/>
    <x v="35"/>
    <x v="0"/>
    <x v="1"/>
    <s v="Regular Air"/>
    <d v="2020-03-09T00:00:00"/>
    <n v="56250"/>
    <n v="106200"/>
    <n v="49950"/>
    <n v="29"/>
    <n v="3072366"/>
    <n v="7.0000000000000007E-2"/>
    <s v="High"/>
    <s v="Qualified"/>
  </r>
  <r>
    <x v="975"/>
    <x v="685"/>
    <x v="4"/>
    <s v="Koko Setiawan"/>
    <s v="Gang Yos Sudarso No. 13"/>
    <s v="Surabaya"/>
    <x v="3"/>
    <s v="E1039"/>
    <x v="4"/>
    <x v="54"/>
    <x v="0"/>
    <x v="0"/>
    <s v="Regular Air"/>
    <d v="2020-03-12T00:00:00"/>
    <n v="51000"/>
    <n v="81000"/>
    <n v="30000"/>
    <n v="1"/>
    <n v="81000"/>
    <n v="0"/>
    <s v="Low"/>
    <s v="Not Qualified"/>
  </r>
  <r>
    <x v="976"/>
    <x v="685"/>
    <x v="4"/>
    <s v="Ulya Agustina"/>
    <s v="Jl. Medokan Ayu No. 7"/>
    <s v="Surabaya"/>
    <x v="0"/>
    <s v="E1038"/>
    <x v="4"/>
    <x v="128"/>
    <x v="0"/>
    <x v="0"/>
    <s v="Regular Air"/>
    <d v="2020-03-12T00:00:00"/>
    <n v="27600"/>
    <n v="43200"/>
    <n v="15600"/>
    <n v="6"/>
    <n v="256608"/>
    <n v="0.06"/>
    <s v="High"/>
    <s v="Not Qualified"/>
  </r>
  <r>
    <x v="977"/>
    <x v="685"/>
    <x v="4"/>
    <s v="Rachel Agustina"/>
    <s v="Jalan K.H. Wahid Hasyim No. 5"/>
    <s v="Surabaya"/>
    <x v="2"/>
    <s v="E1030"/>
    <x v="2"/>
    <x v="124"/>
    <x v="0"/>
    <x v="1"/>
    <s v="Regular Air"/>
    <d v="2020-03-14T00:00:00"/>
    <n v="13050"/>
    <n v="27150"/>
    <n v="14100"/>
    <n v="18"/>
    <n v="487071"/>
    <n v="0.06"/>
    <s v="High"/>
    <s v="Qualified"/>
  </r>
  <r>
    <x v="978"/>
    <x v="686"/>
    <x v="4"/>
    <s v="Rika Mayasari"/>
    <s v="Jl. S. Parman No. 91"/>
    <s v="Surabaya"/>
    <x v="1"/>
    <s v="E1034"/>
    <x v="3"/>
    <x v="93"/>
    <x v="1"/>
    <x v="0"/>
    <s v="Regular Air"/>
    <d v="2020-03-13T00:00:00"/>
    <n v="936000"/>
    <n v="2339850"/>
    <n v="1403850"/>
    <n v="24"/>
    <n v="56062806"/>
    <n v="0.04"/>
    <s v="Mid"/>
    <s v="Qualified"/>
  </r>
  <r>
    <x v="979"/>
    <x v="686"/>
    <x v="4"/>
    <s v="Panca Damanik"/>
    <s v="Jalan Ciwastra No. 383"/>
    <s v="Surabaya"/>
    <x v="3"/>
    <s v="E1032"/>
    <x v="2"/>
    <x v="67"/>
    <x v="1"/>
    <x v="2"/>
    <s v="Delivery Truck"/>
    <d v="2020-03-11T00:00:00"/>
    <n v="4184850"/>
    <n v="6749850"/>
    <n v="2565000"/>
    <n v="18"/>
    <n v="120889813.5"/>
    <n v="0.09"/>
    <s v="Super"/>
    <s v="Qualified"/>
  </r>
  <r>
    <x v="980"/>
    <x v="687"/>
    <x v="4"/>
    <s v="Aswani Rajata"/>
    <s v="Gg. Rumah Sakit No. 617"/>
    <s v="Surabaya"/>
    <x v="3"/>
    <s v="E1038"/>
    <x v="1"/>
    <x v="73"/>
    <x v="0"/>
    <x v="0"/>
    <s v="Regular Air"/>
    <d v="2020-03-13T00:00:00"/>
    <n v="29100"/>
    <n v="46200"/>
    <n v="17100"/>
    <n v="18"/>
    <n v="830676"/>
    <n v="0.02"/>
    <s v="Low"/>
    <s v="Qualified"/>
  </r>
  <r>
    <x v="981"/>
    <x v="687"/>
    <x v="4"/>
    <s v="Jayeng Wastuti"/>
    <s v="Jalan Kutai No. 503"/>
    <s v="Surabaya"/>
    <x v="1"/>
    <s v="E1039"/>
    <x v="1"/>
    <x v="111"/>
    <x v="0"/>
    <x v="1"/>
    <s v="Regular Air"/>
    <d v="2020-03-15T00:00:00"/>
    <n v="38850"/>
    <n v="59700"/>
    <n v="20850"/>
    <n v="11"/>
    <n v="652521"/>
    <n v="7.0000000000000007E-2"/>
    <s v="High"/>
    <s v="Qualified"/>
  </r>
  <r>
    <x v="982"/>
    <x v="688"/>
    <x v="4"/>
    <s v="Cahyono Hidayanto"/>
    <s v="Jl. Gardujati No. 82"/>
    <s v="Surabaya"/>
    <x v="3"/>
    <s v="E1037"/>
    <x v="3"/>
    <x v="141"/>
    <x v="0"/>
    <x v="1"/>
    <s v="Regular Air"/>
    <d v="2020-03-14T00:00:00"/>
    <n v="40200"/>
    <n v="91200"/>
    <n v="51000"/>
    <n v="49"/>
    <n v="4461504"/>
    <n v="0.08"/>
    <s v="Super"/>
    <s v="Qualified"/>
  </r>
  <r>
    <x v="983"/>
    <x v="689"/>
    <x v="4"/>
    <s v="Eja Anggriawan"/>
    <s v="Jalan K.H. Wahid Hasyim No. 5"/>
    <s v="Surabaya"/>
    <x v="2"/>
    <s v="E1030"/>
    <x v="0"/>
    <x v="66"/>
    <x v="1"/>
    <x v="0"/>
    <s v="Regular Air"/>
    <d v="2020-03-16T00:00:00"/>
    <n v="817800"/>
    <n v="1514550"/>
    <n v="696750"/>
    <n v="42"/>
    <n v="63459645"/>
    <n v="0.1"/>
    <s v="Super"/>
    <s v="Qualified"/>
  </r>
  <r>
    <x v="984"/>
    <x v="690"/>
    <x v="4"/>
    <s v="Limar Laksmiwati"/>
    <s v="Gang Gedebage Selatan No. 1"/>
    <s v="Bandung"/>
    <x v="3"/>
    <s v="E1039"/>
    <x v="4"/>
    <x v="75"/>
    <x v="0"/>
    <x v="0"/>
    <s v="Regular Air"/>
    <d v="2020-03-19T00:00:00"/>
    <n v="27600"/>
    <n v="43200"/>
    <n v="15600"/>
    <n v="40"/>
    <n v="1728000"/>
    <n v="0"/>
    <s v="Low"/>
    <s v="Qualified"/>
  </r>
  <r>
    <x v="985"/>
    <x v="691"/>
    <x v="4"/>
    <s v="Hardi Prayoga"/>
    <s v="Jl. K.H. Wahid Hasyim No. 4"/>
    <s v="Jakarta"/>
    <x v="0"/>
    <s v="E1029"/>
    <x v="0"/>
    <x v="23"/>
    <x v="1"/>
    <x v="0"/>
    <s v="Regular Air"/>
    <d v="2020-03-19T00:00:00"/>
    <n v="95850"/>
    <n v="299700"/>
    <n v="203850"/>
    <n v="29"/>
    <n v="8673318"/>
    <n v="0.06"/>
    <s v="High"/>
    <s v="Qualified"/>
  </r>
  <r>
    <x v="986"/>
    <x v="692"/>
    <x v="4"/>
    <s v="Oni Prastuti"/>
    <s v="Jalan Jend. A. Yani No. 48"/>
    <s v="Surabaya"/>
    <x v="1"/>
    <s v="E1036"/>
    <x v="0"/>
    <x v="78"/>
    <x v="0"/>
    <x v="3"/>
    <s v="Express Air"/>
    <d v="2020-03-21T00:00:00"/>
    <n v="21900"/>
    <n v="53550"/>
    <n v="31650"/>
    <n v="10"/>
    <n v="534964.5"/>
    <n v="0.01"/>
    <s v="Low"/>
    <s v="Not Qualified"/>
  </r>
  <r>
    <x v="987"/>
    <x v="693"/>
    <x v="4"/>
    <s v="Cakrawangsa Waluyo"/>
    <s v="Gg. Stasiun Wonokromo No. 32"/>
    <s v="Surabaya"/>
    <x v="1"/>
    <s v="E1030"/>
    <x v="2"/>
    <x v="24"/>
    <x v="1"/>
    <x v="0"/>
    <s v="Regular Air"/>
    <d v="2020-03-22T00:00:00"/>
    <n v="480300.00000000006"/>
    <n v="2287200"/>
    <n v="1806900"/>
    <n v="46"/>
    <n v="105188328"/>
    <n v="0.01"/>
    <s v="Low"/>
    <s v="Qualified"/>
  </r>
  <r>
    <x v="988"/>
    <x v="694"/>
    <x v="4"/>
    <s v="Cahya Purnawati"/>
    <s v="Jalan Tebet Barat Dalam No. 229"/>
    <s v="Surabaya"/>
    <x v="3"/>
    <s v="E1031"/>
    <x v="2"/>
    <x v="14"/>
    <x v="0"/>
    <x v="0"/>
    <s v="Regular Air"/>
    <d v="2020-03-29T00:00:00"/>
    <n v="68850"/>
    <n v="109200"/>
    <n v="40350"/>
    <n v="18"/>
    <n v="1955772"/>
    <n v="0.09"/>
    <s v="Super"/>
    <s v="Qualified"/>
  </r>
  <r>
    <x v="989"/>
    <x v="694"/>
    <x v="4"/>
    <s v="Cahya Purnawati"/>
    <s v="Jalan Tebet Barat Dalam No. 229"/>
    <s v="Surabaya"/>
    <x v="3"/>
    <s v="E1031"/>
    <x v="2"/>
    <x v="12"/>
    <x v="0"/>
    <x v="1"/>
    <s v="Regular Air"/>
    <d v="2020-03-26T00:00:00"/>
    <n v="10650"/>
    <n v="17100"/>
    <n v="6450"/>
    <n v="28"/>
    <n v="477261"/>
    <n v="0.09"/>
    <s v="Super"/>
    <s v="Qualified"/>
  </r>
  <r>
    <x v="990"/>
    <x v="694"/>
    <x v="4"/>
    <s v="Zelaya Maryati"/>
    <s v="Gang R.E Martadinata No. 16"/>
    <s v="Jakarta"/>
    <x v="3"/>
    <s v="E1028"/>
    <x v="0"/>
    <x v="90"/>
    <x v="0"/>
    <x v="0"/>
    <s v="Regular Air"/>
    <d v="2020-03-24T00:00:00"/>
    <n v="224250"/>
    <n v="521399.99999999994"/>
    <n v="297149.99999999994"/>
    <n v="10"/>
    <n v="5182715.9999999991"/>
    <n v="0.06"/>
    <s v="High"/>
    <s v="Qualified"/>
  </r>
  <r>
    <x v="991"/>
    <x v="695"/>
    <x v="4"/>
    <s v="Mursita Yuniar"/>
    <s v="Jalan Gardujati No. 6"/>
    <s v="Surabaya"/>
    <x v="1"/>
    <s v="E1034"/>
    <x v="0"/>
    <x v="5"/>
    <x v="0"/>
    <x v="1"/>
    <s v="Regular Air"/>
    <d v="2020-03-24T00:00:00"/>
    <n v="16350.000000000002"/>
    <n v="39000"/>
    <n v="22650"/>
    <n v="8"/>
    <n v="311220"/>
    <n v="0.02"/>
    <s v="Low"/>
    <s v="Not Qualified"/>
  </r>
  <r>
    <x v="992"/>
    <x v="696"/>
    <x v="4"/>
    <s v="Latika Siregar"/>
    <s v="Jalan S. Parman No. 88"/>
    <s v="Bandung"/>
    <x v="1"/>
    <s v="E1036"/>
    <x v="1"/>
    <x v="65"/>
    <x v="0"/>
    <x v="1"/>
    <s v="Regular Air"/>
    <d v="2020-03-26T00:00:00"/>
    <n v="3600"/>
    <n v="18900"/>
    <n v="15300"/>
    <n v="37"/>
    <n v="698733"/>
    <n v="0.03"/>
    <s v="Mid"/>
    <s v="Qualified"/>
  </r>
  <r>
    <x v="993"/>
    <x v="696"/>
    <x v="4"/>
    <s v="Wadi Siregar"/>
    <s v="Gg. M.H Thamrin No. 784"/>
    <s v="Jakarta"/>
    <x v="2"/>
    <s v="E1029"/>
    <x v="2"/>
    <x v="1"/>
    <x v="0"/>
    <x v="1"/>
    <s v="Regular Air"/>
    <d v="2020-03-28T00:00:00"/>
    <n v="35850"/>
    <n v="63900"/>
    <n v="28050"/>
    <n v="44"/>
    <n v="2810961"/>
    <n v="0.01"/>
    <s v="Low"/>
    <s v="Qualified"/>
  </r>
  <r>
    <x v="994"/>
    <x v="696"/>
    <x v="4"/>
    <s v="Ega Zulaika"/>
    <s v="Jl. Jamika No. 246"/>
    <s v="Surabaya"/>
    <x v="0"/>
    <s v="E1038"/>
    <x v="3"/>
    <x v="19"/>
    <x v="0"/>
    <x v="3"/>
    <s v="Regular Air"/>
    <d v="2020-03-26T00:00:00"/>
    <n v="14100"/>
    <n v="31200"/>
    <n v="17100"/>
    <n v="36"/>
    <n v="1120080"/>
    <n v="0.1"/>
    <s v="Super"/>
    <s v="Qualified"/>
  </r>
  <r>
    <x v="995"/>
    <x v="696"/>
    <x v="4"/>
    <s v="Gara Aryani"/>
    <s v="Gang R.E Martadinata No. 969"/>
    <s v="Surabaya"/>
    <x v="1"/>
    <s v="E1036"/>
    <x v="2"/>
    <x v="16"/>
    <x v="0"/>
    <x v="1"/>
    <s v="Regular Air"/>
    <d v="2020-03-29T00:00:00"/>
    <n v="27300"/>
    <n v="44700"/>
    <n v="17400"/>
    <n v="45"/>
    <n v="2009265"/>
    <n v="0.05"/>
    <s v="High"/>
    <s v="Qualifi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DDF3CA-41A1-4A55-A539-793FD724D2B0}" name="PivotTable2" cacheId="1" applyNumberFormats="0" applyBorderFormats="0" applyFontFormats="0" applyPatternFormats="0" applyAlignmentFormats="0" applyWidthHeightFormats="1" dataCaption="Nilai" updatedVersion="8" minRefreshableVersion="3" useAutoFormatting="1" itemPrintTitles="1" createdVersion="8" indent="0" outline="1" outlineData="1" multipleFieldFilters="0" chartFormat="6">
  <location ref="A11:B16" firstHeaderRow="1" firstDataRow="1" firstDataCol="1"/>
  <pivotFields count="24">
    <pivotField showAll="0">
      <items count="9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t="default"/>
      </items>
    </pivotField>
    <pivotField numFmtId="14" showAll="0">
      <items count="15">
        <item x="0"/>
        <item x="1"/>
        <item x="2"/>
        <item x="3"/>
        <item x="4"/>
        <item x="5"/>
        <item x="6"/>
        <item x="7"/>
        <item x="8"/>
        <item x="9"/>
        <item x="10"/>
        <item x="11"/>
        <item x="12"/>
        <item x="13"/>
        <item t="default"/>
      </items>
    </pivotField>
    <pivotField showAll="0">
      <items count="6">
        <item x="0"/>
        <item h="1" x="1"/>
        <item h="1" x="2"/>
        <item h="1" x="3"/>
        <item h="1" x="4"/>
        <item t="default"/>
      </items>
    </pivotField>
    <pivotField showAll="0"/>
    <pivotField showAll="0"/>
    <pivotField showAll="0"/>
    <pivotField axis="axisRow" showAll="0">
      <items count="5">
        <item x="2"/>
        <item x="1"/>
        <item x="0"/>
        <item x="3"/>
        <item t="default"/>
      </items>
    </pivotField>
    <pivotField showAll="0"/>
    <pivotField showAll="0">
      <items count="6">
        <item x="1"/>
        <item x="0"/>
        <item x="2"/>
        <item x="4"/>
        <item x="3"/>
        <item t="default"/>
      </items>
    </pivotField>
    <pivotField showAll="0">
      <items count="148">
        <item x="5"/>
        <item x="30"/>
        <item x="34"/>
        <item x="123"/>
        <item x="93"/>
        <item x="54"/>
        <item x="102"/>
        <item x="84"/>
        <item x="92"/>
        <item x="33"/>
        <item x="127"/>
        <item x="24"/>
        <item x="117"/>
        <item x="145"/>
        <item x="125"/>
        <item x="39"/>
        <item x="87"/>
        <item x="14"/>
        <item x="45"/>
        <item x="119"/>
        <item x="143"/>
        <item x="36"/>
        <item x="112"/>
        <item x="94"/>
        <item x="116"/>
        <item x="140"/>
        <item x="13"/>
        <item x="107"/>
        <item x="101"/>
        <item x="89"/>
        <item x="85"/>
        <item x="128"/>
        <item x="106"/>
        <item x="22"/>
        <item x="40"/>
        <item x="73"/>
        <item x="97"/>
        <item x="11"/>
        <item x="86"/>
        <item x="104"/>
        <item x="75"/>
        <item x="99"/>
        <item x="131"/>
        <item x="31"/>
        <item x="70"/>
        <item x="0"/>
        <item x="121"/>
        <item x="137"/>
        <item x="49"/>
        <item x="105"/>
        <item x="113"/>
        <item x="69"/>
        <item x="142"/>
        <item x="37"/>
        <item x="61"/>
        <item x="77"/>
        <item x="27"/>
        <item x="9"/>
        <item x="136"/>
        <item x="132"/>
        <item x="124"/>
        <item x="65"/>
        <item x="78"/>
        <item x="23"/>
        <item x="71"/>
        <item x="81"/>
        <item x="80"/>
        <item x="79"/>
        <item x="114"/>
        <item x="95"/>
        <item x="67"/>
        <item x="3"/>
        <item x="141"/>
        <item x="43"/>
        <item x="133"/>
        <item x="126"/>
        <item x="115"/>
        <item x="50"/>
        <item x="91"/>
        <item x="62"/>
        <item x="32"/>
        <item x="1"/>
        <item x="56"/>
        <item x="82"/>
        <item x="20"/>
        <item x="74"/>
        <item x="109"/>
        <item x="122"/>
        <item x="72"/>
        <item x="146"/>
        <item x="57"/>
        <item x="110"/>
        <item x="48"/>
        <item x="29"/>
        <item x="98"/>
        <item x="2"/>
        <item x="6"/>
        <item x="90"/>
        <item x="19"/>
        <item x="120"/>
        <item x="42"/>
        <item x="12"/>
        <item x="55"/>
        <item x="100"/>
        <item x="76"/>
        <item x="7"/>
        <item x="10"/>
        <item x="58"/>
        <item x="83"/>
        <item x="144"/>
        <item x="108"/>
        <item x="118"/>
        <item x="51"/>
        <item x="135"/>
        <item x="38"/>
        <item x="16"/>
        <item x="53"/>
        <item x="129"/>
        <item x="63"/>
        <item x="21"/>
        <item x="139"/>
        <item x="26"/>
        <item x="18"/>
        <item x="96"/>
        <item x="15"/>
        <item x="134"/>
        <item x="4"/>
        <item x="28"/>
        <item x="64"/>
        <item x="35"/>
        <item x="103"/>
        <item x="25"/>
        <item x="130"/>
        <item x="46"/>
        <item x="138"/>
        <item x="88"/>
        <item x="68"/>
        <item x="60"/>
        <item x="59"/>
        <item x="8"/>
        <item x="17"/>
        <item x="66"/>
        <item x="41"/>
        <item x="111"/>
        <item x="47"/>
        <item x="52"/>
        <item x="44"/>
        <item t="default"/>
      </items>
    </pivotField>
    <pivotField showAll="0">
      <items count="4">
        <item x="2"/>
        <item x="0"/>
        <item x="1"/>
        <item t="default"/>
      </items>
    </pivotField>
    <pivotField showAll="0"/>
    <pivotField showAll="0"/>
    <pivotField numFmtId="14" showAll="0"/>
    <pivotField showAll="0"/>
    <pivotField showAll="0"/>
    <pivotField numFmtId="165" showAll="0"/>
    <pivotField showAll="0"/>
    <pivotField dataField="1" numFmtId="165" showAll="0"/>
    <pivotField numFmtId="9" showAll="0"/>
    <pivotField showAll="0"/>
    <pivotField showAll="0"/>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1">
    <field x="6"/>
  </rowFields>
  <rowItems count="5">
    <i>
      <x/>
    </i>
    <i>
      <x v="1"/>
    </i>
    <i>
      <x v="2"/>
    </i>
    <i>
      <x v="3"/>
    </i>
    <i t="grand">
      <x/>
    </i>
  </rowItems>
  <colItems count="1">
    <i/>
  </colItems>
  <dataFields count="1">
    <dataField name="Jumlah dari Sub Total" fld="18" baseField="0" baseItem="0" numFmtId="4"/>
  </dataFields>
  <formats count="2">
    <format dxfId="7">
      <pivotArea outline="0" collapsedLevelsAreSubtotals="1" fieldPosition="0"/>
    </format>
    <format dxfId="6">
      <pivotArea outline="0" fieldPosition="0">
        <references count="1">
          <reference field="4294967294" count="1">
            <x v="0"/>
          </reference>
        </references>
      </pivotArea>
    </format>
  </formats>
  <chartFormats count="6">
    <chartFormat chart="3"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6" count="1" selected="0">
            <x v="0"/>
          </reference>
        </references>
      </pivotArea>
    </chartFormat>
    <chartFormat chart="5" format="8">
      <pivotArea type="data" outline="0" fieldPosition="0">
        <references count="2">
          <reference field="4294967294" count="1" selected="0">
            <x v="0"/>
          </reference>
          <reference field="6" count="1" selected="0">
            <x v="1"/>
          </reference>
        </references>
      </pivotArea>
    </chartFormat>
    <chartFormat chart="5" format="9">
      <pivotArea type="data" outline="0" fieldPosition="0">
        <references count="2">
          <reference field="4294967294" count="1" selected="0">
            <x v="0"/>
          </reference>
          <reference field="6" count="1" selected="0">
            <x v="2"/>
          </reference>
        </references>
      </pivotArea>
    </chartFormat>
    <chartFormat chart="5" format="10">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EF9B4E-5AD5-4BA9-BA8B-73616B265B48}" name="PivotTable1" cacheId="1" applyNumberFormats="0" applyBorderFormats="0" applyFontFormats="0" applyPatternFormats="0" applyAlignmentFormats="0" applyWidthHeightFormats="1" dataCaption="Nilai" updatedVersion="8" minRefreshableVersion="3" useAutoFormatting="1" itemPrintTitles="1" createdVersion="8" indent="0" outline="1" outlineData="1" multipleFieldFilters="0" chartFormat="27">
  <location ref="A3:B5" firstHeaderRow="1" firstDataRow="1" firstDataCol="1"/>
  <pivotFields count="24">
    <pivotField showAll="0"/>
    <pivotField numFmtId="14" showAll="0">
      <items count="15">
        <item x="0"/>
        <item x="1"/>
        <item x="2"/>
        <item x="3"/>
        <item x="4"/>
        <item x="5"/>
        <item x="6"/>
        <item x="7"/>
        <item x="8"/>
        <item x="9"/>
        <item x="10"/>
        <item x="11"/>
        <item x="12"/>
        <item x="13"/>
        <item t="default"/>
      </items>
    </pivotField>
    <pivotField showAll="0">
      <items count="6">
        <item x="0"/>
        <item h="1" x="1"/>
        <item h="1" x="2"/>
        <item h="1" x="3"/>
        <item h="1" x="4"/>
        <item t="default"/>
      </items>
    </pivotField>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numFmtId="165" showAll="0"/>
    <pivotField showAll="0"/>
    <pivotField dataField="1" numFmtId="165" showAll="0"/>
    <pivotField numFmtId="9" showAll="0"/>
    <pivotField showAll="0"/>
    <pivotField showAll="0"/>
    <pivotField showAll="0">
      <items count="7">
        <item sd="0" x="0"/>
        <item sd="0" x="1"/>
        <item sd="0" x="2"/>
        <item sd="0" x="3"/>
        <item sd="0" x="4"/>
        <item sd="0" x="5"/>
        <item t="default"/>
      </items>
    </pivotField>
    <pivotField axis="axisRow" showAll="0">
      <items count="8">
        <item sd="0" x="0"/>
        <item sd="0" x="1"/>
        <item sd="0" x="2"/>
        <item sd="0" x="3"/>
        <item sd="0" x="4"/>
        <item sd="0" x="5"/>
        <item sd="0" x="6"/>
        <item t="default"/>
      </items>
    </pivotField>
  </pivotFields>
  <rowFields count="1">
    <field x="23"/>
  </rowFields>
  <rowItems count="2">
    <i>
      <x v="1"/>
    </i>
    <i t="grand">
      <x/>
    </i>
  </rowItems>
  <colItems count="1">
    <i/>
  </colItems>
  <dataFields count="1">
    <dataField name="Jumlah dari Sub Total" fld="18" baseField="0" baseItem="0" numFmtId="4"/>
  </dataFields>
  <formats count="2">
    <format dxfId="9">
      <pivotArea outline="0" collapsedLevelsAreSubtotals="1" fieldPosition="0"/>
    </format>
    <format dxfId="8">
      <pivotArea outline="0" fieldPosition="0">
        <references count="1">
          <reference field="4294967294" count="1">
            <x v="0"/>
          </reference>
        </references>
      </pivotArea>
    </format>
  </formats>
  <chartFormats count="2">
    <chartFormat chart="24"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15E641-DA21-4409-8E23-E5B181C3B9CA}" name="PivotTable3" cacheId="1" applyNumberFormats="0" applyBorderFormats="0" applyFontFormats="0" applyPatternFormats="0" applyAlignmentFormats="0" applyWidthHeightFormats="1" dataCaption="Nilai" updatedVersion="8" minRefreshableVersion="3" useAutoFormatting="1" itemPrintTitles="1" createdVersion="8" indent="0" outline="1" outlineData="1" multipleFieldFilters="0" chartFormat="21">
  <location ref="A18:B22" firstHeaderRow="1" firstDataRow="1" firstDataCol="1"/>
  <pivotFields count="24">
    <pivotField showAll="0">
      <items count="9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t="default"/>
      </items>
    </pivotField>
    <pivotField numFmtId="14" showAll="0">
      <items count="15">
        <item x="0"/>
        <item x="1"/>
        <item x="2"/>
        <item x="3"/>
        <item x="4"/>
        <item x="5"/>
        <item x="6"/>
        <item x="7"/>
        <item x="8"/>
        <item x="9"/>
        <item x="10"/>
        <item x="11"/>
        <item x="12"/>
        <item x="13"/>
        <item t="default"/>
      </items>
    </pivotField>
    <pivotField showAll="0">
      <items count="6">
        <item x="0"/>
        <item h="1" x="1"/>
        <item h="1" x="2"/>
        <item h="1" x="3"/>
        <item h="1" x="4"/>
        <item t="default"/>
      </items>
    </pivotField>
    <pivotField showAll="0"/>
    <pivotField showAll="0"/>
    <pivotField showAll="0"/>
    <pivotField showAll="0">
      <items count="5">
        <item x="2"/>
        <item x="1"/>
        <item x="0"/>
        <item x="3"/>
        <item t="default"/>
      </items>
    </pivotField>
    <pivotField showAll="0"/>
    <pivotField showAll="0">
      <items count="6">
        <item x="1"/>
        <item x="0"/>
        <item x="2"/>
        <item x="4"/>
        <item x="3"/>
        <item t="default"/>
      </items>
    </pivotField>
    <pivotField showAll="0">
      <items count="148">
        <item x="5"/>
        <item x="30"/>
        <item x="34"/>
        <item x="123"/>
        <item x="93"/>
        <item x="54"/>
        <item x="102"/>
        <item x="84"/>
        <item x="92"/>
        <item x="33"/>
        <item x="127"/>
        <item x="24"/>
        <item x="117"/>
        <item x="145"/>
        <item x="125"/>
        <item x="39"/>
        <item x="87"/>
        <item x="14"/>
        <item x="45"/>
        <item x="119"/>
        <item x="143"/>
        <item x="36"/>
        <item x="112"/>
        <item x="94"/>
        <item x="116"/>
        <item x="140"/>
        <item x="13"/>
        <item x="107"/>
        <item x="101"/>
        <item x="89"/>
        <item x="85"/>
        <item x="128"/>
        <item x="106"/>
        <item x="22"/>
        <item x="40"/>
        <item x="73"/>
        <item x="97"/>
        <item x="11"/>
        <item x="86"/>
        <item x="104"/>
        <item x="75"/>
        <item x="99"/>
        <item x="131"/>
        <item x="31"/>
        <item x="70"/>
        <item x="0"/>
        <item x="121"/>
        <item x="137"/>
        <item x="49"/>
        <item x="105"/>
        <item x="113"/>
        <item x="69"/>
        <item x="142"/>
        <item x="37"/>
        <item x="61"/>
        <item x="77"/>
        <item x="27"/>
        <item x="9"/>
        <item x="136"/>
        <item x="132"/>
        <item x="124"/>
        <item x="65"/>
        <item x="78"/>
        <item x="23"/>
        <item x="71"/>
        <item x="81"/>
        <item x="80"/>
        <item x="79"/>
        <item x="114"/>
        <item x="95"/>
        <item x="67"/>
        <item x="3"/>
        <item x="141"/>
        <item x="43"/>
        <item x="133"/>
        <item x="126"/>
        <item x="115"/>
        <item x="50"/>
        <item x="91"/>
        <item x="62"/>
        <item x="32"/>
        <item x="1"/>
        <item x="56"/>
        <item x="82"/>
        <item x="20"/>
        <item x="74"/>
        <item x="109"/>
        <item x="122"/>
        <item x="72"/>
        <item x="146"/>
        <item x="57"/>
        <item x="110"/>
        <item x="48"/>
        <item x="29"/>
        <item x="98"/>
        <item x="2"/>
        <item x="6"/>
        <item x="90"/>
        <item x="19"/>
        <item x="120"/>
        <item x="42"/>
        <item x="12"/>
        <item x="55"/>
        <item x="100"/>
        <item x="76"/>
        <item x="7"/>
        <item x="10"/>
        <item x="58"/>
        <item x="83"/>
        <item x="144"/>
        <item x="108"/>
        <item x="118"/>
        <item x="51"/>
        <item x="135"/>
        <item x="38"/>
        <item x="16"/>
        <item x="53"/>
        <item x="129"/>
        <item x="63"/>
        <item x="21"/>
        <item x="139"/>
        <item x="26"/>
        <item x="18"/>
        <item x="96"/>
        <item x="15"/>
        <item x="134"/>
        <item x="4"/>
        <item x="28"/>
        <item x="64"/>
        <item x="35"/>
        <item x="103"/>
        <item x="25"/>
        <item x="130"/>
        <item x="46"/>
        <item x="138"/>
        <item x="88"/>
        <item x="68"/>
        <item x="60"/>
        <item x="59"/>
        <item x="8"/>
        <item x="17"/>
        <item x="66"/>
        <item x="41"/>
        <item x="111"/>
        <item x="47"/>
        <item x="52"/>
        <item x="44"/>
        <item t="default"/>
      </items>
    </pivotField>
    <pivotField axis="axisRow" showAll="0">
      <items count="4">
        <item x="2"/>
        <item x="0"/>
        <item x="1"/>
        <item t="default"/>
      </items>
    </pivotField>
    <pivotField showAll="0">
      <items count="7">
        <item x="2"/>
        <item x="5"/>
        <item x="4"/>
        <item x="0"/>
        <item x="3"/>
        <item x="1"/>
        <item t="default"/>
      </items>
    </pivotField>
    <pivotField showAll="0"/>
    <pivotField numFmtId="14" showAll="0"/>
    <pivotField showAll="0"/>
    <pivotField showAll="0"/>
    <pivotField numFmtId="165" showAll="0"/>
    <pivotField showAll="0"/>
    <pivotField dataField="1" numFmtId="165" showAll="0"/>
    <pivotField numFmtId="9" showAll="0"/>
    <pivotField showAll="0"/>
    <pivotField showAll="0"/>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1">
    <field x="10"/>
  </rowFields>
  <rowItems count="4">
    <i>
      <x/>
    </i>
    <i>
      <x v="1"/>
    </i>
    <i>
      <x v="2"/>
    </i>
    <i t="grand">
      <x/>
    </i>
  </rowItems>
  <colItems count="1">
    <i/>
  </colItems>
  <dataFields count="1">
    <dataField name="Jumlah dari Sub Total" fld="18" baseField="0" baseItem="0" numFmtId="4"/>
  </dataFields>
  <formats count="2">
    <format dxfId="11">
      <pivotArea outline="0" collapsedLevelsAreSubtotals="1" fieldPosition="0"/>
    </format>
    <format dxfId="10">
      <pivotArea outline="0" fieldPosition="0">
        <references count="1">
          <reference field="4294967294" count="1">
            <x v="0"/>
          </reference>
        </references>
      </pivotArea>
    </format>
  </formats>
  <chartFormats count="9">
    <chartFormat chart="18"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19" format="2">
      <pivotArea type="data" outline="0" fieldPosition="0">
        <references count="2">
          <reference field="4294967294" count="1" selected="0">
            <x v="0"/>
          </reference>
          <reference field="10" count="1" selected="0">
            <x v="0"/>
          </reference>
        </references>
      </pivotArea>
    </chartFormat>
    <chartFormat chart="19" format="3">
      <pivotArea type="data" outline="0" fieldPosition="0">
        <references count="2">
          <reference field="4294967294" count="1" selected="0">
            <x v="0"/>
          </reference>
          <reference field="10" count="1" selected="0">
            <x v="1"/>
          </reference>
        </references>
      </pivotArea>
    </chartFormat>
    <chartFormat chart="19" format="4">
      <pivotArea type="data" outline="0" fieldPosition="0">
        <references count="2">
          <reference field="4294967294" count="1" selected="0">
            <x v="0"/>
          </reference>
          <reference field="10" count="1" selected="0">
            <x v="2"/>
          </reference>
        </references>
      </pivotArea>
    </chartFormat>
    <chartFormat chart="20" format="5" series="1">
      <pivotArea type="data" outline="0" fieldPosition="0">
        <references count="1">
          <reference field="4294967294" count="1" selected="0">
            <x v="0"/>
          </reference>
        </references>
      </pivotArea>
    </chartFormat>
    <chartFormat chart="20" format="6">
      <pivotArea type="data" outline="0" fieldPosition="0">
        <references count="2">
          <reference field="4294967294" count="1" selected="0">
            <x v="0"/>
          </reference>
          <reference field="10" count="1" selected="0">
            <x v="0"/>
          </reference>
        </references>
      </pivotArea>
    </chartFormat>
    <chartFormat chart="20" format="7">
      <pivotArea type="data" outline="0" fieldPosition="0">
        <references count="2">
          <reference field="4294967294" count="1" selected="0">
            <x v="0"/>
          </reference>
          <reference field="10" count="1" selected="0">
            <x v="1"/>
          </reference>
        </references>
      </pivotArea>
    </chartFormat>
    <chartFormat chart="20"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800-000001000000}"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7:B11" firstHeaderRow="1" firstDataRow="1" firstDataCol="1"/>
  <pivotFields count="22">
    <pivotField showAll="0"/>
    <pivotField numFmtId="14" showAll="0"/>
    <pivotField showAll="0">
      <items count="6">
        <item x="0"/>
        <item h="1" x="1"/>
        <item h="1" x="2"/>
        <item h="1" x="3"/>
        <item h="1" x="4"/>
        <item t="default"/>
      </items>
    </pivotField>
    <pivotField showAll="0"/>
    <pivotField showAll="0"/>
    <pivotField axis="axisRow" showAll="0">
      <items count="4">
        <item x="2"/>
        <item x="0"/>
        <item x="1"/>
        <item t="default"/>
      </items>
    </pivotField>
    <pivotField showAll="0"/>
    <pivotField showAll="0"/>
    <pivotField showAll="0"/>
    <pivotField showAll="0"/>
    <pivotField showAll="0"/>
    <pivotField showAll="0"/>
    <pivotField showAll="0"/>
    <pivotField numFmtId="14" showAll="0"/>
    <pivotField numFmtId="3" showAll="0"/>
    <pivotField numFmtId="3" showAll="0"/>
    <pivotField numFmtId="3" showAll="0"/>
    <pivotField showAll="0"/>
    <pivotField numFmtId="3" showAll="0"/>
    <pivotField numFmtId="9" showAll="0"/>
    <pivotField showAll="0"/>
    <pivotField dataField="1" numFmtId="3" showAll="0"/>
  </pivotFields>
  <rowFields count="1">
    <field x="5"/>
  </rowFields>
  <rowItems count="4">
    <i>
      <x/>
    </i>
    <i>
      <x v="1"/>
    </i>
    <i>
      <x v="2"/>
    </i>
    <i t="grand">
      <x/>
    </i>
  </rowItems>
  <colItems count="1">
    <i/>
  </colItems>
  <dataFields count="1">
    <dataField name="Sum of Order Total" fld="21" baseField="0" baseItem="0" numFmtId="4"/>
  </dataFields>
  <formats count="2">
    <format dxfId="1">
      <pivotArea grandRow="1" outline="0" collapsedLevelsAreSubtotals="1" fieldPosition="0"/>
    </format>
    <format dxfId="0">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5" count="1" selected="0">
            <x v="0"/>
          </reference>
        </references>
      </pivotArea>
    </chartFormat>
    <chartFormat chart="10" format="7">
      <pivotArea type="data" outline="0" fieldPosition="0">
        <references count="2">
          <reference field="4294967294" count="1" selected="0">
            <x v="0"/>
          </reference>
          <reference field="5" count="1" selected="0">
            <x v="1"/>
          </reference>
        </references>
      </pivotArea>
    </chartFormat>
    <chartFormat chart="10"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B5" firstHeaderRow="1" firstDataRow="1" firstDataCol="1"/>
  <pivotFields count="22">
    <pivotField showAll="0"/>
    <pivotField numFmtId="14" showAll="0"/>
    <pivotField axis="axisRow" showAll="0">
      <items count="6">
        <item x="0"/>
        <item h="1" x="1"/>
        <item h="1" x="2"/>
        <item h="1" x="3"/>
        <item h="1" x="4"/>
        <item t="default"/>
      </items>
    </pivotField>
    <pivotField showAll="0"/>
    <pivotField showAll="0"/>
    <pivotField showAll="0"/>
    <pivotField showAll="0"/>
    <pivotField showAll="0"/>
    <pivotField showAll="0"/>
    <pivotField showAll="0"/>
    <pivotField showAll="0"/>
    <pivotField showAll="0"/>
    <pivotField showAll="0"/>
    <pivotField numFmtId="14" showAll="0"/>
    <pivotField numFmtId="3" showAll="0"/>
    <pivotField numFmtId="3" showAll="0"/>
    <pivotField numFmtId="3" showAll="0"/>
    <pivotField showAll="0"/>
    <pivotField numFmtId="3" showAll="0"/>
    <pivotField numFmtId="9" showAll="0"/>
    <pivotField showAll="0"/>
    <pivotField dataField="1" numFmtId="3" showAll="0"/>
  </pivotFields>
  <rowFields count="1">
    <field x="2"/>
  </rowFields>
  <rowItems count="2">
    <i>
      <x/>
    </i>
    <i t="grand">
      <x/>
    </i>
  </rowItems>
  <colItems count="1">
    <i/>
  </colItems>
  <dataFields count="1">
    <dataField name="Sum of Order Total" fld="21" baseField="0" baseItem="0"/>
  </dataFields>
  <formats count="2">
    <format dxfId="3">
      <pivotArea collapsedLevelsAreSubtotals="1" fieldPosition="0">
        <references count="1">
          <reference field="2" count="0"/>
        </references>
      </pivotArea>
    </format>
    <format dxfId="2">
      <pivotArea grandRow="1"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800-000002000000}"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8">
  <location ref="A14:B19" firstHeaderRow="1" firstDataRow="1" firstDataCol="1"/>
  <pivotFields count="22">
    <pivotField showAll="0"/>
    <pivotField numFmtId="14" showAll="0"/>
    <pivotField showAll="0">
      <items count="6">
        <item x="0"/>
        <item h="1" x="1"/>
        <item h="1" x="2"/>
        <item h="1" x="3"/>
        <item h="1" x="4"/>
        <item t="default"/>
      </items>
    </pivotField>
    <pivotField showAll="0"/>
    <pivotField showAll="0"/>
    <pivotField showAll="0">
      <items count="4">
        <item x="2"/>
        <item x="0"/>
        <item x="1"/>
        <item t="default"/>
      </items>
    </pivotField>
    <pivotField axis="axisRow" showAll="0">
      <items count="5">
        <item x="2"/>
        <item x="1"/>
        <item x="0"/>
        <item x="3"/>
        <item t="default"/>
      </items>
    </pivotField>
    <pivotField showAll="0"/>
    <pivotField showAll="0"/>
    <pivotField showAll="0"/>
    <pivotField showAll="0"/>
    <pivotField showAll="0"/>
    <pivotField showAll="0"/>
    <pivotField numFmtId="14" showAll="0"/>
    <pivotField numFmtId="3" showAll="0"/>
    <pivotField numFmtId="3" showAll="0"/>
    <pivotField numFmtId="3" showAll="0"/>
    <pivotField showAll="0"/>
    <pivotField numFmtId="3" showAll="0"/>
    <pivotField numFmtId="9" showAll="0"/>
    <pivotField showAll="0"/>
    <pivotField dataField="1" numFmtId="3" showAll="0"/>
  </pivotFields>
  <rowFields count="1">
    <field x="6"/>
  </rowFields>
  <rowItems count="5">
    <i>
      <x/>
    </i>
    <i>
      <x v="1"/>
    </i>
    <i>
      <x v="2"/>
    </i>
    <i>
      <x v="3"/>
    </i>
    <i t="grand">
      <x/>
    </i>
  </rowItems>
  <colItems count="1">
    <i/>
  </colItems>
  <dataFields count="1">
    <dataField name="Sum of Order Total" fld="21" baseField="0" baseItem="0" numFmtId="4"/>
  </dataFields>
  <formats count="2">
    <format dxfId="5">
      <pivotArea grandRow="1" outline="0" collapsedLevelsAreSubtotals="1" fieldPosition="0"/>
    </format>
    <format dxfId="4">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Year" xr10:uid="{00000000-0013-0000-FFFF-FFFF01000000}" sourceName="Order Year">
  <pivotTables>
    <pivotTable tabId="12" name="PivotTable2"/>
    <pivotTable tabId="12" name="PivotTable1"/>
    <pivotTable tabId="12" name="PivotTable3"/>
  </pivotTables>
  <data>
    <tabular pivotCacheId="1">
      <items count="5">
        <i x="0" s="1"/>
        <i x="1"/>
        <i x="2"/>
        <i x="3"/>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Pemotong_Order_Year" xr10:uid="{51CC110D-BB56-453A-8692-2EF9B97A9ED7}" sourceName="Order Year">
  <pivotTables>
    <pivotTable tabId="14" name="PivotTable1"/>
    <pivotTable tabId="14" name="PivotTable2"/>
    <pivotTable tabId="14" name="PivotTable3"/>
  </pivotTables>
  <data>
    <tabular pivotCacheId="213183802">
      <items count="5">
        <i x="0" s="1"/>
        <i x="1"/>
        <i x="2"/>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Year 1" xr10:uid="{90FDCCAA-F381-435D-A0C3-22EE20E9C78C}" cache="Pemotong_Order_Year" caption="Order 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Year" xr10:uid="{00000000-0014-0000-FFFF-FFFF01000000}" cache="Slicer_Order_Year" caption="Order Year"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O37"/>
  <sheetViews>
    <sheetView zoomScale="55" zoomScaleNormal="55" workbookViewId="0">
      <selection activeCell="I2" sqref="I2"/>
    </sheetView>
  </sheetViews>
  <sheetFormatPr defaultRowHeight="14.4" x14ac:dyDescent="0.3"/>
  <cols>
    <col min="1" max="1" width="26.33203125" bestFit="1" customWidth="1"/>
    <col min="2" max="2" width="10.6640625" bestFit="1" customWidth="1"/>
    <col min="3" max="3" width="17.44140625" bestFit="1" customWidth="1"/>
    <col min="4" max="4" width="28" bestFit="1" customWidth="1"/>
    <col min="5" max="5" width="9" bestFit="1" customWidth="1"/>
    <col min="6" max="6" width="14.44140625" bestFit="1" customWidth="1"/>
    <col min="7" max="7" width="18.88671875" bestFit="1" customWidth="1"/>
    <col min="8" max="8" width="11" bestFit="1" customWidth="1"/>
    <col min="9" max="9" width="14.88671875" bestFit="1" customWidth="1"/>
    <col min="10" max="10" width="19.6640625" bestFit="1" customWidth="1"/>
    <col min="11" max="11" width="20" bestFit="1" customWidth="1"/>
    <col min="12" max="12" width="8.6640625" bestFit="1" customWidth="1"/>
  </cols>
  <sheetData>
    <row r="1" spans="1:15" x14ac:dyDescent="0.3">
      <c r="A1" s="9" t="s">
        <v>2</v>
      </c>
      <c r="B1" s="8" t="s">
        <v>4</v>
      </c>
      <c r="C1" s="9" t="s">
        <v>8</v>
      </c>
      <c r="D1" s="9" t="s">
        <v>10</v>
      </c>
      <c r="E1" s="9" t="s">
        <v>12</v>
      </c>
      <c r="F1" s="9" t="s">
        <v>14</v>
      </c>
      <c r="G1" s="9" t="s">
        <v>16</v>
      </c>
      <c r="H1" s="8" t="s">
        <v>32</v>
      </c>
      <c r="I1" s="8" t="s">
        <v>2116</v>
      </c>
      <c r="J1" s="14" t="s">
        <v>2090</v>
      </c>
      <c r="K1" t="s">
        <v>2117</v>
      </c>
      <c r="L1" s="14" t="s">
        <v>2089</v>
      </c>
    </row>
    <row r="2" spans="1:15" x14ac:dyDescent="0.3">
      <c r="A2" s="24" t="s">
        <v>51</v>
      </c>
      <c r="B2" s="10">
        <v>42516</v>
      </c>
      <c r="C2" s="10" t="s">
        <v>52</v>
      </c>
      <c r="D2" s="10" t="s">
        <v>53</v>
      </c>
      <c r="E2" s="10" t="s">
        <v>54</v>
      </c>
      <c r="F2" s="10" t="s">
        <v>55</v>
      </c>
      <c r="G2" s="10" t="s">
        <v>56</v>
      </c>
      <c r="H2" s="10">
        <v>83700</v>
      </c>
      <c r="I2" s="10">
        <v>29</v>
      </c>
      <c r="J2" s="31">
        <f>H2*I2</f>
        <v>2427300</v>
      </c>
      <c r="K2" s="32">
        <f>J2-(J2*$L$2)</f>
        <v>1699110</v>
      </c>
      <c r="L2" s="15">
        <v>0.3</v>
      </c>
    </row>
    <row r="3" spans="1:15" x14ac:dyDescent="0.3">
      <c r="A3" s="9" t="s">
        <v>62</v>
      </c>
      <c r="B3" s="10">
        <v>42516</v>
      </c>
      <c r="C3" s="10" t="s">
        <v>63</v>
      </c>
      <c r="D3" s="10" t="s">
        <v>64</v>
      </c>
      <c r="E3" s="10" t="s">
        <v>54</v>
      </c>
      <c r="F3" s="10" t="s">
        <v>55</v>
      </c>
      <c r="G3" s="10" t="s">
        <v>65</v>
      </c>
      <c r="H3" s="10">
        <v>63900</v>
      </c>
      <c r="I3" s="10">
        <v>29</v>
      </c>
      <c r="J3" s="31">
        <f>H3*I3</f>
        <v>1853100</v>
      </c>
      <c r="K3" s="32">
        <f>J3-(J3*$L$2)</f>
        <v>1297170</v>
      </c>
    </row>
    <row r="4" spans="1:15" x14ac:dyDescent="0.3">
      <c r="A4" s="9" t="s">
        <v>68</v>
      </c>
      <c r="B4" s="10">
        <v>42517</v>
      </c>
      <c r="C4" s="10" t="s">
        <v>69</v>
      </c>
      <c r="D4" s="10" t="s">
        <v>70</v>
      </c>
      <c r="E4" s="10" t="s">
        <v>71</v>
      </c>
      <c r="F4" s="10" t="s">
        <v>72</v>
      </c>
      <c r="G4" s="10" t="s">
        <v>73</v>
      </c>
      <c r="H4" s="10">
        <v>55650</v>
      </c>
      <c r="I4" s="10">
        <v>42</v>
      </c>
      <c r="J4" s="31">
        <f>H4*I4</f>
        <v>2337300</v>
      </c>
      <c r="K4" s="32">
        <f>J4-(J4*$L$2)</f>
        <v>1636110</v>
      </c>
    </row>
    <row r="5" spans="1:15" x14ac:dyDescent="0.3">
      <c r="A5" s="9" t="s">
        <v>77</v>
      </c>
      <c r="B5" s="10">
        <v>42518</v>
      </c>
      <c r="C5" s="10" t="s">
        <v>78</v>
      </c>
      <c r="D5" s="10" t="s">
        <v>79</v>
      </c>
      <c r="E5" s="10" t="s">
        <v>54</v>
      </c>
      <c r="F5" s="10" t="s">
        <v>55</v>
      </c>
      <c r="G5" s="10" t="s">
        <v>56</v>
      </c>
      <c r="H5" s="10">
        <v>1814550</v>
      </c>
      <c r="I5" s="10">
        <v>6</v>
      </c>
      <c r="J5" s="31">
        <f>H5*I5</f>
        <v>10887300</v>
      </c>
      <c r="K5" s="32">
        <f>J5-(J5*$L$2)</f>
        <v>7621110</v>
      </c>
    </row>
    <row r="6" spans="1:15" x14ac:dyDescent="0.3">
      <c r="A6" s="29" t="s">
        <v>84</v>
      </c>
      <c r="B6" s="10">
        <v>42519</v>
      </c>
      <c r="C6" s="10" t="s">
        <v>149</v>
      </c>
      <c r="D6" s="10" t="s">
        <v>150</v>
      </c>
      <c r="E6" s="10" t="s">
        <v>71</v>
      </c>
      <c r="F6" s="10" t="s">
        <v>106</v>
      </c>
      <c r="G6" s="10" t="s">
        <v>88</v>
      </c>
      <c r="H6" s="10">
        <v>44700</v>
      </c>
      <c r="I6" s="10">
        <v>22</v>
      </c>
      <c r="J6" s="31">
        <f>H6*I6</f>
        <v>983400</v>
      </c>
      <c r="K6" s="32">
        <f>J6-(J6*$L$2)</f>
        <v>688380</v>
      </c>
    </row>
    <row r="7" spans="1:15" x14ac:dyDescent="0.3">
      <c r="I7" s="10"/>
    </row>
    <row r="8" spans="1:15" x14ac:dyDescent="0.3">
      <c r="I8" s="10"/>
    </row>
    <row r="9" spans="1:15" x14ac:dyDescent="0.3">
      <c r="A9" s="14" t="s">
        <v>2088</v>
      </c>
    </row>
    <row r="10" spans="1:15" x14ac:dyDescent="0.3">
      <c r="A10" s="14" t="s">
        <v>2093</v>
      </c>
    </row>
    <row r="11" spans="1:15" x14ac:dyDescent="0.3">
      <c r="A11" s="16" t="str">
        <f t="shared" ref="A11:F11" si="0">$A2</f>
        <v>5014-1</v>
      </c>
      <c r="B11" s="16" t="str">
        <f t="shared" si="0"/>
        <v>5014-1</v>
      </c>
      <c r="C11" s="16" t="str">
        <f t="shared" si="0"/>
        <v>5014-1</v>
      </c>
      <c r="D11" s="16" t="str">
        <f t="shared" si="0"/>
        <v>5014-1</v>
      </c>
      <c r="E11" s="16" t="str">
        <f t="shared" si="0"/>
        <v>5014-1</v>
      </c>
      <c r="F11" s="16" t="str">
        <f t="shared" si="0"/>
        <v>5014-1</v>
      </c>
      <c r="H11" s="21" t="s">
        <v>2092</v>
      </c>
      <c r="I11" s="22"/>
      <c r="J11" s="22"/>
      <c r="K11" s="22"/>
      <c r="L11" s="22"/>
      <c r="M11" s="22"/>
      <c r="N11" s="22"/>
      <c r="O11" s="17"/>
    </row>
    <row r="12" spans="1:15" x14ac:dyDescent="0.3">
      <c r="A12" s="16" t="str">
        <f>$A3</f>
        <v>5016-1</v>
      </c>
      <c r="B12" s="16" t="str">
        <f t="shared" ref="B12:F15" si="1">$A3</f>
        <v>5016-1</v>
      </c>
      <c r="C12" s="16" t="str">
        <f t="shared" si="1"/>
        <v>5016-1</v>
      </c>
      <c r="D12" s="16" t="str">
        <f t="shared" si="1"/>
        <v>5016-1</v>
      </c>
      <c r="E12" s="16" t="str">
        <f t="shared" si="1"/>
        <v>5016-1</v>
      </c>
      <c r="F12" s="16" t="str">
        <f t="shared" si="1"/>
        <v>5016-1</v>
      </c>
      <c r="H12" s="18"/>
      <c r="J12" t="s">
        <v>2091</v>
      </c>
      <c r="O12" s="19"/>
    </row>
    <row r="13" spans="1:15" x14ac:dyDescent="0.3">
      <c r="A13" s="16" t="str">
        <f>$A4</f>
        <v>5018-1</v>
      </c>
      <c r="B13" s="16" t="str">
        <f t="shared" si="1"/>
        <v>5018-1</v>
      </c>
      <c r="C13" s="16" t="str">
        <f t="shared" si="1"/>
        <v>5018-1</v>
      </c>
      <c r="D13" s="16" t="str">
        <f t="shared" si="1"/>
        <v>5018-1</v>
      </c>
      <c r="E13" s="16" t="str">
        <f t="shared" si="1"/>
        <v>5018-1</v>
      </c>
      <c r="F13" s="16" t="str">
        <f t="shared" si="1"/>
        <v>5018-1</v>
      </c>
      <c r="H13" s="18"/>
      <c r="I13" s="14"/>
      <c r="J13">
        <v>1</v>
      </c>
      <c r="K13">
        <v>2</v>
      </c>
      <c r="L13">
        <v>3</v>
      </c>
      <c r="M13">
        <v>5</v>
      </c>
      <c r="N13">
        <v>9</v>
      </c>
      <c r="O13" s="19"/>
    </row>
    <row r="14" spans="1:15" x14ac:dyDescent="0.3">
      <c r="A14" s="16" t="str">
        <f>$A5</f>
        <v>5019-1</v>
      </c>
      <c r="B14" s="16" t="str">
        <f t="shared" si="1"/>
        <v>5019-1</v>
      </c>
      <c r="C14" s="16" t="str">
        <f t="shared" si="1"/>
        <v>5019-1</v>
      </c>
      <c r="D14" s="16" t="str">
        <f t="shared" si="1"/>
        <v>5019-1</v>
      </c>
      <c r="E14" s="16" t="str">
        <f t="shared" si="1"/>
        <v>5019-1</v>
      </c>
      <c r="F14" s="16" t="str">
        <f t="shared" si="1"/>
        <v>5019-1</v>
      </c>
      <c r="H14" s="28" t="s">
        <v>54</v>
      </c>
      <c r="I14">
        <v>10000</v>
      </c>
      <c r="J14">
        <f>$I14*J$13</f>
        <v>10000</v>
      </c>
      <c r="K14">
        <f t="shared" ref="K14:N17" si="2">$I14*K$13</f>
        <v>20000</v>
      </c>
      <c r="L14">
        <f t="shared" si="2"/>
        <v>30000</v>
      </c>
      <c r="M14">
        <f t="shared" si="2"/>
        <v>50000</v>
      </c>
      <c r="N14">
        <f t="shared" si="2"/>
        <v>90000</v>
      </c>
      <c r="O14" s="19"/>
    </row>
    <row r="15" spans="1:15" x14ac:dyDescent="0.3">
      <c r="A15" s="16" t="str">
        <f>$A6</f>
        <v>5020-1</v>
      </c>
      <c r="B15" s="16" t="str">
        <f t="shared" si="1"/>
        <v>5020-1</v>
      </c>
      <c r="C15" s="16" t="str">
        <f t="shared" si="1"/>
        <v>5020-1</v>
      </c>
      <c r="D15" s="16" t="str">
        <f t="shared" si="1"/>
        <v>5020-1</v>
      </c>
      <c r="E15" s="16" t="str">
        <f t="shared" si="1"/>
        <v>5020-1</v>
      </c>
      <c r="F15" s="16" t="str">
        <f t="shared" si="1"/>
        <v>5020-1</v>
      </c>
      <c r="H15" s="28" t="s">
        <v>261</v>
      </c>
      <c r="I15">
        <v>15000</v>
      </c>
      <c r="J15">
        <f>$I15*J$13</f>
        <v>15000</v>
      </c>
      <c r="K15">
        <f t="shared" si="2"/>
        <v>30000</v>
      </c>
      <c r="L15">
        <f t="shared" si="2"/>
        <v>45000</v>
      </c>
      <c r="M15">
        <f t="shared" si="2"/>
        <v>75000</v>
      </c>
      <c r="N15">
        <f t="shared" si="2"/>
        <v>135000</v>
      </c>
      <c r="O15" s="19"/>
    </row>
    <row r="16" spans="1:15" x14ac:dyDescent="0.3">
      <c r="H16" s="28" t="s">
        <v>71</v>
      </c>
      <c r="I16">
        <v>20000</v>
      </c>
      <c r="J16">
        <f>$I16*J$13</f>
        <v>20000</v>
      </c>
      <c r="K16">
        <f t="shared" si="2"/>
        <v>40000</v>
      </c>
      <c r="L16">
        <f t="shared" si="2"/>
        <v>60000</v>
      </c>
      <c r="M16">
        <f t="shared" si="2"/>
        <v>100000</v>
      </c>
      <c r="N16">
        <f t="shared" si="2"/>
        <v>180000</v>
      </c>
      <c r="O16" s="19"/>
    </row>
    <row r="17" spans="1:15" x14ac:dyDescent="0.3">
      <c r="A17" s="14" t="s">
        <v>2094</v>
      </c>
      <c r="H17" s="45" t="s">
        <v>2179</v>
      </c>
      <c r="I17" s="23">
        <v>40000</v>
      </c>
      <c r="J17">
        <f>$I17*J$13</f>
        <v>40000</v>
      </c>
      <c r="K17">
        <f t="shared" si="2"/>
        <v>80000</v>
      </c>
      <c r="L17">
        <f t="shared" si="2"/>
        <v>120000</v>
      </c>
      <c r="M17">
        <f t="shared" si="2"/>
        <v>200000</v>
      </c>
      <c r="N17">
        <f t="shared" si="2"/>
        <v>360000</v>
      </c>
      <c r="O17" s="20"/>
    </row>
    <row r="18" spans="1:15" x14ac:dyDescent="0.3">
      <c r="A18" s="16" t="str">
        <f t="shared" ref="A18:F18" si="3">A$2</f>
        <v>5014-1</v>
      </c>
      <c r="B18" s="16">
        <f t="shared" si="3"/>
        <v>42516</v>
      </c>
      <c r="C18" s="16" t="str">
        <f t="shared" si="3"/>
        <v>Wawan Riyanti</v>
      </c>
      <c r="D18" s="16" t="str">
        <f t="shared" si="3"/>
        <v>Jl. Antapani Lama No. 705</v>
      </c>
      <c r="E18" s="16" t="str">
        <f t="shared" si="3"/>
        <v>Jakarta</v>
      </c>
      <c r="F18" s="16" t="str">
        <f t="shared" si="3"/>
        <v>Home Office</v>
      </c>
    </row>
    <row r="19" spans="1:15" x14ac:dyDescent="0.3">
      <c r="A19" s="16" t="str">
        <f t="shared" ref="A19:F22" si="4">A$2</f>
        <v>5014-1</v>
      </c>
      <c r="B19" s="16">
        <f t="shared" si="4"/>
        <v>42516</v>
      </c>
      <c r="C19" s="16" t="str">
        <f t="shared" si="4"/>
        <v>Wawan Riyanti</v>
      </c>
      <c r="D19" s="16" t="str">
        <f t="shared" si="4"/>
        <v>Jl. Antapani Lama No. 705</v>
      </c>
      <c r="E19" s="16" t="str">
        <f t="shared" si="4"/>
        <v>Jakarta</v>
      </c>
      <c r="F19" s="16" t="str">
        <f t="shared" si="4"/>
        <v>Home Office</v>
      </c>
    </row>
    <row r="20" spans="1:15" x14ac:dyDescent="0.3">
      <c r="A20" s="16" t="str">
        <f t="shared" si="4"/>
        <v>5014-1</v>
      </c>
      <c r="B20" s="16">
        <f t="shared" si="4"/>
        <v>42516</v>
      </c>
      <c r="C20" s="16" t="str">
        <f t="shared" si="4"/>
        <v>Wawan Riyanti</v>
      </c>
      <c r="D20" s="16" t="str">
        <f t="shared" si="4"/>
        <v>Jl. Antapani Lama No. 705</v>
      </c>
      <c r="E20" s="16" t="str">
        <f t="shared" si="4"/>
        <v>Jakarta</v>
      </c>
      <c r="F20" s="16" t="str">
        <f t="shared" si="4"/>
        <v>Home Office</v>
      </c>
    </row>
    <row r="21" spans="1:15" x14ac:dyDescent="0.3">
      <c r="A21" s="16" t="str">
        <f t="shared" si="4"/>
        <v>5014-1</v>
      </c>
      <c r="B21" s="16">
        <f t="shared" si="4"/>
        <v>42516</v>
      </c>
      <c r="C21" s="16" t="str">
        <f t="shared" si="4"/>
        <v>Wawan Riyanti</v>
      </c>
      <c r="D21" s="16" t="str">
        <f t="shared" si="4"/>
        <v>Jl. Antapani Lama No. 705</v>
      </c>
      <c r="E21" s="16" t="str">
        <f t="shared" si="4"/>
        <v>Jakarta</v>
      </c>
      <c r="F21" s="16" t="str">
        <f t="shared" si="4"/>
        <v>Home Office</v>
      </c>
    </row>
    <row r="22" spans="1:15" x14ac:dyDescent="0.3">
      <c r="A22" s="16" t="str">
        <f t="shared" si="4"/>
        <v>5014-1</v>
      </c>
      <c r="B22" s="16">
        <f t="shared" si="4"/>
        <v>42516</v>
      </c>
      <c r="C22" s="16" t="str">
        <f t="shared" si="4"/>
        <v>Wawan Riyanti</v>
      </c>
      <c r="D22" s="16" t="str">
        <f t="shared" si="4"/>
        <v>Jl. Antapani Lama No. 705</v>
      </c>
      <c r="E22" s="16" t="str">
        <f t="shared" si="4"/>
        <v>Jakarta</v>
      </c>
      <c r="F22" s="16" t="str">
        <f t="shared" si="4"/>
        <v>Home Office</v>
      </c>
    </row>
    <row r="24" spans="1:15" x14ac:dyDescent="0.3">
      <c r="A24" s="14" t="s">
        <v>2095</v>
      </c>
    </row>
    <row r="25" spans="1:15" x14ac:dyDescent="0.3">
      <c r="A25" s="16" t="str">
        <f t="shared" ref="A25:F25" si="5">$A$2</f>
        <v>5014-1</v>
      </c>
      <c r="B25" s="16" t="str">
        <f t="shared" si="5"/>
        <v>5014-1</v>
      </c>
      <c r="C25" s="16" t="str">
        <f t="shared" si="5"/>
        <v>5014-1</v>
      </c>
      <c r="D25" s="16" t="str">
        <f t="shared" si="5"/>
        <v>5014-1</v>
      </c>
      <c r="E25" s="16" t="str">
        <f t="shared" si="5"/>
        <v>5014-1</v>
      </c>
      <c r="F25" s="16" t="str">
        <f t="shared" si="5"/>
        <v>5014-1</v>
      </c>
    </row>
    <row r="26" spans="1:15" x14ac:dyDescent="0.3">
      <c r="A26" s="16" t="str">
        <f t="shared" ref="A26:F29" si="6">$A$2</f>
        <v>5014-1</v>
      </c>
      <c r="B26" s="16" t="str">
        <f t="shared" si="6"/>
        <v>5014-1</v>
      </c>
      <c r="C26" s="16" t="str">
        <f t="shared" si="6"/>
        <v>5014-1</v>
      </c>
      <c r="D26" s="16" t="str">
        <f t="shared" si="6"/>
        <v>5014-1</v>
      </c>
      <c r="E26" s="16" t="str">
        <f t="shared" si="6"/>
        <v>5014-1</v>
      </c>
      <c r="F26" s="16" t="str">
        <f t="shared" si="6"/>
        <v>5014-1</v>
      </c>
    </row>
    <row r="27" spans="1:15" x14ac:dyDescent="0.3">
      <c r="A27" s="16" t="str">
        <f t="shared" si="6"/>
        <v>5014-1</v>
      </c>
      <c r="B27" s="16" t="str">
        <f t="shared" si="6"/>
        <v>5014-1</v>
      </c>
      <c r="C27" s="16" t="str">
        <f t="shared" si="6"/>
        <v>5014-1</v>
      </c>
      <c r="D27" s="16" t="str">
        <f t="shared" si="6"/>
        <v>5014-1</v>
      </c>
      <c r="E27" s="16" t="str">
        <f t="shared" si="6"/>
        <v>5014-1</v>
      </c>
      <c r="F27" s="16" t="str">
        <f t="shared" si="6"/>
        <v>5014-1</v>
      </c>
    </row>
    <row r="28" spans="1:15" x14ac:dyDescent="0.3">
      <c r="A28" s="16" t="str">
        <f t="shared" si="6"/>
        <v>5014-1</v>
      </c>
      <c r="B28" s="16" t="str">
        <f t="shared" si="6"/>
        <v>5014-1</v>
      </c>
      <c r="C28" s="16" t="str">
        <f t="shared" si="6"/>
        <v>5014-1</v>
      </c>
      <c r="D28" s="16" t="str">
        <f t="shared" si="6"/>
        <v>5014-1</v>
      </c>
      <c r="E28" s="16" t="str">
        <f t="shared" si="6"/>
        <v>5014-1</v>
      </c>
      <c r="F28" s="16" t="str">
        <f t="shared" si="6"/>
        <v>5014-1</v>
      </c>
    </row>
    <row r="29" spans="1:15" x14ac:dyDescent="0.3">
      <c r="A29" s="16" t="str">
        <f t="shared" si="6"/>
        <v>5014-1</v>
      </c>
      <c r="B29" s="16" t="str">
        <f t="shared" si="6"/>
        <v>5014-1</v>
      </c>
      <c r="C29" s="16" t="str">
        <f t="shared" si="6"/>
        <v>5014-1</v>
      </c>
      <c r="D29" s="16" t="str">
        <f t="shared" si="6"/>
        <v>5014-1</v>
      </c>
      <c r="E29" s="16" t="str">
        <f t="shared" si="6"/>
        <v>5014-1</v>
      </c>
      <c r="F29" s="16" t="str">
        <f t="shared" si="6"/>
        <v>5014-1</v>
      </c>
    </row>
    <row r="31" spans="1:15" x14ac:dyDescent="0.3">
      <c r="A31" s="25" t="s">
        <v>2112</v>
      </c>
    </row>
    <row r="32" spans="1:15" x14ac:dyDescent="0.3">
      <c r="A32" s="26" t="s">
        <v>2109</v>
      </c>
      <c r="B32" s="26" t="s">
        <v>2115</v>
      </c>
    </row>
    <row r="33" spans="1:2" x14ac:dyDescent="0.3">
      <c r="A33" s="26" t="s">
        <v>2113</v>
      </c>
      <c r="B33" s="27">
        <f>SUM(I2:I6)</f>
        <v>128</v>
      </c>
    </row>
    <row r="34" spans="1:2" x14ac:dyDescent="0.3">
      <c r="A34" s="30" t="s">
        <v>2123</v>
      </c>
      <c r="B34" s="27">
        <f>COUNT(B2:B6)</f>
        <v>5</v>
      </c>
    </row>
    <row r="35" spans="1:2" x14ac:dyDescent="0.3">
      <c r="A35" s="26" t="s">
        <v>2110</v>
      </c>
      <c r="B35" s="33">
        <f>MIN(I2:I6)</f>
        <v>6</v>
      </c>
    </row>
    <row r="36" spans="1:2" x14ac:dyDescent="0.3">
      <c r="A36" s="26" t="s">
        <v>2111</v>
      </c>
      <c r="B36" s="33">
        <f>MAX(I2:I6)</f>
        <v>42</v>
      </c>
    </row>
    <row r="37" spans="1:2" x14ac:dyDescent="0.3">
      <c r="A37" s="26" t="s">
        <v>2114</v>
      </c>
      <c r="B37" s="27">
        <f>AVERAGE(I2:I6)</f>
        <v>25.6</v>
      </c>
    </row>
  </sheetData>
  <sortState xmlns:xlrd2="http://schemas.microsoft.com/office/spreadsheetml/2017/richdata2" ref="A2:L6">
    <sortCondition ref="A1"/>
  </sortSt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C000"/>
  </sheetPr>
  <dimension ref="A1:V1003"/>
  <sheetViews>
    <sheetView topLeftCell="J1" workbookViewId="0">
      <selection activeCell="G8" sqref="G8"/>
    </sheetView>
  </sheetViews>
  <sheetFormatPr defaultRowHeight="14.4" x14ac:dyDescent="0.3"/>
  <cols>
    <col min="2" max="2" width="10.6640625" bestFit="1" customWidth="1"/>
    <col min="3" max="3" width="10.44140625" bestFit="1" customWidth="1"/>
    <col min="4" max="4" width="20.6640625" bestFit="1" customWidth="1"/>
    <col min="5" max="5" width="31" bestFit="1" customWidth="1"/>
    <col min="6" max="6" width="12.33203125" bestFit="1" customWidth="1"/>
    <col min="7" max="7" width="14.44140625" bestFit="1" customWidth="1"/>
    <col min="8" max="8" width="18.88671875" bestFit="1" customWidth="1"/>
    <col min="9" max="9" width="13.33203125" bestFit="1" customWidth="1"/>
    <col min="10" max="10" width="74.109375" bestFit="1" customWidth="1"/>
    <col min="11" max="11" width="16.33203125" bestFit="1" customWidth="1"/>
    <col min="12" max="12" width="17.33203125" bestFit="1" customWidth="1"/>
    <col min="13" max="13" width="13.6640625" bestFit="1" customWidth="1"/>
    <col min="14" max="14" width="10.6640625" bestFit="1" customWidth="1"/>
    <col min="19" max="19" width="11.109375" bestFit="1" customWidth="1"/>
    <col min="21" max="21" width="11.44140625" bestFit="1" customWidth="1"/>
    <col min="22" max="22" width="11.109375" bestFit="1" customWidth="1"/>
  </cols>
  <sheetData>
    <row r="1" spans="1:22" ht="25.8" x14ac:dyDescent="0.5">
      <c r="A1" s="61" t="s">
        <v>50</v>
      </c>
    </row>
    <row r="3" spans="1:22" x14ac:dyDescent="0.3">
      <c r="A3" t="s">
        <v>2</v>
      </c>
      <c r="B3" t="s">
        <v>4</v>
      </c>
      <c r="C3" t="s">
        <v>6</v>
      </c>
      <c r="D3" t="s">
        <v>8</v>
      </c>
      <c r="E3" t="s">
        <v>10</v>
      </c>
      <c r="F3" t="s">
        <v>12</v>
      </c>
      <c r="G3" t="s">
        <v>14</v>
      </c>
      <c r="H3" t="s">
        <v>16</v>
      </c>
      <c r="I3" t="s">
        <v>18</v>
      </c>
      <c r="J3" t="s">
        <v>20</v>
      </c>
      <c r="K3" t="s">
        <v>22</v>
      </c>
      <c r="L3" t="s">
        <v>24</v>
      </c>
      <c r="M3" t="s">
        <v>26</v>
      </c>
      <c r="N3" t="s">
        <v>28</v>
      </c>
      <c r="O3" t="s">
        <v>30</v>
      </c>
      <c r="P3" t="s">
        <v>32</v>
      </c>
      <c r="Q3" t="s">
        <v>34</v>
      </c>
      <c r="R3" t="s">
        <v>36</v>
      </c>
      <c r="S3" t="s">
        <v>38</v>
      </c>
      <c r="T3" t="s">
        <v>40</v>
      </c>
      <c r="U3" t="s">
        <v>42</v>
      </c>
      <c r="V3" t="s">
        <v>44</v>
      </c>
    </row>
    <row r="4" spans="1:22" x14ac:dyDescent="0.3">
      <c r="A4" t="s">
        <v>51</v>
      </c>
      <c r="B4" s="34">
        <v>42516</v>
      </c>
      <c r="C4">
        <v>2016</v>
      </c>
      <c r="D4" t="s">
        <v>52</v>
      </c>
      <c r="E4" t="s">
        <v>53</v>
      </c>
      <c r="F4" t="s">
        <v>2228</v>
      </c>
      <c r="G4" t="s">
        <v>55</v>
      </c>
      <c r="H4" t="s">
        <v>56</v>
      </c>
      <c r="I4" t="s">
        <v>57</v>
      </c>
      <c r="J4" t="s">
        <v>2229</v>
      </c>
      <c r="K4" t="s">
        <v>59</v>
      </c>
      <c r="L4" t="s">
        <v>60</v>
      </c>
      <c r="M4" t="s">
        <v>61</v>
      </c>
      <c r="N4" s="34">
        <v>42517</v>
      </c>
      <c r="O4" s="62">
        <v>52800</v>
      </c>
      <c r="P4" s="62">
        <v>83700</v>
      </c>
      <c r="Q4" s="62">
        <v>30900</v>
      </c>
      <c r="R4">
        <v>29</v>
      </c>
      <c r="S4" s="62">
        <v>2427300</v>
      </c>
      <c r="T4" s="15">
        <v>0.03</v>
      </c>
      <c r="U4" s="62">
        <v>72819</v>
      </c>
      <c r="V4" s="62">
        <v>2354481</v>
      </c>
    </row>
    <row r="5" spans="1:22" x14ac:dyDescent="0.3">
      <c r="A5" t="s">
        <v>62</v>
      </c>
      <c r="B5" s="34">
        <v>42516</v>
      </c>
      <c r="C5">
        <v>2016</v>
      </c>
      <c r="D5" t="s">
        <v>63</v>
      </c>
      <c r="E5" t="s">
        <v>64</v>
      </c>
      <c r="F5" t="s">
        <v>2228</v>
      </c>
      <c r="G5" t="s">
        <v>55</v>
      </c>
      <c r="H5" t="s">
        <v>65</v>
      </c>
      <c r="I5" t="s">
        <v>57</v>
      </c>
      <c r="J5" t="s">
        <v>66</v>
      </c>
      <c r="K5" t="s">
        <v>59</v>
      </c>
      <c r="L5" t="s">
        <v>67</v>
      </c>
      <c r="M5" t="s">
        <v>61</v>
      </c>
      <c r="N5" s="34">
        <v>42517</v>
      </c>
      <c r="O5" s="62">
        <v>35850</v>
      </c>
      <c r="P5" s="62">
        <v>63900</v>
      </c>
      <c r="Q5" s="62">
        <v>28050</v>
      </c>
      <c r="R5">
        <v>29</v>
      </c>
      <c r="S5" s="62">
        <v>1853100</v>
      </c>
      <c r="T5" s="15">
        <v>0.03</v>
      </c>
      <c r="U5" s="62">
        <v>55593</v>
      </c>
      <c r="V5" s="62">
        <v>1797507</v>
      </c>
    </row>
    <row r="6" spans="1:22" x14ac:dyDescent="0.3">
      <c r="A6" t="s">
        <v>68</v>
      </c>
      <c r="B6" s="34">
        <v>42517</v>
      </c>
      <c r="C6">
        <v>2016</v>
      </c>
      <c r="D6" t="s">
        <v>69</v>
      </c>
      <c r="E6" t="s">
        <v>70</v>
      </c>
      <c r="F6" t="s">
        <v>71</v>
      </c>
      <c r="G6" t="s">
        <v>72</v>
      </c>
      <c r="H6" t="s">
        <v>73</v>
      </c>
      <c r="I6" t="s">
        <v>74</v>
      </c>
      <c r="J6" t="s">
        <v>75</v>
      </c>
      <c r="K6" t="s">
        <v>59</v>
      </c>
      <c r="L6" t="s">
        <v>67</v>
      </c>
      <c r="M6" t="s">
        <v>76</v>
      </c>
      <c r="N6" s="34">
        <v>42519</v>
      </c>
      <c r="O6" s="62">
        <v>36150</v>
      </c>
      <c r="P6" s="62">
        <v>55650</v>
      </c>
      <c r="Q6" s="62">
        <v>19500</v>
      </c>
      <c r="R6">
        <v>42</v>
      </c>
      <c r="S6" s="62">
        <v>2337300</v>
      </c>
      <c r="T6" s="15">
        <v>7.0000000000000007E-2</v>
      </c>
      <c r="U6" s="62">
        <v>163611</v>
      </c>
      <c r="V6" s="62">
        <v>2173689</v>
      </c>
    </row>
    <row r="7" spans="1:22" x14ac:dyDescent="0.3">
      <c r="A7" t="s">
        <v>77</v>
      </c>
      <c r="B7" s="34">
        <v>42518</v>
      </c>
      <c r="C7">
        <v>2016</v>
      </c>
      <c r="D7" t="s">
        <v>78</v>
      </c>
      <c r="E7" t="s">
        <v>79</v>
      </c>
      <c r="F7" t="s">
        <v>2228</v>
      </c>
      <c r="G7" t="s">
        <v>55</v>
      </c>
      <c r="H7" t="s">
        <v>56</v>
      </c>
      <c r="I7" t="s">
        <v>57</v>
      </c>
      <c r="J7" t="s">
        <v>80</v>
      </c>
      <c r="K7" t="s">
        <v>81</v>
      </c>
      <c r="L7" t="s">
        <v>82</v>
      </c>
      <c r="M7" t="s">
        <v>83</v>
      </c>
      <c r="N7" s="34">
        <v>42520</v>
      </c>
      <c r="O7" s="62">
        <v>1125000</v>
      </c>
      <c r="P7" s="62">
        <v>1814550</v>
      </c>
      <c r="Q7" s="62">
        <v>689550</v>
      </c>
      <c r="R7">
        <v>6</v>
      </c>
      <c r="S7" s="62">
        <v>10887300</v>
      </c>
      <c r="T7" s="15">
        <v>0.08</v>
      </c>
      <c r="U7" s="62">
        <v>870984</v>
      </c>
      <c r="V7" s="62">
        <v>10016316</v>
      </c>
    </row>
    <row r="8" spans="1:22" x14ac:dyDescent="0.3">
      <c r="A8" t="s">
        <v>84</v>
      </c>
      <c r="B8" s="34">
        <v>42519</v>
      </c>
      <c r="C8">
        <v>2016</v>
      </c>
      <c r="D8" t="s">
        <v>85</v>
      </c>
      <c r="E8" t="s">
        <v>86</v>
      </c>
      <c r="F8" t="s">
        <v>71</v>
      </c>
      <c r="G8" t="s">
        <v>87</v>
      </c>
      <c r="H8" t="s">
        <v>88</v>
      </c>
      <c r="I8" t="s">
        <v>74</v>
      </c>
      <c r="J8" t="s">
        <v>89</v>
      </c>
      <c r="K8" t="s">
        <v>59</v>
      </c>
      <c r="L8" t="s">
        <v>67</v>
      </c>
      <c r="M8" t="s">
        <v>61</v>
      </c>
      <c r="N8" s="34">
        <v>42520</v>
      </c>
      <c r="O8" s="62">
        <v>13500</v>
      </c>
      <c r="P8" s="62">
        <v>31500</v>
      </c>
      <c r="Q8" s="62">
        <v>18000</v>
      </c>
      <c r="R8">
        <v>17</v>
      </c>
      <c r="S8" s="62">
        <v>535500</v>
      </c>
      <c r="T8" s="15">
        <v>0.03</v>
      </c>
      <c r="U8" s="62">
        <v>16065</v>
      </c>
      <c r="V8" s="62">
        <v>519435</v>
      </c>
    </row>
    <row r="9" spans="1:22" x14ac:dyDescent="0.3">
      <c r="A9" t="s">
        <v>90</v>
      </c>
      <c r="B9" s="34">
        <v>42522</v>
      </c>
      <c r="C9">
        <v>2016</v>
      </c>
      <c r="D9" t="s">
        <v>91</v>
      </c>
      <c r="E9" t="s">
        <v>79</v>
      </c>
      <c r="F9" t="s">
        <v>2228</v>
      </c>
      <c r="G9" t="s">
        <v>55</v>
      </c>
      <c r="H9" t="s">
        <v>56</v>
      </c>
      <c r="I9" t="s">
        <v>92</v>
      </c>
      <c r="J9" t="s">
        <v>93</v>
      </c>
      <c r="K9" t="s">
        <v>59</v>
      </c>
      <c r="L9" t="s">
        <v>67</v>
      </c>
      <c r="M9" t="s">
        <v>61</v>
      </c>
      <c r="N9" s="34">
        <v>42527</v>
      </c>
      <c r="O9" s="62">
        <v>16350</v>
      </c>
      <c r="P9" s="62">
        <v>39000</v>
      </c>
      <c r="Q9" s="62">
        <v>22650</v>
      </c>
      <c r="R9">
        <v>47</v>
      </c>
      <c r="S9" s="62">
        <v>1833000</v>
      </c>
      <c r="T9" s="15">
        <v>0.1</v>
      </c>
      <c r="U9" s="62">
        <v>183300</v>
      </c>
      <c r="V9" s="62">
        <v>1649700</v>
      </c>
    </row>
    <row r="10" spans="1:22" x14ac:dyDescent="0.3">
      <c r="A10" t="s">
        <v>94</v>
      </c>
      <c r="B10" s="34">
        <v>42523</v>
      </c>
      <c r="C10">
        <v>2016</v>
      </c>
      <c r="D10" t="s">
        <v>95</v>
      </c>
      <c r="E10" t="s">
        <v>96</v>
      </c>
      <c r="F10" t="s">
        <v>71</v>
      </c>
      <c r="G10" t="s">
        <v>72</v>
      </c>
      <c r="H10" t="s">
        <v>97</v>
      </c>
      <c r="I10" t="s">
        <v>74</v>
      </c>
      <c r="J10" t="s">
        <v>98</v>
      </c>
      <c r="K10" t="s">
        <v>59</v>
      </c>
      <c r="L10" t="s">
        <v>60</v>
      </c>
      <c r="M10" t="s">
        <v>61</v>
      </c>
      <c r="N10" s="34">
        <v>42525</v>
      </c>
      <c r="O10" s="62">
        <v>1490850</v>
      </c>
      <c r="P10" s="62">
        <v>2443950</v>
      </c>
      <c r="Q10" s="62">
        <v>953100</v>
      </c>
      <c r="R10">
        <v>32</v>
      </c>
      <c r="S10" s="62">
        <v>78206400</v>
      </c>
      <c r="T10" s="15">
        <v>0.09</v>
      </c>
      <c r="U10" s="62">
        <v>7038576</v>
      </c>
      <c r="V10" s="62">
        <v>71167824</v>
      </c>
    </row>
    <row r="11" spans="1:22" x14ac:dyDescent="0.3">
      <c r="A11" t="s">
        <v>99</v>
      </c>
      <c r="B11" s="34">
        <v>42525</v>
      </c>
      <c r="C11">
        <v>2016</v>
      </c>
      <c r="D11" t="s">
        <v>100</v>
      </c>
      <c r="E11" t="s">
        <v>101</v>
      </c>
      <c r="F11" t="s">
        <v>71</v>
      </c>
      <c r="G11" t="s">
        <v>87</v>
      </c>
      <c r="H11" t="s">
        <v>97</v>
      </c>
      <c r="I11" t="s">
        <v>74</v>
      </c>
      <c r="J11" t="s">
        <v>102</v>
      </c>
      <c r="K11" t="s">
        <v>59</v>
      </c>
      <c r="L11" t="s">
        <v>67</v>
      </c>
      <c r="M11" t="s">
        <v>61</v>
      </c>
      <c r="N11" s="34">
        <v>42527</v>
      </c>
      <c r="O11" s="62">
        <v>16350</v>
      </c>
      <c r="P11" s="62">
        <v>25200</v>
      </c>
      <c r="Q11" s="62">
        <v>8850</v>
      </c>
      <c r="R11">
        <v>33</v>
      </c>
      <c r="S11" s="62">
        <v>831600</v>
      </c>
      <c r="T11" s="15">
        <v>0.04</v>
      </c>
      <c r="U11" s="62">
        <v>33264</v>
      </c>
      <c r="V11" s="62">
        <v>798336</v>
      </c>
    </row>
    <row r="12" spans="1:22" x14ac:dyDescent="0.3">
      <c r="A12" t="s">
        <v>103</v>
      </c>
      <c r="B12" s="34">
        <v>42527</v>
      </c>
      <c r="C12">
        <v>2016</v>
      </c>
      <c r="D12" t="s">
        <v>104</v>
      </c>
      <c r="E12" t="s">
        <v>105</v>
      </c>
      <c r="F12" t="s">
        <v>71</v>
      </c>
      <c r="G12" t="s">
        <v>106</v>
      </c>
      <c r="H12" t="s">
        <v>73</v>
      </c>
      <c r="I12" t="s">
        <v>107</v>
      </c>
      <c r="J12" t="s">
        <v>108</v>
      </c>
      <c r="K12" t="s">
        <v>59</v>
      </c>
      <c r="L12" t="s">
        <v>60</v>
      </c>
      <c r="M12" t="s">
        <v>61</v>
      </c>
      <c r="N12" s="34">
        <v>42528</v>
      </c>
      <c r="O12" s="62">
        <v>814350</v>
      </c>
      <c r="P12" s="62">
        <v>1357200</v>
      </c>
      <c r="Q12" s="62">
        <v>542850</v>
      </c>
      <c r="R12">
        <v>8</v>
      </c>
      <c r="S12" s="62">
        <v>10857600</v>
      </c>
      <c r="T12" s="15">
        <v>7.0000000000000007E-2</v>
      </c>
      <c r="U12" s="62">
        <v>760032</v>
      </c>
      <c r="V12" s="62">
        <v>10097568</v>
      </c>
    </row>
    <row r="13" spans="1:22" x14ac:dyDescent="0.3">
      <c r="A13" t="s">
        <v>109</v>
      </c>
      <c r="B13" s="34">
        <v>42528</v>
      </c>
      <c r="C13">
        <v>2016</v>
      </c>
      <c r="D13" t="s">
        <v>110</v>
      </c>
      <c r="E13" t="s">
        <v>111</v>
      </c>
      <c r="F13" t="s">
        <v>71</v>
      </c>
      <c r="G13" t="s">
        <v>72</v>
      </c>
      <c r="H13" t="s">
        <v>112</v>
      </c>
      <c r="I13" t="s">
        <v>107</v>
      </c>
      <c r="J13" t="s">
        <v>113</v>
      </c>
      <c r="K13" t="s">
        <v>59</v>
      </c>
      <c r="L13" t="s">
        <v>60</v>
      </c>
      <c r="M13" t="s">
        <v>61</v>
      </c>
      <c r="N13" s="34">
        <v>42528</v>
      </c>
      <c r="O13" s="62">
        <v>79950</v>
      </c>
      <c r="P13" s="62">
        <v>129000</v>
      </c>
      <c r="Q13" s="62">
        <v>49050</v>
      </c>
      <c r="R13">
        <v>48</v>
      </c>
      <c r="S13" s="62">
        <v>6192000</v>
      </c>
      <c r="T13" s="15">
        <v>0</v>
      </c>
      <c r="U13">
        <v>0</v>
      </c>
      <c r="V13" s="62">
        <v>6192000</v>
      </c>
    </row>
    <row r="14" spans="1:22" x14ac:dyDescent="0.3">
      <c r="A14" t="s">
        <v>114</v>
      </c>
      <c r="B14" s="34">
        <v>42530</v>
      </c>
      <c r="C14">
        <v>2016</v>
      </c>
      <c r="D14" t="s">
        <v>115</v>
      </c>
      <c r="E14" t="s">
        <v>116</v>
      </c>
      <c r="F14" t="s">
        <v>2228</v>
      </c>
      <c r="G14" t="s">
        <v>72</v>
      </c>
      <c r="H14" t="s">
        <v>65</v>
      </c>
      <c r="I14" t="s">
        <v>117</v>
      </c>
      <c r="J14" t="s">
        <v>118</v>
      </c>
      <c r="K14" t="s">
        <v>59</v>
      </c>
      <c r="L14" t="s">
        <v>60</v>
      </c>
      <c r="M14" t="s">
        <v>61</v>
      </c>
      <c r="N14" s="34">
        <v>42532</v>
      </c>
      <c r="O14" s="62">
        <v>73350</v>
      </c>
      <c r="P14" s="62">
        <v>114600</v>
      </c>
      <c r="Q14" s="62">
        <v>41250</v>
      </c>
      <c r="R14">
        <v>18</v>
      </c>
      <c r="S14" s="62">
        <v>2062800</v>
      </c>
      <c r="T14" s="15">
        <v>0.1</v>
      </c>
      <c r="U14" s="62">
        <v>206280</v>
      </c>
      <c r="V14" s="62">
        <v>1856520</v>
      </c>
    </row>
    <row r="15" spans="1:22" x14ac:dyDescent="0.3">
      <c r="A15" t="s">
        <v>119</v>
      </c>
      <c r="B15" s="34">
        <v>42530</v>
      </c>
      <c r="C15">
        <v>2016</v>
      </c>
      <c r="D15" t="s">
        <v>120</v>
      </c>
      <c r="E15" t="s">
        <v>121</v>
      </c>
      <c r="F15" t="s">
        <v>71</v>
      </c>
      <c r="G15" t="s">
        <v>72</v>
      </c>
      <c r="H15" t="s">
        <v>122</v>
      </c>
      <c r="I15" t="s">
        <v>117</v>
      </c>
      <c r="J15" t="s">
        <v>108</v>
      </c>
      <c r="K15" t="s">
        <v>59</v>
      </c>
      <c r="L15" t="s">
        <v>60</v>
      </c>
      <c r="M15" t="s">
        <v>61</v>
      </c>
      <c r="N15" s="34">
        <v>42532</v>
      </c>
      <c r="O15" s="62">
        <v>814350</v>
      </c>
      <c r="P15" s="62">
        <v>1357200</v>
      </c>
      <c r="Q15" s="62">
        <v>542850</v>
      </c>
      <c r="R15">
        <v>3</v>
      </c>
      <c r="S15" s="62">
        <v>4071600</v>
      </c>
      <c r="T15" s="15">
        <v>0.03</v>
      </c>
      <c r="U15" s="62">
        <v>122148</v>
      </c>
      <c r="V15" s="62">
        <v>3949452</v>
      </c>
    </row>
    <row r="16" spans="1:22" x14ac:dyDescent="0.3">
      <c r="A16" t="s">
        <v>123</v>
      </c>
      <c r="B16" s="34">
        <v>42531</v>
      </c>
      <c r="C16">
        <v>2016</v>
      </c>
      <c r="D16" t="s">
        <v>124</v>
      </c>
      <c r="E16" t="s">
        <v>125</v>
      </c>
      <c r="F16" t="s">
        <v>71</v>
      </c>
      <c r="G16" t="s">
        <v>72</v>
      </c>
      <c r="H16" t="s">
        <v>97</v>
      </c>
      <c r="I16" t="s">
        <v>57</v>
      </c>
      <c r="J16" t="s">
        <v>126</v>
      </c>
      <c r="K16" t="s">
        <v>59</v>
      </c>
      <c r="L16" t="s">
        <v>60</v>
      </c>
      <c r="M16" t="s">
        <v>61</v>
      </c>
      <c r="N16" s="34">
        <v>42531</v>
      </c>
      <c r="O16" s="62">
        <v>540300</v>
      </c>
      <c r="P16" s="62">
        <v>871500</v>
      </c>
      <c r="Q16" s="62">
        <v>331200</v>
      </c>
      <c r="R16">
        <v>50</v>
      </c>
      <c r="S16" s="62">
        <v>43575000</v>
      </c>
      <c r="T16" s="15">
        <v>0.05</v>
      </c>
      <c r="U16" s="62">
        <v>2178750</v>
      </c>
      <c r="V16" s="62">
        <v>41396250</v>
      </c>
    </row>
    <row r="17" spans="1:22" x14ac:dyDescent="0.3">
      <c r="A17" t="s">
        <v>127</v>
      </c>
      <c r="B17" s="34">
        <v>42540</v>
      </c>
      <c r="C17">
        <v>2016</v>
      </c>
      <c r="D17" t="s">
        <v>128</v>
      </c>
      <c r="E17" t="s">
        <v>129</v>
      </c>
      <c r="F17" t="s">
        <v>2228</v>
      </c>
      <c r="G17" t="s">
        <v>72</v>
      </c>
      <c r="H17" t="s">
        <v>56</v>
      </c>
      <c r="I17" t="s">
        <v>74</v>
      </c>
      <c r="J17" t="s">
        <v>130</v>
      </c>
      <c r="K17" t="s">
        <v>59</v>
      </c>
      <c r="L17" t="s">
        <v>67</v>
      </c>
      <c r="M17" t="s">
        <v>61</v>
      </c>
      <c r="N17" s="34">
        <v>42543</v>
      </c>
      <c r="O17" s="62">
        <v>10650</v>
      </c>
      <c r="P17" s="62">
        <v>17100</v>
      </c>
      <c r="Q17" s="62">
        <v>6450</v>
      </c>
      <c r="R17">
        <v>50</v>
      </c>
      <c r="S17" s="62">
        <v>855000</v>
      </c>
      <c r="T17" s="15">
        <v>0.06</v>
      </c>
      <c r="U17" s="62">
        <v>51300</v>
      </c>
      <c r="V17" s="62">
        <v>803700</v>
      </c>
    </row>
    <row r="18" spans="1:22" x14ac:dyDescent="0.3">
      <c r="A18" t="s">
        <v>131</v>
      </c>
      <c r="B18" s="34">
        <v>42544</v>
      </c>
      <c r="C18">
        <v>2016</v>
      </c>
      <c r="D18" t="s">
        <v>132</v>
      </c>
      <c r="E18" t="s">
        <v>133</v>
      </c>
      <c r="F18" t="s">
        <v>71</v>
      </c>
      <c r="G18" t="s">
        <v>55</v>
      </c>
      <c r="H18" t="s">
        <v>134</v>
      </c>
      <c r="I18" t="s">
        <v>74</v>
      </c>
      <c r="J18" t="s">
        <v>135</v>
      </c>
      <c r="K18" t="s">
        <v>59</v>
      </c>
      <c r="L18" t="s">
        <v>136</v>
      </c>
      <c r="M18" t="s">
        <v>61</v>
      </c>
      <c r="N18" s="34">
        <v>42546</v>
      </c>
      <c r="O18" s="62">
        <v>51300</v>
      </c>
      <c r="P18" s="62">
        <v>125100</v>
      </c>
      <c r="Q18" s="62">
        <v>73800</v>
      </c>
      <c r="R18">
        <v>16</v>
      </c>
      <c r="S18" s="62">
        <v>2001600</v>
      </c>
      <c r="T18" s="15">
        <v>0.03</v>
      </c>
      <c r="U18" s="62">
        <v>60048</v>
      </c>
      <c r="V18" s="62">
        <v>1941552</v>
      </c>
    </row>
    <row r="19" spans="1:22" x14ac:dyDescent="0.3">
      <c r="A19" t="s">
        <v>137</v>
      </c>
      <c r="B19" s="34">
        <v>42546</v>
      </c>
      <c r="C19">
        <v>2016</v>
      </c>
      <c r="D19" t="s">
        <v>138</v>
      </c>
      <c r="E19" t="s">
        <v>116</v>
      </c>
      <c r="F19" t="s">
        <v>2228</v>
      </c>
      <c r="G19" t="s">
        <v>72</v>
      </c>
      <c r="H19" t="s">
        <v>65</v>
      </c>
      <c r="I19" t="s">
        <v>92</v>
      </c>
      <c r="J19" t="s">
        <v>130</v>
      </c>
      <c r="K19" t="s">
        <v>59</v>
      </c>
      <c r="L19" t="s">
        <v>67</v>
      </c>
      <c r="M19" t="s">
        <v>61</v>
      </c>
      <c r="N19" s="34">
        <v>42546</v>
      </c>
      <c r="O19" s="62">
        <v>10650</v>
      </c>
      <c r="P19" s="62">
        <v>17100</v>
      </c>
      <c r="Q19" s="62">
        <v>6450</v>
      </c>
      <c r="R19">
        <v>38</v>
      </c>
      <c r="S19" s="62">
        <v>649800</v>
      </c>
      <c r="T19" s="15">
        <v>0.02</v>
      </c>
      <c r="U19" s="62">
        <v>12996</v>
      </c>
      <c r="V19" s="62">
        <v>636804</v>
      </c>
    </row>
    <row r="20" spans="1:22" x14ac:dyDescent="0.3">
      <c r="A20" t="s">
        <v>139</v>
      </c>
      <c r="B20" s="34">
        <v>42548</v>
      </c>
      <c r="C20">
        <v>2016</v>
      </c>
      <c r="D20" t="s">
        <v>140</v>
      </c>
      <c r="E20" t="s">
        <v>141</v>
      </c>
      <c r="F20" t="s">
        <v>71</v>
      </c>
      <c r="G20" t="s">
        <v>72</v>
      </c>
      <c r="H20" t="s">
        <v>112</v>
      </c>
      <c r="I20" t="s">
        <v>117</v>
      </c>
      <c r="J20" t="s">
        <v>142</v>
      </c>
      <c r="K20" t="s">
        <v>59</v>
      </c>
      <c r="L20" t="s">
        <v>60</v>
      </c>
      <c r="M20" t="s">
        <v>61</v>
      </c>
      <c r="N20" s="34">
        <v>42549</v>
      </c>
      <c r="O20" s="62">
        <v>68850</v>
      </c>
      <c r="P20" s="62">
        <v>109200</v>
      </c>
      <c r="Q20" s="62">
        <v>40350</v>
      </c>
      <c r="R20">
        <v>22</v>
      </c>
      <c r="S20" s="62">
        <v>2402400</v>
      </c>
      <c r="T20" s="15">
        <v>0.01</v>
      </c>
      <c r="U20" s="62">
        <v>24024</v>
      </c>
      <c r="V20" s="62">
        <v>2378376</v>
      </c>
    </row>
    <row r="21" spans="1:22" x14ac:dyDescent="0.3">
      <c r="A21" t="s">
        <v>143</v>
      </c>
      <c r="B21" s="34">
        <v>42549</v>
      </c>
      <c r="C21">
        <v>2016</v>
      </c>
      <c r="D21" t="s">
        <v>144</v>
      </c>
      <c r="E21" t="s">
        <v>145</v>
      </c>
      <c r="F21" t="s">
        <v>71</v>
      </c>
      <c r="G21" t="s">
        <v>106</v>
      </c>
      <c r="H21" t="s">
        <v>146</v>
      </c>
      <c r="I21" t="s">
        <v>92</v>
      </c>
      <c r="J21" t="s">
        <v>147</v>
      </c>
      <c r="K21" t="s">
        <v>59</v>
      </c>
      <c r="L21" t="s">
        <v>67</v>
      </c>
      <c r="M21" t="s">
        <v>61</v>
      </c>
      <c r="N21" s="34">
        <v>42553</v>
      </c>
      <c r="O21" s="62">
        <v>19500</v>
      </c>
      <c r="P21" s="62">
        <v>43200</v>
      </c>
      <c r="Q21" s="62">
        <v>23700</v>
      </c>
      <c r="R21">
        <v>48</v>
      </c>
      <c r="S21" s="62">
        <v>2073600</v>
      </c>
      <c r="T21" s="15">
        <v>7.0000000000000007E-2</v>
      </c>
      <c r="U21" s="62">
        <v>145152</v>
      </c>
      <c r="V21" s="62">
        <v>1928448</v>
      </c>
    </row>
    <row r="22" spans="1:22" x14ac:dyDescent="0.3">
      <c r="A22" t="s">
        <v>148</v>
      </c>
      <c r="B22" s="34">
        <v>42556</v>
      </c>
      <c r="C22">
        <v>2016</v>
      </c>
      <c r="D22" t="s">
        <v>149</v>
      </c>
      <c r="E22" t="s">
        <v>150</v>
      </c>
      <c r="F22" t="s">
        <v>71</v>
      </c>
      <c r="G22" t="s">
        <v>106</v>
      </c>
      <c r="H22" t="s">
        <v>88</v>
      </c>
      <c r="I22" t="s">
        <v>57</v>
      </c>
      <c r="J22" t="s">
        <v>151</v>
      </c>
      <c r="K22" t="s">
        <v>59</v>
      </c>
      <c r="L22" t="s">
        <v>67</v>
      </c>
      <c r="M22" t="s">
        <v>61</v>
      </c>
      <c r="N22" s="34">
        <v>42559</v>
      </c>
      <c r="O22" s="62">
        <v>27300</v>
      </c>
      <c r="P22" s="62">
        <v>44700</v>
      </c>
      <c r="Q22" s="62">
        <v>17400</v>
      </c>
      <c r="R22">
        <v>22</v>
      </c>
      <c r="S22" s="62">
        <v>983400</v>
      </c>
      <c r="T22" s="15">
        <v>0.04</v>
      </c>
      <c r="U22" s="62">
        <v>39336</v>
      </c>
      <c r="V22" s="62">
        <v>944064</v>
      </c>
    </row>
    <row r="23" spans="1:22" x14ac:dyDescent="0.3">
      <c r="A23" t="s">
        <v>152</v>
      </c>
      <c r="B23" s="34">
        <v>42559</v>
      </c>
      <c r="C23">
        <v>2016</v>
      </c>
      <c r="D23" t="s">
        <v>153</v>
      </c>
      <c r="E23" t="s">
        <v>154</v>
      </c>
      <c r="F23" t="s">
        <v>71</v>
      </c>
      <c r="G23" t="s">
        <v>87</v>
      </c>
      <c r="H23" t="s">
        <v>155</v>
      </c>
      <c r="I23" t="s">
        <v>107</v>
      </c>
      <c r="J23" t="s">
        <v>156</v>
      </c>
      <c r="K23" t="s">
        <v>81</v>
      </c>
      <c r="L23" t="s">
        <v>60</v>
      </c>
      <c r="M23" t="s">
        <v>61</v>
      </c>
      <c r="N23" s="34">
        <v>42561</v>
      </c>
      <c r="O23" s="62">
        <v>1223850</v>
      </c>
      <c r="P23" s="62">
        <v>2399850</v>
      </c>
      <c r="Q23" s="62">
        <v>1176000</v>
      </c>
      <c r="R23">
        <v>30</v>
      </c>
      <c r="S23" s="62">
        <v>71995500</v>
      </c>
      <c r="T23" s="15">
        <v>0.01</v>
      </c>
      <c r="U23" s="62">
        <v>719955</v>
      </c>
      <c r="V23" s="62">
        <v>71275545</v>
      </c>
    </row>
    <row r="24" spans="1:22" x14ac:dyDescent="0.3">
      <c r="A24" t="s">
        <v>157</v>
      </c>
      <c r="B24" s="34">
        <v>42560</v>
      </c>
      <c r="C24">
        <v>2016</v>
      </c>
      <c r="D24" t="s">
        <v>158</v>
      </c>
      <c r="E24" t="s">
        <v>159</v>
      </c>
      <c r="F24" t="s">
        <v>71</v>
      </c>
      <c r="G24" t="s">
        <v>55</v>
      </c>
      <c r="H24" t="s">
        <v>122</v>
      </c>
      <c r="I24" t="s">
        <v>92</v>
      </c>
      <c r="J24" t="s">
        <v>113</v>
      </c>
      <c r="K24" t="s">
        <v>59</v>
      </c>
      <c r="L24" t="s">
        <v>60</v>
      </c>
      <c r="M24" t="s">
        <v>61</v>
      </c>
      <c r="N24" s="34">
        <v>42567</v>
      </c>
      <c r="O24" s="62">
        <v>79950</v>
      </c>
      <c r="P24" s="62">
        <v>129000</v>
      </c>
      <c r="Q24" s="62">
        <v>49050</v>
      </c>
      <c r="R24">
        <v>37</v>
      </c>
      <c r="S24" s="62">
        <v>4773000</v>
      </c>
      <c r="T24" s="15">
        <v>0.04</v>
      </c>
      <c r="U24" s="62">
        <v>190920</v>
      </c>
      <c r="V24" s="62">
        <v>4582080</v>
      </c>
    </row>
    <row r="25" spans="1:22" x14ac:dyDescent="0.3">
      <c r="A25" t="s">
        <v>160</v>
      </c>
      <c r="B25" s="34">
        <v>42560</v>
      </c>
      <c r="C25">
        <v>2016</v>
      </c>
      <c r="D25" t="s">
        <v>161</v>
      </c>
      <c r="E25" t="s">
        <v>145</v>
      </c>
      <c r="F25" t="s">
        <v>71</v>
      </c>
      <c r="G25" t="s">
        <v>106</v>
      </c>
      <c r="H25" t="s">
        <v>146</v>
      </c>
      <c r="I25" t="s">
        <v>117</v>
      </c>
      <c r="J25" t="s">
        <v>162</v>
      </c>
      <c r="K25" t="s">
        <v>59</v>
      </c>
      <c r="L25" t="s">
        <v>60</v>
      </c>
      <c r="M25" t="s">
        <v>61</v>
      </c>
      <c r="N25" s="34">
        <v>42560</v>
      </c>
      <c r="O25" s="62">
        <v>52800</v>
      </c>
      <c r="P25" s="62">
        <v>85200</v>
      </c>
      <c r="Q25" s="62">
        <v>32400</v>
      </c>
      <c r="R25">
        <v>24</v>
      </c>
      <c r="S25" s="62">
        <v>2044800</v>
      </c>
      <c r="T25" s="15">
        <v>0.06</v>
      </c>
      <c r="U25" s="62">
        <v>122688</v>
      </c>
      <c r="V25" s="62">
        <v>1922112</v>
      </c>
    </row>
    <row r="26" spans="1:22" x14ac:dyDescent="0.3">
      <c r="A26" t="s">
        <v>163</v>
      </c>
      <c r="B26" s="34">
        <v>42563</v>
      </c>
      <c r="C26">
        <v>2016</v>
      </c>
      <c r="D26" t="s">
        <v>164</v>
      </c>
      <c r="E26" t="s">
        <v>165</v>
      </c>
      <c r="F26" t="s">
        <v>71</v>
      </c>
      <c r="G26" t="s">
        <v>72</v>
      </c>
      <c r="H26" t="s">
        <v>88</v>
      </c>
      <c r="I26" t="s">
        <v>107</v>
      </c>
      <c r="J26" t="s">
        <v>166</v>
      </c>
      <c r="K26" t="s">
        <v>59</v>
      </c>
      <c r="L26" t="s">
        <v>136</v>
      </c>
      <c r="M26" t="s">
        <v>61</v>
      </c>
      <c r="N26" s="34">
        <v>42564</v>
      </c>
      <c r="O26" s="62">
        <v>14100</v>
      </c>
      <c r="P26" s="62">
        <v>31200</v>
      </c>
      <c r="Q26" s="62">
        <v>17100</v>
      </c>
      <c r="R26">
        <v>4</v>
      </c>
      <c r="S26" s="62">
        <v>124800</v>
      </c>
      <c r="T26" s="15">
        <v>0.02</v>
      </c>
      <c r="U26" s="62">
        <v>2496</v>
      </c>
      <c r="V26" s="62">
        <v>122304</v>
      </c>
    </row>
    <row r="27" spans="1:22" x14ac:dyDescent="0.3">
      <c r="A27" t="s">
        <v>167</v>
      </c>
      <c r="B27" s="34">
        <v>42583</v>
      </c>
      <c r="C27">
        <v>2016</v>
      </c>
      <c r="D27" t="s">
        <v>168</v>
      </c>
      <c r="E27" t="s">
        <v>169</v>
      </c>
      <c r="F27" t="s">
        <v>2228</v>
      </c>
      <c r="G27" t="s">
        <v>72</v>
      </c>
      <c r="H27" t="s">
        <v>65</v>
      </c>
      <c r="I27" t="s">
        <v>107</v>
      </c>
      <c r="J27" t="s">
        <v>113</v>
      </c>
      <c r="K27" t="s">
        <v>59</v>
      </c>
      <c r="L27" t="s">
        <v>60</v>
      </c>
      <c r="M27" t="s">
        <v>61</v>
      </c>
      <c r="N27" s="34">
        <v>42584</v>
      </c>
      <c r="O27" s="62">
        <v>79950</v>
      </c>
      <c r="P27" s="62">
        <v>129000</v>
      </c>
      <c r="Q27" s="62">
        <v>49050</v>
      </c>
      <c r="R27">
        <v>36</v>
      </c>
      <c r="S27" s="62">
        <v>4644000</v>
      </c>
      <c r="T27" s="15">
        <v>0.06</v>
      </c>
      <c r="U27" s="62">
        <v>278640</v>
      </c>
      <c r="V27" s="62">
        <v>4365360</v>
      </c>
    </row>
    <row r="28" spans="1:22" x14ac:dyDescent="0.3">
      <c r="A28" t="s">
        <v>170</v>
      </c>
      <c r="B28" s="34">
        <v>42584</v>
      </c>
      <c r="C28">
        <v>2016</v>
      </c>
      <c r="D28" t="s">
        <v>171</v>
      </c>
      <c r="E28" t="s">
        <v>172</v>
      </c>
      <c r="F28" t="s">
        <v>2228</v>
      </c>
      <c r="G28" t="s">
        <v>106</v>
      </c>
      <c r="H28" t="s">
        <v>65</v>
      </c>
      <c r="I28" t="s">
        <v>107</v>
      </c>
      <c r="J28" t="s">
        <v>173</v>
      </c>
      <c r="K28" t="s">
        <v>59</v>
      </c>
      <c r="L28" t="s">
        <v>67</v>
      </c>
      <c r="M28" t="s">
        <v>61</v>
      </c>
      <c r="N28" s="34">
        <v>42586</v>
      </c>
      <c r="O28" s="62">
        <v>37800</v>
      </c>
      <c r="P28" s="62">
        <v>60000</v>
      </c>
      <c r="Q28" s="62">
        <v>22200</v>
      </c>
      <c r="R28">
        <v>31</v>
      </c>
      <c r="S28" s="62">
        <v>1860000</v>
      </c>
      <c r="T28" s="15">
        <v>0.01</v>
      </c>
      <c r="U28" s="62">
        <v>18600</v>
      </c>
      <c r="V28" s="62">
        <v>1841400</v>
      </c>
    </row>
    <row r="29" spans="1:22" x14ac:dyDescent="0.3">
      <c r="A29" t="s">
        <v>174</v>
      </c>
      <c r="B29" s="34">
        <v>42591</v>
      </c>
      <c r="C29">
        <v>2016</v>
      </c>
      <c r="D29" t="s">
        <v>175</v>
      </c>
      <c r="E29" t="s">
        <v>176</v>
      </c>
      <c r="F29" t="s">
        <v>71</v>
      </c>
      <c r="G29" t="s">
        <v>55</v>
      </c>
      <c r="H29" t="s">
        <v>97</v>
      </c>
      <c r="I29" t="s">
        <v>57</v>
      </c>
      <c r="J29" t="s">
        <v>177</v>
      </c>
      <c r="K29" t="s">
        <v>59</v>
      </c>
      <c r="L29" t="s">
        <v>60</v>
      </c>
      <c r="M29" t="s">
        <v>76</v>
      </c>
      <c r="N29" s="34">
        <v>42592</v>
      </c>
      <c r="O29" s="62">
        <v>114150</v>
      </c>
      <c r="P29" s="62">
        <v>184200</v>
      </c>
      <c r="Q29" s="62">
        <v>70050</v>
      </c>
      <c r="R29">
        <v>29</v>
      </c>
      <c r="S29" s="62">
        <v>5341800</v>
      </c>
      <c r="T29" s="15">
        <v>0</v>
      </c>
      <c r="U29">
        <v>0</v>
      </c>
      <c r="V29" s="62">
        <v>5341800</v>
      </c>
    </row>
    <row r="30" spans="1:22" x14ac:dyDescent="0.3">
      <c r="A30" t="s">
        <v>178</v>
      </c>
      <c r="B30" s="34">
        <v>42592</v>
      </c>
      <c r="C30">
        <v>2016</v>
      </c>
      <c r="D30" t="s">
        <v>179</v>
      </c>
      <c r="E30" t="s">
        <v>180</v>
      </c>
      <c r="F30" t="s">
        <v>2228</v>
      </c>
      <c r="G30" t="s">
        <v>72</v>
      </c>
      <c r="H30" t="s">
        <v>65</v>
      </c>
      <c r="I30" t="s">
        <v>117</v>
      </c>
      <c r="J30" t="s">
        <v>181</v>
      </c>
      <c r="K30" t="s">
        <v>59</v>
      </c>
      <c r="L30" t="s">
        <v>60</v>
      </c>
      <c r="M30" t="s">
        <v>61</v>
      </c>
      <c r="N30" s="34">
        <v>42594</v>
      </c>
      <c r="O30" s="62">
        <v>23850</v>
      </c>
      <c r="P30" s="62">
        <v>39150</v>
      </c>
      <c r="Q30" s="62">
        <v>15300</v>
      </c>
      <c r="R30">
        <v>9</v>
      </c>
      <c r="S30" s="62">
        <v>352350</v>
      </c>
      <c r="T30" s="15">
        <v>0.06</v>
      </c>
      <c r="U30" s="62">
        <v>21141</v>
      </c>
      <c r="V30" s="62">
        <v>331209</v>
      </c>
    </row>
    <row r="31" spans="1:22" x14ac:dyDescent="0.3">
      <c r="A31" t="s">
        <v>182</v>
      </c>
      <c r="B31" s="34">
        <v>42592</v>
      </c>
      <c r="C31">
        <v>2016</v>
      </c>
      <c r="D31" t="s">
        <v>183</v>
      </c>
      <c r="E31" t="s">
        <v>184</v>
      </c>
      <c r="F31" t="s">
        <v>71</v>
      </c>
      <c r="G31" t="s">
        <v>72</v>
      </c>
      <c r="H31" t="s">
        <v>185</v>
      </c>
      <c r="I31" t="s">
        <v>117</v>
      </c>
      <c r="J31" t="s">
        <v>186</v>
      </c>
      <c r="K31" t="s">
        <v>81</v>
      </c>
      <c r="L31" t="s">
        <v>60</v>
      </c>
      <c r="M31" t="s">
        <v>61</v>
      </c>
      <c r="N31" s="34">
        <v>42592</v>
      </c>
      <c r="O31" s="62">
        <v>95850</v>
      </c>
      <c r="P31" s="62">
        <v>299700</v>
      </c>
      <c r="Q31" s="62">
        <v>203850</v>
      </c>
      <c r="R31">
        <v>7</v>
      </c>
      <c r="S31" s="62">
        <v>2097900</v>
      </c>
      <c r="T31" s="15">
        <v>0.01</v>
      </c>
      <c r="U31" s="62">
        <v>20979</v>
      </c>
      <c r="V31" s="62">
        <v>2076921</v>
      </c>
    </row>
    <row r="32" spans="1:22" x14ac:dyDescent="0.3">
      <c r="A32" t="s">
        <v>187</v>
      </c>
      <c r="B32" s="34">
        <v>42594</v>
      </c>
      <c r="C32">
        <v>2016</v>
      </c>
      <c r="D32" t="s">
        <v>188</v>
      </c>
      <c r="E32" t="s">
        <v>189</v>
      </c>
      <c r="F32" t="s">
        <v>2228</v>
      </c>
      <c r="G32" t="s">
        <v>72</v>
      </c>
      <c r="H32" t="s">
        <v>56</v>
      </c>
      <c r="I32" t="s">
        <v>117</v>
      </c>
      <c r="J32" t="s">
        <v>190</v>
      </c>
      <c r="K32" t="s">
        <v>81</v>
      </c>
      <c r="L32" t="s">
        <v>60</v>
      </c>
      <c r="M32" t="s">
        <v>76</v>
      </c>
      <c r="N32" s="34">
        <v>42595</v>
      </c>
      <c r="O32" s="62">
        <v>480300</v>
      </c>
      <c r="P32" s="62">
        <v>2287200</v>
      </c>
      <c r="Q32" s="62">
        <v>1806900</v>
      </c>
      <c r="R32">
        <v>16</v>
      </c>
      <c r="S32" s="62">
        <v>36595200</v>
      </c>
      <c r="T32" s="15">
        <v>0.1</v>
      </c>
      <c r="U32" s="62">
        <v>3659520</v>
      </c>
      <c r="V32" s="62">
        <v>32935680</v>
      </c>
    </row>
    <row r="33" spans="1:22" x14ac:dyDescent="0.3">
      <c r="A33" t="s">
        <v>191</v>
      </c>
      <c r="B33" s="34">
        <v>42594</v>
      </c>
      <c r="C33">
        <v>2016</v>
      </c>
      <c r="D33" t="s">
        <v>192</v>
      </c>
      <c r="E33" t="s">
        <v>193</v>
      </c>
      <c r="F33" t="s">
        <v>71</v>
      </c>
      <c r="G33" t="s">
        <v>106</v>
      </c>
      <c r="H33" t="s">
        <v>194</v>
      </c>
      <c r="I33" t="s">
        <v>107</v>
      </c>
      <c r="J33" t="s">
        <v>177</v>
      </c>
      <c r="K33" t="s">
        <v>59</v>
      </c>
      <c r="L33" t="s">
        <v>60</v>
      </c>
      <c r="M33" t="s">
        <v>61</v>
      </c>
      <c r="N33" s="34">
        <v>42596</v>
      </c>
      <c r="O33" s="62">
        <v>114150</v>
      </c>
      <c r="P33" s="62">
        <v>184200</v>
      </c>
      <c r="Q33" s="62">
        <v>70050</v>
      </c>
      <c r="R33">
        <v>27</v>
      </c>
      <c r="S33" s="62">
        <v>4973400</v>
      </c>
      <c r="T33" s="15">
        <v>0.03</v>
      </c>
      <c r="U33" s="62">
        <v>149202</v>
      </c>
      <c r="V33" s="62">
        <v>4824198</v>
      </c>
    </row>
    <row r="34" spans="1:22" x14ac:dyDescent="0.3">
      <c r="A34" t="s">
        <v>195</v>
      </c>
      <c r="B34" s="34">
        <v>42594</v>
      </c>
      <c r="C34">
        <v>2016</v>
      </c>
      <c r="D34" t="s">
        <v>196</v>
      </c>
      <c r="E34" t="s">
        <v>105</v>
      </c>
      <c r="F34" t="s">
        <v>71</v>
      </c>
      <c r="G34" t="s">
        <v>87</v>
      </c>
      <c r="H34" t="s">
        <v>73</v>
      </c>
      <c r="I34" t="s">
        <v>107</v>
      </c>
      <c r="J34" t="s">
        <v>197</v>
      </c>
      <c r="K34" t="s">
        <v>81</v>
      </c>
      <c r="L34" t="s">
        <v>60</v>
      </c>
      <c r="M34" t="s">
        <v>61</v>
      </c>
      <c r="N34" s="34">
        <v>42596</v>
      </c>
      <c r="O34" s="62">
        <v>151050</v>
      </c>
      <c r="P34" s="62">
        <v>239700</v>
      </c>
      <c r="Q34" s="62">
        <v>88650</v>
      </c>
      <c r="R34">
        <v>39</v>
      </c>
      <c r="S34" s="62">
        <v>9348300</v>
      </c>
      <c r="T34" s="15">
        <v>0.09</v>
      </c>
      <c r="U34" s="62">
        <v>841347</v>
      </c>
      <c r="V34" s="62">
        <v>8506953</v>
      </c>
    </row>
    <row r="35" spans="1:22" x14ac:dyDescent="0.3">
      <c r="A35" t="s">
        <v>198</v>
      </c>
      <c r="B35" s="34">
        <v>42595</v>
      </c>
      <c r="C35">
        <v>2016</v>
      </c>
      <c r="D35" t="s">
        <v>199</v>
      </c>
      <c r="E35" t="s">
        <v>79</v>
      </c>
      <c r="F35" t="s">
        <v>2228</v>
      </c>
      <c r="G35" t="s">
        <v>72</v>
      </c>
      <c r="H35" t="s">
        <v>56</v>
      </c>
      <c r="I35" t="s">
        <v>107</v>
      </c>
      <c r="J35" t="s">
        <v>200</v>
      </c>
      <c r="K35" t="s">
        <v>59</v>
      </c>
      <c r="L35" t="s">
        <v>136</v>
      </c>
      <c r="M35" t="s">
        <v>61</v>
      </c>
      <c r="N35" s="34">
        <v>42597</v>
      </c>
      <c r="O35" s="62">
        <v>71850</v>
      </c>
      <c r="P35" s="62">
        <v>179550</v>
      </c>
      <c r="Q35" s="62">
        <v>107700</v>
      </c>
      <c r="R35">
        <v>7</v>
      </c>
      <c r="S35" s="62">
        <v>1256850</v>
      </c>
      <c r="T35" s="15">
        <v>0.05</v>
      </c>
      <c r="U35" s="62">
        <v>62843</v>
      </c>
      <c r="V35" s="62">
        <v>1194008</v>
      </c>
    </row>
    <row r="36" spans="1:22" x14ac:dyDescent="0.3">
      <c r="A36" t="s">
        <v>201</v>
      </c>
      <c r="B36" s="34">
        <v>42596</v>
      </c>
      <c r="C36">
        <v>2016</v>
      </c>
      <c r="D36" t="s">
        <v>202</v>
      </c>
      <c r="E36" t="s">
        <v>189</v>
      </c>
      <c r="F36" t="s">
        <v>2228</v>
      </c>
      <c r="G36" t="s">
        <v>55</v>
      </c>
      <c r="H36" t="s">
        <v>56</v>
      </c>
      <c r="I36" t="s">
        <v>107</v>
      </c>
      <c r="J36" t="s">
        <v>203</v>
      </c>
      <c r="K36" t="s">
        <v>59</v>
      </c>
      <c r="L36" t="s">
        <v>60</v>
      </c>
      <c r="M36" t="s">
        <v>61</v>
      </c>
      <c r="N36" s="34">
        <v>42597</v>
      </c>
      <c r="O36" s="62">
        <v>130650</v>
      </c>
      <c r="P36" s="62">
        <v>214200</v>
      </c>
      <c r="Q36" s="62">
        <v>83550</v>
      </c>
      <c r="R36">
        <v>42</v>
      </c>
      <c r="S36" s="62">
        <v>8996400</v>
      </c>
      <c r="T36" s="15">
        <v>0.1</v>
      </c>
      <c r="U36" s="62">
        <v>899640</v>
      </c>
      <c r="V36" s="62">
        <v>8096760</v>
      </c>
    </row>
    <row r="37" spans="1:22" x14ac:dyDescent="0.3">
      <c r="A37" t="s">
        <v>204</v>
      </c>
      <c r="B37" s="34">
        <v>42596</v>
      </c>
      <c r="C37">
        <v>2016</v>
      </c>
      <c r="D37" t="s">
        <v>205</v>
      </c>
      <c r="E37" t="s">
        <v>206</v>
      </c>
      <c r="F37" t="s">
        <v>71</v>
      </c>
      <c r="G37" t="s">
        <v>106</v>
      </c>
      <c r="H37" t="s">
        <v>155</v>
      </c>
      <c r="I37" t="s">
        <v>74</v>
      </c>
      <c r="J37" t="s">
        <v>108</v>
      </c>
      <c r="K37" t="s">
        <v>59</v>
      </c>
      <c r="L37" t="s">
        <v>60</v>
      </c>
      <c r="M37" t="s">
        <v>61</v>
      </c>
      <c r="N37" s="34">
        <v>42597</v>
      </c>
      <c r="O37" s="62">
        <v>814350</v>
      </c>
      <c r="P37" s="62">
        <v>1357200</v>
      </c>
      <c r="Q37" s="62">
        <v>542850</v>
      </c>
      <c r="R37">
        <v>15</v>
      </c>
      <c r="S37" s="62">
        <v>20358000</v>
      </c>
      <c r="T37" s="15">
        <v>0.05</v>
      </c>
      <c r="U37" s="62">
        <v>1017900</v>
      </c>
      <c r="V37" s="62">
        <v>19340100</v>
      </c>
    </row>
    <row r="38" spans="1:22" x14ac:dyDescent="0.3">
      <c r="A38" t="s">
        <v>207</v>
      </c>
      <c r="B38" s="34">
        <v>42597</v>
      </c>
      <c r="C38">
        <v>2016</v>
      </c>
      <c r="D38" t="s">
        <v>208</v>
      </c>
      <c r="E38" t="s">
        <v>209</v>
      </c>
      <c r="F38" t="s">
        <v>71</v>
      </c>
      <c r="G38" t="s">
        <v>106</v>
      </c>
      <c r="H38" t="s">
        <v>185</v>
      </c>
      <c r="I38" t="s">
        <v>74</v>
      </c>
      <c r="J38" t="s">
        <v>162</v>
      </c>
      <c r="K38" t="s">
        <v>59</v>
      </c>
      <c r="L38" t="s">
        <v>60</v>
      </c>
      <c r="M38" t="s">
        <v>61</v>
      </c>
      <c r="N38" s="34">
        <v>42599</v>
      </c>
      <c r="O38" s="62">
        <v>52800</v>
      </c>
      <c r="P38" s="62">
        <v>85200</v>
      </c>
      <c r="Q38" s="62">
        <v>32400</v>
      </c>
      <c r="R38">
        <v>20</v>
      </c>
      <c r="S38" s="62">
        <v>1704000</v>
      </c>
      <c r="T38" s="15">
        <v>7.0000000000000007E-2</v>
      </c>
      <c r="U38" s="62">
        <v>119280</v>
      </c>
      <c r="V38" s="62">
        <v>1584720</v>
      </c>
    </row>
    <row r="39" spans="1:22" x14ac:dyDescent="0.3">
      <c r="A39" t="s">
        <v>210</v>
      </c>
      <c r="B39" s="34">
        <v>42598</v>
      </c>
      <c r="C39">
        <v>2016</v>
      </c>
      <c r="D39" t="s">
        <v>211</v>
      </c>
      <c r="E39" t="s">
        <v>121</v>
      </c>
      <c r="F39" t="s">
        <v>71</v>
      </c>
      <c r="G39" t="s">
        <v>72</v>
      </c>
      <c r="H39" t="s">
        <v>122</v>
      </c>
      <c r="I39" t="s">
        <v>74</v>
      </c>
      <c r="J39" t="s">
        <v>212</v>
      </c>
      <c r="K39" t="s">
        <v>59</v>
      </c>
      <c r="L39" t="s">
        <v>67</v>
      </c>
      <c r="M39" t="s">
        <v>61</v>
      </c>
      <c r="N39" s="34">
        <v>42600</v>
      </c>
      <c r="O39" s="62">
        <v>52050</v>
      </c>
      <c r="P39" s="62">
        <v>100200</v>
      </c>
      <c r="Q39" s="62">
        <v>48150</v>
      </c>
      <c r="R39">
        <v>41</v>
      </c>
      <c r="S39" s="62">
        <v>4108200</v>
      </c>
      <c r="T39" s="15">
        <v>0.08</v>
      </c>
      <c r="U39" s="62">
        <v>328656</v>
      </c>
      <c r="V39" s="62">
        <v>3779544</v>
      </c>
    </row>
    <row r="40" spans="1:22" x14ac:dyDescent="0.3">
      <c r="A40" t="s">
        <v>213</v>
      </c>
      <c r="B40" s="34">
        <v>42599</v>
      </c>
      <c r="C40">
        <v>2016</v>
      </c>
      <c r="D40" t="s">
        <v>214</v>
      </c>
      <c r="E40" t="s">
        <v>215</v>
      </c>
      <c r="F40" t="s">
        <v>71</v>
      </c>
      <c r="G40" t="s">
        <v>72</v>
      </c>
      <c r="H40" t="s">
        <v>146</v>
      </c>
      <c r="I40" t="s">
        <v>117</v>
      </c>
      <c r="J40" t="s">
        <v>216</v>
      </c>
      <c r="K40" t="s">
        <v>81</v>
      </c>
      <c r="L40" t="s">
        <v>136</v>
      </c>
      <c r="M40" t="s">
        <v>61</v>
      </c>
      <c r="N40" s="34">
        <v>42600</v>
      </c>
      <c r="O40" s="62">
        <v>28050</v>
      </c>
      <c r="P40" s="62">
        <v>33380</v>
      </c>
      <c r="Q40" s="62">
        <v>5330</v>
      </c>
      <c r="R40">
        <v>41</v>
      </c>
      <c r="S40" s="62">
        <v>1368560</v>
      </c>
      <c r="T40" s="15">
        <v>0.06</v>
      </c>
      <c r="U40" s="62">
        <v>82114</v>
      </c>
      <c r="V40" s="62">
        <v>1286446</v>
      </c>
    </row>
    <row r="41" spans="1:22" x14ac:dyDescent="0.3">
      <c r="A41" t="s">
        <v>217</v>
      </c>
      <c r="B41" s="34">
        <v>42599</v>
      </c>
      <c r="C41">
        <v>2016</v>
      </c>
      <c r="D41" t="s">
        <v>214</v>
      </c>
      <c r="E41" t="s">
        <v>215</v>
      </c>
      <c r="F41" t="s">
        <v>71</v>
      </c>
      <c r="G41" t="s">
        <v>72</v>
      </c>
      <c r="H41" t="s">
        <v>146</v>
      </c>
      <c r="I41" t="s">
        <v>117</v>
      </c>
      <c r="J41" t="s">
        <v>212</v>
      </c>
      <c r="K41" t="s">
        <v>59</v>
      </c>
      <c r="L41" t="s">
        <v>67</v>
      </c>
      <c r="M41" t="s">
        <v>61</v>
      </c>
      <c r="N41" s="34">
        <v>42600</v>
      </c>
      <c r="O41" s="62">
        <v>52050</v>
      </c>
      <c r="P41" s="62">
        <v>100200</v>
      </c>
      <c r="Q41" s="62">
        <v>48150</v>
      </c>
      <c r="R41">
        <v>2</v>
      </c>
      <c r="S41" s="62">
        <v>200400</v>
      </c>
      <c r="T41" s="15">
        <v>0.01</v>
      </c>
      <c r="U41" s="62">
        <v>2004</v>
      </c>
      <c r="V41" s="62">
        <v>198396</v>
      </c>
    </row>
    <row r="42" spans="1:22" x14ac:dyDescent="0.3">
      <c r="A42" t="s">
        <v>218</v>
      </c>
      <c r="B42" s="34">
        <v>42599</v>
      </c>
      <c r="C42">
        <v>2016</v>
      </c>
      <c r="D42" t="s">
        <v>219</v>
      </c>
      <c r="E42" t="s">
        <v>53</v>
      </c>
      <c r="F42" t="s">
        <v>2228</v>
      </c>
      <c r="G42" t="s">
        <v>72</v>
      </c>
      <c r="H42" t="s">
        <v>56</v>
      </c>
      <c r="I42" t="s">
        <v>92</v>
      </c>
      <c r="J42" t="s">
        <v>197</v>
      </c>
      <c r="K42" t="s">
        <v>81</v>
      </c>
      <c r="L42" t="s">
        <v>60</v>
      </c>
      <c r="M42" t="s">
        <v>61</v>
      </c>
      <c r="N42" s="34">
        <v>42604</v>
      </c>
      <c r="O42" s="62">
        <v>151050</v>
      </c>
      <c r="P42" s="62">
        <v>239700</v>
      </c>
      <c r="Q42" s="62">
        <v>88650</v>
      </c>
      <c r="R42">
        <v>34</v>
      </c>
      <c r="S42" s="62">
        <v>8149800</v>
      </c>
      <c r="T42" s="15">
        <v>0.1</v>
      </c>
      <c r="U42" s="62">
        <v>814980</v>
      </c>
      <c r="V42" s="62">
        <v>7334820</v>
      </c>
    </row>
    <row r="43" spans="1:22" x14ac:dyDescent="0.3">
      <c r="A43" t="s">
        <v>220</v>
      </c>
      <c r="B43" s="34">
        <v>42601</v>
      </c>
      <c r="C43">
        <v>2016</v>
      </c>
      <c r="D43" t="s">
        <v>221</v>
      </c>
      <c r="E43" t="s">
        <v>222</v>
      </c>
      <c r="F43" t="s">
        <v>71</v>
      </c>
      <c r="G43" t="s">
        <v>106</v>
      </c>
      <c r="H43" t="s">
        <v>155</v>
      </c>
      <c r="I43" t="s">
        <v>107</v>
      </c>
      <c r="J43" t="s">
        <v>200</v>
      </c>
      <c r="K43" t="s">
        <v>59</v>
      </c>
      <c r="L43" t="s">
        <v>136</v>
      </c>
      <c r="M43" t="s">
        <v>61</v>
      </c>
      <c r="N43" s="34">
        <v>42603</v>
      </c>
      <c r="O43" s="62">
        <v>71850</v>
      </c>
      <c r="P43" s="62">
        <v>179550</v>
      </c>
      <c r="Q43" s="62">
        <v>107700</v>
      </c>
      <c r="R43">
        <v>18</v>
      </c>
      <c r="S43" s="62">
        <v>3231900</v>
      </c>
      <c r="T43" s="15">
        <v>0.08</v>
      </c>
      <c r="U43" s="62">
        <v>258552</v>
      </c>
      <c r="V43" s="62">
        <v>2973348</v>
      </c>
    </row>
    <row r="44" spans="1:22" x14ac:dyDescent="0.3">
      <c r="A44" t="s">
        <v>223</v>
      </c>
      <c r="B44" s="34">
        <v>42603</v>
      </c>
      <c r="C44">
        <v>2016</v>
      </c>
      <c r="D44" t="s">
        <v>224</v>
      </c>
      <c r="E44" t="s">
        <v>225</v>
      </c>
      <c r="F44" t="s">
        <v>71</v>
      </c>
      <c r="G44" t="s">
        <v>55</v>
      </c>
      <c r="H44" t="s">
        <v>155</v>
      </c>
      <c r="I44" t="s">
        <v>74</v>
      </c>
      <c r="J44" t="s">
        <v>226</v>
      </c>
      <c r="K44" t="s">
        <v>81</v>
      </c>
      <c r="L44" t="s">
        <v>227</v>
      </c>
      <c r="M44" t="s">
        <v>76</v>
      </c>
      <c r="N44" s="34">
        <v>42604</v>
      </c>
      <c r="O44" s="62">
        <v>132300</v>
      </c>
      <c r="P44" s="62">
        <v>314850</v>
      </c>
      <c r="Q44" s="62">
        <v>182550</v>
      </c>
      <c r="R44">
        <v>8</v>
      </c>
      <c r="S44" s="62">
        <v>2518800</v>
      </c>
      <c r="T44" s="15">
        <v>0.09</v>
      </c>
      <c r="U44" s="62">
        <v>226692</v>
      </c>
      <c r="V44" s="62">
        <v>2292108</v>
      </c>
    </row>
    <row r="45" spans="1:22" x14ac:dyDescent="0.3">
      <c r="A45" t="s">
        <v>228</v>
      </c>
      <c r="B45" s="34">
        <v>42603</v>
      </c>
      <c r="C45">
        <v>2016</v>
      </c>
      <c r="D45" t="s">
        <v>229</v>
      </c>
      <c r="E45" t="s">
        <v>172</v>
      </c>
      <c r="F45" t="s">
        <v>2228</v>
      </c>
      <c r="G45" t="s">
        <v>87</v>
      </c>
      <c r="H45" t="s">
        <v>65</v>
      </c>
      <c r="I45" t="s">
        <v>74</v>
      </c>
      <c r="J45" t="s">
        <v>102</v>
      </c>
      <c r="K45" t="s">
        <v>59</v>
      </c>
      <c r="L45" t="s">
        <v>67</v>
      </c>
      <c r="M45" t="s">
        <v>61</v>
      </c>
      <c r="N45" s="34">
        <v>42605</v>
      </c>
      <c r="O45" s="62">
        <v>16350</v>
      </c>
      <c r="P45" s="62">
        <v>25200</v>
      </c>
      <c r="Q45" s="62">
        <v>8850</v>
      </c>
      <c r="R45">
        <v>18</v>
      </c>
      <c r="S45" s="62">
        <v>453600</v>
      </c>
      <c r="T45" s="15">
        <v>0.06</v>
      </c>
      <c r="U45" s="62">
        <v>27216</v>
      </c>
      <c r="V45" s="62">
        <v>426384</v>
      </c>
    </row>
    <row r="46" spans="1:22" x14ac:dyDescent="0.3">
      <c r="A46" t="s">
        <v>230</v>
      </c>
      <c r="B46" s="34">
        <v>42607</v>
      </c>
      <c r="C46">
        <v>2016</v>
      </c>
      <c r="D46" t="s">
        <v>63</v>
      </c>
      <c r="E46" t="s">
        <v>64</v>
      </c>
      <c r="F46" t="s">
        <v>2228</v>
      </c>
      <c r="G46" t="s">
        <v>55</v>
      </c>
      <c r="H46" t="s">
        <v>65</v>
      </c>
      <c r="I46" t="s">
        <v>117</v>
      </c>
      <c r="J46" t="s">
        <v>173</v>
      </c>
      <c r="K46" t="s">
        <v>59</v>
      </c>
      <c r="L46" t="s">
        <v>67</v>
      </c>
      <c r="M46" t="s">
        <v>76</v>
      </c>
      <c r="N46" s="34">
        <v>42609</v>
      </c>
      <c r="O46" s="62">
        <v>37800</v>
      </c>
      <c r="P46" s="62">
        <v>60000</v>
      </c>
      <c r="Q46" s="62">
        <v>22200</v>
      </c>
      <c r="R46">
        <v>19</v>
      </c>
      <c r="S46" s="62">
        <v>1140000</v>
      </c>
      <c r="T46" s="15">
        <v>0.09</v>
      </c>
      <c r="U46" s="62">
        <v>102600</v>
      </c>
      <c r="V46" s="62">
        <v>1037400</v>
      </c>
    </row>
    <row r="47" spans="1:22" x14ac:dyDescent="0.3">
      <c r="A47" t="s">
        <v>231</v>
      </c>
      <c r="B47" s="34">
        <v>42608</v>
      </c>
      <c r="C47">
        <v>2016</v>
      </c>
      <c r="D47" t="s">
        <v>232</v>
      </c>
      <c r="E47" t="s">
        <v>233</v>
      </c>
      <c r="F47" t="s">
        <v>2228</v>
      </c>
      <c r="G47" t="s">
        <v>55</v>
      </c>
      <c r="H47" t="s">
        <v>65</v>
      </c>
      <c r="I47" t="s">
        <v>57</v>
      </c>
      <c r="J47" t="s">
        <v>234</v>
      </c>
      <c r="K47" t="s">
        <v>59</v>
      </c>
      <c r="L47" t="s">
        <v>60</v>
      </c>
      <c r="M47" t="s">
        <v>61</v>
      </c>
      <c r="N47" s="34">
        <v>42609</v>
      </c>
      <c r="O47" s="62">
        <v>208200</v>
      </c>
      <c r="P47" s="62">
        <v>335700</v>
      </c>
      <c r="Q47" s="62">
        <v>127500</v>
      </c>
      <c r="R47">
        <v>26</v>
      </c>
      <c r="S47" s="62">
        <v>8728200</v>
      </c>
      <c r="T47" s="15">
        <v>0.1</v>
      </c>
      <c r="U47" s="62">
        <v>872820</v>
      </c>
      <c r="V47" s="62">
        <v>7855380</v>
      </c>
    </row>
    <row r="48" spans="1:22" x14ac:dyDescent="0.3">
      <c r="A48" t="s">
        <v>235</v>
      </c>
      <c r="B48" s="34">
        <v>42608</v>
      </c>
      <c r="C48">
        <v>2016</v>
      </c>
      <c r="D48" t="s">
        <v>236</v>
      </c>
      <c r="E48" t="s">
        <v>237</v>
      </c>
      <c r="F48" t="s">
        <v>71</v>
      </c>
      <c r="G48" t="s">
        <v>72</v>
      </c>
      <c r="H48" t="s">
        <v>112</v>
      </c>
      <c r="I48" t="s">
        <v>107</v>
      </c>
      <c r="J48" t="s">
        <v>238</v>
      </c>
      <c r="K48" t="s">
        <v>59</v>
      </c>
      <c r="L48" t="s">
        <v>67</v>
      </c>
      <c r="M48" t="s">
        <v>61</v>
      </c>
      <c r="N48" s="34">
        <v>42610</v>
      </c>
      <c r="O48" s="62">
        <v>323400</v>
      </c>
      <c r="P48" s="62">
        <v>548250</v>
      </c>
      <c r="Q48" s="62">
        <v>224850</v>
      </c>
      <c r="R48">
        <v>45</v>
      </c>
      <c r="S48" s="62">
        <v>24671250</v>
      </c>
      <c r="T48" s="15">
        <v>0.1</v>
      </c>
      <c r="U48" s="62">
        <v>2467125</v>
      </c>
      <c r="V48" s="62">
        <v>22204125</v>
      </c>
    </row>
    <row r="49" spans="1:22" x14ac:dyDescent="0.3">
      <c r="A49" t="s">
        <v>239</v>
      </c>
      <c r="B49" s="34">
        <v>42609</v>
      </c>
      <c r="C49">
        <v>2016</v>
      </c>
      <c r="D49" t="s">
        <v>240</v>
      </c>
      <c r="E49" t="s">
        <v>241</v>
      </c>
      <c r="F49" t="s">
        <v>71</v>
      </c>
      <c r="G49" t="s">
        <v>87</v>
      </c>
      <c r="H49" t="s">
        <v>146</v>
      </c>
      <c r="I49" t="s">
        <v>57</v>
      </c>
      <c r="J49" t="s">
        <v>242</v>
      </c>
      <c r="K49" t="s">
        <v>81</v>
      </c>
      <c r="L49" t="s">
        <v>60</v>
      </c>
      <c r="M49" t="s">
        <v>76</v>
      </c>
      <c r="N49" s="34">
        <v>42610</v>
      </c>
      <c r="O49" s="62">
        <v>296700</v>
      </c>
      <c r="P49" s="62">
        <v>689850</v>
      </c>
      <c r="Q49" s="62">
        <v>393150</v>
      </c>
      <c r="R49">
        <v>14</v>
      </c>
      <c r="S49" s="62">
        <v>9657900</v>
      </c>
      <c r="T49" s="15">
        <v>0.02</v>
      </c>
      <c r="U49" s="62">
        <v>193158</v>
      </c>
      <c r="V49" s="62">
        <v>9464742</v>
      </c>
    </row>
    <row r="50" spans="1:22" x14ac:dyDescent="0.3">
      <c r="A50" t="s">
        <v>243</v>
      </c>
      <c r="B50" s="34">
        <v>42613</v>
      </c>
      <c r="C50">
        <v>2016</v>
      </c>
      <c r="D50" t="s">
        <v>244</v>
      </c>
      <c r="E50" t="s">
        <v>245</v>
      </c>
      <c r="F50" t="s">
        <v>71</v>
      </c>
      <c r="G50" t="s">
        <v>55</v>
      </c>
      <c r="H50" t="s">
        <v>146</v>
      </c>
      <c r="I50" t="s">
        <v>57</v>
      </c>
      <c r="J50" t="s">
        <v>246</v>
      </c>
      <c r="K50" t="s">
        <v>81</v>
      </c>
      <c r="L50" t="s">
        <v>227</v>
      </c>
      <c r="M50" t="s">
        <v>61</v>
      </c>
      <c r="N50" s="34">
        <v>42614</v>
      </c>
      <c r="O50" s="62">
        <v>148650</v>
      </c>
      <c r="P50" s="62">
        <v>239850</v>
      </c>
      <c r="Q50" s="62">
        <v>91200</v>
      </c>
      <c r="R50">
        <v>7</v>
      </c>
      <c r="S50" s="62">
        <v>1678950</v>
      </c>
      <c r="T50" s="15">
        <v>0.03</v>
      </c>
      <c r="U50" s="62">
        <v>50369</v>
      </c>
      <c r="V50" s="62">
        <v>1628582</v>
      </c>
    </row>
    <row r="51" spans="1:22" x14ac:dyDescent="0.3">
      <c r="A51" t="s">
        <v>247</v>
      </c>
      <c r="B51" s="34">
        <v>42613</v>
      </c>
      <c r="C51">
        <v>2016</v>
      </c>
      <c r="D51" t="s">
        <v>202</v>
      </c>
      <c r="E51" t="s">
        <v>189</v>
      </c>
      <c r="F51" t="s">
        <v>2228</v>
      </c>
      <c r="G51" t="s">
        <v>55</v>
      </c>
      <c r="H51" t="s">
        <v>56</v>
      </c>
      <c r="I51" t="s">
        <v>107</v>
      </c>
      <c r="J51" t="s">
        <v>248</v>
      </c>
      <c r="K51" t="s">
        <v>59</v>
      </c>
      <c r="L51" t="s">
        <v>67</v>
      </c>
      <c r="M51" t="s">
        <v>61</v>
      </c>
      <c r="N51" s="34">
        <v>42614</v>
      </c>
      <c r="O51" s="62">
        <v>56250</v>
      </c>
      <c r="P51" s="62">
        <v>106200</v>
      </c>
      <c r="Q51" s="62">
        <v>49950</v>
      </c>
      <c r="R51">
        <v>29</v>
      </c>
      <c r="S51" s="62">
        <v>3079800</v>
      </c>
      <c r="T51" s="15">
        <v>0.04</v>
      </c>
      <c r="U51" s="62">
        <v>123192</v>
      </c>
      <c r="V51" s="62">
        <v>2956608</v>
      </c>
    </row>
    <row r="52" spans="1:22" x14ac:dyDescent="0.3">
      <c r="A52" t="s">
        <v>249</v>
      </c>
      <c r="B52" s="34">
        <v>42614</v>
      </c>
      <c r="C52">
        <v>2016</v>
      </c>
      <c r="D52" t="s">
        <v>250</v>
      </c>
      <c r="E52" t="s">
        <v>251</v>
      </c>
      <c r="F52" t="s">
        <v>71</v>
      </c>
      <c r="G52" t="s">
        <v>72</v>
      </c>
      <c r="H52" t="s">
        <v>122</v>
      </c>
      <c r="I52" t="s">
        <v>57</v>
      </c>
      <c r="J52" t="s">
        <v>252</v>
      </c>
      <c r="K52" t="s">
        <v>253</v>
      </c>
      <c r="L52" t="s">
        <v>136</v>
      </c>
      <c r="M52" t="s">
        <v>61</v>
      </c>
      <c r="N52" s="34">
        <v>42615</v>
      </c>
      <c r="O52" s="62">
        <v>82500</v>
      </c>
      <c r="P52" s="62">
        <v>183300</v>
      </c>
      <c r="Q52" s="62">
        <v>100800</v>
      </c>
      <c r="R52">
        <v>35</v>
      </c>
      <c r="S52" s="62">
        <v>6415500</v>
      </c>
      <c r="T52" s="15">
        <v>0</v>
      </c>
      <c r="U52">
        <v>0</v>
      </c>
      <c r="V52" s="62">
        <v>6415500</v>
      </c>
    </row>
    <row r="53" spans="1:22" x14ac:dyDescent="0.3">
      <c r="A53" t="s">
        <v>254</v>
      </c>
      <c r="B53" s="34">
        <v>42614</v>
      </c>
      <c r="C53">
        <v>2016</v>
      </c>
      <c r="D53" t="s">
        <v>255</v>
      </c>
      <c r="E53" t="s">
        <v>150</v>
      </c>
      <c r="F53" t="s">
        <v>71</v>
      </c>
      <c r="G53" t="s">
        <v>106</v>
      </c>
      <c r="H53" t="s">
        <v>88</v>
      </c>
      <c r="I53" t="s">
        <v>107</v>
      </c>
      <c r="J53" t="s">
        <v>256</v>
      </c>
      <c r="K53" t="s">
        <v>59</v>
      </c>
      <c r="L53" t="s">
        <v>60</v>
      </c>
      <c r="M53" t="s">
        <v>61</v>
      </c>
      <c r="N53" s="34">
        <v>42616</v>
      </c>
      <c r="O53" s="62">
        <v>204600</v>
      </c>
      <c r="P53" s="62">
        <v>314700</v>
      </c>
      <c r="Q53" s="62">
        <v>110100</v>
      </c>
      <c r="R53">
        <v>47</v>
      </c>
      <c r="S53" s="62">
        <v>14790900</v>
      </c>
      <c r="T53" s="15">
        <v>0.1</v>
      </c>
      <c r="U53" s="62">
        <v>1479090</v>
      </c>
      <c r="V53" s="62">
        <v>13311810</v>
      </c>
    </row>
    <row r="54" spans="1:22" x14ac:dyDescent="0.3">
      <c r="A54" t="s">
        <v>257</v>
      </c>
      <c r="B54" s="34">
        <v>42615</v>
      </c>
      <c r="C54">
        <v>2016</v>
      </c>
      <c r="D54" t="s">
        <v>219</v>
      </c>
      <c r="E54" t="s">
        <v>53</v>
      </c>
      <c r="F54" t="s">
        <v>2228</v>
      </c>
      <c r="G54" t="s">
        <v>87</v>
      </c>
      <c r="H54" t="s">
        <v>56</v>
      </c>
      <c r="I54" t="s">
        <v>57</v>
      </c>
      <c r="J54" t="s">
        <v>135</v>
      </c>
      <c r="K54" t="s">
        <v>59</v>
      </c>
      <c r="L54" t="s">
        <v>136</v>
      </c>
      <c r="M54" t="s">
        <v>61</v>
      </c>
      <c r="N54" s="34">
        <v>42615</v>
      </c>
      <c r="O54" s="62">
        <v>51300</v>
      </c>
      <c r="P54" s="62">
        <v>125100</v>
      </c>
      <c r="Q54" s="62">
        <v>73800</v>
      </c>
      <c r="R54">
        <v>24</v>
      </c>
      <c r="S54" s="62">
        <v>3002400</v>
      </c>
      <c r="T54" s="15">
        <v>0.1</v>
      </c>
      <c r="U54" s="62">
        <v>300240</v>
      </c>
      <c r="V54" s="62">
        <v>2702160</v>
      </c>
    </row>
    <row r="55" spans="1:22" x14ac:dyDescent="0.3">
      <c r="A55" t="s">
        <v>258</v>
      </c>
      <c r="B55" s="34">
        <v>42616</v>
      </c>
      <c r="C55">
        <v>2016</v>
      </c>
      <c r="D55" t="s">
        <v>259</v>
      </c>
      <c r="E55" t="s">
        <v>260</v>
      </c>
      <c r="F55" t="s">
        <v>261</v>
      </c>
      <c r="G55" t="s">
        <v>106</v>
      </c>
      <c r="H55" t="s">
        <v>146</v>
      </c>
      <c r="I55" t="s">
        <v>74</v>
      </c>
      <c r="J55" t="s">
        <v>142</v>
      </c>
      <c r="K55" t="s">
        <v>59</v>
      </c>
      <c r="L55" t="s">
        <v>60</v>
      </c>
      <c r="M55" t="s">
        <v>76</v>
      </c>
      <c r="N55" s="34">
        <v>42617</v>
      </c>
      <c r="O55" s="62">
        <v>68850</v>
      </c>
      <c r="P55" s="62">
        <v>109200</v>
      </c>
      <c r="Q55" s="62">
        <v>40350</v>
      </c>
      <c r="R55">
        <v>2</v>
      </c>
      <c r="S55" s="62">
        <v>218400</v>
      </c>
      <c r="T55" s="15">
        <v>0.08</v>
      </c>
      <c r="U55" s="62">
        <v>17472</v>
      </c>
      <c r="V55" s="62">
        <v>200928</v>
      </c>
    </row>
    <row r="56" spans="1:22" x14ac:dyDescent="0.3">
      <c r="A56" t="s">
        <v>262</v>
      </c>
      <c r="B56" s="34">
        <v>42616</v>
      </c>
      <c r="C56">
        <v>2016</v>
      </c>
      <c r="D56" t="s">
        <v>263</v>
      </c>
      <c r="E56" t="s">
        <v>264</v>
      </c>
      <c r="F56" t="s">
        <v>2228</v>
      </c>
      <c r="G56" t="s">
        <v>72</v>
      </c>
      <c r="H56" t="s">
        <v>56</v>
      </c>
      <c r="I56" t="s">
        <v>74</v>
      </c>
      <c r="J56" t="s">
        <v>265</v>
      </c>
      <c r="K56" t="s">
        <v>59</v>
      </c>
      <c r="L56" t="s">
        <v>60</v>
      </c>
      <c r="M56" t="s">
        <v>61</v>
      </c>
      <c r="N56" s="34">
        <v>42618</v>
      </c>
      <c r="O56" s="62">
        <v>17700</v>
      </c>
      <c r="P56" s="62">
        <v>28200</v>
      </c>
      <c r="Q56" s="62">
        <v>10500</v>
      </c>
      <c r="R56">
        <v>1</v>
      </c>
      <c r="S56" s="62">
        <v>28200</v>
      </c>
      <c r="T56" s="15">
        <v>0.05</v>
      </c>
      <c r="U56" s="62">
        <v>1410</v>
      </c>
      <c r="V56" s="62">
        <v>26790</v>
      </c>
    </row>
    <row r="57" spans="1:22" x14ac:dyDescent="0.3">
      <c r="A57" t="s">
        <v>266</v>
      </c>
      <c r="B57" s="34">
        <v>42617</v>
      </c>
      <c r="C57">
        <v>2016</v>
      </c>
      <c r="D57" t="s">
        <v>267</v>
      </c>
      <c r="E57" t="s">
        <v>268</v>
      </c>
      <c r="F57" t="s">
        <v>71</v>
      </c>
      <c r="G57" t="s">
        <v>55</v>
      </c>
      <c r="H57" t="s">
        <v>146</v>
      </c>
      <c r="I57" t="s">
        <v>117</v>
      </c>
      <c r="J57" t="s">
        <v>269</v>
      </c>
      <c r="K57" t="s">
        <v>81</v>
      </c>
      <c r="L57" t="s">
        <v>60</v>
      </c>
      <c r="M57" t="s">
        <v>76</v>
      </c>
      <c r="N57" s="34">
        <v>42619</v>
      </c>
      <c r="O57" s="62">
        <v>96000</v>
      </c>
      <c r="P57" s="62">
        <v>436500</v>
      </c>
      <c r="Q57" s="62">
        <v>340500</v>
      </c>
      <c r="R57">
        <v>33</v>
      </c>
      <c r="S57" s="62">
        <v>14404500</v>
      </c>
      <c r="T57" s="15">
        <v>0.01</v>
      </c>
      <c r="U57" s="62">
        <v>144045</v>
      </c>
      <c r="V57" s="62">
        <v>14260455</v>
      </c>
    </row>
    <row r="58" spans="1:22" x14ac:dyDescent="0.3">
      <c r="A58" t="s">
        <v>270</v>
      </c>
      <c r="B58" s="34">
        <v>42620</v>
      </c>
      <c r="C58">
        <v>2016</v>
      </c>
      <c r="D58" t="s">
        <v>271</v>
      </c>
      <c r="E58" t="s">
        <v>154</v>
      </c>
      <c r="F58" t="s">
        <v>71</v>
      </c>
      <c r="G58" t="s">
        <v>106</v>
      </c>
      <c r="H58" t="s">
        <v>155</v>
      </c>
      <c r="I58" t="s">
        <v>74</v>
      </c>
      <c r="J58" t="s">
        <v>272</v>
      </c>
      <c r="K58" t="s">
        <v>59</v>
      </c>
      <c r="L58" t="s">
        <v>60</v>
      </c>
      <c r="M58" t="s">
        <v>61</v>
      </c>
      <c r="N58" s="34">
        <v>42620</v>
      </c>
      <c r="O58" s="62">
        <v>57600</v>
      </c>
      <c r="P58" s="62">
        <v>94500</v>
      </c>
      <c r="Q58" s="62">
        <v>36900</v>
      </c>
      <c r="R58">
        <v>42</v>
      </c>
      <c r="S58" s="62">
        <v>3969000</v>
      </c>
      <c r="T58" s="15">
        <v>7.0000000000000007E-2</v>
      </c>
      <c r="U58" s="62">
        <v>277830</v>
      </c>
      <c r="V58" s="62">
        <v>3691170</v>
      </c>
    </row>
    <row r="59" spans="1:22" x14ac:dyDescent="0.3">
      <c r="A59" t="s">
        <v>273</v>
      </c>
      <c r="B59" s="34">
        <v>42621</v>
      </c>
      <c r="C59">
        <v>2016</v>
      </c>
      <c r="D59" t="s">
        <v>274</v>
      </c>
      <c r="E59" t="s">
        <v>275</v>
      </c>
      <c r="F59" t="s">
        <v>71</v>
      </c>
      <c r="G59" t="s">
        <v>55</v>
      </c>
      <c r="H59" t="s">
        <v>146</v>
      </c>
      <c r="I59" t="s">
        <v>117</v>
      </c>
      <c r="J59" t="s">
        <v>276</v>
      </c>
      <c r="K59" t="s">
        <v>81</v>
      </c>
      <c r="L59" t="s">
        <v>60</v>
      </c>
      <c r="M59" t="s">
        <v>61</v>
      </c>
      <c r="N59" s="34">
        <v>42622</v>
      </c>
      <c r="O59" s="62">
        <v>2347500</v>
      </c>
      <c r="P59" s="62">
        <v>4514550</v>
      </c>
      <c r="Q59" s="62">
        <v>2167050</v>
      </c>
      <c r="R59">
        <v>14</v>
      </c>
      <c r="S59" s="62">
        <v>63203700</v>
      </c>
      <c r="T59" s="15">
        <v>0.1</v>
      </c>
      <c r="U59" s="62">
        <v>6320370</v>
      </c>
      <c r="V59" s="62">
        <v>56883330</v>
      </c>
    </row>
    <row r="60" spans="1:22" x14ac:dyDescent="0.3">
      <c r="A60" t="s">
        <v>277</v>
      </c>
      <c r="B60" s="34">
        <v>42622</v>
      </c>
      <c r="C60">
        <v>2016</v>
      </c>
      <c r="D60" t="s">
        <v>278</v>
      </c>
      <c r="E60" t="s">
        <v>279</v>
      </c>
      <c r="F60" t="s">
        <v>71</v>
      </c>
      <c r="G60" t="s">
        <v>72</v>
      </c>
      <c r="H60" t="s">
        <v>155</v>
      </c>
      <c r="I60" t="s">
        <v>92</v>
      </c>
      <c r="J60" t="s">
        <v>280</v>
      </c>
      <c r="K60" t="s">
        <v>59</v>
      </c>
      <c r="L60" t="s">
        <v>67</v>
      </c>
      <c r="M60" t="s">
        <v>61</v>
      </c>
      <c r="N60" s="34">
        <v>42626</v>
      </c>
      <c r="O60" s="62">
        <v>34350</v>
      </c>
      <c r="P60" s="62">
        <v>53700</v>
      </c>
      <c r="Q60" s="62">
        <v>19350</v>
      </c>
      <c r="R60">
        <v>38</v>
      </c>
      <c r="S60" s="62">
        <v>2040600</v>
      </c>
      <c r="T60" s="15">
        <v>0.06</v>
      </c>
      <c r="U60" s="62">
        <v>122436</v>
      </c>
      <c r="V60" s="62">
        <v>1918164</v>
      </c>
    </row>
    <row r="61" spans="1:22" x14ac:dyDescent="0.3">
      <c r="A61" t="s">
        <v>281</v>
      </c>
      <c r="B61" s="34">
        <v>42623</v>
      </c>
      <c r="C61">
        <v>2016</v>
      </c>
      <c r="D61" t="s">
        <v>282</v>
      </c>
      <c r="E61" t="s">
        <v>283</v>
      </c>
      <c r="F61" t="s">
        <v>261</v>
      </c>
      <c r="G61" t="s">
        <v>55</v>
      </c>
      <c r="H61" t="s">
        <v>194</v>
      </c>
      <c r="I61" t="s">
        <v>57</v>
      </c>
      <c r="J61" t="s">
        <v>284</v>
      </c>
      <c r="K61" t="s">
        <v>59</v>
      </c>
      <c r="L61" t="s">
        <v>60</v>
      </c>
      <c r="M61" t="s">
        <v>76</v>
      </c>
      <c r="N61" s="34">
        <v>42623</v>
      </c>
      <c r="O61" s="62">
        <v>33750</v>
      </c>
      <c r="P61" s="62">
        <v>55350</v>
      </c>
      <c r="Q61" s="62">
        <v>21600</v>
      </c>
      <c r="R61">
        <v>35</v>
      </c>
      <c r="S61" s="62">
        <v>1937250</v>
      </c>
      <c r="T61" s="15">
        <v>0.03</v>
      </c>
      <c r="U61" s="62">
        <v>58118</v>
      </c>
      <c r="V61" s="62">
        <v>1879133</v>
      </c>
    </row>
    <row r="62" spans="1:22" x14ac:dyDescent="0.3">
      <c r="A62" t="s">
        <v>285</v>
      </c>
      <c r="B62" s="34">
        <v>42623</v>
      </c>
      <c r="C62">
        <v>2016</v>
      </c>
      <c r="D62" t="s">
        <v>286</v>
      </c>
      <c r="E62" t="s">
        <v>133</v>
      </c>
      <c r="F62" t="s">
        <v>261</v>
      </c>
      <c r="G62" t="s">
        <v>106</v>
      </c>
      <c r="H62" t="s">
        <v>194</v>
      </c>
      <c r="I62" t="s">
        <v>117</v>
      </c>
      <c r="J62" t="s">
        <v>287</v>
      </c>
      <c r="K62" t="s">
        <v>59</v>
      </c>
      <c r="L62" t="s">
        <v>60</v>
      </c>
      <c r="M62" t="s">
        <v>76</v>
      </c>
      <c r="N62" s="34">
        <v>42623</v>
      </c>
      <c r="O62" s="62">
        <v>185850</v>
      </c>
      <c r="P62" s="62">
        <v>299700</v>
      </c>
      <c r="Q62" s="62">
        <v>113850</v>
      </c>
      <c r="R62">
        <v>13</v>
      </c>
      <c r="S62" s="62">
        <v>3896100</v>
      </c>
      <c r="T62" s="15">
        <v>0.1</v>
      </c>
      <c r="U62" s="62">
        <v>389610</v>
      </c>
      <c r="V62" s="62">
        <v>3506490</v>
      </c>
    </row>
    <row r="63" spans="1:22" x14ac:dyDescent="0.3">
      <c r="A63" t="s">
        <v>288</v>
      </c>
      <c r="B63" s="34">
        <v>42625</v>
      </c>
      <c r="C63">
        <v>2016</v>
      </c>
      <c r="D63" t="s">
        <v>289</v>
      </c>
      <c r="E63" t="s">
        <v>290</v>
      </c>
      <c r="F63" t="s">
        <v>71</v>
      </c>
      <c r="G63" t="s">
        <v>72</v>
      </c>
      <c r="H63" t="s">
        <v>88</v>
      </c>
      <c r="I63" t="s">
        <v>117</v>
      </c>
      <c r="J63" t="s">
        <v>291</v>
      </c>
      <c r="K63" t="s">
        <v>59</v>
      </c>
      <c r="L63" t="s">
        <v>60</v>
      </c>
      <c r="M63" t="s">
        <v>61</v>
      </c>
      <c r="N63" s="34">
        <v>42625</v>
      </c>
      <c r="O63" s="62">
        <v>133800</v>
      </c>
      <c r="P63" s="62">
        <v>446100</v>
      </c>
      <c r="Q63" s="62">
        <v>312300</v>
      </c>
      <c r="R63">
        <v>14</v>
      </c>
      <c r="S63" s="62">
        <v>6245400</v>
      </c>
      <c r="T63" s="15">
        <v>0.02</v>
      </c>
      <c r="U63" s="62">
        <v>124908</v>
      </c>
      <c r="V63" s="62">
        <v>6120492</v>
      </c>
    </row>
    <row r="64" spans="1:22" x14ac:dyDescent="0.3">
      <c r="A64" t="s">
        <v>292</v>
      </c>
      <c r="B64" s="34">
        <v>42625</v>
      </c>
      <c r="C64">
        <v>2016</v>
      </c>
      <c r="D64" t="s">
        <v>293</v>
      </c>
      <c r="E64" t="s">
        <v>145</v>
      </c>
      <c r="F64" t="s">
        <v>71</v>
      </c>
      <c r="G64" t="s">
        <v>106</v>
      </c>
      <c r="H64" t="s">
        <v>146</v>
      </c>
      <c r="I64" t="s">
        <v>107</v>
      </c>
      <c r="J64" t="s">
        <v>294</v>
      </c>
      <c r="K64" t="s">
        <v>81</v>
      </c>
      <c r="L64" t="s">
        <v>60</v>
      </c>
      <c r="M64" t="s">
        <v>61</v>
      </c>
      <c r="N64" s="34">
        <v>42627</v>
      </c>
      <c r="O64" s="62">
        <v>908850</v>
      </c>
      <c r="P64" s="62">
        <v>1514700</v>
      </c>
      <c r="Q64" s="62">
        <v>605850</v>
      </c>
      <c r="R64">
        <v>33</v>
      </c>
      <c r="S64" s="62">
        <v>49985100</v>
      </c>
      <c r="T64" s="15">
        <v>0.05</v>
      </c>
      <c r="U64" s="62">
        <v>2499255</v>
      </c>
      <c r="V64" s="62">
        <v>47485845</v>
      </c>
    </row>
    <row r="65" spans="1:22" x14ac:dyDescent="0.3">
      <c r="A65" t="s">
        <v>295</v>
      </c>
      <c r="B65" s="34">
        <v>42625</v>
      </c>
      <c r="C65">
        <v>2016</v>
      </c>
      <c r="D65" t="s">
        <v>296</v>
      </c>
      <c r="E65" t="s">
        <v>53</v>
      </c>
      <c r="F65" t="s">
        <v>2228</v>
      </c>
      <c r="G65" t="s">
        <v>87</v>
      </c>
      <c r="H65" t="s">
        <v>56</v>
      </c>
      <c r="I65" t="s">
        <v>92</v>
      </c>
      <c r="J65" t="s">
        <v>297</v>
      </c>
      <c r="K65" t="s">
        <v>59</v>
      </c>
      <c r="L65" t="s">
        <v>67</v>
      </c>
      <c r="M65" t="s">
        <v>61</v>
      </c>
      <c r="N65" s="34">
        <v>42629</v>
      </c>
      <c r="O65" s="62">
        <v>52200</v>
      </c>
      <c r="P65" s="62">
        <v>81450</v>
      </c>
      <c r="Q65" s="62">
        <v>29250</v>
      </c>
      <c r="R65">
        <v>29</v>
      </c>
      <c r="S65" s="62">
        <v>2362050</v>
      </c>
      <c r="T65" s="15">
        <v>7.0000000000000007E-2</v>
      </c>
      <c r="U65" s="62">
        <v>165344</v>
      </c>
      <c r="V65" s="62">
        <v>2196707</v>
      </c>
    </row>
    <row r="66" spans="1:22" x14ac:dyDescent="0.3">
      <c r="A66" t="s">
        <v>298</v>
      </c>
      <c r="B66" s="34">
        <v>42627</v>
      </c>
      <c r="C66">
        <v>2016</v>
      </c>
      <c r="D66" t="s">
        <v>299</v>
      </c>
      <c r="E66" t="s">
        <v>165</v>
      </c>
      <c r="F66" t="s">
        <v>71</v>
      </c>
      <c r="G66" t="s">
        <v>106</v>
      </c>
      <c r="H66" t="s">
        <v>88</v>
      </c>
      <c r="I66" t="s">
        <v>92</v>
      </c>
      <c r="J66" t="s">
        <v>300</v>
      </c>
      <c r="K66" t="s">
        <v>81</v>
      </c>
      <c r="L66" t="s">
        <v>136</v>
      </c>
      <c r="M66" t="s">
        <v>61</v>
      </c>
      <c r="N66" s="34">
        <v>42629</v>
      </c>
      <c r="O66" s="62">
        <v>302700</v>
      </c>
      <c r="P66" s="62">
        <v>531150</v>
      </c>
      <c r="Q66" s="62">
        <v>228450</v>
      </c>
      <c r="R66">
        <v>38</v>
      </c>
      <c r="S66" s="62">
        <v>20183700</v>
      </c>
      <c r="T66" s="15">
        <v>0.03</v>
      </c>
      <c r="U66" s="62">
        <v>605511</v>
      </c>
      <c r="V66" s="62">
        <v>19578189</v>
      </c>
    </row>
    <row r="67" spans="1:22" x14ac:dyDescent="0.3">
      <c r="A67" t="s">
        <v>301</v>
      </c>
      <c r="B67" s="34">
        <v>42629</v>
      </c>
      <c r="C67">
        <v>2016</v>
      </c>
      <c r="D67" t="s">
        <v>302</v>
      </c>
      <c r="E67" t="s">
        <v>303</v>
      </c>
      <c r="F67" t="s">
        <v>71</v>
      </c>
      <c r="G67" t="s">
        <v>106</v>
      </c>
      <c r="H67" t="s">
        <v>304</v>
      </c>
      <c r="I67" t="s">
        <v>107</v>
      </c>
      <c r="J67" t="s">
        <v>305</v>
      </c>
      <c r="K67" t="s">
        <v>59</v>
      </c>
      <c r="L67" t="s">
        <v>67</v>
      </c>
      <c r="M67" t="s">
        <v>61</v>
      </c>
      <c r="N67" s="34">
        <v>42631</v>
      </c>
      <c r="O67" s="62">
        <v>26400</v>
      </c>
      <c r="P67" s="62">
        <v>50700</v>
      </c>
      <c r="Q67" s="62">
        <v>24300</v>
      </c>
      <c r="R67">
        <v>34</v>
      </c>
      <c r="S67" s="62">
        <v>1723800</v>
      </c>
      <c r="T67" s="15">
        <v>7.0000000000000007E-2</v>
      </c>
      <c r="U67" s="62">
        <v>120666</v>
      </c>
      <c r="V67" s="62">
        <v>1603134</v>
      </c>
    </row>
    <row r="68" spans="1:22" x14ac:dyDescent="0.3">
      <c r="A68" t="s">
        <v>306</v>
      </c>
      <c r="B68" s="34">
        <v>42630</v>
      </c>
      <c r="C68">
        <v>2016</v>
      </c>
      <c r="D68" t="s">
        <v>307</v>
      </c>
      <c r="E68" t="s">
        <v>215</v>
      </c>
      <c r="F68" t="s">
        <v>71</v>
      </c>
      <c r="G68" t="s">
        <v>55</v>
      </c>
      <c r="H68" t="s">
        <v>146</v>
      </c>
      <c r="I68" t="s">
        <v>74</v>
      </c>
      <c r="J68" t="s">
        <v>126</v>
      </c>
      <c r="K68" t="s">
        <v>59</v>
      </c>
      <c r="L68" t="s">
        <v>60</v>
      </c>
      <c r="M68" t="s">
        <v>76</v>
      </c>
      <c r="N68" s="34">
        <v>42632</v>
      </c>
      <c r="O68" s="62">
        <v>540300</v>
      </c>
      <c r="P68" s="62">
        <v>871500</v>
      </c>
      <c r="Q68" s="62">
        <v>331200</v>
      </c>
      <c r="R68">
        <v>10</v>
      </c>
      <c r="S68" s="62">
        <v>8715000</v>
      </c>
      <c r="T68" s="15">
        <v>0.09</v>
      </c>
      <c r="U68" s="62">
        <v>784350</v>
      </c>
      <c r="V68" s="62">
        <v>7930650</v>
      </c>
    </row>
    <row r="69" spans="1:22" x14ac:dyDescent="0.3">
      <c r="A69" t="s">
        <v>308</v>
      </c>
      <c r="B69" s="34">
        <v>42630</v>
      </c>
      <c r="C69">
        <v>2016</v>
      </c>
      <c r="D69" t="s">
        <v>309</v>
      </c>
      <c r="E69" t="s">
        <v>159</v>
      </c>
      <c r="F69" t="s">
        <v>71</v>
      </c>
      <c r="G69" t="s">
        <v>72</v>
      </c>
      <c r="H69" t="s">
        <v>122</v>
      </c>
      <c r="I69" t="s">
        <v>92</v>
      </c>
      <c r="J69" t="s">
        <v>276</v>
      </c>
      <c r="K69" t="s">
        <v>81</v>
      </c>
      <c r="L69" t="s">
        <v>60</v>
      </c>
      <c r="M69" t="s">
        <v>61</v>
      </c>
      <c r="N69" s="34">
        <v>42630</v>
      </c>
      <c r="O69" s="62">
        <v>2347500</v>
      </c>
      <c r="P69" s="62">
        <v>4514550</v>
      </c>
      <c r="Q69" s="62">
        <v>2167050</v>
      </c>
      <c r="R69">
        <v>38</v>
      </c>
      <c r="S69" s="62">
        <v>171552900</v>
      </c>
      <c r="T69" s="15">
        <v>0.09</v>
      </c>
      <c r="U69" s="62">
        <v>15439761</v>
      </c>
      <c r="V69" s="62">
        <v>156113139</v>
      </c>
    </row>
    <row r="70" spans="1:22" x14ac:dyDescent="0.3">
      <c r="A70" t="s">
        <v>310</v>
      </c>
      <c r="B70" s="34">
        <v>42631</v>
      </c>
      <c r="C70">
        <v>2016</v>
      </c>
      <c r="D70" t="s">
        <v>311</v>
      </c>
      <c r="E70" t="s">
        <v>312</v>
      </c>
      <c r="F70" t="s">
        <v>71</v>
      </c>
      <c r="G70" t="s">
        <v>106</v>
      </c>
      <c r="H70" t="s">
        <v>88</v>
      </c>
      <c r="I70" t="s">
        <v>117</v>
      </c>
      <c r="J70" t="s">
        <v>135</v>
      </c>
      <c r="K70" t="s">
        <v>59</v>
      </c>
      <c r="L70" t="s">
        <v>136</v>
      </c>
      <c r="M70" t="s">
        <v>61</v>
      </c>
      <c r="N70" s="34">
        <v>42633</v>
      </c>
      <c r="O70" s="62">
        <v>51300</v>
      </c>
      <c r="P70" s="62">
        <v>125100</v>
      </c>
      <c r="Q70" s="62">
        <v>73800</v>
      </c>
      <c r="R70">
        <v>30</v>
      </c>
      <c r="S70" s="62">
        <v>3753000</v>
      </c>
      <c r="T70" s="15">
        <v>0.02</v>
      </c>
      <c r="U70" s="62">
        <v>75060</v>
      </c>
      <c r="V70" s="62">
        <v>3677940</v>
      </c>
    </row>
    <row r="71" spans="1:22" x14ac:dyDescent="0.3">
      <c r="A71" t="s">
        <v>313</v>
      </c>
      <c r="B71" s="34">
        <v>42632</v>
      </c>
      <c r="C71">
        <v>2016</v>
      </c>
      <c r="D71" t="s">
        <v>314</v>
      </c>
      <c r="E71" t="s">
        <v>315</v>
      </c>
      <c r="F71" t="s">
        <v>71</v>
      </c>
      <c r="G71" t="s">
        <v>72</v>
      </c>
      <c r="H71" t="s">
        <v>316</v>
      </c>
      <c r="I71" t="s">
        <v>107</v>
      </c>
      <c r="J71" t="s">
        <v>294</v>
      </c>
      <c r="K71" t="s">
        <v>81</v>
      </c>
      <c r="L71" t="s">
        <v>60</v>
      </c>
      <c r="M71" t="s">
        <v>61</v>
      </c>
      <c r="N71" s="34">
        <v>42633</v>
      </c>
      <c r="O71" s="62">
        <v>908850</v>
      </c>
      <c r="P71" s="62">
        <v>1514700</v>
      </c>
      <c r="Q71" s="62">
        <v>605850</v>
      </c>
      <c r="R71">
        <v>29</v>
      </c>
      <c r="S71" s="62">
        <v>43926300</v>
      </c>
      <c r="T71" s="15">
        <v>0.03</v>
      </c>
      <c r="U71" s="62">
        <v>1317789</v>
      </c>
      <c r="V71" s="62">
        <v>42608511</v>
      </c>
    </row>
    <row r="72" spans="1:22" x14ac:dyDescent="0.3">
      <c r="A72" t="s">
        <v>317</v>
      </c>
      <c r="B72" s="34">
        <v>42634</v>
      </c>
      <c r="C72">
        <v>2016</v>
      </c>
      <c r="D72" t="s">
        <v>318</v>
      </c>
      <c r="E72" t="s">
        <v>319</v>
      </c>
      <c r="F72" t="s">
        <v>71</v>
      </c>
      <c r="G72" t="s">
        <v>72</v>
      </c>
      <c r="H72" t="s">
        <v>194</v>
      </c>
      <c r="I72" t="s">
        <v>107</v>
      </c>
      <c r="J72" t="s">
        <v>320</v>
      </c>
      <c r="K72" t="s">
        <v>59</v>
      </c>
      <c r="L72" t="s">
        <v>60</v>
      </c>
      <c r="M72" t="s">
        <v>61</v>
      </c>
      <c r="N72" s="34">
        <v>42634</v>
      </c>
      <c r="O72" s="62">
        <v>2682450</v>
      </c>
      <c r="P72" s="62">
        <v>6238200</v>
      </c>
      <c r="Q72" s="62">
        <v>3555750</v>
      </c>
      <c r="R72">
        <v>2</v>
      </c>
      <c r="S72" s="62">
        <v>12476400</v>
      </c>
      <c r="T72" s="15">
        <v>7.0000000000000007E-2</v>
      </c>
      <c r="U72" s="62">
        <v>873348</v>
      </c>
      <c r="V72" s="62">
        <v>11603052</v>
      </c>
    </row>
    <row r="73" spans="1:22" x14ac:dyDescent="0.3">
      <c r="A73" t="s">
        <v>321</v>
      </c>
      <c r="B73" s="34">
        <v>42635</v>
      </c>
      <c r="C73">
        <v>2016</v>
      </c>
      <c r="D73" t="s">
        <v>322</v>
      </c>
      <c r="E73" t="s">
        <v>323</v>
      </c>
      <c r="F73" t="s">
        <v>71</v>
      </c>
      <c r="G73" t="s">
        <v>106</v>
      </c>
      <c r="H73" t="s">
        <v>194</v>
      </c>
      <c r="I73" t="s">
        <v>117</v>
      </c>
      <c r="J73" t="s">
        <v>173</v>
      </c>
      <c r="K73" t="s">
        <v>59</v>
      </c>
      <c r="L73" t="s">
        <v>67</v>
      </c>
      <c r="M73" t="s">
        <v>61</v>
      </c>
      <c r="N73" s="34">
        <v>42637</v>
      </c>
      <c r="O73" s="62">
        <v>37800</v>
      </c>
      <c r="P73" s="62">
        <v>60000</v>
      </c>
      <c r="Q73" s="62">
        <v>22200</v>
      </c>
      <c r="R73">
        <v>39</v>
      </c>
      <c r="S73" s="62">
        <v>2340000</v>
      </c>
      <c r="T73" s="15">
        <v>0.08</v>
      </c>
      <c r="U73" s="62">
        <v>187200</v>
      </c>
      <c r="V73" s="62">
        <v>2152800</v>
      </c>
    </row>
    <row r="74" spans="1:22" x14ac:dyDescent="0.3">
      <c r="A74" t="s">
        <v>324</v>
      </c>
      <c r="B74" s="34">
        <v>42636</v>
      </c>
      <c r="C74">
        <v>2016</v>
      </c>
      <c r="D74" t="s">
        <v>325</v>
      </c>
      <c r="E74" t="s">
        <v>323</v>
      </c>
      <c r="F74" t="s">
        <v>71</v>
      </c>
      <c r="G74" t="s">
        <v>87</v>
      </c>
      <c r="H74" t="s">
        <v>194</v>
      </c>
      <c r="I74" t="s">
        <v>92</v>
      </c>
      <c r="J74" t="s">
        <v>326</v>
      </c>
      <c r="K74" t="s">
        <v>59</v>
      </c>
      <c r="L74" t="s">
        <v>60</v>
      </c>
      <c r="M74" t="s">
        <v>61</v>
      </c>
      <c r="N74" s="34">
        <v>42638</v>
      </c>
      <c r="O74" s="62">
        <v>297450</v>
      </c>
      <c r="P74" s="62">
        <v>464700</v>
      </c>
      <c r="Q74" s="62">
        <v>167250</v>
      </c>
      <c r="R74">
        <v>49</v>
      </c>
      <c r="S74" s="62">
        <v>22770300</v>
      </c>
      <c r="T74" s="15">
        <v>0.09</v>
      </c>
      <c r="U74" s="62">
        <v>2049327</v>
      </c>
      <c r="V74" s="62">
        <v>20720973</v>
      </c>
    </row>
    <row r="75" spans="1:22" x14ac:dyDescent="0.3">
      <c r="A75" t="s">
        <v>327</v>
      </c>
      <c r="B75" s="34">
        <v>42640</v>
      </c>
      <c r="C75">
        <v>2016</v>
      </c>
      <c r="D75" t="s">
        <v>328</v>
      </c>
      <c r="E75" t="s">
        <v>70</v>
      </c>
      <c r="F75" t="s">
        <v>71</v>
      </c>
      <c r="G75" t="s">
        <v>106</v>
      </c>
      <c r="H75" t="s">
        <v>73</v>
      </c>
      <c r="I75" t="s">
        <v>117</v>
      </c>
      <c r="J75" t="s">
        <v>276</v>
      </c>
      <c r="K75" t="s">
        <v>81</v>
      </c>
      <c r="L75" t="s">
        <v>60</v>
      </c>
      <c r="M75" t="s">
        <v>61</v>
      </c>
      <c r="N75" s="34">
        <v>42642</v>
      </c>
      <c r="O75" s="62">
        <v>2347500</v>
      </c>
      <c r="P75" s="62">
        <v>4514550</v>
      </c>
      <c r="Q75" s="62">
        <v>2167050</v>
      </c>
      <c r="R75">
        <v>5</v>
      </c>
      <c r="S75" s="62">
        <v>22572750</v>
      </c>
      <c r="T75" s="15">
        <v>7.0000000000000007E-2</v>
      </c>
      <c r="U75" s="62">
        <v>1580093</v>
      </c>
      <c r="V75" s="62">
        <v>20992658</v>
      </c>
    </row>
    <row r="76" spans="1:22" x14ac:dyDescent="0.3">
      <c r="A76" t="s">
        <v>329</v>
      </c>
      <c r="B76" s="34">
        <v>42640</v>
      </c>
      <c r="C76">
        <v>2016</v>
      </c>
      <c r="D76" t="s">
        <v>330</v>
      </c>
      <c r="E76" t="s">
        <v>172</v>
      </c>
      <c r="F76" t="s">
        <v>2228</v>
      </c>
      <c r="G76" t="s">
        <v>87</v>
      </c>
      <c r="H76" t="s">
        <v>65</v>
      </c>
      <c r="I76" t="s">
        <v>57</v>
      </c>
      <c r="J76" t="s">
        <v>331</v>
      </c>
      <c r="K76" t="s">
        <v>59</v>
      </c>
      <c r="L76" t="s">
        <v>67</v>
      </c>
      <c r="M76" t="s">
        <v>76</v>
      </c>
      <c r="N76" s="34">
        <v>42642</v>
      </c>
      <c r="O76" s="62">
        <v>43500</v>
      </c>
      <c r="P76" s="62">
        <v>71400</v>
      </c>
      <c r="Q76" s="62">
        <v>27900</v>
      </c>
      <c r="R76">
        <v>27</v>
      </c>
      <c r="S76" s="62">
        <v>1927800</v>
      </c>
      <c r="T76" s="15">
        <v>7.0000000000000007E-2</v>
      </c>
      <c r="U76" s="62">
        <v>134946</v>
      </c>
      <c r="V76" s="62">
        <v>1792854</v>
      </c>
    </row>
    <row r="77" spans="1:22" x14ac:dyDescent="0.3">
      <c r="A77" t="s">
        <v>332</v>
      </c>
      <c r="B77" s="34">
        <v>42641</v>
      </c>
      <c r="C77">
        <v>2016</v>
      </c>
      <c r="D77" t="s">
        <v>333</v>
      </c>
      <c r="E77" t="s">
        <v>334</v>
      </c>
      <c r="F77" t="s">
        <v>2228</v>
      </c>
      <c r="G77" t="s">
        <v>72</v>
      </c>
      <c r="H77" t="s">
        <v>65</v>
      </c>
      <c r="I77" t="s">
        <v>92</v>
      </c>
      <c r="J77" t="s">
        <v>276</v>
      </c>
      <c r="K77" t="s">
        <v>81</v>
      </c>
      <c r="L77" t="s">
        <v>60</v>
      </c>
      <c r="M77" t="s">
        <v>61</v>
      </c>
      <c r="N77" s="34">
        <v>42641</v>
      </c>
      <c r="O77" s="62">
        <v>2347500</v>
      </c>
      <c r="P77" s="62">
        <v>4514550</v>
      </c>
      <c r="Q77" s="62">
        <v>2167050</v>
      </c>
      <c r="R77">
        <v>1</v>
      </c>
      <c r="S77" s="62">
        <v>4514550</v>
      </c>
      <c r="T77" s="15">
        <v>0.06</v>
      </c>
      <c r="U77" s="62">
        <v>270873</v>
      </c>
      <c r="V77" s="62">
        <v>4243677</v>
      </c>
    </row>
    <row r="78" spans="1:22" x14ac:dyDescent="0.3">
      <c r="A78" t="s">
        <v>335</v>
      </c>
      <c r="B78" s="34">
        <v>42645</v>
      </c>
      <c r="C78">
        <v>2016</v>
      </c>
      <c r="D78" t="s">
        <v>149</v>
      </c>
      <c r="E78" t="s">
        <v>150</v>
      </c>
      <c r="F78" t="s">
        <v>71</v>
      </c>
      <c r="G78" t="s">
        <v>106</v>
      </c>
      <c r="H78" t="s">
        <v>88</v>
      </c>
      <c r="I78" t="s">
        <v>117</v>
      </c>
      <c r="J78" t="s">
        <v>280</v>
      </c>
      <c r="K78" t="s">
        <v>59</v>
      </c>
      <c r="L78" t="s">
        <v>67</v>
      </c>
      <c r="M78" t="s">
        <v>61</v>
      </c>
      <c r="N78" s="34">
        <v>42646</v>
      </c>
      <c r="O78" s="62">
        <v>34350</v>
      </c>
      <c r="P78" s="62">
        <v>53700</v>
      </c>
      <c r="Q78" s="62">
        <v>19350</v>
      </c>
      <c r="R78">
        <v>10</v>
      </c>
      <c r="S78" s="62">
        <v>537000</v>
      </c>
      <c r="T78" s="15">
        <v>0.05</v>
      </c>
      <c r="U78" s="62">
        <v>26850</v>
      </c>
      <c r="V78" s="62">
        <v>510150</v>
      </c>
    </row>
    <row r="79" spans="1:22" x14ac:dyDescent="0.3">
      <c r="A79" t="s">
        <v>336</v>
      </c>
      <c r="B79" s="34">
        <v>42646</v>
      </c>
      <c r="C79">
        <v>2016</v>
      </c>
      <c r="D79" t="s">
        <v>337</v>
      </c>
      <c r="E79" t="s">
        <v>245</v>
      </c>
      <c r="F79" t="s">
        <v>71</v>
      </c>
      <c r="G79" t="s">
        <v>72</v>
      </c>
      <c r="H79" t="s">
        <v>146</v>
      </c>
      <c r="I79" t="s">
        <v>117</v>
      </c>
      <c r="J79" t="s">
        <v>98</v>
      </c>
      <c r="K79" t="s">
        <v>59</v>
      </c>
      <c r="L79" t="s">
        <v>60</v>
      </c>
      <c r="M79" t="s">
        <v>61</v>
      </c>
      <c r="N79" s="34">
        <v>42647</v>
      </c>
      <c r="O79" s="62">
        <v>1490850</v>
      </c>
      <c r="P79" s="62">
        <v>2443950</v>
      </c>
      <c r="Q79" s="62">
        <v>953100</v>
      </c>
      <c r="R79">
        <v>7</v>
      </c>
      <c r="S79" s="62">
        <v>17107650</v>
      </c>
      <c r="T79" s="15">
        <v>0.03</v>
      </c>
      <c r="U79" s="62">
        <v>513230</v>
      </c>
      <c r="V79" s="62">
        <v>16594421</v>
      </c>
    </row>
    <row r="80" spans="1:22" x14ac:dyDescent="0.3">
      <c r="A80" t="s">
        <v>338</v>
      </c>
      <c r="B80" s="34">
        <v>42646</v>
      </c>
      <c r="C80">
        <v>2016</v>
      </c>
      <c r="D80" t="s">
        <v>339</v>
      </c>
      <c r="E80" t="s">
        <v>340</v>
      </c>
      <c r="F80" t="s">
        <v>2228</v>
      </c>
      <c r="G80" t="s">
        <v>106</v>
      </c>
      <c r="H80" t="s">
        <v>65</v>
      </c>
      <c r="I80" t="s">
        <v>57</v>
      </c>
      <c r="J80" t="s">
        <v>341</v>
      </c>
      <c r="K80" t="s">
        <v>59</v>
      </c>
      <c r="L80" t="s">
        <v>67</v>
      </c>
      <c r="M80" t="s">
        <v>76</v>
      </c>
      <c r="N80" s="34">
        <v>42648</v>
      </c>
      <c r="O80" s="62">
        <v>24000</v>
      </c>
      <c r="P80" s="62">
        <v>39300</v>
      </c>
      <c r="Q80" s="62">
        <v>15300</v>
      </c>
      <c r="R80">
        <v>34</v>
      </c>
      <c r="S80" s="62">
        <v>1336200</v>
      </c>
      <c r="T80" s="15">
        <v>0.08</v>
      </c>
      <c r="U80" s="62">
        <v>106896</v>
      </c>
      <c r="V80" s="62">
        <v>1229304</v>
      </c>
    </row>
    <row r="81" spans="1:22" x14ac:dyDescent="0.3">
      <c r="A81" t="s">
        <v>342</v>
      </c>
      <c r="B81" s="34">
        <v>42649</v>
      </c>
      <c r="C81">
        <v>2016</v>
      </c>
      <c r="D81" t="s">
        <v>343</v>
      </c>
      <c r="E81" t="s">
        <v>344</v>
      </c>
      <c r="F81" t="s">
        <v>71</v>
      </c>
      <c r="G81" t="s">
        <v>72</v>
      </c>
      <c r="H81" t="s">
        <v>73</v>
      </c>
      <c r="I81" t="s">
        <v>57</v>
      </c>
      <c r="J81" t="s">
        <v>345</v>
      </c>
      <c r="K81" t="s">
        <v>59</v>
      </c>
      <c r="L81" t="s">
        <v>60</v>
      </c>
      <c r="M81" t="s">
        <v>61</v>
      </c>
      <c r="N81" s="34">
        <v>42650</v>
      </c>
      <c r="O81" s="62">
        <v>51000</v>
      </c>
      <c r="P81" s="62">
        <v>81000</v>
      </c>
      <c r="Q81" s="62">
        <v>30000</v>
      </c>
      <c r="R81">
        <v>25</v>
      </c>
      <c r="S81" s="62">
        <v>2025000</v>
      </c>
      <c r="T81" s="15">
        <v>0.09</v>
      </c>
      <c r="U81" s="62">
        <v>182250</v>
      </c>
      <c r="V81" s="62">
        <v>1842750</v>
      </c>
    </row>
    <row r="82" spans="1:22" x14ac:dyDescent="0.3">
      <c r="A82" t="s">
        <v>346</v>
      </c>
      <c r="B82" s="34">
        <v>42650</v>
      </c>
      <c r="C82">
        <v>2016</v>
      </c>
      <c r="D82" t="s">
        <v>347</v>
      </c>
      <c r="E82" t="s">
        <v>348</v>
      </c>
      <c r="F82" t="s">
        <v>261</v>
      </c>
      <c r="G82" t="s">
        <v>55</v>
      </c>
      <c r="H82" t="s">
        <v>146</v>
      </c>
      <c r="I82" t="s">
        <v>57</v>
      </c>
      <c r="J82" t="s">
        <v>349</v>
      </c>
      <c r="K82" t="s">
        <v>59</v>
      </c>
      <c r="L82" t="s">
        <v>67</v>
      </c>
      <c r="M82" t="s">
        <v>61</v>
      </c>
      <c r="N82" s="34">
        <v>42651</v>
      </c>
      <c r="O82" s="62">
        <v>166650</v>
      </c>
      <c r="P82" s="62">
        <v>297600</v>
      </c>
      <c r="Q82" s="62">
        <v>130950</v>
      </c>
      <c r="R82">
        <v>26</v>
      </c>
      <c r="S82" s="62">
        <v>7737600</v>
      </c>
      <c r="T82" s="15">
        <v>7.0000000000000007E-2</v>
      </c>
      <c r="U82" s="62">
        <v>541632</v>
      </c>
      <c r="V82" s="62">
        <v>7195968</v>
      </c>
    </row>
    <row r="83" spans="1:22" x14ac:dyDescent="0.3">
      <c r="A83" t="s">
        <v>350</v>
      </c>
      <c r="B83" s="34">
        <v>42651</v>
      </c>
      <c r="C83">
        <v>2016</v>
      </c>
      <c r="D83" t="s">
        <v>351</v>
      </c>
      <c r="E83" t="s">
        <v>352</v>
      </c>
      <c r="F83" t="s">
        <v>261</v>
      </c>
      <c r="G83" t="s">
        <v>72</v>
      </c>
      <c r="H83" t="s">
        <v>112</v>
      </c>
      <c r="I83" t="s">
        <v>74</v>
      </c>
      <c r="J83" t="s">
        <v>151</v>
      </c>
      <c r="K83" t="s">
        <v>59</v>
      </c>
      <c r="L83" t="s">
        <v>67</v>
      </c>
      <c r="M83" t="s">
        <v>61</v>
      </c>
      <c r="N83" s="34">
        <v>42652</v>
      </c>
      <c r="O83" s="62">
        <v>27300</v>
      </c>
      <c r="P83" s="62">
        <v>44700</v>
      </c>
      <c r="Q83" s="62">
        <v>17400</v>
      </c>
      <c r="R83">
        <v>3</v>
      </c>
      <c r="S83" s="62">
        <v>134100</v>
      </c>
      <c r="T83" s="15">
        <v>0.09</v>
      </c>
      <c r="U83" s="62">
        <v>12069</v>
      </c>
      <c r="V83" s="62">
        <v>122031</v>
      </c>
    </row>
    <row r="84" spans="1:22" x14ac:dyDescent="0.3">
      <c r="A84" t="s">
        <v>353</v>
      </c>
      <c r="B84" s="34">
        <v>42654</v>
      </c>
      <c r="C84">
        <v>2016</v>
      </c>
      <c r="D84" t="s">
        <v>354</v>
      </c>
      <c r="E84" t="s">
        <v>116</v>
      </c>
      <c r="F84" t="s">
        <v>2228</v>
      </c>
      <c r="G84" t="s">
        <v>55</v>
      </c>
      <c r="H84" t="s">
        <v>56</v>
      </c>
      <c r="I84" t="s">
        <v>117</v>
      </c>
      <c r="J84" t="s">
        <v>355</v>
      </c>
      <c r="K84" t="s">
        <v>59</v>
      </c>
      <c r="L84" t="s">
        <v>60</v>
      </c>
      <c r="M84" t="s">
        <v>61</v>
      </c>
      <c r="N84" s="34">
        <v>42656</v>
      </c>
      <c r="O84" s="62">
        <v>19950</v>
      </c>
      <c r="P84" s="62">
        <v>31200</v>
      </c>
      <c r="Q84" s="62">
        <v>11250</v>
      </c>
      <c r="R84">
        <v>44</v>
      </c>
      <c r="S84" s="62">
        <v>1372800</v>
      </c>
      <c r="T84" s="15">
        <v>0.04</v>
      </c>
      <c r="U84" s="62">
        <v>54912</v>
      </c>
      <c r="V84" s="62">
        <v>1317888</v>
      </c>
    </row>
    <row r="85" spans="1:22" x14ac:dyDescent="0.3">
      <c r="A85" t="s">
        <v>356</v>
      </c>
      <c r="B85" s="34">
        <v>42654</v>
      </c>
      <c r="C85">
        <v>2016</v>
      </c>
      <c r="D85" t="s">
        <v>357</v>
      </c>
      <c r="E85" t="s">
        <v>358</v>
      </c>
      <c r="F85" t="s">
        <v>71</v>
      </c>
      <c r="G85" t="s">
        <v>106</v>
      </c>
      <c r="H85" t="s">
        <v>73</v>
      </c>
      <c r="I85" t="s">
        <v>107</v>
      </c>
      <c r="J85" t="s">
        <v>359</v>
      </c>
      <c r="K85" t="s">
        <v>81</v>
      </c>
      <c r="L85" t="s">
        <v>227</v>
      </c>
      <c r="M85" t="s">
        <v>61</v>
      </c>
      <c r="N85" s="34">
        <v>42656</v>
      </c>
      <c r="O85" s="62">
        <v>118800</v>
      </c>
      <c r="P85" s="62">
        <v>194850</v>
      </c>
      <c r="Q85" s="62">
        <v>76050</v>
      </c>
      <c r="R85">
        <v>49</v>
      </c>
      <c r="S85" s="62">
        <v>9547650</v>
      </c>
      <c r="T85" s="15">
        <v>7.0000000000000007E-2</v>
      </c>
      <c r="U85" s="62">
        <v>668336</v>
      </c>
      <c r="V85" s="62">
        <v>8879315</v>
      </c>
    </row>
    <row r="86" spans="1:22" x14ac:dyDescent="0.3">
      <c r="A86" t="s">
        <v>360</v>
      </c>
      <c r="B86" s="34">
        <v>42655</v>
      </c>
      <c r="C86">
        <v>2016</v>
      </c>
      <c r="D86" t="s">
        <v>361</v>
      </c>
      <c r="E86" t="s">
        <v>193</v>
      </c>
      <c r="F86" t="s">
        <v>71</v>
      </c>
      <c r="G86" t="s">
        <v>106</v>
      </c>
      <c r="H86" t="s">
        <v>194</v>
      </c>
      <c r="I86" t="s">
        <v>92</v>
      </c>
      <c r="J86" t="s">
        <v>186</v>
      </c>
      <c r="K86" t="s">
        <v>81</v>
      </c>
      <c r="L86" t="s">
        <v>60</v>
      </c>
      <c r="M86" t="s">
        <v>61</v>
      </c>
      <c r="N86" s="34">
        <v>42659</v>
      </c>
      <c r="O86" s="62">
        <v>95850</v>
      </c>
      <c r="P86" s="62">
        <v>299700</v>
      </c>
      <c r="Q86" s="62">
        <v>203850</v>
      </c>
      <c r="R86">
        <v>19</v>
      </c>
      <c r="S86" s="62">
        <v>5694300</v>
      </c>
      <c r="T86" s="15">
        <v>0.08</v>
      </c>
      <c r="U86" s="62">
        <v>455544</v>
      </c>
      <c r="V86" s="62">
        <v>5238756</v>
      </c>
    </row>
    <row r="87" spans="1:22" x14ac:dyDescent="0.3">
      <c r="A87" t="s">
        <v>362</v>
      </c>
      <c r="B87" s="34">
        <v>42657</v>
      </c>
      <c r="C87">
        <v>2016</v>
      </c>
      <c r="D87" t="s">
        <v>363</v>
      </c>
      <c r="E87" t="s">
        <v>364</v>
      </c>
      <c r="F87" t="s">
        <v>71</v>
      </c>
      <c r="G87" t="s">
        <v>87</v>
      </c>
      <c r="H87" t="s">
        <v>97</v>
      </c>
      <c r="I87" t="s">
        <v>57</v>
      </c>
      <c r="J87" t="s">
        <v>216</v>
      </c>
      <c r="K87" t="s">
        <v>81</v>
      </c>
      <c r="L87" t="s">
        <v>136</v>
      </c>
      <c r="M87" t="s">
        <v>76</v>
      </c>
      <c r="N87" s="34">
        <v>42658</v>
      </c>
      <c r="O87" s="62">
        <v>28050</v>
      </c>
      <c r="P87" s="62">
        <v>121800</v>
      </c>
      <c r="Q87" s="62">
        <v>93750</v>
      </c>
      <c r="R87">
        <v>32</v>
      </c>
      <c r="S87" s="62">
        <v>3897600</v>
      </c>
      <c r="T87" s="15">
        <v>0.08</v>
      </c>
      <c r="U87" s="62">
        <v>311808</v>
      </c>
      <c r="V87" s="62">
        <v>3585792</v>
      </c>
    </row>
    <row r="88" spans="1:22" x14ac:dyDescent="0.3">
      <c r="A88" t="s">
        <v>365</v>
      </c>
      <c r="B88" s="34">
        <v>42658</v>
      </c>
      <c r="C88">
        <v>2016</v>
      </c>
      <c r="D88" t="s">
        <v>366</v>
      </c>
      <c r="E88" t="s">
        <v>180</v>
      </c>
      <c r="F88" t="s">
        <v>2228</v>
      </c>
      <c r="G88" t="s">
        <v>55</v>
      </c>
      <c r="H88" t="s">
        <v>65</v>
      </c>
      <c r="I88" t="s">
        <v>57</v>
      </c>
      <c r="J88" t="s">
        <v>367</v>
      </c>
      <c r="K88" t="s">
        <v>59</v>
      </c>
      <c r="L88" t="s">
        <v>60</v>
      </c>
      <c r="M88" t="s">
        <v>61</v>
      </c>
      <c r="N88" s="34">
        <v>42660</v>
      </c>
      <c r="O88" s="62">
        <v>29700</v>
      </c>
      <c r="P88" s="62">
        <v>47250</v>
      </c>
      <c r="Q88" s="62">
        <v>17550</v>
      </c>
      <c r="R88">
        <v>23</v>
      </c>
      <c r="S88" s="62">
        <v>1086750</v>
      </c>
      <c r="T88" s="15">
        <v>0.01</v>
      </c>
      <c r="U88" s="62">
        <v>10868</v>
      </c>
      <c r="V88" s="62">
        <v>1075883</v>
      </c>
    </row>
    <row r="89" spans="1:22" x14ac:dyDescent="0.3">
      <c r="A89" t="s">
        <v>368</v>
      </c>
      <c r="B89" s="34">
        <v>42658</v>
      </c>
      <c r="C89">
        <v>2016</v>
      </c>
      <c r="D89" t="s">
        <v>369</v>
      </c>
      <c r="E89" t="s">
        <v>370</v>
      </c>
      <c r="F89" t="s">
        <v>71</v>
      </c>
      <c r="G89" t="s">
        <v>72</v>
      </c>
      <c r="H89" t="s">
        <v>146</v>
      </c>
      <c r="I89" t="s">
        <v>107</v>
      </c>
      <c r="J89" t="s">
        <v>2230</v>
      </c>
      <c r="K89" t="s">
        <v>59</v>
      </c>
      <c r="L89" t="s">
        <v>60</v>
      </c>
      <c r="M89" t="s">
        <v>61</v>
      </c>
      <c r="N89" s="34">
        <v>42660</v>
      </c>
      <c r="O89" s="62">
        <v>252750</v>
      </c>
      <c r="P89" s="62">
        <v>407700</v>
      </c>
      <c r="Q89" s="62">
        <v>154950</v>
      </c>
      <c r="R89">
        <v>34</v>
      </c>
      <c r="S89" s="62">
        <v>13861800</v>
      </c>
      <c r="T89" s="15">
        <v>0.1</v>
      </c>
      <c r="U89" s="62">
        <v>1386180</v>
      </c>
      <c r="V89" s="62">
        <v>12475620</v>
      </c>
    </row>
    <row r="90" spans="1:22" x14ac:dyDescent="0.3">
      <c r="A90" t="s">
        <v>372</v>
      </c>
      <c r="B90" s="34">
        <v>42659</v>
      </c>
      <c r="C90">
        <v>2016</v>
      </c>
      <c r="D90" t="s">
        <v>373</v>
      </c>
      <c r="E90" t="s">
        <v>340</v>
      </c>
      <c r="F90" t="s">
        <v>2228</v>
      </c>
      <c r="G90" t="s">
        <v>106</v>
      </c>
      <c r="H90" t="s">
        <v>65</v>
      </c>
      <c r="I90" t="s">
        <v>74</v>
      </c>
      <c r="J90" t="s">
        <v>341</v>
      </c>
      <c r="K90" t="s">
        <v>59</v>
      </c>
      <c r="L90" t="s">
        <v>67</v>
      </c>
      <c r="M90" t="s">
        <v>61</v>
      </c>
      <c r="N90" s="34">
        <v>42660</v>
      </c>
      <c r="O90" s="62">
        <v>24000</v>
      </c>
      <c r="P90" s="62">
        <v>39300</v>
      </c>
      <c r="Q90" s="62">
        <v>15300</v>
      </c>
      <c r="R90">
        <v>21</v>
      </c>
      <c r="S90" s="62">
        <v>825300</v>
      </c>
      <c r="T90" s="15">
        <v>0.05</v>
      </c>
      <c r="U90" s="62">
        <v>41265</v>
      </c>
      <c r="V90" s="62">
        <v>784035</v>
      </c>
    </row>
    <row r="91" spans="1:22" x14ac:dyDescent="0.3">
      <c r="A91" t="s">
        <v>374</v>
      </c>
      <c r="B91" s="34">
        <v>42660</v>
      </c>
      <c r="C91">
        <v>2016</v>
      </c>
      <c r="D91" t="s">
        <v>375</v>
      </c>
      <c r="E91" t="s">
        <v>376</v>
      </c>
      <c r="F91" t="s">
        <v>2228</v>
      </c>
      <c r="G91" t="s">
        <v>72</v>
      </c>
      <c r="H91" t="s">
        <v>65</v>
      </c>
      <c r="I91" t="s">
        <v>107</v>
      </c>
      <c r="J91" t="s">
        <v>226</v>
      </c>
      <c r="K91" t="s">
        <v>81</v>
      </c>
      <c r="L91" t="s">
        <v>227</v>
      </c>
      <c r="M91" t="s">
        <v>61</v>
      </c>
      <c r="N91" s="34">
        <v>42662</v>
      </c>
      <c r="O91" s="62">
        <v>132300</v>
      </c>
      <c r="P91" s="62">
        <v>314850</v>
      </c>
      <c r="Q91" s="62">
        <v>182550</v>
      </c>
      <c r="R91">
        <v>41</v>
      </c>
      <c r="S91" s="62">
        <v>12908850</v>
      </c>
      <c r="T91" s="15">
        <v>0.02</v>
      </c>
      <c r="U91" s="62">
        <v>258177</v>
      </c>
      <c r="V91" s="62">
        <v>12650673</v>
      </c>
    </row>
    <row r="92" spans="1:22" x14ac:dyDescent="0.3">
      <c r="A92" t="s">
        <v>377</v>
      </c>
      <c r="B92" s="34">
        <v>42660</v>
      </c>
      <c r="C92">
        <v>2016</v>
      </c>
      <c r="D92" t="s">
        <v>375</v>
      </c>
      <c r="E92" t="s">
        <v>376</v>
      </c>
      <c r="F92" t="s">
        <v>2228</v>
      </c>
      <c r="G92" t="s">
        <v>72</v>
      </c>
      <c r="H92" t="s">
        <v>65</v>
      </c>
      <c r="I92" t="s">
        <v>107</v>
      </c>
      <c r="J92" t="s">
        <v>345</v>
      </c>
      <c r="K92" t="s">
        <v>59</v>
      </c>
      <c r="L92" t="s">
        <v>60</v>
      </c>
      <c r="M92" t="s">
        <v>76</v>
      </c>
      <c r="N92" s="34">
        <v>42662</v>
      </c>
      <c r="O92" s="62">
        <v>51000</v>
      </c>
      <c r="P92" s="62">
        <v>81000</v>
      </c>
      <c r="Q92" s="62">
        <v>30000</v>
      </c>
      <c r="R92">
        <v>26</v>
      </c>
      <c r="S92" s="62">
        <v>2106000</v>
      </c>
      <c r="T92" s="15">
        <v>0.05</v>
      </c>
      <c r="U92" s="62">
        <v>105300</v>
      </c>
      <c r="V92" s="62">
        <v>2000700</v>
      </c>
    </row>
    <row r="93" spans="1:22" x14ac:dyDescent="0.3">
      <c r="A93" t="s">
        <v>378</v>
      </c>
      <c r="B93" s="34">
        <v>42661</v>
      </c>
      <c r="C93">
        <v>2016</v>
      </c>
      <c r="D93" t="s">
        <v>149</v>
      </c>
      <c r="E93" t="s">
        <v>150</v>
      </c>
      <c r="F93" t="s">
        <v>71</v>
      </c>
      <c r="G93" t="s">
        <v>106</v>
      </c>
      <c r="H93" t="s">
        <v>88</v>
      </c>
      <c r="I93" t="s">
        <v>117</v>
      </c>
      <c r="J93" t="s">
        <v>2231</v>
      </c>
      <c r="K93" t="s">
        <v>59</v>
      </c>
      <c r="L93" t="s">
        <v>60</v>
      </c>
      <c r="M93" t="s">
        <v>61</v>
      </c>
      <c r="N93" s="34">
        <v>42661</v>
      </c>
      <c r="O93" s="62">
        <v>323400</v>
      </c>
      <c r="P93" s="62">
        <v>539100</v>
      </c>
      <c r="Q93" s="62">
        <v>215700</v>
      </c>
      <c r="R93">
        <v>28</v>
      </c>
      <c r="S93" s="62">
        <v>15094800</v>
      </c>
      <c r="T93" s="15">
        <v>0.01</v>
      </c>
      <c r="U93" s="62">
        <v>150948</v>
      </c>
      <c r="V93" s="62">
        <v>14943852</v>
      </c>
    </row>
    <row r="94" spans="1:22" x14ac:dyDescent="0.3">
      <c r="A94" t="s">
        <v>380</v>
      </c>
      <c r="B94" s="34">
        <v>42665</v>
      </c>
      <c r="C94">
        <v>2016</v>
      </c>
      <c r="D94" t="s">
        <v>381</v>
      </c>
      <c r="E94" t="s">
        <v>165</v>
      </c>
      <c r="F94" t="s">
        <v>71</v>
      </c>
      <c r="G94" t="s">
        <v>72</v>
      </c>
      <c r="H94" t="s">
        <v>88</v>
      </c>
      <c r="I94" t="s">
        <v>74</v>
      </c>
      <c r="J94" t="s">
        <v>382</v>
      </c>
      <c r="K94" t="s">
        <v>59</v>
      </c>
      <c r="L94" t="s">
        <v>60</v>
      </c>
      <c r="M94" t="s">
        <v>61</v>
      </c>
      <c r="N94" s="34">
        <v>42665</v>
      </c>
      <c r="O94" s="62">
        <v>41100</v>
      </c>
      <c r="P94" s="62">
        <v>67350</v>
      </c>
      <c r="Q94" s="62">
        <v>26250</v>
      </c>
      <c r="R94">
        <v>11</v>
      </c>
      <c r="S94" s="62">
        <v>740850</v>
      </c>
      <c r="T94" s="15">
        <v>0.08</v>
      </c>
      <c r="U94" s="62">
        <v>59268</v>
      </c>
      <c r="V94" s="62">
        <v>681582</v>
      </c>
    </row>
    <row r="95" spans="1:22" x14ac:dyDescent="0.3">
      <c r="A95" t="s">
        <v>383</v>
      </c>
      <c r="B95" s="34">
        <v>42665</v>
      </c>
      <c r="C95">
        <v>2016</v>
      </c>
      <c r="D95" t="s">
        <v>168</v>
      </c>
      <c r="E95" t="s">
        <v>169</v>
      </c>
      <c r="F95" t="s">
        <v>2228</v>
      </c>
      <c r="G95" t="s">
        <v>72</v>
      </c>
      <c r="H95" t="s">
        <v>65</v>
      </c>
      <c r="I95" t="s">
        <v>107</v>
      </c>
      <c r="J95" t="s">
        <v>384</v>
      </c>
      <c r="K95" t="s">
        <v>59</v>
      </c>
      <c r="L95" t="s">
        <v>67</v>
      </c>
      <c r="M95" t="s">
        <v>61</v>
      </c>
      <c r="N95" s="34">
        <v>42668</v>
      </c>
      <c r="O95" s="62">
        <v>65550</v>
      </c>
      <c r="P95" s="62">
        <v>136650</v>
      </c>
      <c r="Q95" s="62">
        <v>71100</v>
      </c>
      <c r="R95">
        <v>6</v>
      </c>
      <c r="S95" s="62">
        <v>819900</v>
      </c>
      <c r="T95" s="15">
        <v>0.04</v>
      </c>
      <c r="U95" s="62">
        <v>32796</v>
      </c>
      <c r="V95" s="62">
        <v>787104</v>
      </c>
    </row>
    <row r="96" spans="1:22" x14ac:dyDescent="0.3">
      <c r="A96" t="s">
        <v>385</v>
      </c>
      <c r="B96" s="34">
        <v>42670</v>
      </c>
      <c r="C96">
        <v>2016</v>
      </c>
      <c r="D96" t="s">
        <v>386</v>
      </c>
      <c r="E96" t="s">
        <v>387</v>
      </c>
      <c r="F96" t="s">
        <v>71</v>
      </c>
      <c r="G96" t="s">
        <v>87</v>
      </c>
      <c r="H96" t="s">
        <v>194</v>
      </c>
      <c r="I96" t="s">
        <v>74</v>
      </c>
      <c r="J96" t="s">
        <v>388</v>
      </c>
      <c r="K96" t="s">
        <v>59</v>
      </c>
      <c r="L96" t="s">
        <v>67</v>
      </c>
      <c r="M96" t="s">
        <v>61</v>
      </c>
      <c r="N96" s="34">
        <v>42671</v>
      </c>
      <c r="O96" s="62">
        <v>58200</v>
      </c>
      <c r="P96" s="62">
        <v>97050</v>
      </c>
      <c r="Q96" s="62">
        <v>38850</v>
      </c>
      <c r="R96">
        <v>20</v>
      </c>
      <c r="S96" s="62">
        <v>1941000</v>
      </c>
      <c r="T96" s="15">
        <v>0.02</v>
      </c>
      <c r="U96" s="62">
        <v>38820</v>
      </c>
      <c r="V96" s="62">
        <v>1902180</v>
      </c>
    </row>
    <row r="97" spans="1:22" x14ac:dyDescent="0.3">
      <c r="A97" t="s">
        <v>389</v>
      </c>
      <c r="B97" s="34">
        <v>42670</v>
      </c>
      <c r="C97">
        <v>2016</v>
      </c>
      <c r="D97" t="s">
        <v>386</v>
      </c>
      <c r="E97" t="s">
        <v>387</v>
      </c>
      <c r="F97" t="s">
        <v>71</v>
      </c>
      <c r="G97" t="s">
        <v>87</v>
      </c>
      <c r="H97" t="s">
        <v>194</v>
      </c>
      <c r="I97" t="s">
        <v>74</v>
      </c>
      <c r="J97" t="s">
        <v>390</v>
      </c>
      <c r="K97" t="s">
        <v>59</v>
      </c>
      <c r="L97" t="s">
        <v>67</v>
      </c>
      <c r="M97" t="s">
        <v>61</v>
      </c>
      <c r="N97" s="34">
        <v>42672</v>
      </c>
      <c r="O97" s="62">
        <v>19650</v>
      </c>
      <c r="P97" s="62">
        <v>42600</v>
      </c>
      <c r="Q97" s="62">
        <v>22950</v>
      </c>
      <c r="R97">
        <v>39</v>
      </c>
      <c r="S97" s="62">
        <v>1661400</v>
      </c>
      <c r="T97" s="15">
        <v>7.0000000000000007E-2</v>
      </c>
      <c r="U97" s="62">
        <v>116298</v>
      </c>
      <c r="V97" s="62">
        <v>1545102</v>
      </c>
    </row>
    <row r="98" spans="1:22" x14ac:dyDescent="0.3">
      <c r="A98" t="s">
        <v>391</v>
      </c>
      <c r="B98" s="34">
        <v>42671</v>
      </c>
      <c r="C98">
        <v>2016</v>
      </c>
      <c r="D98" t="s">
        <v>392</v>
      </c>
      <c r="E98" t="s">
        <v>393</v>
      </c>
      <c r="F98" t="s">
        <v>71</v>
      </c>
      <c r="G98" t="s">
        <v>55</v>
      </c>
      <c r="H98" t="s">
        <v>122</v>
      </c>
      <c r="I98" t="s">
        <v>74</v>
      </c>
      <c r="J98" t="s">
        <v>394</v>
      </c>
      <c r="K98" t="s">
        <v>59</v>
      </c>
      <c r="L98" t="s">
        <v>67</v>
      </c>
      <c r="M98" t="s">
        <v>61</v>
      </c>
      <c r="N98" s="34">
        <v>42672</v>
      </c>
      <c r="O98" s="62">
        <v>3600</v>
      </c>
      <c r="P98" s="62">
        <v>18900</v>
      </c>
      <c r="Q98" s="62">
        <v>15300</v>
      </c>
      <c r="R98">
        <v>10</v>
      </c>
      <c r="S98" s="62">
        <v>189000</v>
      </c>
      <c r="T98" s="15">
        <v>0.1</v>
      </c>
      <c r="U98" s="62">
        <v>18900</v>
      </c>
      <c r="V98" s="62">
        <v>170100</v>
      </c>
    </row>
    <row r="99" spans="1:22" x14ac:dyDescent="0.3">
      <c r="A99" t="s">
        <v>395</v>
      </c>
      <c r="B99" s="34">
        <v>42671</v>
      </c>
      <c r="C99">
        <v>2016</v>
      </c>
      <c r="D99" t="s">
        <v>179</v>
      </c>
      <c r="E99" t="s">
        <v>180</v>
      </c>
      <c r="F99" t="s">
        <v>2228</v>
      </c>
      <c r="G99" t="s">
        <v>72</v>
      </c>
      <c r="H99" t="s">
        <v>65</v>
      </c>
      <c r="I99" t="s">
        <v>57</v>
      </c>
      <c r="J99" t="s">
        <v>331</v>
      </c>
      <c r="K99" t="s">
        <v>59</v>
      </c>
      <c r="L99" t="s">
        <v>67</v>
      </c>
      <c r="M99" t="s">
        <v>61</v>
      </c>
      <c r="N99" s="34">
        <v>42671</v>
      </c>
      <c r="O99" s="62">
        <v>43500</v>
      </c>
      <c r="P99" s="62">
        <v>71400</v>
      </c>
      <c r="Q99" s="62">
        <v>27900</v>
      </c>
      <c r="R99">
        <v>13</v>
      </c>
      <c r="S99" s="62">
        <v>928200</v>
      </c>
      <c r="T99" s="15">
        <v>7.0000000000000007E-2</v>
      </c>
      <c r="U99" s="62">
        <v>64974</v>
      </c>
      <c r="V99" s="62">
        <v>863226</v>
      </c>
    </row>
    <row r="100" spans="1:22" x14ac:dyDescent="0.3">
      <c r="A100" t="s">
        <v>396</v>
      </c>
      <c r="B100" s="34">
        <v>42672</v>
      </c>
      <c r="C100">
        <v>2016</v>
      </c>
      <c r="D100" t="s">
        <v>397</v>
      </c>
      <c r="E100" t="s">
        <v>189</v>
      </c>
      <c r="F100" t="s">
        <v>2228</v>
      </c>
      <c r="G100" t="s">
        <v>87</v>
      </c>
      <c r="H100" t="s">
        <v>56</v>
      </c>
      <c r="I100" t="s">
        <v>92</v>
      </c>
      <c r="J100" t="s">
        <v>398</v>
      </c>
      <c r="K100" t="s">
        <v>81</v>
      </c>
      <c r="L100" t="s">
        <v>60</v>
      </c>
      <c r="M100" t="s">
        <v>76</v>
      </c>
      <c r="N100" s="34">
        <v>42672</v>
      </c>
      <c r="O100" s="62">
        <v>817800</v>
      </c>
      <c r="P100" s="62">
        <v>1514550</v>
      </c>
      <c r="Q100" s="62">
        <v>696750</v>
      </c>
      <c r="R100">
        <v>35</v>
      </c>
      <c r="S100" s="62">
        <v>53009250</v>
      </c>
      <c r="T100" s="15">
        <v>0.05</v>
      </c>
      <c r="U100" s="62">
        <v>2650463</v>
      </c>
      <c r="V100" s="62">
        <v>50358788</v>
      </c>
    </row>
    <row r="101" spans="1:22" x14ac:dyDescent="0.3">
      <c r="A101" t="s">
        <v>399</v>
      </c>
      <c r="B101" s="34">
        <v>42673</v>
      </c>
      <c r="C101">
        <v>2016</v>
      </c>
      <c r="D101" t="s">
        <v>400</v>
      </c>
      <c r="E101" t="s">
        <v>401</v>
      </c>
      <c r="F101" t="s">
        <v>2228</v>
      </c>
      <c r="G101" t="s">
        <v>55</v>
      </c>
      <c r="H101" t="s">
        <v>56</v>
      </c>
      <c r="I101" t="s">
        <v>74</v>
      </c>
      <c r="J101" t="s">
        <v>135</v>
      </c>
      <c r="K101" t="s">
        <v>59</v>
      </c>
      <c r="L101" t="s">
        <v>136</v>
      </c>
      <c r="M101" t="s">
        <v>76</v>
      </c>
      <c r="N101" s="34">
        <v>42675</v>
      </c>
      <c r="O101" s="62">
        <v>51300</v>
      </c>
      <c r="P101" s="62">
        <v>125100</v>
      </c>
      <c r="Q101" s="62">
        <v>73800</v>
      </c>
      <c r="R101">
        <v>15</v>
      </c>
      <c r="S101" s="62">
        <v>1876500</v>
      </c>
      <c r="T101" s="15">
        <v>0</v>
      </c>
      <c r="U101">
        <v>0</v>
      </c>
      <c r="V101" s="62">
        <v>1876500</v>
      </c>
    </row>
    <row r="102" spans="1:22" x14ac:dyDescent="0.3">
      <c r="A102" t="s">
        <v>402</v>
      </c>
      <c r="B102" s="34">
        <v>42675</v>
      </c>
      <c r="C102">
        <v>2016</v>
      </c>
      <c r="D102" t="s">
        <v>339</v>
      </c>
      <c r="E102" t="s">
        <v>340</v>
      </c>
      <c r="F102" t="s">
        <v>2228</v>
      </c>
      <c r="G102" t="s">
        <v>106</v>
      </c>
      <c r="H102" t="s">
        <v>65</v>
      </c>
      <c r="I102" t="s">
        <v>74</v>
      </c>
      <c r="J102" t="s">
        <v>113</v>
      </c>
      <c r="K102" t="s">
        <v>59</v>
      </c>
      <c r="L102" t="s">
        <v>60</v>
      </c>
      <c r="M102" t="s">
        <v>76</v>
      </c>
      <c r="N102" s="34">
        <v>42677</v>
      </c>
      <c r="O102" s="62">
        <v>79950</v>
      </c>
      <c r="P102" s="62">
        <v>129000</v>
      </c>
      <c r="Q102" s="62">
        <v>49050</v>
      </c>
      <c r="R102">
        <v>23</v>
      </c>
      <c r="S102" s="62">
        <v>2967000</v>
      </c>
      <c r="T102" s="15">
        <v>0.02</v>
      </c>
      <c r="U102" s="62">
        <v>59340</v>
      </c>
      <c r="V102" s="62">
        <v>2907660</v>
      </c>
    </row>
    <row r="103" spans="1:22" x14ac:dyDescent="0.3">
      <c r="A103" t="s">
        <v>403</v>
      </c>
      <c r="B103" s="34">
        <v>42676</v>
      </c>
      <c r="C103">
        <v>2016</v>
      </c>
      <c r="D103" t="s">
        <v>404</v>
      </c>
      <c r="E103" t="s">
        <v>405</v>
      </c>
      <c r="F103" t="s">
        <v>71</v>
      </c>
      <c r="G103" t="s">
        <v>72</v>
      </c>
      <c r="H103" t="s">
        <v>134</v>
      </c>
      <c r="I103" t="s">
        <v>57</v>
      </c>
      <c r="J103" t="s">
        <v>406</v>
      </c>
      <c r="K103" t="s">
        <v>81</v>
      </c>
      <c r="L103" t="s">
        <v>82</v>
      </c>
      <c r="M103" t="s">
        <v>83</v>
      </c>
      <c r="N103" s="34">
        <v>42678</v>
      </c>
      <c r="O103" s="62">
        <v>4184850</v>
      </c>
      <c r="P103" s="62">
        <v>6749850</v>
      </c>
      <c r="Q103" s="62">
        <v>2565000</v>
      </c>
      <c r="R103">
        <v>12</v>
      </c>
      <c r="S103" s="62">
        <v>80998200</v>
      </c>
      <c r="T103" s="15">
        <v>0.06</v>
      </c>
      <c r="U103" s="62">
        <v>4859892</v>
      </c>
      <c r="V103" s="62">
        <v>76138308</v>
      </c>
    </row>
    <row r="104" spans="1:22" x14ac:dyDescent="0.3">
      <c r="A104" t="s">
        <v>407</v>
      </c>
      <c r="B104" s="34">
        <v>42677</v>
      </c>
      <c r="C104">
        <v>2016</v>
      </c>
      <c r="D104" t="s">
        <v>408</v>
      </c>
      <c r="E104" t="s">
        <v>165</v>
      </c>
      <c r="F104" t="s">
        <v>71</v>
      </c>
      <c r="G104" t="s">
        <v>72</v>
      </c>
      <c r="H104" t="s">
        <v>88</v>
      </c>
      <c r="I104" t="s">
        <v>57</v>
      </c>
      <c r="J104" t="s">
        <v>355</v>
      </c>
      <c r="K104" t="s">
        <v>59</v>
      </c>
      <c r="L104" t="s">
        <v>60</v>
      </c>
      <c r="M104" t="s">
        <v>76</v>
      </c>
      <c r="N104" s="34">
        <v>42678</v>
      </c>
      <c r="O104" s="62">
        <v>19950</v>
      </c>
      <c r="P104" s="62">
        <v>31200</v>
      </c>
      <c r="Q104" s="62">
        <v>11250</v>
      </c>
      <c r="R104">
        <v>11</v>
      </c>
      <c r="S104" s="62">
        <v>343200</v>
      </c>
      <c r="T104" s="15">
        <v>0.01</v>
      </c>
      <c r="U104" s="62">
        <v>3432</v>
      </c>
      <c r="V104" s="62">
        <v>339768</v>
      </c>
    </row>
    <row r="105" spans="1:22" x14ac:dyDescent="0.3">
      <c r="A105" t="s">
        <v>409</v>
      </c>
      <c r="B105" s="34">
        <v>42677</v>
      </c>
      <c r="C105">
        <v>2016</v>
      </c>
      <c r="D105" t="s">
        <v>158</v>
      </c>
      <c r="E105" t="s">
        <v>159</v>
      </c>
      <c r="F105" t="s">
        <v>71</v>
      </c>
      <c r="G105" t="s">
        <v>72</v>
      </c>
      <c r="H105" t="s">
        <v>122</v>
      </c>
      <c r="I105" t="s">
        <v>92</v>
      </c>
      <c r="J105" t="s">
        <v>410</v>
      </c>
      <c r="K105" t="s">
        <v>81</v>
      </c>
      <c r="L105" t="s">
        <v>60</v>
      </c>
      <c r="M105" t="s">
        <v>61</v>
      </c>
      <c r="N105" s="34">
        <v>42681</v>
      </c>
      <c r="O105" s="62">
        <v>97650</v>
      </c>
      <c r="P105" s="62">
        <v>464700</v>
      </c>
      <c r="Q105" s="62">
        <v>367050</v>
      </c>
      <c r="R105">
        <v>29</v>
      </c>
      <c r="S105" s="62">
        <v>13476300</v>
      </c>
      <c r="T105" s="15">
        <v>0.03</v>
      </c>
      <c r="U105" s="62">
        <v>404289</v>
      </c>
      <c r="V105" s="62">
        <v>13072011</v>
      </c>
    </row>
    <row r="106" spans="1:22" x14ac:dyDescent="0.3">
      <c r="A106" t="s">
        <v>411</v>
      </c>
      <c r="B106" s="34">
        <v>42678</v>
      </c>
      <c r="C106">
        <v>2016</v>
      </c>
      <c r="D106" t="s">
        <v>128</v>
      </c>
      <c r="E106" t="s">
        <v>129</v>
      </c>
      <c r="F106" t="s">
        <v>2228</v>
      </c>
      <c r="G106" t="s">
        <v>72</v>
      </c>
      <c r="H106" t="s">
        <v>56</v>
      </c>
      <c r="I106" t="s">
        <v>107</v>
      </c>
      <c r="J106" t="s">
        <v>412</v>
      </c>
      <c r="K106" t="s">
        <v>59</v>
      </c>
      <c r="L106" t="s">
        <v>67</v>
      </c>
      <c r="M106" t="s">
        <v>61</v>
      </c>
      <c r="N106" s="34">
        <v>42680</v>
      </c>
      <c r="O106" s="62">
        <v>44700</v>
      </c>
      <c r="P106" s="62">
        <v>87600</v>
      </c>
      <c r="Q106" s="62">
        <v>42900</v>
      </c>
      <c r="R106">
        <v>11</v>
      </c>
      <c r="S106" s="62">
        <v>963600</v>
      </c>
      <c r="T106" s="15">
        <v>0.01</v>
      </c>
      <c r="U106" s="62">
        <v>9636</v>
      </c>
      <c r="V106" s="62">
        <v>953964</v>
      </c>
    </row>
    <row r="107" spans="1:22" x14ac:dyDescent="0.3">
      <c r="A107" t="s">
        <v>413</v>
      </c>
      <c r="B107" s="34">
        <v>42679</v>
      </c>
      <c r="C107">
        <v>2016</v>
      </c>
      <c r="D107" t="s">
        <v>414</v>
      </c>
      <c r="E107" t="s">
        <v>241</v>
      </c>
      <c r="F107" t="s">
        <v>71</v>
      </c>
      <c r="G107" t="s">
        <v>55</v>
      </c>
      <c r="H107" t="s">
        <v>146</v>
      </c>
      <c r="I107" t="s">
        <v>74</v>
      </c>
      <c r="J107" t="s">
        <v>415</v>
      </c>
      <c r="K107" t="s">
        <v>59</v>
      </c>
      <c r="L107" t="s">
        <v>60</v>
      </c>
      <c r="M107" t="s">
        <v>61</v>
      </c>
      <c r="N107" s="34">
        <v>42681</v>
      </c>
      <c r="O107" s="62">
        <v>54750</v>
      </c>
      <c r="P107" s="62">
        <v>89700</v>
      </c>
      <c r="Q107" s="62">
        <v>34950</v>
      </c>
      <c r="R107">
        <v>14</v>
      </c>
      <c r="S107" s="62">
        <v>1255800</v>
      </c>
      <c r="T107" s="15">
        <v>0.09</v>
      </c>
      <c r="U107" s="62">
        <v>113022</v>
      </c>
      <c r="V107" s="62">
        <v>1142778</v>
      </c>
    </row>
    <row r="108" spans="1:22" x14ac:dyDescent="0.3">
      <c r="A108" t="s">
        <v>416</v>
      </c>
      <c r="B108" s="34">
        <v>42681</v>
      </c>
      <c r="C108">
        <v>2016</v>
      </c>
      <c r="D108" t="s">
        <v>417</v>
      </c>
      <c r="E108" t="s">
        <v>418</v>
      </c>
      <c r="F108" t="s">
        <v>261</v>
      </c>
      <c r="G108" t="s">
        <v>87</v>
      </c>
      <c r="H108" t="s">
        <v>97</v>
      </c>
      <c r="I108" t="s">
        <v>92</v>
      </c>
      <c r="J108" t="s">
        <v>419</v>
      </c>
      <c r="K108" t="s">
        <v>59</v>
      </c>
      <c r="L108" t="s">
        <v>60</v>
      </c>
      <c r="M108" t="s">
        <v>61</v>
      </c>
      <c r="N108" s="34">
        <v>42686</v>
      </c>
      <c r="O108" s="62">
        <v>66900</v>
      </c>
      <c r="P108" s="62">
        <v>163350</v>
      </c>
      <c r="Q108" s="62">
        <v>96450</v>
      </c>
      <c r="R108">
        <v>37</v>
      </c>
      <c r="S108" s="62">
        <v>6043950</v>
      </c>
      <c r="T108" s="15">
        <v>0.06</v>
      </c>
      <c r="U108" s="62">
        <v>362637</v>
      </c>
      <c r="V108" s="62">
        <v>5681313</v>
      </c>
    </row>
    <row r="109" spans="1:22" x14ac:dyDescent="0.3">
      <c r="A109" t="s">
        <v>420</v>
      </c>
      <c r="B109" s="34">
        <v>42681</v>
      </c>
      <c r="C109">
        <v>2016</v>
      </c>
      <c r="D109" t="s">
        <v>421</v>
      </c>
      <c r="E109" t="s">
        <v>340</v>
      </c>
      <c r="F109" t="s">
        <v>2228</v>
      </c>
      <c r="G109" t="s">
        <v>72</v>
      </c>
      <c r="H109" t="s">
        <v>65</v>
      </c>
      <c r="I109" t="s">
        <v>92</v>
      </c>
      <c r="J109" t="s">
        <v>410</v>
      </c>
      <c r="K109" t="s">
        <v>81</v>
      </c>
      <c r="L109" t="s">
        <v>60</v>
      </c>
      <c r="M109" t="s">
        <v>61</v>
      </c>
      <c r="N109" s="34">
        <v>42683</v>
      </c>
      <c r="O109" s="62">
        <v>97650</v>
      </c>
      <c r="P109" s="62">
        <v>464700</v>
      </c>
      <c r="Q109" s="62">
        <v>367050</v>
      </c>
      <c r="R109">
        <v>8</v>
      </c>
      <c r="S109" s="62">
        <v>3717600</v>
      </c>
      <c r="T109" s="15">
        <v>0.01</v>
      </c>
      <c r="U109" s="62">
        <v>37176</v>
      </c>
      <c r="V109" s="62">
        <v>3680424</v>
      </c>
    </row>
    <row r="110" spans="1:22" x14ac:dyDescent="0.3">
      <c r="A110" t="s">
        <v>422</v>
      </c>
      <c r="B110" s="34">
        <v>42682</v>
      </c>
      <c r="C110">
        <v>2016</v>
      </c>
      <c r="D110" t="s">
        <v>423</v>
      </c>
      <c r="E110" t="s">
        <v>424</v>
      </c>
      <c r="F110" t="s">
        <v>2228</v>
      </c>
      <c r="G110" t="s">
        <v>106</v>
      </c>
      <c r="H110" t="s">
        <v>56</v>
      </c>
      <c r="I110" t="s">
        <v>92</v>
      </c>
      <c r="J110" t="s">
        <v>190</v>
      </c>
      <c r="K110" t="s">
        <v>81</v>
      </c>
      <c r="L110" t="s">
        <v>60</v>
      </c>
      <c r="M110" t="s">
        <v>61</v>
      </c>
      <c r="N110" s="34">
        <v>42684</v>
      </c>
      <c r="O110" s="62">
        <v>594600</v>
      </c>
      <c r="P110" s="62">
        <v>2287200</v>
      </c>
      <c r="Q110" s="62">
        <v>1692600</v>
      </c>
      <c r="R110">
        <v>31</v>
      </c>
      <c r="S110" s="62">
        <v>70903200</v>
      </c>
      <c r="T110" s="15">
        <v>7.0000000000000007E-2</v>
      </c>
      <c r="U110" s="62">
        <v>4963224</v>
      </c>
      <c r="V110" s="62">
        <v>65939976</v>
      </c>
    </row>
    <row r="111" spans="1:22" x14ac:dyDescent="0.3">
      <c r="A111" t="s">
        <v>425</v>
      </c>
      <c r="B111" s="34">
        <v>42683</v>
      </c>
      <c r="C111">
        <v>2016</v>
      </c>
      <c r="D111" t="s">
        <v>259</v>
      </c>
      <c r="E111" t="s">
        <v>260</v>
      </c>
      <c r="F111" t="s">
        <v>261</v>
      </c>
      <c r="G111" t="s">
        <v>72</v>
      </c>
      <c r="H111" t="s">
        <v>146</v>
      </c>
      <c r="I111" t="s">
        <v>107</v>
      </c>
      <c r="J111" t="s">
        <v>426</v>
      </c>
      <c r="K111" t="s">
        <v>59</v>
      </c>
      <c r="L111" t="s">
        <v>67</v>
      </c>
      <c r="M111" t="s">
        <v>61</v>
      </c>
      <c r="N111" s="34">
        <v>42685</v>
      </c>
      <c r="O111" s="62">
        <v>29250</v>
      </c>
      <c r="P111" s="62">
        <v>59700</v>
      </c>
      <c r="Q111" s="62">
        <v>30450</v>
      </c>
      <c r="R111">
        <v>30</v>
      </c>
      <c r="S111" s="62">
        <v>1791000</v>
      </c>
      <c r="T111" s="15">
        <v>0.1</v>
      </c>
      <c r="U111" s="62">
        <v>179100</v>
      </c>
      <c r="V111" s="62">
        <v>1611900</v>
      </c>
    </row>
    <row r="112" spans="1:22" x14ac:dyDescent="0.3">
      <c r="A112" t="s">
        <v>427</v>
      </c>
      <c r="B112" s="34">
        <v>42684</v>
      </c>
      <c r="C112">
        <v>2016</v>
      </c>
      <c r="D112" t="s">
        <v>428</v>
      </c>
      <c r="E112" t="s">
        <v>334</v>
      </c>
      <c r="F112" t="s">
        <v>2228</v>
      </c>
      <c r="G112" t="s">
        <v>106</v>
      </c>
      <c r="H112" t="s">
        <v>65</v>
      </c>
      <c r="I112" t="s">
        <v>107</v>
      </c>
      <c r="J112" t="s">
        <v>429</v>
      </c>
      <c r="K112" t="s">
        <v>59</v>
      </c>
      <c r="L112" t="s">
        <v>60</v>
      </c>
      <c r="M112" t="s">
        <v>61</v>
      </c>
      <c r="N112" s="34">
        <v>42685</v>
      </c>
      <c r="O112" s="62">
        <v>29100</v>
      </c>
      <c r="P112" s="62">
        <v>46200</v>
      </c>
      <c r="Q112" s="62">
        <v>17100</v>
      </c>
      <c r="R112">
        <v>38</v>
      </c>
      <c r="S112" s="62">
        <v>1755600</v>
      </c>
      <c r="T112" s="15">
        <v>0.04</v>
      </c>
      <c r="U112" s="62">
        <v>70224</v>
      </c>
      <c r="V112" s="62">
        <v>1685376</v>
      </c>
    </row>
    <row r="113" spans="1:22" x14ac:dyDescent="0.3">
      <c r="A113" t="s">
        <v>430</v>
      </c>
      <c r="B113" s="34">
        <v>42685</v>
      </c>
      <c r="C113">
        <v>2016</v>
      </c>
      <c r="D113" t="s">
        <v>431</v>
      </c>
      <c r="E113" t="s">
        <v>432</v>
      </c>
      <c r="F113" t="s">
        <v>71</v>
      </c>
      <c r="G113" t="s">
        <v>72</v>
      </c>
      <c r="H113" t="s">
        <v>88</v>
      </c>
      <c r="I113" t="s">
        <v>107</v>
      </c>
      <c r="J113" t="s">
        <v>433</v>
      </c>
      <c r="K113" t="s">
        <v>81</v>
      </c>
      <c r="L113" t="s">
        <v>82</v>
      </c>
      <c r="M113" t="s">
        <v>83</v>
      </c>
      <c r="N113" s="34">
        <v>42686</v>
      </c>
      <c r="O113" s="62">
        <v>1151850</v>
      </c>
      <c r="P113" s="62">
        <v>1799850</v>
      </c>
      <c r="Q113" s="62">
        <v>648000</v>
      </c>
      <c r="R113">
        <v>24</v>
      </c>
      <c r="S113" s="62">
        <v>43196400</v>
      </c>
      <c r="T113" s="15">
        <v>0.02</v>
      </c>
      <c r="U113" s="62">
        <v>863928</v>
      </c>
      <c r="V113" s="62">
        <v>42332472</v>
      </c>
    </row>
    <row r="114" spans="1:22" x14ac:dyDescent="0.3">
      <c r="A114" t="s">
        <v>434</v>
      </c>
      <c r="B114" s="34">
        <v>42686</v>
      </c>
      <c r="C114">
        <v>2016</v>
      </c>
      <c r="D114" t="s">
        <v>435</v>
      </c>
      <c r="E114" t="s">
        <v>436</v>
      </c>
      <c r="F114" t="s">
        <v>71</v>
      </c>
      <c r="G114" t="s">
        <v>87</v>
      </c>
      <c r="H114" t="s">
        <v>316</v>
      </c>
      <c r="I114" t="s">
        <v>117</v>
      </c>
      <c r="J114" t="s">
        <v>437</v>
      </c>
      <c r="K114" t="s">
        <v>59</v>
      </c>
      <c r="L114" t="s">
        <v>60</v>
      </c>
      <c r="M114" t="s">
        <v>61</v>
      </c>
      <c r="N114" s="34">
        <v>42687</v>
      </c>
      <c r="O114" s="62">
        <v>27600</v>
      </c>
      <c r="P114" s="62">
        <v>43200</v>
      </c>
      <c r="Q114" s="62">
        <v>15600</v>
      </c>
      <c r="R114">
        <v>11</v>
      </c>
      <c r="S114" s="62">
        <v>475200</v>
      </c>
      <c r="T114" s="15">
        <v>0.09</v>
      </c>
      <c r="U114" s="62">
        <v>42768</v>
      </c>
      <c r="V114" s="62">
        <v>432432</v>
      </c>
    </row>
    <row r="115" spans="1:22" x14ac:dyDescent="0.3">
      <c r="A115" t="s">
        <v>438</v>
      </c>
      <c r="B115" s="34">
        <v>42686</v>
      </c>
      <c r="C115">
        <v>2016</v>
      </c>
      <c r="D115" t="s">
        <v>435</v>
      </c>
      <c r="E115" t="s">
        <v>439</v>
      </c>
      <c r="F115" t="s">
        <v>71</v>
      </c>
      <c r="G115" t="s">
        <v>87</v>
      </c>
      <c r="H115" t="s">
        <v>316</v>
      </c>
      <c r="I115" t="s">
        <v>117</v>
      </c>
      <c r="J115" t="s">
        <v>186</v>
      </c>
      <c r="K115" t="s">
        <v>81</v>
      </c>
      <c r="L115" t="s">
        <v>60</v>
      </c>
      <c r="M115" t="s">
        <v>61</v>
      </c>
      <c r="N115" s="34">
        <v>42688</v>
      </c>
      <c r="O115" s="62">
        <v>95850</v>
      </c>
      <c r="P115" s="62">
        <v>299700</v>
      </c>
      <c r="Q115" s="62">
        <v>203850</v>
      </c>
      <c r="R115">
        <v>43</v>
      </c>
      <c r="S115" s="62">
        <v>12887100</v>
      </c>
      <c r="T115" s="15">
        <v>0.1</v>
      </c>
      <c r="U115" s="62">
        <v>1288710</v>
      </c>
      <c r="V115" s="62">
        <v>11598390</v>
      </c>
    </row>
    <row r="116" spans="1:22" x14ac:dyDescent="0.3">
      <c r="A116" t="s">
        <v>440</v>
      </c>
      <c r="B116" s="34">
        <v>42688</v>
      </c>
      <c r="C116">
        <v>2016</v>
      </c>
      <c r="D116" t="s">
        <v>441</v>
      </c>
      <c r="E116" t="s">
        <v>206</v>
      </c>
      <c r="F116" t="s">
        <v>71</v>
      </c>
      <c r="G116" t="s">
        <v>72</v>
      </c>
      <c r="H116" t="s">
        <v>155</v>
      </c>
      <c r="I116" t="s">
        <v>107</v>
      </c>
      <c r="J116" t="s">
        <v>442</v>
      </c>
      <c r="K116" t="s">
        <v>59</v>
      </c>
      <c r="L116" t="s">
        <v>67</v>
      </c>
      <c r="M116" t="s">
        <v>76</v>
      </c>
      <c r="N116" s="34">
        <v>42690</v>
      </c>
      <c r="O116" s="62">
        <v>22950</v>
      </c>
      <c r="P116" s="62">
        <v>41700</v>
      </c>
      <c r="Q116" s="62">
        <v>18750</v>
      </c>
      <c r="R116">
        <v>40</v>
      </c>
      <c r="S116" s="62">
        <v>1668000</v>
      </c>
      <c r="T116" s="15">
        <v>0.03</v>
      </c>
      <c r="U116" s="62">
        <v>50040</v>
      </c>
      <c r="V116" s="62">
        <v>1617960</v>
      </c>
    </row>
    <row r="117" spans="1:22" x14ac:dyDescent="0.3">
      <c r="A117" t="s">
        <v>443</v>
      </c>
      <c r="B117" s="34">
        <v>42692</v>
      </c>
      <c r="C117">
        <v>2016</v>
      </c>
      <c r="D117" t="s">
        <v>444</v>
      </c>
      <c r="E117" t="s">
        <v>445</v>
      </c>
      <c r="F117" t="s">
        <v>2228</v>
      </c>
      <c r="G117" t="s">
        <v>55</v>
      </c>
      <c r="H117" t="s">
        <v>56</v>
      </c>
      <c r="I117" t="s">
        <v>74</v>
      </c>
      <c r="J117" t="s">
        <v>446</v>
      </c>
      <c r="K117" t="s">
        <v>59</v>
      </c>
      <c r="L117" t="s">
        <v>60</v>
      </c>
      <c r="M117" t="s">
        <v>61</v>
      </c>
      <c r="N117" s="34">
        <v>42694</v>
      </c>
      <c r="O117" s="62">
        <v>33900</v>
      </c>
      <c r="P117" s="62">
        <v>53700</v>
      </c>
      <c r="Q117" s="62">
        <v>19800</v>
      </c>
      <c r="R117">
        <v>46</v>
      </c>
      <c r="S117" s="62">
        <v>2470200</v>
      </c>
      <c r="T117" s="15">
        <v>0.06</v>
      </c>
      <c r="U117" s="62">
        <v>148212</v>
      </c>
      <c r="V117" s="62">
        <v>2321988</v>
      </c>
    </row>
    <row r="118" spans="1:22" x14ac:dyDescent="0.3">
      <c r="A118" t="s">
        <v>447</v>
      </c>
      <c r="B118" s="34">
        <v>42693</v>
      </c>
      <c r="C118">
        <v>2016</v>
      </c>
      <c r="D118" t="s">
        <v>448</v>
      </c>
      <c r="E118" t="s">
        <v>449</v>
      </c>
      <c r="F118" t="s">
        <v>2228</v>
      </c>
      <c r="G118" t="s">
        <v>55</v>
      </c>
      <c r="H118" t="s">
        <v>56</v>
      </c>
      <c r="I118" t="s">
        <v>57</v>
      </c>
      <c r="J118" t="s">
        <v>450</v>
      </c>
      <c r="K118" t="s">
        <v>59</v>
      </c>
      <c r="L118" t="s">
        <v>136</v>
      </c>
      <c r="M118" t="s">
        <v>61</v>
      </c>
      <c r="N118" s="34">
        <v>42695</v>
      </c>
      <c r="O118" s="62">
        <v>21900</v>
      </c>
      <c r="P118" s="62">
        <v>53550</v>
      </c>
      <c r="Q118" s="62">
        <v>31650</v>
      </c>
      <c r="R118">
        <v>23</v>
      </c>
      <c r="S118" s="62">
        <v>1231650</v>
      </c>
      <c r="T118" s="15">
        <v>0.09</v>
      </c>
      <c r="U118" s="62">
        <v>110849</v>
      </c>
      <c r="V118" s="62">
        <v>1120802</v>
      </c>
    </row>
    <row r="119" spans="1:22" x14ac:dyDescent="0.3">
      <c r="A119" t="s">
        <v>451</v>
      </c>
      <c r="B119" s="34">
        <v>42694</v>
      </c>
      <c r="C119">
        <v>2016</v>
      </c>
      <c r="D119" t="s">
        <v>452</v>
      </c>
      <c r="E119" t="s">
        <v>215</v>
      </c>
      <c r="F119" t="s">
        <v>71</v>
      </c>
      <c r="G119" t="s">
        <v>55</v>
      </c>
      <c r="H119" t="s">
        <v>146</v>
      </c>
      <c r="I119" t="s">
        <v>107</v>
      </c>
      <c r="J119" t="s">
        <v>410</v>
      </c>
      <c r="K119" t="s">
        <v>81</v>
      </c>
      <c r="L119" t="s">
        <v>60</v>
      </c>
      <c r="M119" t="s">
        <v>76</v>
      </c>
      <c r="N119" s="34">
        <v>42695</v>
      </c>
      <c r="O119" s="62">
        <v>97650</v>
      </c>
      <c r="P119" s="62">
        <v>464700</v>
      </c>
      <c r="Q119" s="62">
        <v>367050</v>
      </c>
      <c r="R119">
        <v>44</v>
      </c>
      <c r="S119" s="62">
        <v>20446800</v>
      </c>
      <c r="T119" s="15">
        <v>0.02</v>
      </c>
      <c r="U119" s="62">
        <v>408936</v>
      </c>
      <c r="V119" s="62">
        <v>20037864</v>
      </c>
    </row>
    <row r="120" spans="1:22" x14ac:dyDescent="0.3">
      <c r="A120" t="s">
        <v>453</v>
      </c>
      <c r="B120" s="34">
        <v>42695</v>
      </c>
      <c r="C120">
        <v>2016</v>
      </c>
      <c r="D120" t="s">
        <v>454</v>
      </c>
      <c r="E120" t="s">
        <v>455</v>
      </c>
      <c r="F120" t="s">
        <v>71</v>
      </c>
      <c r="G120" t="s">
        <v>55</v>
      </c>
      <c r="H120" t="s">
        <v>155</v>
      </c>
      <c r="I120" t="s">
        <v>107</v>
      </c>
      <c r="J120" t="s">
        <v>456</v>
      </c>
      <c r="K120" t="s">
        <v>59</v>
      </c>
      <c r="L120" t="s">
        <v>60</v>
      </c>
      <c r="M120" t="s">
        <v>61</v>
      </c>
      <c r="N120" s="34">
        <v>42696</v>
      </c>
      <c r="O120" s="62">
        <v>275700</v>
      </c>
      <c r="P120" s="62">
        <v>437550</v>
      </c>
      <c r="Q120" s="62">
        <v>161850</v>
      </c>
      <c r="R120">
        <v>8</v>
      </c>
      <c r="S120" s="62">
        <v>3500400</v>
      </c>
      <c r="T120" s="15">
        <v>0.02</v>
      </c>
      <c r="U120" s="62">
        <v>70008</v>
      </c>
      <c r="V120" s="62">
        <v>3430392</v>
      </c>
    </row>
    <row r="121" spans="1:22" x14ac:dyDescent="0.3">
      <c r="A121" t="s">
        <v>457</v>
      </c>
      <c r="B121" s="34">
        <v>42695</v>
      </c>
      <c r="C121">
        <v>2016</v>
      </c>
      <c r="D121" t="s">
        <v>458</v>
      </c>
      <c r="E121" t="s">
        <v>189</v>
      </c>
      <c r="F121" t="s">
        <v>2228</v>
      </c>
      <c r="G121" t="s">
        <v>106</v>
      </c>
      <c r="H121" t="s">
        <v>56</v>
      </c>
      <c r="I121" t="s">
        <v>92</v>
      </c>
      <c r="J121" t="s">
        <v>406</v>
      </c>
      <c r="K121" t="s">
        <v>81</v>
      </c>
      <c r="L121" t="s">
        <v>459</v>
      </c>
      <c r="M121" t="s">
        <v>61</v>
      </c>
      <c r="N121" s="34">
        <v>42699</v>
      </c>
      <c r="O121" s="62">
        <v>3240000</v>
      </c>
      <c r="P121" s="62">
        <v>6749850</v>
      </c>
      <c r="Q121" s="62">
        <v>3509850</v>
      </c>
      <c r="R121">
        <v>40</v>
      </c>
      <c r="S121" s="62">
        <v>269994000</v>
      </c>
      <c r="T121" s="15">
        <v>0.04</v>
      </c>
      <c r="U121" s="62">
        <v>10799760</v>
      </c>
      <c r="V121" s="62">
        <v>259194240</v>
      </c>
    </row>
    <row r="122" spans="1:22" x14ac:dyDescent="0.3">
      <c r="A122" t="s">
        <v>460</v>
      </c>
      <c r="B122" s="34">
        <v>42695</v>
      </c>
      <c r="C122">
        <v>2016</v>
      </c>
      <c r="D122" t="s">
        <v>461</v>
      </c>
      <c r="E122" t="s">
        <v>462</v>
      </c>
      <c r="F122" t="s">
        <v>71</v>
      </c>
      <c r="G122" t="s">
        <v>72</v>
      </c>
      <c r="H122" t="s">
        <v>112</v>
      </c>
      <c r="I122" t="s">
        <v>92</v>
      </c>
      <c r="J122" t="s">
        <v>80</v>
      </c>
      <c r="K122" t="s">
        <v>81</v>
      </c>
      <c r="L122" t="s">
        <v>82</v>
      </c>
      <c r="M122" t="s">
        <v>83</v>
      </c>
      <c r="N122" s="34">
        <v>42702</v>
      </c>
      <c r="O122" s="62">
        <v>1125000</v>
      </c>
      <c r="P122" s="62">
        <v>1814550</v>
      </c>
      <c r="Q122" s="62">
        <v>689550</v>
      </c>
      <c r="R122">
        <v>35</v>
      </c>
      <c r="S122" s="62">
        <v>63509250</v>
      </c>
      <c r="T122" s="15">
        <v>0.08</v>
      </c>
      <c r="U122" s="62">
        <v>5080740</v>
      </c>
      <c r="V122" s="62">
        <v>58428510</v>
      </c>
    </row>
    <row r="123" spans="1:22" x14ac:dyDescent="0.3">
      <c r="A123" t="s">
        <v>463</v>
      </c>
      <c r="B123" s="34">
        <v>42696</v>
      </c>
      <c r="C123">
        <v>2016</v>
      </c>
      <c r="D123" t="s">
        <v>464</v>
      </c>
      <c r="E123" t="s">
        <v>334</v>
      </c>
      <c r="F123" t="s">
        <v>2228</v>
      </c>
      <c r="G123" t="s">
        <v>87</v>
      </c>
      <c r="H123" t="s">
        <v>65</v>
      </c>
      <c r="I123" t="s">
        <v>57</v>
      </c>
      <c r="J123" t="s">
        <v>465</v>
      </c>
      <c r="K123" t="s">
        <v>59</v>
      </c>
      <c r="L123" t="s">
        <v>60</v>
      </c>
      <c r="M123" t="s">
        <v>61</v>
      </c>
      <c r="N123" s="34">
        <v>42698</v>
      </c>
      <c r="O123" s="62">
        <v>52500</v>
      </c>
      <c r="P123" s="62">
        <v>86100</v>
      </c>
      <c r="Q123" s="62">
        <v>33600</v>
      </c>
      <c r="R123">
        <v>50</v>
      </c>
      <c r="S123" s="62">
        <v>4305000</v>
      </c>
      <c r="T123" s="15">
        <v>0.1</v>
      </c>
      <c r="U123" s="62">
        <v>430500</v>
      </c>
      <c r="V123" s="62">
        <v>3874500</v>
      </c>
    </row>
    <row r="124" spans="1:22" x14ac:dyDescent="0.3">
      <c r="A124" t="s">
        <v>466</v>
      </c>
      <c r="B124" s="34">
        <v>42697</v>
      </c>
      <c r="C124">
        <v>2016</v>
      </c>
      <c r="D124" t="s">
        <v>467</v>
      </c>
      <c r="E124" t="s">
        <v>424</v>
      </c>
      <c r="F124" t="s">
        <v>2228</v>
      </c>
      <c r="G124" t="s">
        <v>72</v>
      </c>
      <c r="H124" t="s">
        <v>56</v>
      </c>
      <c r="I124" t="s">
        <v>92</v>
      </c>
      <c r="J124" t="s">
        <v>468</v>
      </c>
      <c r="K124" t="s">
        <v>59</v>
      </c>
      <c r="L124" t="s">
        <v>67</v>
      </c>
      <c r="M124" t="s">
        <v>61</v>
      </c>
      <c r="N124" s="34">
        <v>42699</v>
      </c>
      <c r="O124" s="62">
        <v>13950</v>
      </c>
      <c r="P124" s="62">
        <v>22200</v>
      </c>
      <c r="Q124" s="62">
        <v>8250</v>
      </c>
      <c r="R124">
        <v>19</v>
      </c>
      <c r="S124" s="62">
        <v>421800</v>
      </c>
      <c r="T124" s="15">
        <v>0.09</v>
      </c>
      <c r="U124" s="62">
        <v>37962</v>
      </c>
      <c r="V124" s="62">
        <v>383838</v>
      </c>
    </row>
    <row r="125" spans="1:22" x14ac:dyDescent="0.3">
      <c r="A125" t="s">
        <v>469</v>
      </c>
      <c r="B125" s="34">
        <v>42698</v>
      </c>
      <c r="C125">
        <v>2016</v>
      </c>
      <c r="D125" t="s">
        <v>470</v>
      </c>
      <c r="E125" t="s">
        <v>141</v>
      </c>
      <c r="F125" t="s">
        <v>71</v>
      </c>
      <c r="G125" t="s">
        <v>106</v>
      </c>
      <c r="H125" t="s">
        <v>112</v>
      </c>
      <c r="I125" t="s">
        <v>57</v>
      </c>
      <c r="J125" t="s">
        <v>471</v>
      </c>
      <c r="K125" t="s">
        <v>59</v>
      </c>
      <c r="L125" t="s">
        <v>60</v>
      </c>
      <c r="M125" t="s">
        <v>76</v>
      </c>
      <c r="N125" s="34">
        <v>42700</v>
      </c>
      <c r="O125" s="62">
        <v>1015950</v>
      </c>
      <c r="P125" s="62">
        <v>2478000</v>
      </c>
      <c r="Q125" s="62">
        <v>1462050</v>
      </c>
      <c r="R125">
        <v>37</v>
      </c>
      <c r="S125" s="62">
        <v>91686000</v>
      </c>
      <c r="T125" s="15">
        <v>0.04</v>
      </c>
      <c r="U125" s="62">
        <v>3667440</v>
      </c>
      <c r="V125" s="62">
        <v>88018560</v>
      </c>
    </row>
    <row r="126" spans="1:22" x14ac:dyDescent="0.3">
      <c r="A126" t="s">
        <v>472</v>
      </c>
      <c r="B126" s="34">
        <v>42700</v>
      </c>
      <c r="C126">
        <v>2016</v>
      </c>
      <c r="D126" t="s">
        <v>164</v>
      </c>
      <c r="E126" t="s">
        <v>165</v>
      </c>
      <c r="F126" t="s">
        <v>71</v>
      </c>
      <c r="G126" t="s">
        <v>72</v>
      </c>
      <c r="H126" t="s">
        <v>88</v>
      </c>
      <c r="I126" t="s">
        <v>92</v>
      </c>
      <c r="J126" t="s">
        <v>473</v>
      </c>
      <c r="K126" t="s">
        <v>59</v>
      </c>
      <c r="L126" t="s">
        <v>60</v>
      </c>
      <c r="M126" t="s">
        <v>61</v>
      </c>
      <c r="N126" s="34">
        <v>42709</v>
      </c>
      <c r="O126" s="62">
        <v>32700</v>
      </c>
      <c r="P126" s="62">
        <v>52800</v>
      </c>
      <c r="Q126" s="62">
        <v>20100</v>
      </c>
      <c r="R126">
        <v>12</v>
      </c>
      <c r="S126" s="62">
        <v>633600</v>
      </c>
      <c r="T126" s="15">
        <v>0.04</v>
      </c>
      <c r="U126" s="62">
        <v>25344</v>
      </c>
      <c r="V126" s="62">
        <v>608256</v>
      </c>
    </row>
    <row r="127" spans="1:22" x14ac:dyDescent="0.3">
      <c r="A127" t="s">
        <v>474</v>
      </c>
      <c r="B127" s="34">
        <v>42701</v>
      </c>
      <c r="C127">
        <v>2016</v>
      </c>
      <c r="D127" t="s">
        <v>461</v>
      </c>
      <c r="E127" t="s">
        <v>462</v>
      </c>
      <c r="F127" t="s">
        <v>71</v>
      </c>
      <c r="G127" t="s">
        <v>72</v>
      </c>
      <c r="H127" t="s">
        <v>112</v>
      </c>
      <c r="I127" t="s">
        <v>57</v>
      </c>
      <c r="J127" t="s">
        <v>390</v>
      </c>
      <c r="K127" t="s">
        <v>59</v>
      </c>
      <c r="L127" t="s">
        <v>67</v>
      </c>
      <c r="M127" t="s">
        <v>76</v>
      </c>
      <c r="N127" s="34">
        <v>42702</v>
      </c>
      <c r="O127" s="62">
        <v>19650</v>
      </c>
      <c r="P127" s="62">
        <v>42600</v>
      </c>
      <c r="Q127" s="62">
        <v>22950</v>
      </c>
      <c r="R127">
        <v>13</v>
      </c>
      <c r="S127" s="62">
        <v>553800</v>
      </c>
      <c r="T127" s="15">
        <v>0.01</v>
      </c>
      <c r="U127" s="62">
        <v>5538</v>
      </c>
      <c r="V127" s="62">
        <v>548262</v>
      </c>
    </row>
    <row r="128" spans="1:22" x14ac:dyDescent="0.3">
      <c r="A128" t="s">
        <v>475</v>
      </c>
      <c r="B128" s="34">
        <v>42703</v>
      </c>
      <c r="C128">
        <v>2016</v>
      </c>
      <c r="D128" t="s">
        <v>476</v>
      </c>
      <c r="E128" t="s">
        <v>477</v>
      </c>
      <c r="F128" t="s">
        <v>261</v>
      </c>
      <c r="G128" t="s">
        <v>72</v>
      </c>
      <c r="H128" t="s">
        <v>146</v>
      </c>
      <c r="I128" t="s">
        <v>107</v>
      </c>
      <c r="J128" t="s">
        <v>173</v>
      </c>
      <c r="K128" t="s">
        <v>59</v>
      </c>
      <c r="L128" t="s">
        <v>67</v>
      </c>
      <c r="M128" t="s">
        <v>61</v>
      </c>
      <c r="N128" s="34">
        <v>42703</v>
      </c>
      <c r="O128" s="62">
        <v>37800</v>
      </c>
      <c r="P128" s="62">
        <v>60000</v>
      </c>
      <c r="Q128" s="62">
        <v>22200</v>
      </c>
      <c r="R128">
        <v>41</v>
      </c>
      <c r="S128" s="62">
        <v>2460000</v>
      </c>
      <c r="T128" s="15">
        <v>0.02</v>
      </c>
      <c r="U128" s="62">
        <v>49200</v>
      </c>
      <c r="V128" s="62">
        <v>2410800</v>
      </c>
    </row>
    <row r="129" spans="1:22" x14ac:dyDescent="0.3">
      <c r="A129" t="s">
        <v>478</v>
      </c>
      <c r="B129" s="34">
        <v>42706</v>
      </c>
      <c r="C129">
        <v>2016</v>
      </c>
      <c r="D129" t="s">
        <v>479</v>
      </c>
      <c r="E129" t="s">
        <v>154</v>
      </c>
      <c r="F129" t="s">
        <v>71</v>
      </c>
      <c r="G129" t="s">
        <v>55</v>
      </c>
      <c r="H129" t="s">
        <v>155</v>
      </c>
      <c r="I129" t="s">
        <v>57</v>
      </c>
      <c r="J129" t="s">
        <v>480</v>
      </c>
      <c r="K129" t="s">
        <v>253</v>
      </c>
      <c r="L129" t="s">
        <v>459</v>
      </c>
      <c r="M129" t="s">
        <v>76</v>
      </c>
      <c r="N129" s="34">
        <v>42708</v>
      </c>
      <c r="O129" s="62">
        <v>842400</v>
      </c>
      <c r="P129" s="62">
        <v>2054700</v>
      </c>
      <c r="Q129" s="62">
        <v>1212300</v>
      </c>
      <c r="R129">
        <v>41</v>
      </c>
      <c r="S129" s="62">
        <v>84242700</v>
      </c>
      <c r="T129" s="15">
        <v>0.04</v>
      </c>
      <c r="U129" s="62">
        <v>3369708</v>
      </c>
      <c r="V129" s="62">
        <v>80872992</v>
      </c>
    </row>
    <row r="130" spans="1:22" x14ac:dyDescent="0.3">
      <c r="A130" t="s">
        <v>481</v>
      </c>
      <c r="B130" s="34">
        <v>42706</v>
      </c>
      <c r="C130">
        <v>2016</v>
      </c>
      <c r="D130" t="s">
        <v>482</v>
      </c>
      <c r="E130" t="s">
        <v>370</v>
      </c>
      <c r="F130" t="s">
        <v>71</v>
      </c>
      <c r="G130" t="s">
        <v>106</v>
      </c>
      <c r="H130" t="s">
        <v>146</v>
      </c>
      <c r="I130" t="s">
        <v>92</v>
      </c>
      <c r="J130" t="s">
        <v>212</v>
      </c>
      <c r="K130" t="s">
        <v>59</v>
      </c>
      <c r="L130" t="s">
        <v>67</v>
      </c>
      <c r="M130" t="s">
        <v>61</v>
      </c>
      <c r="N130" s="34">
        <v>42708</v>
      </c>
      <c r="O130" s="62">
        <v>52050</v>
      </c>
      <c r="P130" s="62">
        <v>100200</v>
      </c>
      <c r="Q130" s="62">
        <v>48150</v>
      </c>
      <c r="R130">
        <v>5</v>
      </c>
      <c r="S130" s="62">
        <v>501000</v>
      </c>
      <c r="T130" s="15">
        <v>0.09</v>
      </c>
      <c r="U130" s="62">
        <v>45090</v>
      </c>
      <c r="V130" s="62">
        <v>455910</v>
      </c>
    </row>
    <row r="131" spans="1:22" x14ac:dyDescent="0.3">
      <c r="A131" t="s">
        <v>483</v>
      </c>
      <c r="B131" s="34">
        <v>42708</v>
      </c>
      <c r="C131">
        <v>2016</v>
      </c>
      <c r="D131" t="s">
        <v>484</v>
      </c>
      <c r="E131" t="s">
        <v>485</v>
      </c>
      <c r="F131" t="s">
        <v>71</v>
      </c>
      <c r="G131" t="s">
        <v>106</v>
      </c>
      <c r="H131" t="s">
        <v>185</v>
      </c>
      <c r="I131" t="s">
        <v>92</v>
      </c>
      <c r="J131" t="s">
        <v>471</v>
      </c>
      <c r="K131" t="s">
        <v>59</v>
      </c>
      <c r="L131" t="s">
        <v>60</v>
      </c>
      <c r="M131" t="s">
        <v>61</v>
      </c>
      <c r="N131" s="34">
        <v>42710</v>
      </c>
      <c r="O131" s="62">
        <v>1015950</v>
      </c>
      <c r="P131" s="62">
        <v>2478000</v>
      </c>
      <c r="Q131" s="62">
        <v>1462050</v>
      </c>
      <c r="R131">
        <v>23</v>
      </c>
      <c r="S131" s="62">
        <v>56994000</v>
      </c>
      <c r="T131" s="15">
        <v>7.0000000000000007E-2</v>
      </c>
      <c r="U131" s="62">
        <v>3989580</v>
      </c>
      <c r="V131" s="62">
        <v>53004420</v>
      </c>
    </row>
    <row r="132" spans="1:22" x14ac:dyDescent="0.3">
      <c r="A132" t="s">
        <v>486</v>
      </c>
      <c r="B132" s="34">
        <v>42710</v>
      </c>
      <c r="C132">
        <v>2016</v>
      </c>
      <c r="D132" t="s">
        <v>487</v>
      </c>
      <c r="E132" t="s">
        <v>111</v>
      </c>
      <c r="F132" t="s">
        <v>71</v>
      </c>
      <c r="G132" t="s">
        <v>55</v>
      </c>
      <c r="H132" t="s">
        <v>112</v>
      </c>
      <c r="I132" t="s">
        <v>107</v>
      </c>
      <c r="J132" t="s">
        <v>488</v>
      </c>
      <c r="K132" t="s">
        <v>59</v>
      </c>
      <c r="L132" t="s">
        <v>136</v>
      </c>
      <c r="M132" t="s">
        <v>61</v>
      </c>
      <c r="N132" s="34">
        <v>42713</v>
      </c>
      <c r="O132" s="62">
        <v>77850</v>
      </c>
      <c r="P132" s="62">
        <v>194700</v>
      </c>
      <c r="Q132" s="62">
        <v>116850</v>
      </c>
      <c r="R132">
        <v>45</v>
      </c>
      <c r="S132" s="62">
        <v>8761500</v>
      </c>
      <c r="T132" s="15">
        <v>0.02</v>
      </c>
      <c r="U132" s="62">
        <v>175230</v>
      </c>
      <c r="V132" s="62">
        <v>8586270</v>
      </c>
    </row>
    <row r="133" spans="1:22" x14ac:dyDescent="0.3">
      <c r="A133" t="s">
        <v>489</v>
      </c>
      <c r="B133" s="34">
        <v>42711</v>
      </c>
      <c r="C133">
        <v>2016</v>
      </c>
      <c r="D133" t="s">
        <v>490</v>
      </c>
      <c r="E133" t="s">
        <v>159</v>
      </c>
      <c r="F133" t="s">
        <v>71</v>
      </c>
      <c r="G133" t="s">
        <v>55</v>
      </c>
      <c r="H133" t="s">
        <v>122</v>
      </c>
      <c r="I133" t="s">
        <v>107</v>
      </c>
      <c r="J133" t="s">
        <v>265</v>
      </c>
      <c r="K133" t="s">
        <v>59</v>
      </c>
      <c r="L133" t="s">
        <v>60</v>
      </c>
      <c r="M133" t="s">
        <v>61</v>
      </c>
      <c r="N133" s="34">
        <v>42712</v>
      </c>
      <c r="O133" s="62">
        <v>17700</v>
      </c>
      <c r="P133" s="62">
        <v>28200</v>
      </c>
      <c r="Q133" s="62">
        <v>10500</v>
      </c>
      <c r="R133">
        <v>42</v>
      </c>
      <c r="S133" s="62">
        <v>1184400</v>
      </c>
      <c r="T133" s="15">
        <v>0</v>
      </c>
      <c r="U133">
        <v>0</v>
      </c>
      <c r="V133" s="62">
        <v>1184400</v>
      </c>
    </row>
    <row r="134" spans="1:22" x14ac:dyDescent="0.3">
      <c r="A134" t="s">
        <v>491</v>
      </c>
      <c r="B134" s="34">
        <v>42711</v>
      </c>
      <c r="C134">
        <v>2016</v>
      </c>
      <c r="D134" t="s">
        <v>492</v>
      </c>
      <c r="E134" t="s">
        <v>493</v>
      </c>
      <c r="F134" t="s">
        <v>71</v>
      </c>
      <c r="G134" t="s">
        <v>106</v>
      </c>
      <c r="H134" t="s">
        <v>112</v>
      </c>
      <c r="I134" t="s">
        <v>117</v>
      </c>
      <c r="J134" t="s">
        <v>162</v>
      </c>
      <c r="K134" t="s">
        <v>59</v>
      </c>
      <c r="L134" t="s">
        <v>60</v>
      </c>
      <c r="M134" t="s">
        <v>61</v>
      </c>
      <c r="N134" s="34">
        <v>42712</v>
      </c>
      <c r="O134" s="62">
        <v>52800</v>
      </c>
      <c r="P134" s="62">
        <v>85200</v>
      </c>
      <c r="Q134" s="62">
        <v>32400</v>
      </c>
      <c r="R134">
        <v>32</v>
      </c>
      <c r="S134" s="62">
        <v>2726400</v>
      </c>
      <c r="T134" s="15">
        <v>0.05</v>
      </c>
      <c r="U134" s="62">
        <v>136320</v>
      </c>
      <c r="V134" s="62">
        <v>2590080</v>
      </c>
    </row>
    <row r="135" spans="1:22" x14ac:dyDescent="0.3">
      <c r="A135" t="s">
        <v>494</v>
      </c>
      <c r="B135" s="34">
        <v>42714</v>
      </c>
      <c r="C135">
        <v>2016</v>
      </c>
      <c r="D135" t="s">
        <v>495</v>
      </c>
      <c r="E135" t="s">
        <v>154</v>
      </c>
      <c r="F135" t="s">
        <v>71</v>
      </c>
      <c r="G135" t="s">
        <v>87</v>
      </c>
      <c r="H135" t="s">
        <v>155</v>
      </c>
      <c r="I135" t="s">
        <v>107</v>
      </c>
      <c r="J135" t="s">
        <v>429</v>
      </c>
      <c r="K135" t="s">
        <v>59</v>
      </c>
      <c r="L135" t="s">
        <v>60</v>
      </c>
      <c r="M135" t="s">
        <v>61</v>
      </c>
      <c r="N135" s="34">
        <v>42715</v>
      </c>
      <c r="O135" s="62">
        <v>29100</v>
      </c>
      <c r="P135" s="62">
        <v>46200</v>
      </c>
      <c r="Q135" s="62">
        <v>17100</v>
      </c>
      <c r="R135">
        <v>45</v>
      </c>
      <c r="S135" s="62">
        <v>2079000</v>
      </c>
      <c r="T135" s="15">
        <v>0.04</v>
      </c>
      <c r="U135" s="62">
        <v>83160</v>
      </c>
      <c r="V135" s="62">
        <v>1995840</v>
      </c>
    </row>
    <row r="136" spans="1:22" x14ac:dyDescent="0.3">
      <c r="A136" t="s">
        <v>496</v>
      </c>
      <c r="B136" s="34">
        <v>42715</v>
      </c>
      <c r="C136">
        <v>2016</v>
      </c>
      <c r="D136" t="s">
        <v>492</v>
      </c>
      <c r="E136" t="s">
        <v>493</v>
      </c>
      <c r="F136" t="s">
        <v>71</v>
      </c>
      <c r="G136" t="s">
        <v>87</v>
      </c>
      <c r="H136" t="s">
        <v>112</v>
      </c>
      <c r="I136" t="s">
        <v>107</v>
      </c>
      <c r="J136" t="s">
        <v>203</v>
      </c>
      <c r="K136" t="s">
        <v>59</v>
      </c>
      <c r="L136" t="s">
        <v>60</v>
      </c>
      <c r="M136" t="s">
        <v>61</v>
      </c>
      <c r="N136" s="34">
        <v>42716</v>
      </c>
      <c r="O136" s="62">
        <v>130650</v>
      </c>
      <c r="P136" s="62">
        <v>214200</v>
      </c>
      <c r="Q136" s="62">
        <v>83550</v>
      </c>
      <c r="R136">
        <v>8</v>
      </c>
      <c r="S136" s="62">
        <v>1713600</v>
      </c>
      <c r="T136" s="15">
        <v>0.01</v>
      </c>
      <c r="U136" s="62">
        <v>17136</v>
      </c>
      <c r="V136" s="62">
        <v>1696464</v>
      </c>
    </row>
    <row r="137" spans="1:22" x14ac:dyDescent="0.3">
      <c r="A137" t="s">
        <v>497</v>
      </c>
      <c r="B137" s="34">
        <v>42715</v>
      </c>
      <c r="C137">
        <v>2016</v>
      </c>
      <c r="D137" t="s">
        <v>498</v>
      </c>
      <c r="E137" t="s">
        <v>154</v>
      </c>
      <c r="F137" t="s">
        <v>71</v>
      </c>
      <c r="G137" t="s">
        <v>55</v>
      </c>
      <c r="H137" t="s">
        <v>155</v>
      </c>
      <c r="I137" t="s">
        <v>92</v>
      </c>
      <c r="J137" t="s">
        <v>294</v>
      </c>
      <c r="K137" t="s">
        <v>81</v>
      </c>
      <c r="L137" t="s">
        <v>60</v>
      </c>
      <c r="M137" t="s">
        <v>61</v>
      </c>
      <c r="N137" s="34">
        <v>42720</v>
      </c>
      <c r="O137" s="62">
        <v>908850</v>
      </c>
      <c r="P137" s="62">
        <v>1514700</v>
      </c>
      <c r="Q137" s="62">
        <v>605850</v>
      </c>
      <c r="R137">
        <v>12</v>
      </c>
      <c r="S137" s="62">
        <v>18176400</v>
      </c>
      <c r="T137" s="15">
        <v>0.04</v>
      </c>
      <c r="U137" s="62">
        <v>727056</v>
      </c>
      <c r="V137" s="62">
        <v>17449344</v>
      </c>
    </row>
    <row r="138" spans="1:22" x14ac:dyDescent="0.3">
      <c r="A138" t="s">
        <v>499</v>
      </c>
      <c r="B138" s="34">
        <v>42716</v>
      </c>
      <c r="C138">
        <v>2016</v>
      </c>
      <c r="D138" t="s">
        <v>498</v>
      </c>
      <c r="E138" t="s">
        <v>154</v>
      </c>
      <c r="F138" t="s">
        <v>71</v>
      </c>
      <c r="G138" t="s">
        <v>55</v>
      </c>
      <c r="H138" t="s">
        <v>155</v>
      </c>
      <c r="I138" t="s">
        <v>117</v>
      </c>
      <c r="J138" t="s">
        <v>500</v>
      </c>
      <c r="K138" t="s">
        <v>59</v>
      </c>
      <c r="L138" t="s">
        <v>60</v>
      </c>
      <c r="M138" t="s">
        <v>76</v>
      </c>
      <c r="N138" s="34">
        <v>42718</v>
      </c>
      <c r="O138" s="62">
        <v>36750</v>
      </c>
      <c r="P138" s="62">
        <v>58350</v>
      </c>
      <c r="Q138" s="62">
        <v>21600</v>
      </c>
      <c r="R138">
        <v>32</v>
      </c>
      <c r="S138" s="62">
        <v>1867200</v>
      </c>
      <c r="T138" s="15">
        <v>0.09</v>
      </c>
      <c r="U138" s="62">
        <v>168048</v>
      </c>
      <c r="V138" s="62">
        <v>1699152</v>
      </c>
    </row>
    <row r="139" spans="1:22" x14ac:dyDescent="0.3">
      <c r="A139" t="s">
        <v>501</v>
      </c>
      <c r="B139" s="34">
        <v>42718</v>
      </c>
      <c r="C139">
        <v>2016</v>
      </c>
      <c r="D139" t="s">
        <v>502</v>
      </c>
      <c r="E139" t="s">
        <v>503</v>
      </c>
      <c r="F139" t="s">
        <v>261</v>
      </c>
      <c r="G139" t="s">
        <v>55</v>
      </c>
      <c r="H139" t="s">
        <v>316</v>
      </c>
      <c r="I139" t="s">
        <v>74</v>
      </c>
      <c r="J139" t="s">
        <v>265</v>
      </c>
      <c r="K139" t="s">
        <v>59</v>
      </c>
      <c r="L139" t="s">
        <v>60</v>
      </c>
      <c r="M139" t="s">
        <v>61</v>
      </c>
      <c r="N139" s="34">
        <v>42719</v>
      </c>
      <c r="O139" s="62">
        <v>17700</v>
      </c>
      <c r="P139" s="62">
        <v>28200</v>
      </c>
      <c r="Q139" s="62">
        <v>10500</v>
      </c>
      <c r="R139">
        <v>43</v>
      </c>
      <c r="S139" s="62">
        <v>1212600</v>
      </c>
      <c r="T139" s="15">
        <v>0.03</v>
      </c>
      <c r="U139" s="62">
        <v>36378</v>
      </c>
      <c r="V139" s="62">
        <v>1176222</v>
      </c>
    </row>
    <row r="140" spans="1:22" x14ac:dyDescent="0.3">
      <c r="A140" t="s">
        <v>504</v>
      </c>
      <c r="B140" s="34">
        <v>42719</v>
      </c>
      <c r="C140">
        <v>2016</v>
      </c>
      <c r="D140" t="s">
        <v>505</v>
      </c>
      <c r="E140" t="s">
        <v>506</v>
      </c>
      <c r="F140" t="s">
        <v>71</v>
      </c>
      <c r="G140" t="s">
        <v>72</v>
      </c>
      <c r="H140" t="s">
        <v>97</v>
      </c>
      <c r="I140" t="s">
        <v>57</v>
      </c>
      <c r="J140" t="s">
        <v>419</v>
      </c>
      <c r="K140" t="s">
        <v>59</v>
      </c>
      <c r="L140" t="s">
        <v>60</v>
      </c>
      <c r="M140" t="s">
        <v>61</v>
      </c>
      <c r="N140" s="34">
        <v>42720</v>
      </c>
      <c r="O140" s="62">
        <v>66900</v>
      </c>
      <c r="P140" s="62">
        <v>163350</v>
      </c>
      <c r="Q140" s="62">
        <v>96450</v>
      </c>
      <c r="R140">
        <v>9</v>
      </c>
      <c r="S140" s="62">
        <v>1470150</v>
      </c>
      <c r="T140" s="15">
        <v>0.03</v>
      </c>
      <c r="U140" s="62">
        <v>44105</v>
      </c>
      <c r="V140" s="62">
        <v>1426046</v>
      </c>
    </row>
    <row r="141" spans="1:22" x14ac:dyDescent="0.3">
      <c r="A141" t="s">
        <v>507</v>
      </c>
      <c r="B141" s="34">
        <v>42720</v>
      </c>
      <c r="C141">
        <v>2016</v>
      </c>
      <c r="D141" t="s">
        <v>179</v>
      </c>
      <c r="E141" t="s">
        <v>180</v>
      </c>
      <c r="F141" t="s">
        <v>2228</v>
      </c>
      <c r="G141" t="s">
        <v>72</v>
      </c>
      <c r="H141" t="s">
        <v>65</v>
      </c>
      <c r="I141" t="s">
        <v>92</v>
      </c>
      <c r="J141" t="s">
        <v>450</v>
      </c>
      <c r="K141" t="s">
        <v>59</v>
      </c>
      <c r="L141" t="s">
        <v>136</v>
      </c>
      <c r="M141" t="s">
        <v>61</v>
      </c>
      <c r="N141" s="34">
        <v>42722</v>
      </c>
      <c r="O141" s="62">
        <v>21900</v>
      </c>
      <c r="P141" s="62">
        <v>53550</v>
      </c>
      <c r="Q141" s="62">
        <v>31650</v>
      </c>
      <c r="R141">
        <v>26</v>
      </c>
      <c r="S141" s="62">
        <v>1392300</v>
      </c>
      <c r="T141" s="15">
        <v>0.04</v>
      </c>
      <c r="U141" s="62">
        <v>55692</v>
      </c>
      <c r="V141" s="62">
        <v>1336608</v>
      </c>
    </row>
    <row r="142" spans="1:22" x14ac:dyDescent="0.3">
      <c r="A142" t="s">
        <v>508</v>
      </c>
      <c r="B142" s="34">
        <v>42721</v>
      </c>
      <c r="C142">
        <v>2016</v>
      </c>
      <c r="D142" t="s">
        <v>509</v>
      </c>
      <c r="E142" t="s">
        <v>53</v>
      </c>
      <c r="F142" t="s">
        <v>2228</v>
      </c>
      <c r="G142" t="s">
        <v>106</v>
      </c>
      <c r="H142" t="s">
        <v>56</v>
      </c>
      <c r="I142" t="s">
        <v>107</v>
      </c>
      <c r="J142" t="s">
        <v>510</v>
      </c>
      <c r="K142" t="s">
        <v>59</v>
      </c>
      <c r="L142" t="s">
        <v>67</v>
      </c>
      <c r="M142" t="s">
        <v>76</v>
      </c>
      <c r="N142" s="34">
        <v>42723</v>
      </c>
      <c r="O142" s="62">
        <v>49800</v>
      </c>
      <c r="P142" s="62">
        <v>77700</v>
      </c>
      <c r="Q142" s="62">
        <v>27900</v>
      </c>
      <c r="R142">
        <v>37</v>
      </c>
      <c r="S142" s="62">
        <v>2874900</v>
      </c>
      <c r="T142" s="15">
        <v>7.0000000000000007E-2</v>
      </c>
      <c r="U142" s="62">
        <v>201243</v>
      </c>
      <c r="V142" s="62">
        <v>2673657</v>
      </c>
    </row>
    <row r="143" spans="1:22" x14ac:dyDescent="0.3">
      <c r="A143" t="s">
        <v>511</v>
      </c>
      <c r="B143" s="34">
        <v>42721</v>
      </c>
      <c r="C143">
        <v>2016</v>
      </c>
      <c r="D143" t="s">
        <v>512</v>
      </c>
      <c r="E143" t="s">
        <v>513</v>
      </c>
      <c r="F143" t="s">
        <v>71</v>
      </c>
      <c r="G143" t="s">
        <v>72</v>
      </c>
      <c r="H143" t="s">
        <v>88</v>
      </c>
      <c r="I143" t="s">
        <v>92</v>
      </c>
      <c r="J143" t="s">
        <v>272</v>
      </c>
      <c r="K143" t="s">
        <v>59</v>
      </c>
      <c r="L143" t="s">
        <v>60</v>
      </c>
      <c r="M143" t="s">
        <v>61</v>
      </c>
      <c r="N143" s="34">
        <v>42726</v>
      </c>
      <c r="O143" s="62">
        <v>57600</v>
      </c>
      <c r="P143" s="62">
        <v>94500</v>
      </c>
      <c r="Q143" s="62">
        <v>36900</v>
      </c>
      <c r="R143">
        <v>39</v>
      </c>
      <c r="S143" s="62">
        <v>3685500</v>
      </c>
      <c r="T143" s="15">
        <v>0.1</v>
      </c>
      <c r="U143" s="62">
        <v>368550</v>
      </c>
      <c r="V143" s="62">
        <v>3316950</v>
      </c>
    </row>
    <row r="144" spans="1:22" x14ac:dyDescent="0.3">
      <c r="A144" t="s">
        <v>514</v>
      </c>
      <c r="B144" s="34">
        <v>42726</v>
      </c>
      <c r="C144">
        <v>2016</v>
      </c>
      <c r="D144" t="s">
        <v>515</v>
      </c>
      <c r="E144" t="s">
        <v>101</v>
      </c>
      <c r="F144" t="s">
        <v>71</v>
      </c>
      <c r="G144" t="s">
        <v>72</v>
      </c>
      <c r="H144" t="s">
        <v>97</v>
      </c>
      <c r="I144" t="s">
        <v>107</v>
      </c>
      <c r="J144" t="s">
        <v>429</v>
      </c>
      <c r="K144" t="s">
        <v>59</v>
      </c>
      <c r="L144" t="s">
        <v>60</v>
      </c>
      <c r="M144" t="s">
        <v>61</v>
      </c>
      <c r="N144" s="34">
        <v>42727</v>
      </c>
      <c r="O144" s="62">
        <v>29100</v>
      </c>
      <c r="P144" s="62">
        <v>46200</v>
      </c>
      <c r="Q144" s="62">
        <v>17100</v>
      </c>
      <c r="R144">
        <v>24</v>
      </c>
      <c r="S144" s="62">
        <v>1108800</v>
      </c>
      <c r="T144" s="15">
        <v>0.04</v>
      </c>
      <c r="U144" s="62">
        <v>44352</v>
      </c>
      <c r="V144" s="62">
        <v>1064448</v>
      </c>
    </row>
    <row r="145" spans="1:22" x14ac:dyDescent="0.3">
      <c r="A145" t="s">
        <v>516</v>
      </c>
      <c r="B145" s="34">
        <v>42727</v>
      </c>
      <c r="C145">
        <v>2016</v>
      </c>
      <c r="D145" t="s">
        <v>517</v>
      </c>
      <c r="E145" t="s">
        <v>518</v>
      </c>
      <c r="F145" t="s">
        <v>71</v>
      </c>
      <c r="G145" t="s">
        <v>72</v>
      </c>
      <c r="H145" t="s">
        <v>112</v>
      </c>
      <c r="I145" t="s">
        <v>107</v>
      </c>
      <c r="J145" t="s">
        <v>305</v>
      </c>
      <c r="K145" t="s">
        <v>59</v>
      </c>
      <c r="L145" t="s">
        <v>67</v>
      </c>
      <c r="M145" t="s">
        <v>61</v>
      </c>
      <c r="N145" s="34">
        <v>42729</v>
      </c>
      <c r="O145" s="62">
        <v>26400</v>
      </c>
      <c r="P145" s="62">
        <v>50700</v>
      </c>
      <c r="Q145" s="62">
        <v>24300</v>
      </c>
      <c r="R145">
        <v>27</v>
      </c>
      <c r="S145" s="62">
        <v>1368900</v>
      </c>
      <c r="T145" s="15">
        <v>0.08</v>
      </c>
      <c r="U145" s="62">
        <v>109512</v>
      </c>
      <c r="V145" s="62">
        <v>1259388</v>
      </c>
    </row>
    <row r="146" spans="1:22" x14ac:dyDescent="0.3">
      <c r="A146" t="s">
        <v>519</v>
      </c>
      <c r="B146" s="34">
        <v>42729</v>
      </c>
      <c r="C146">
        <v>2016</v>
      </c>
      <c r="D146" t="s">
        <v>520</v>
      </c>
      <c r="E146" t="s">
        <v>521</v>
      </c>
      <c r="F146" t="s">
        <v>71</v>
      </c>
      <c r="G146" t="s">
        <v>106</v>
      </c>
      <c r="H146" t="s">
        <v>88</v>
      </c>
      <c r="I146" t="s">
        <v>74</v>
      </c>
      <c r="J146" t="s">
        <v>419</v>
      </c>
      <c r="K146" t="s">
        <v>59</v>
      </c>
      <c r="L146" t="s">
        <v>60</v>
      </c>
      <c r="M146" t="s">
        <v>61</v>
      </c>
      <c r="N146" s="34">
        <v>42731</v>
      </c>
      <c r="O146" s="62">
        <v>66900</v>
      </c>
      <c r="P146" s="62">
        <v>163350</v>
      </c>
      <c r="Q146" s="62">
        <v>96450</v>
      </c>
      <c r="R146">
        <v>37</v>
      </c>
      <c r="S146" s="62">
        <v>6043950</v>
      </c>
      <c r="T146" s="15">
        <v>0.1</v>
      </c>
      <c r="U146" s="62">
        <v>604395</v>
      </c>
      <c r="V146" s="62">
        <v>5439555</v>
      </c>
    </row>
    <row r="147" spans="1:22" x14ac:dyDescent="0.3">
      <c r="A147" t="s">
        <v>522</v>
      </c>
      <c r="B147" s="34">
        <v>42729</v>
      </c>
      <c r="C147">
        <v>2016</v>
      </c>
      <c r="D147" t="s">
        <v>523</v>
      </c>
      <c r="E147" t="s">
        <v>222</v>
      </c>
      <c r="F147" t="s">
        <v>71</v>
      </c>
      <c r="G147" t="s">
        <v>87</v>
      </c>
      <c r="H147" t="s">
        <v>155</v>
      </c>
      <c r="I147" t="s">
        <v>107</v>
      </c>
      <c r="J147" t="s">
        <v>118</v>
      </c>
      <c r="K147" t="s">
        <v>59</v>
      </c>
      <c r="L147" t="s">
        <v>60</v>
      </c>
      <c r="M147" t="s">
        <v>61</v>
      </c>
      <c r="N147" s="34">
        <v>42732</v>
      </c>
      <c r="O147" s="62">
        <v>73350</v>
      </c>
      <c r="P147" s="62">
        <v>114600</v>
      </c>
      <c r="Q147" s="62">
        <v>41250</v>
      </c>
      <c r="R147">
        <v>44</v>
      </c>
      <c r="S147" s="62">
        <v>5042400</v>
      </c>
      <c r="T147" s="15">
        <v>0.01</v>
      </c>
      <c r="U147" s="62">
        <v>50424</v>
      </c>
      <c r="V147" s="62">
        <v>4991976</v>
      </c>
    </row>
    <row r="148" spans="1:22" x14ac:dyDescent="0.3">
      <c r="A148" t="s">
        <v>524</v>
      </c>
      <c r="B148" s="34">
        <v>42729</v>
      </c>
      <c r="C148">
        <v>2016</v>
      </c>
      <c r="D148" t="s">
        <v>525</v>
      </c>
      <c r="E148" t="s">
        <v>364</v>
      </c>
      <c r="F148" t="s">
        <v>71</v>
      </c>
      <c r="G148" t="s">
        <v>72</v>
      </c>
      <c r="H148" t="s">
        <v>97</v>
      </c>
      <c r="I148" t="s">
        <v>117</v>
      </c>
      <c r="J148" t="s">
        <v>526</v>
      </c>
      <c r="K148" t="s">
        <v>81</v>
      </c>
      <c r="L148" t="s">
        <v>60</v>
      </c>
      <c r="M148" t="s">
        <v>61</v>
      </c>
      <c r="N148" s="34">
        <v>42731</v>
      </c>
      <c r="O148" s="62">
        <v>631650</v>
      </c>
      <c r="P148" s="62">
        <v>1214700</v>
      </c>
      <c r="Q148" s="62">
        <v>583050</v>
      </c>
      <c r="R148">
        <v>34</v>
      </c>
      <c r="S148" s="62">
        <v>41299800</v>
      </c>
      <c r="T148" s="15">
        <v>7.0000000000000007E-2</v>
      </c>
      <c r="U148" s="62">
        <v>2890986</v>
      </c>
      <c r="V148" s="62">
        <v>38408814</v>
      </c>
    </row>
    <row r="149" spans="1:22" x14ac:dyDescent="0.3">
      <c r="A149" t="s">
        <v>527</v>
      </c>
      <c r="B149" s="34">
        <v>42731</v>
      </c>
      <c r="C149">
        <v>2016</v>
      </c>
      <c r="D149" t="s">
        <v>528</v>
      </c>
      <c r="E149" t="s">
        <v>529</v>
      </c>
      <c r="F149" t="s">
        <v>261</v>
      </c>
      <c r="G149" t="s">
        <v>55</v>
      </c>
      <c r="H149" t="s">
        <v>316</v>
      </c>
      <c r="I149" t="s">
        <v>92</v>
      </c>
      <c r="J149" t="s">
        <v>530</v>
      </c>
      <c r="K149" t="s">
        <v>59</v>
      </c>
      <c r="L149" t="s">
        <v>136</v>
      </c>
      <c r="M149" t="s">
        <v>76</v>
      </c>
      <c r="N149" s="34">
        <v>42735</v>
      </c>
      <c r="O149" s="62">
        <v>37500</v>
      </c>
      <c r="P149" s="62">
        <v>85200</v>
      </c>
      <c r="Q149" s="62">
        <v>47700</v>
      </c>
      <c r="R149">
        <v>46</v>
      </c>
      <c r="S149" s="62">
        <v>3919200</v>
      </c>
      <c r="T149" s="15">
        <v>0.1</v>
      </c>
      <c r="U149" s="62">
        <v>391920</v>
      </c>
      <c r="V149" s="62">
        <v>3527280</v>
      </c>
    </row>
    <row r="150" spans="1:22" x14ac:dyDescent="0.3">
      <c r="A150" t="s">
        <v>531</v>
      </c>
      <c r="B150" s="34">
        <v>42734</v>
      </c>
      <c r="C150">
        <v>2016</v>
      </c>
      <c r="D150" t="s">
        <v>532</v>
      </c>
      <c r="E150" t="s">
        <v>145</v>
      </c>
      <c r="F150" t="s">
        <v>71</v>
      </c>
      <c r="G150" t="s">
        <v>72</v>
      </c>
      <c r="H150" t="s">
        <v>146</v>
      </c>
      <c r="I150" t="s">
        <v>57</v>
      </c>
      <c r="J150" t="s">
        <v>465</v>
      </c>
      <c r="K150" t="s">
        <v>59</v>
      </c>
      <c r="L150" t="s">
        <v>60</v>
      </c>
      <c r="M150" t="s">
        <v>61</v>
      </c>
      <c r="N150" s="34">
        <v>42736</v>
      </c>
      <c r="O150" s="62">
        <v>52500</v>
      </c>
      <c r="P150" s="62">
        <v>86100</v>
      </c>
      <c r="Q150" s="62">
        <v>33600</v>
      </c>
      <c r="R150">
        <v>3</v>
      </c>
      <c r="S150" s="62">
        <v>258300</v>
      </c>
      <c r="T150" s="15">
        <v>0.08</v>
      </c>
      <c r="U150" s="62">
        <v>20664</v>
      </c>
      <c r="V150" s="62">
        <v>237636</v>
      </c>
    </row>
    <row r="151" spans="1:22" x14ac:dyDescent="0.3">
      <c r="A151" t="s">
        <v>533</v>
      </c>
      <c r="B151" s="34">
        <v>42735</v>
      </c>
      <c r="C151">
        <v>2016</v>
      </c>
      <c r="D151" t="s">
        <v>534</v>
      </c>
      <c r="E151" t="s">
        <v>70</v>
      </c>
      <c r="F151" t="s">
        <v>71</v>
      </c>
      <c r="G151" t="s">
        <v>55</v>
      </c>
      <c r="H151" t="s">
        <v>73</v>
      </c>
      <c r="I151" t="s">
        <v>92</v>
      </c>
      <c r="J151" t="s">
        <v>234</v>
      </c>
      <c r="K151" t="s">
        <v>59</v>
      </c>
      <c r="L151" t="s">
        <v>60</v>
      </c>
      <c r="M151" t="s">
        <v>76</v>
      </c>
      <c r="N151" s="34">
        <v>42742</v>
      </c>
      <c r="O151" s="62">
        <v>208200</v>
      </c>
      <c r="P151" s="62">
        <v>335700</v>
      </c>
      <c r="Q151" s="62">
        <v>127500</v>
      </c>
      <c r="R151">
        <v>16</v>
      </c>
      <c r="S151" s="62">
        <v>5371200</v>
      </c>
      <c r="T151" s="15">
        <v>0</v>
      </c>
      <c r="U151">
        <v>0</v>
      </c>
      <c r="V151" s="62">
        <v>5371200</v>
      </c>
    </row>
    <row r="152" spans="1:22" x14ac:dyDescent="0.3">
      <c r="A152" t="s">
        <v>535</v>
      </c>
      <c r="B152" s="34">
        <v>42737</v>
      </c>
      <c r="C152">
        <v>2017</v>
      </c>
      <c r="D152" t="s">
        <v>536</v>
      </c>
      <c r="E152" t="s">
        <v>319</v>
      </c>
      <c r="F152" t="s">
        <v>71</v>
      </c>
      <c r="G152" t="s">
        <v>72</v>
      </c>
      <c r="H152" t="s">
        <v>304</v>
      </c>
      <c r="I152" t="s">
        <v>57</v>
      </c>
      <c r="J152" t="s">
        <v>126</v>
      </c>
      <c r="K152" t="s">
        <v>59</v>
      </c>
      <c r="L152" t="s">
        <v>60</v>
      </c>
      <c r="M152" t="s">
        <v>61</v>
      </c>
      <c r="N152" s="34">
        <v>42738</v>
      </c>
      <c r="O152" s="62">
        <v>540300</v>
      </c>
      <c r="P152" s="62">
        <v>871500</v>
      </c>
      <c r="Q152" s="62">
        <v>331200</v>
      </c>
      <c r="R152">
        <v>7</v>
      </c>
      <c r="S152" s="62">
        <v>6100500</v>
      </c>
      <c r="T152" s="15">
        <v>0.1</v>
      </c>
      <c r="U152" s="62">
        <v>610050</v>
      </c>
      <c r="V152" s="62">
        <v>5490450</v>
      </c>
    </row>
    <row r="153" spans="1:22" x14ac:dyDescent="0.3">
      <c r="A153" t="s">
        <v>537</v>
      </c>
      <c r="B153" s="34">
        <v>42739</v>
      </c>
      <c r="C153">
        <v>2017</v>
      </c>
      <c r="D153" t="s">
        <v>538</v>
      </c>
      <c r="E153" t="s">
        <v>539</v>
      </c>
      <c r="F153" t="s">
        <v>71</v>
      </c>
      <c r="G153" t="s">
        <v>55</v>
      </c>
      <c r="H153" t="s">
        <v>146</v>
      </c>
      <c r="I153" t="s">
        <v>74</v>
      </c>
      <c r="J153" t="s">
        <v>166</v>
      </c>
      <c r="K153" t="s">
        <v>59</v>
      </c>
      <c r="L153" t="s">
        <v>136</v>
      </c>
      <c r="M153" t="s">
        <v>61</v>
      </c>
      <c r="N153" s="34">
        <v>42741</v>
      </c>
      <c r="O153" s="62">
        <v>14100</v>
      </c>
      <c r="P153" s="62">
        <v>31200</v>
      </c>
      <c r="Q153" s="62">
        <v>17100</v>
      </c>
      <c r="R153">
        <v>43</v>
      </c>
      <c r="S153" s="62">
        <v>1341600</v>
      </c>
      <c r="T153" s="15">
        <v>0.05</v>
      </c>
      <c r="U153" s="62">
        <v>67080</v>
      </c>
      <c r="V153" s="62">
        <v>1274520</v>
      </c>
    </row>
    <row r="154" spans="1:22" x14ac:dyDescent="0.3">
      <c r="A154" t="s">
        <v>540</v>
      </c>
      <c r="B154" s="34">
        <v>42740</v>
      </c>
      <c r="C154">
        <v>2017</v>
      </c>
      <c r="D154" t="s">
        <v>541</v>
      </c>
      <c r="E154" t="s">
        <v>542</v>
      </c>
      <c r="F154" t="s">
        <v>71</v>
      </c>
      <c r="G154" t="s">
        <v>87</v>
      </c>
      <c r="H154" t="s">
        <v>134</v>
      </c>
      <c r="I154" t="s">
        <v>92</v>
      </c>
      <c r="J154" t="s">
        <v>246</v>
      </c>
      <c r="K154" t="s">
        <v>81</v>
      </c>
      <c r="L154" t="s">
        <v>227</v>
      </c>
      <c r="M154" t="s">
        <v>61</v>
      </c>
      <c r="N154" s="34">
        <v>42747</v>
      </c>
      <c r="O154" s="62">
        <v>148650</v>
      </c>
      <c r="P154" s="62">
        <v>239850</v>
      </c>
      <c r="Q154" s="62">
        <v>91200</v>
      </c>
      <c r="R154">
        <v>27</v>
      </c>
      <c r="S154" s="62">
        <v>6475950</v>
      </c>
      <c r="T154" s="15">
        <v>0.01</v>
      </c>
      <c r="U154" s="62">
        <v>64760</v>
      </c>
      <c r="V154" s="62">
        <v>6411191</v>
      </c>
    </row>
    <row r="155" spans="1:22" x14ac:dyDescent="0.3">
      <c r="A155" t="s">
        <v>543</v>
      </c>
      <c r="B155" s="34">
        <v>42743</v>
      </c>
      <c r="C155">
        <v>2017</v>
      </c>
      <c r="D155" t="s">
        <v>347</v>
      </c>
      <c r="E155" t="s">
        <v>348</v>
      </c>
      <c r="F155" t="s">
        <v>261</v>
      </c>
      <c r="G155" t="s">
        <v>55</v>
      </c>
      <c r="H155" t="s">
        <v>146</v>
      </c>
      <c r="I155" t="s">
        <v>117</v>
      </c>
      <c r="J155" t="s">
        <v>510</v>
      </c>
      <c r="K155" t="s">
        <v>59</v>
      </c>
      <c r="L155" t="s">
        <v>67</v>
      </c>
      <c r="M155" t="s">
        <v>61</v>
      </c>
      <c r="N155" s="34">
        <v>42745</v>
      </c>
      <c r="O155" s="62">
        <v>49800</v>
      </c>
      <c r="P155" s="62">
        <v>77700</v>
      </c>
      <c r="Q155" s="62">
        <v>27900</v>
      </c>
      <c r="R155">
        <v>23</v>
      </c>
      <c r="S155" s="62">
        <v>1787100</v>
      </c>
      <c r="T155" s="15">
        <v>0.05</v>
      </c>
      <c r="U155" s="62">
        <v>89355</v>
      </c>
      <c r="V155" s="62">
        <v>1697745</v>
      </c>
    </row>
    <row r="156" spans="1:22" x14ac:dyDescent="0.3">
      <c r="A156" t="s">
        <v>544</v>
      </c>
      <c r="B156" s="34">
        <v>42743</v>
      </c>
      <c r="C156">
        <v>2017</v>
      </c>
      <c r="D156" t="s">
        <v>545</v>
      </c>
      <c r="E156" t="s">
        <v>180</v>
      </c>
      <c r="F156" t="s">
        <v>2228</v>
      </c>
      <c r="G156" t="s">
        <v>55</v>
      </c>
      <c r="H156" t="s">
        <v>65</v>
      </c>
      <c r="I156" t="s">
        <v>57</v>
      </c>
      <c r="J156" t="s">
        <v>546</v>
      </c>
      <c r="K156" t="s">
        <v>59</v>
      </c>
      <c r="L156" t="s">
        <v>60</v>
      </c>
      <c r="M156" t="s">
        <v>61</v>
      </c>
      <c r="N156" s="34">
        <v>42745</v>
      </c>
      <c r="O156" s="62">
        <v>224250</v>
      </c>
      <c r="P156" s="62">
        <v>521400</v>
      </c>
      <c r="Q156" s="62">
        <v>297150</v>
      </c>
      <c r="R156">
        <v>15</v>
      </c>
      <c r="S156" s="62">
        <v>7821000</v>
      </c>
      <c r="T156" s="15">
        <v>0.09</v>
      </c>
      <c r="U156" s="62">
        <v>703890</v>
      </c>
      <c r="V156" s="62">
        <v>7117110</v>
      </c>
    </row>
    <row r="157" spans="1:22" x14ac:dyDescent="0.3">
      <c r="A157" t="s">
        <v>547</v>
      </c>
      <c r="B157" s="34">
        <v>42744</v>
      </c>
      <c r="C157">
        <v>2017</v>
      </c>
      <c r="D157" t="s">
        <v>140</v>
      </c>
      <c r="E157" t="s">
        <v>141</v>
      </c>
      <c r="F157" t="s">
        <v>71</v>
      </c>
      <c r="G157" t="s">
        <v>72</v>
      </c>
      <c r="H157" t="s">
        <v>112</v>
      </c>
      <c r="I157" t="s">
        <v>92</v>
      </c>
      <c r="J157" t="s">
        <v>548</v>
      </c>
      <c r="K157" t="s">
        <v>59</v>
      </c>
      <c r="L157" t="s">
        <v>60</v>
      </c>
      <c r="M157" t="s">
        <v>61</v>
      </c>
      <c r="N157" s="34">
        <v>42749</v>
      </c>
      <c r="O157" s="62">
        <v>332700</v>
      </c>
      <c r="P157" s="62">
        <v>811500</v>
      </c>
      <c r="Q157" s="62">
        <v>478800</v>
      </c>
      <c r="R157">
        <v>19</v>
      </c>
      <c r="S157" s="62">
        <v>15418500</v>
      </c>
      <c r="T157" s="15">
        <v>0.1</v>
      </c>
      <c r="U157" s="62">
        <v>1541850</v>
      </c>
      <c r="V157" s="62">
        <v>13876650</v>
      </c>
    </row>
    <row r="158" spans="1:22" x14ac:dyDescent="0.3">
      <c r="A158" t="s">
        <v>549</v>
      </c>
      <c r="B158" s="34">
        <v>42747</v>
      </c>
      <c r="C158">
        <v>2017</v>
      </c>
      <c r="D158" t="s">
        <v>550</v>
      </c>
      <c r="E158" t="s">
        <v>551</v>
      </c>
      <c r="F158" t="s">
        <v>71</v>
      </c>
      <c r="G158" t="s">
        <v>72</v>
      </c>
      <c r="H158" t="s">
        <v>112</v>
      </c>
      <c r="I158" t="s">
        <v>107</v>
      </c>
      <c r="J158" t="s">
        <v>510</v>
      </c>
      <c r="K158" t="s">
        <v>59</v>
      </c>
      <c r="L158" t="s">
        <v>67</v>
      </c>
      <c r="M158" t="s">
        <v>61</v>
      </c>
      <c r="N158" s="34">
        <v>42749</v>
      </c>
      <c r="O158" s="62">
        <v>49800</v>
      </c>
      <c r="P158" s="62">
        <v>77700</v>
      </c>
      <c r="Q158" s="62">
        <v>27900</v>
      </c>
      <c r="R158">
        <v>10</v>
      </c>
      <c r="S158" s="62">
        <v>777000</v>
      </c>
      <c r="T158" s="15">
        <v>0.01</v>
      </c>
      <c r="U158" s="62">
        <v>7770</v>
      </c>
      <c r="V158" s="62">
        <v>769230</v>
      </c>
    </row>
    <row r="159" spans="1:22" x14ac:dyDescent="0.3">
      <c r="A159" t="s">
        <v>552</v>
      </c>
      <c r="B159" s="34">
        <v>42748</v>
      </c>
      <c r="C159">
        <v>2017</v>
      </c>
      <c r="D159" t="s">
        <v>553</v>
      </c>
      <c r="E159" t="s">
        <v>180</v>
      </c>
      <c r="F159" t="s">
        <v>2228</v>
      </c>
      <c r="G159" t="s">
        <v>72</v>
      </c>
      <c r="H159" t="s">
        <v>65</v>
      </c>
      <c r="I159" t="s">
        <v>117</v>
      </c>
      <c r="J159" t="s">
        <v>300</v>
      </c>
      <c r="K159" t="s">
        <v>81</v>
      </c>
      <c r="L159" t="s">
        <v>136</v>
      </c>
      <c r="M159" t="s">
        <v>76</v>
      </c>
      <c r="N159" s="34">
        <v>42749</v>
      </c>
      <c r="O159" s="62">
        <v>302700</v>
      </c>
      <c r="P159" s="62">
        <v>531150</v>
      </c>
      <c r="Q159" s="62">
        <v>228450</v>
      </c>
      <c r="R159">
        <v>16</v>
      </c>
      <c r="S159" s="62">
        <v>8498400</v>
      </c>
      <c r="T159" s="15">
        <v>0</v>
      </c>
      <c r="U159">
        <v>0</v>
      </c>
      <c r="V159" s="62">
        <v>8498400</v>
      </c>
    </row>
    <row r="160" spans="1:22" x14ac:dyDescent="0.3">
      <c r="A160" t="s">
        <v>554</v>
      </c>
      <c r="B160" s="34">
        <v>42750</v>
      </c>
      <c r="C160">
        <v>2017</v>
      </c>
      <c r="D160" t="s">
        <v>417</v>
      </c>
      <c r="E160" t="s">
        <v>418</v>
      </c>
      <c r="F160" t="s">
        <v>261</v>
      </c>
      <c r="G160" t="s">
        <v>87</v>
      </c>
      <c r="H160" t="s">
        <v>97</v>
      </c>
      <c r="I160" t="s">
        <v>57</v>
      </c>
      <c r="J160" t="s">
        <v>238</v>
      </c>
      <c r="K160" t="s">
        <v>59</v>
      </c>
      <c r="L160" t="s">
        <v>67</v>
      </c>
      <c r="M160" t="s">
        <v>76</v>
      </c>
      <c r="N160" s="34">
        <v>42751</v>
      </c>
      <c r="O160" s="62">
        <v>323400</v>
      </c>
      <c r="P160" s="62">
        <v>548250</v>
      </c>
      <c r="Q160" s="62">
        <v>224850</v>
      </c>
      <c r="R160">
        <v>46</v>
      </c>
      <c r="S160" s="62">
        <v>25219500</v>
      </c>
      <c r="T160" s="15">
        <v>0.05</v>
      </c>
      <c r="U160" s="62">
        <v>1260975</v>
      </c>
      <c r="V160" s="62">
        <v>23958525</v>
      </c>
    </row>
    <row r="161" spans="1:22" x14ac:dyDescent="0.3">
      <c r="A161" t="s">
        <v>555</v>
      </c>
      <c r="B161" s="34">
        <v>42751</v>
      </c>
      <c r="C161">
        <v>2017</v>
      </c>
      <c r="D161" t="s">
        <v>556</v>
      </c>
      <c r="E161" t="s">
        <v>557</v>
      </c>
      <c r="F161" t="s">
        <v>71</v>
      </c>
      <c r="G161" t="s">
        <v>72</v>
      </c>
      <c r="H161" t="s">
        <v>185</v>
      </c>
      <c r="I161" t="s">
        <v>57</v>
      </c>
      <c r="J161" t="s">
        <v>320</v>
      </c>
      <c r="K161" t="s">
        <v>59</v>
      </c>
      <c r="L161" t="s">
        <v>60</v>
      </c>
      <c r="M161" t="s">
        <v>61</v>
      </c>
      <c r="N161" s="34">
        <v>42752</v>
      </c>
      <c r="O161" s="62">
        <v>2682450</v>
      </c>
      <c r="P161" s="62">
        <v>6238200</v>
      </c>
      <c r="Q161" s="62">
        <v>3555750</v>
      </c>
      <c r="R161">
        <v>2</v>
      </c>
      <c r="S161" s="62">
        <v>12476400</v>
      </c>
      <c r="T161" s="15">
        <v>0.08</v>
      </c>
      <c r="U161" s="62">
        <v>998112</v>
      </c>
      <c r="V161" s="62">
        <v>11478288</v>
      </c>
    </row>
    <row r="162" spans="1:22" x14ac:dyDescent="0.3">
      <c r="A162" t="s">
        <v>558</v>
      </c>
      <c r="B162" s="34">
        <v>42752</v>
      </c>
      <c r="C162">
        <v>2017</v>
      </c>
      <c r="D162" t="s">
        <v>559</v>
      </c>
      <c r="E162" t="s">
        <v>462</v>
      </c>
      <c r="F162" t="s">
        <v>71</v>
      </c>
      <c r="G162" t="s">
        <v>87</v>
      </c>
      <c r="H162" t="s">
        <v>112</v>
      </c>
      <c r="I162" t="s">
        <v>92</v>
      </c>
      <c r="J162" t="s">
        <v>560</v>
      </c>
      <c r="K162" t="s">
        <v>81</v>
      </c>
      <c r="L162" t="s">
        <v>60</v>
      </c>
      <c r="M162" t="s">
        <v>61</v>
      </c>
      <c r="N162" s="34">
        <v>42759</v>
      </c>
      <c r="O162" s="62">
        <v>619200</v>
      </c>
      <c r="P162" s="62">
        <v>1439850</v>
      </c>
      <c r="Q162" s="62">
        <v>820650</v>
      </c>
      <c r="R162">
        <v>17</v>
      </c>
      <c r="S162" s="62">
        <v>24477450</v>
      </c>
      <c r="T162" s="15">
        <v>0.09</v>
      </c>
      <c r="U162" s="62">
        <v>2202971</v>
      </c>
      <c r="V162" s="62">
        <v>22274480</v>
      </c>
    </row>
    <row r="163" spans="1:22" x14ac:dyDescent="0.3">
      <c r="A163" t="s">
        <v>561</v>
      </c>
      <c r="B163" s="34">
        <v>42752</v>
      </c>
      <c r="C163">
        <v>2017</v>
      </c>
      <c r="D163" t="s">
        <v>307</v>
      </c>
      <c r="E163" t="s">
        <v>215</v>
      </c>
      <c r="F163" t="s">
        <v>71</v>
      </c>
      <c r="G163" t="s">
        <v>72</v>
      </c>
      <c r="H163" t="s">
        <v>146</v>
      </c>
      <c r="I163" t="s">
        <v>117</v>
      </c>
      <c r="J163" t="s">
        <v>355</v>
      </c>
      <c r="K163" t="s">
        <v>59</v>
      </c>
      <c r="L163" t="s">
        <v>60</v>
      </c>
      <c r="M163" t="s">
        <v>61</v>
      </c>
      <c r="N163" s="34">
        <v>42754</v>
      </c>
      <c r="O163" s="62">
        <v>19950</v>
      </c>
      <c r="P163" s="62">
        <v>31200</v>
      </c>
      <c r="Q163" s="62">
        <v>11250</v>
      </c>
      <c r="R163">
        <v>16</v>
      </c>
      <c r="S163" s="62">
        <v>499200</v>
      </c>
      <c r="T163" s="15">
        <v>0.04</v>
      </c>
      <c r="U163" s="62">
        <v>19968</v>
      </c>
      <c r="V163" s="62">
        <v>479232</v>
      </c>
    </row>
    <row r="164" spans="1:22" x14ac:dyDescent="0.3">
      <c r="A164" t="s">
        <v>562</v>
      </c>
      <c r="B164" s="34">
        <v>42753</v>
      </c>
      <c r="C164">
        <v>2017</v>
      </c>
      <c r="D164" t="s">
        <v>250</v>
      </c>
      <c r="E164" t="s">
        <v>251</v>
      </c>
      <c r="F164" t="s">
        <v>71</v>
      </c>
      <c r="G164" t="s">
        <v>72</v>
      </c>
      <c r="H164" t="s">
        <v>122</v>
      </c>
      <c r="I164" t="s">
        <v>117</v>
      </c>
      <c r="J164" t="s">
        <v>226</v>
      </c>
      <c r="K164" t="s">
        <v>81</v>
      </c>
      <c r="L164" t="s">
        <v>227</v>
      </c>
      <c r="M164" t="s">
        <v>61</v>
      </c>
      <c r="N164" s="34">
        <v>42754</v>
      </c>
      <c r="O164" s="62">
        <v>132300</v>
      </c>
      <c r="P164" s="62">
        <v>314850</v>
      </c>
      <c r="Q164" s="62">
        <v>182550</v>
      </c>
      <c r="R164">
        <v>25</v>
      </c>
      <c r="S164" s="62">
        <v>7871250</v>
      </c>
      <c r="T164" s="15">
        <v>0.05</v>
      </c>
      <c r="U164" s="62">
        <v>393563</v>
      </c>
      <c r="V164" s="62">
        <v>7477688</v>
      </c>
    </row>
    <row r="165" spans="1:22" x14ac:dyDescent="0.3">
      <c r="A165" t="s">
        <v>563</v>
      </c>
      <c r="B165" s="34">
        <v>42756</v>
      </c>
      <c r="C165">
        <v>2017</v>
      </c>
      <c r="D165" t="s">
        <v>564</v>
      </c>
      <c r="E165" t="s">
        <v>315</v>
      </c>
      <c r="F165" t="s">
        <v>71</v>
      </c>
      <c r="G165" t="s">
        <v>72</v>
      </c>
      <c r="H165" t="s">
        <v>316</v>
      </c>
      <c r="I165" t="s">
        <v>117</v>
      </c>
      <c r="J165" t="s">
        <v>442</v>
      </c>
      <c r="K165" t="s">
        <v>59</v>
      </c>
      <c r="L165" t="s">
        <v>67</v>
      </c>
      <c r="M165" t="s">
        <v>61</v>
      </c>
      <c r="N165" s="34">
        <v>42758</v>
      </c>
      <c r="O165" s="62">
        <v>22950</v>
      </c>
      <c r="P165" s="62">
        <v>41700</v>
      </c>
      <c r="Q165" s="62">
        <v>18750</v>
      </c>
      <c r="R165">
        <v>6</v>
      </c>
      <c r="S165" s="62">
        <v>250200</v>
      </c>
      <c r="T165" s="15">
        <v>0.01</v>
      </c>
      <c r="U165" s="62">
        <v>2502</v>
      </c>
      <c r="V165" s="62">
        <v>247698</v>
      </c>
    </row>
    <row r="166" spans="1:22" x14ac:dyDescent="0.3">
      <c r="A166" t="s">
        <v>565</v>
      </c>
      <c r="B166" s="34">
        <v>42758</v>
      </c>
      <c r="C166">
        <v>2017</v>
      </c>
      <c r="D166" t="s">
        <v>566</v>
      </c>
      <c r="E166" t="s">
        <v>129</v>
      </c>
      <c r="F166" t="s">
        <v>2228</v>
      </c>
      <c r="G166" t="s">
        <v>87</v>
      </c>
      <c r="H166" t="s">
        <v>56</v>
      </c>
      <c r="I166" t="s">
        <v>107</v>
      </c>
      <c r="J166" t="s">
        <v>500</v>
      </c>
      <c r="K166" t="s">
        <v>59</v>
      </c>
      <c r="L166" t="s">
        <v>60</v>
      </c>
      <c r="M166" t="s">
        <v>61</v>
      </c>
      <c r="N166" s="34">
        <v>42760</v>
      </c>
      <c r="O166" s="62">
        <v>36750</v>
      </c>
      <c r="P166" s="62">
        <v>58350</v>
      </c>
      <c r="Q166" s="62">
        <v>21600</v>
      </c>
      <c r="R166">
        <v>2</v>
      </c>
      <c r="S166" s="62">
        <v>116700</v>
      </c>
      <c r="T166" s="15">
        <v>7.0000000000000007E-2</v>
      </c>
      <c r="U166" s="62">
        <v>8169</v>
      </c>
      <c r="V166" s="62">
        <v>108531</v>
      </c>
    </row>
    <row r="167" spans="1:22" x14ac:dyDescent="0.3">
      <c r="A167" t="s">
        <v>567</v>
      </c>
      <c r="B167" s="34">
        <v>42758</v>
      </c>
      <c r="C167">
        <v>2017</v>
      </c>
      <c r="D167" t="s">
        <v>566</v>
      </c>
      <c r="E167" t="s">
        <v>129</v>
      </c>
      <c r="F167" t="s">
        <v>2228</v>
      </c>
      <c r="G167" t="s">
        <v>87</v>
      </c>
      <c r="H167" t="s">
        <v>56</v>
      </c>
      <c r="I167" t="s">
        <v>107</v>
      </c>
      <c r="J167" t="s">
        <v>471</v>
      </c>
      <c r="K167" t="s">
        <v>59</v>
      </c>
      <c r="L167" t="s">
        <v>60</v>
      </c>
      <c r="M167" t="s">
        <v>61</v>
      </c>
      <c r="N167" s="34">
        <v>42759</v>
      </c>
      <c r="O167" s="62">
        <v>1015950</v>
      </c>
      <c r="P167" s="62">
        <v>2478000</v>
      </c>
      <c r="Q167" s="62">
        <v>1462050</v>
      </c>
      <c r="R167">
        <v>6</v>
      </c>
      <c r="S167" s="62">
        <v>14868000</v>
      </c>
      <c r="T167" s="15">
        <v>0.09</v>
      </c>
      <c r="U167" s="62">
        <v>1338120</v>
      </c>
      <c r="V167" s="62">
        <v>13529880</v>
      </c>
    </row>
    <row r="168" spans="1:22" x14ac:dyDescent="0.3">
      <c r="A168" t="s">
        <v>568</v>
      </c>
      <c r="B168" s="34">
        <v>42758</v>
      </c>
      <c r="C168">
        <v>2017</v>
      </c>
      <c r="D168" t="s">
        <v>569</v>
      </c>
      <c r="E168" t="s">
        <v>506</v>
      </c>
      <c r="F168" t="s">
        <v>71</v>
      </c>
      <c r="G168" t="s">
        <v>106</v>
      </c>
      <c r="H168" t="s">
        <v>155</v>
      </c>
      <c r="I168" t="s">
        <v>74</v>
      </c>
      <c r="J168" t="s">
        <v>102</v>
      </c>
      <c r="K168" t="s">
        <v>59</v>
      </c>
      <c r="L168" t="s">
        <v>67</v>
      </c>
      <c r="M168" t="s">
        <v>61</v>
      </c>
      <c r="N168" s="34">
        <v>42759</v>
      </c>
      <c r="O168" s="62">
        <v>16350</v>
      </c>
      <c r="P168" s="62">
        <v>25200</v>
      </c>
      <c r="Q168" s="62">
        <v>8850</v>
      </c>
      <c r="R168">
        <v>38</v>
      </c>
      <c r="S168" s="62">
        <v>957600</v>
      </c>
      <c r="T168" s="15">
        <v>7.0000000000000007E-2</v>
      </c>
      <c r="U168" s="62">
        <v>67032</v>
      </c>
      <c r="V168" s="62">
        <v>890568</v>
      </c>
    </row>
    <row r="169" spans="1:22" x14ac:dyDescent="0.3">
      <c r="A169" t="s">
        <v>570</v>
      </c>
      <c r="B169" s="34">
        <v>42760</v>
      </c>
      <c r="C169">
        <v>2017</v>
      </c>
      <c r="D169" t="s">
        <v>571</v>
      </c>
      <c r="E169" t="s">
        <v>572</v>
      </c>
      <c r="F169" t="s">
        <v>261</v>
      </c>
      <c r="G169" t="s">
        <v>72</v>
      </c>
      <c r="H169" t="s">
        <v>146</v>
      </c>
      <c r="I169" t="s">
        <v>74</v>
      </c>
      <c r="J169" t="s">
        <v>573</v>
      </c>
      <c r="K169" t="s">
        <v>81</v>
      </c>
      <c r="L169" t="s">
        <v>60</v>
      </c>
      <c r="M169" t="s">
        <v>61</v>
      </c>
      <c r="N169" s="34">
        <v>42761</v>
      </c>
      <c r="O169" s="62">
        <v>936000</v>
      </c>
      <c r="P169" s="62">
        <v>2339850</v>
      </c>
      <c r="Q169" s="62">
        <v>1403850</v>
      </c>
      <c r="R169">
        <v>48</v>
      </c>
      <c r="S169" s="62">
        <v>112312800</v>
      </c>
      <c r="T169" s="15">
        <v>0.04</v>
      </c>
      <c r="U169" s="62">
        <v>4492512</v>
      </c>
      <c r="V169" s="62">
        <v>107820288</v>
      </c>
    </row>
    <row r="170" spans="1:22" x14ac:dyDescent="0.3">
      <c r="A170" t="s">
        <v>574</v>
      </c>
      <c r="B170" s="34">
        <v>42760</v>
      </c>
      <c r="C170">
        <v>2017</v>
      </c>
      <c r="D170" t="s">
        <v>571</v>
      </c>
      <c r="E170" t="s">
        <v>572</v>
      </c>
      <c r="F170" t="s">
        <v>261</v>
      </c>
      <c r="G170" t="s">
        <v>72</v>
      </c>
      <c r="H170" t="s">
        <v>146</v>
      </c>
      <c r="I170" t="s">
        <v>74</v>
      </c>
      <c r="J170" t="s">
        <v>345</v>
      </c>
      <c r="K170" t="s">
        <v>59</v>
      </c>
      <c r="L170" t="s">
        <v>60</v>
      </c>
      <c r="M170" t="s">
        <v>61</v>
      </c>
      <c r="N170" s="34">
        <v>42760</v>
      </c>
      <c r="O170" s="62">
        <v>51000</v>
      </c>
      <c r="P170" s="62">
        <v>81000</v>
      </c>
      <c r="Q170" s="62">
        <v>30000</v>
      </c>
      <c r="R170">
        <v>8</v>
      </c>
      <c r="S170" s="62">
        <v>648000</v>
      </c>
      <c r="T170" s="15">
        <v>0.08</v>
      </c>
      <c r="U170" s="62">
        <v>51840</v>
      </c>
      <c r="V170" s="62">
        <v>596160</v>
      </c>
    </row>
    <row r="171" spans="1:22" x14ac:dyDescent="0.3">
      <c r="A171" t="s">
        <v>575</v>
      </c>
      <c r="B171" s="34">
        <v>42767</v>
      </c>
      <c r="C171">
        <v>2017</v>
      </c>
      <c r="D171" t="s">
        <v>576</v>
      </c>
      <c r="E171" t="s">
        <v>424</v>
      </c>
      <c r="F171" t="s">
        <v>2228</v>
      </c>
      <c r="G171" t="s">
        <v>72</v>
      </c>
      <c r="H171" t="s">
        <v>56</v>
      </c>
      <c r="I171" t="s">
        <v>74</v>
      </c>
      <c r="J171" t="s">
        <v>93</v>
      </c>
      <c r="K171" t="s">
        <v>59</v>
      </c>
      <c r="L171" t="s">
        <v>67</v>
      </c>
      <c r="M171" t="s">
        <v>61</v>
      </c>
      <c r="N171" s="34">
        <v>42769</v>
      </c>
      <c r="O171" s="62">
        <v>16350</v>
      </c>
      <c r="P171" s="62">
        <v>39000</v>
      </c>
      <c r="Q171" s="62">
        <v>22650</v>
      </c>
      <c r="R171">
        <v>36</v>
      </c>
      <c r="S171" s="62">
        <v>1404000</v>
      </c>
      <c r="T171" s="15">
        <v>0</v>
      </c>
      <c r="U171">
        <v>0</v>
      </c>
      <c r="V171" s="62">
        <v>1404000</v>
      </c>
    </row>
    <row r="172" spans="1:22" x14ac:dyDescent="0.3">
      <c r="A172" t="s">
        <v>577</v>
      </c>
      <c r="B172" s="34">
        <v>42767</v>
      </c>
      <c r="C172">
        <v>2017</v>
      </c>
      <c r="D172" t="s">
        <v>578</v>
      </c>
      <c r="E172" t="s">
        <v>579</v>
      </c>
      <c r="F172" t="s">
        <v>71</v>
      </c>
      <c r="G172" t="s">
        <v>72</v>
      </c>
      <c r="H172" t="s">
        <v>73</v>
      </c>
      <c r="I172" t="s">
        <v>74</v>
      </c>
      <c r="J172" t="s">
        <v>181</v>
      </c>
      <c r="K172" t="s">
        <v>59</v>
      </c>
      <c r="L172" t="s">
        <v>60</v>
      </c>
      <c r="M172" t="s">
        <v>76</v>
      </c>
      <c r="N172" s="34">
        <v>42767</v>
      </c>
      <c r="O172" s="62">
        <v>23850</v>
      </c>
      <c r="P172" s="62">
        <v>39150</v>
      </c>
      <c r="Q172" s="62">
        <v>15300</v>
      </c>
      <c r="R172">
        <v>1</v>
      </c>
      <c r="S172" s="62">
        <v>39150</v>
      </c>
      <c r="T172" s="15">
        <v>0.06</v>
      </c>
      <c r="U172" s="62">
        <v>2349</v>
      </c>
      <c r="V172" s="62">
        <v>36801</v>
      </c>
    </row>
    <row r="173" spans="1:22" x14ac:dyDescent="0.3">
      <c r="A173" t="s">
        <v>580</v>
      </c>
      <c r="B173" s="34">
        <v>42767</v>
      </c>
      <c r="C173">
        <v>2017</v>
      </c>
      <c r="D173" t="s">
        <v>581</v>
      </c>
      <c r="E173" t="s">
        <v>101</v>
      </c>
      <c r="F173" t="s">
        <v>71</v>
      </c>
      <c r="G173" t="s">
        <v>72</v>
      </c>
      <c r="H173" t="s">
        <v>97</v>
      </c>
      <c r="I173" t="s">
        <v>117</v>
      </c>
      <c r="J173" t="s">
        <v>415</v>
      </c>
      <c r="K173" t="s">
        <v>59</v>
      </c>
      <c r="L173" t="s">
        <v>60</v>
      </c>
      <c r="M173" t="s">
        <v>61</v>
      </c>
      <c r="N173" s="34">
        <v>42768</v>
      </c>
      <c r="O173" s="62">
        <v>54750</v>
      </c>
      <c r="P173" s="62">
        <v>89700</v>
      </c>
      <c r="Q173" s="62">
        <v>34950</v>
      </c>
      <c r="R173">
        <v>21</v>
      </c>
      <c r="S173" s="62">
        <v>1883700</v>
      </c>
      <c r="T173" s="15">
        <v>0.02</v>
      </c>
      <c r="U173" s="62">
        <v>37674</v>
      </c>
      <c r="V173" s="62">
        <v>1846026</v>
      </c>
    </row>
    <row r="174" spans="1:22" x14ac:dyDescent="0.3">
      <c r="A174" t="s">
        <v>582</v>
      </c>
      <c r="B174" s="34">
        <v>42768</v>
      </c>
      <c r="C174">
        <v>2017</v>
      </c>
      <c r="D174" t="s">
        <v>583</v>
      </c>
      <c r="E174" t="s">
        <v>101</v>
      </c>
      <c r="F174" t="s">
        <v>71</v>
      </c>
      <c r="G174" t="s">
        <v>87</v>
      </c>
      <c r="H174" t="s">
        <v>97</v>
      </c>
      <c r="I174" t="s">
        <v>107</v>
      </c>
      <c r="J174" t="s">
        <v>415</v>
      </c>
      <c r="K174" t="s">
        <v>59</v>
      </c>
      <c r="L174" t="s">
        <v>60</v>
      </c>
      <c r="M174" t="s">
        <v>61</v>
      </c>
      <c r="N174" s="34">
        <v>42770</v>
      </c>
      <c r="O174" s="62">
        <v>54750</v>
      </c>
      <c r="P174" s="62">
        <v>89700</v>
      </c>
      <c r="Q174" s="62">
        <v>34950</v>
      </c>
      <c r="R174">
        <v>40</v>
      </c>
      <c r="S174" s="62">
        <v>3588000</v>
      </c>
      <c r="T174" s="15">
        <v>0</v>
      </c>
      <c r="U174">
        <v>0</v>
      </c>
      <c r="V174" s="62">
        <v>3588000</v>
      </c>
    </row>
    <row r="175" spans="1:22" x14ac:dyDescent="0.3">
      <c r="A175" t="s">
        <v>584</v>
      </c>
      <c r="B175" s="34">
        <v>42768</v>
      </c>
      <c r="C175">
        <v>2017</v>
      </c>
      <c r="D175" t="s">
        <v>569</v>
      </c>
      <c r="E175" t="s">
        <v>64</v>
      </c>
      <c r="F175" t="s">
        <v>71</v>
      </c>
      <c r="G175" t="s">
        <v>106</v>
      </c>
      <c r="H175" t="s">
        <v>155</v>
      </c>
      <c r="I175" t="s">
        <v>107</v>
      </c>
      <c r="J175" t="s">
        <v>265</v>
      </c>
      <c r="K175" t="s">
        <v>59</v>
      </c>
      <c r="L175" t="s">
        <v>60</v>
      </c>
      <c r="M175" t="s">
        <v>61</v>
      </c>
      <c r="N175" s="34">
        <v>42770</v>
      </c>
      <c r="O175" s="62">
        <v>17700</v>
      </c>
      <c r="P175" s="62">
        <v>28200</v>
      </c>
      <c r="Q175" s="62">
        <v>10500</v>
      </c>
      <c r="R175">
        <v>33</v>
      </c>
      <c r="S175" s="62">
        <v>930600</v>
      </c>
      <c r="T175" s="15">
        <v>7.0000000000000007E-2</v>
      </c>
      <c r="U175" s="62">
        <v>65142</v>
      </c>
      <c r="V175" s="62">
        <v>865458</v>
      </c>
    </row>
    <row r="176" spans="1:22" x14ac:dyDescent="0.3">
      <c r="A176" t="s">
        <v>585</v>
      </c>
      <c r="B176" s="34">
        <v>42771</v>
      </c>
      <c r="C176">
        <v>2017</v>
      </c>
      <c r="D176" t="s">
        <v>586</v>
      </c>
      <c r="E176" t="s">
        <v>587</v>
      </c>
      <c r="F176" t="s">
        <v>71</v>
      </c>
      <c r="G176" t="s">
        <v>106</v>
      </c>
      <c r="H176" t="s">
        <v>194</v>
      </c>
      <c r="I176" t="s">
        <v>57</v>
      </c>
      <c r="J176" t="s">
        <v>588</v>
      </c>
      <c r="K176" t="s">
        <v>59</v>
      </c>
      <c r="L176" t="s">
        <v>60</v>
      </c>
      <c r="M176" t="s">
        <v>61</v>
      </c>
      <c r="N176" s="34">
        <v>42774</v>
      </c>
      <c r="O176" s="62">
        <v>67950</v>
      </c>
      <c r="P176" s="62">
        <v>109500</v>
      </c>
      <c r="Q176" s="62">
        <v>41550</v>
      </c>
      <c r="R176">
        <v>31</v>
      </c>
      <c r="S176" s="62">
        <v>3394500</v>
      </c>
      <c r="T176" s="15">
        <v>0.03</v>
      </c>
      <c r="U176" s="62">
        <v>101835</v>
      </c>
      <c r="V176" s="62">
        <v>3292665</v>
      </c>
    </row>
    <row r="177" spans="1:22" x14ac:dyDescent="0.3">
      <c r="A177" t="s">
        <v>589</v>
      </c>
      <c r="B177" s="34">
        <v>42772</v>
      </c>
      <c r="C177">
        <v>2017</v>
      </c>
      <c r="D177" t="s">
        <v>590</v>
      </c>
      <c r="E177" t="s">
        <v>579</v>
      </c>
      <c r="F177" t="s">
        <v>71</v>
      </c>
      <c r="G177" t="s">
        <v>106</v>
      </c>
      <c r="H177" t="s">
        <v>73</v>
      </c>
      <c r="I177" t="s">
        <v>57</v>
      </c>
      <c r="J177" t="s">
        <v>591</v>
      </c>
      <c r="K177" t="s">
        <v>59</v>
      </c>
      <c r="L177" t="s">
        <v>60</v>
      </c>
      <c r="M177" t="s">
        <v>61</v>
      </c>
      <c r="N177" s="34">
        <v>42774</v>
      </c>
      <c r="O177" s="62">
        <v>165600</v>
      </c>
      <c r="P177" s="62">
        <v>254700</v>
      </c>
      <c r="Q177" s="62">
        <v>89100</v>
      </c>
      <c r="R177">
        <v>27</v>
      </c>
      <c r="S177" s="62">
        <v>6876900</v>
      </c>
      <c r="T177" s="15">
        <v>0.1</v>
      </c>
      <c r="U177" s="62">
        <v>687690</v>
      </c>
      <c r="V177" s="62">
        <v>6189210</v>
      </c>
    </row>
    <row r="178" spans="1:22" x14ac:dyDescent="0.3">
      <c r="A178" t="s">
        <v>592</v>
      </c>
      <c r="B178" s="34">
        <v>42773</v>
      </c>
      <c r="C178">
        <v>2017</v>
      </c>
      <c r="D178" t="s">
        <v>593</v>
      </c>
      <c r="E178" t="s">
        <v>594</v>
      </c>
      <c r="F178" t="s">
        <v>71</v>
      </c>
      <c r="G178" t="s">
        <v>87</v>
      </c>
      <c r="H178" t="s">
        <v>194</v>
      </c>
      <c r="I178" t="s">
        <v>107</v>
      </c>
      <c r="J178" t="s">
        <v>345</v>
      </c>
      <c r="K178" t="s">
        <v>59</v>
      </c>
      <c r="L178" t="s">
        <v>60</v>
      </c>
      <c r="M178" t="s">
        <v>61</v>
      </c>
      <c r="N178" s="34">
        <v>42775</v>
      </c>
      <c r="O178" s="62">
        <v>51000</v>
      </c>
      <c r="P178" s="62">
        <v>81000</v>
      </c>
      <c r="Q178" s="62">
        <v>30000</v>
      </c>
      <c r="R178">
        <v>47</v>
      </c>
      <c r="S178" s="62">
        <v>3807000</v>
      </c>
      <c r="T178" s="15">
        <v>0.03</v>
      </c>
      <c r="U178" s="62">
        <v>114210</v>
      </c>
      <c r="V178" s="62">
        <v>3692790</v>
      </c>
    </row>
    <row r="179" spans="1:22" x14ac:dyDescent="0.3">
      <c r="A179" t="s">
        <v>595</v>
      </c>
      <c r="B179" s="34">
        <v>42775</v>
      </c>
      <c r="C179">
        <v>2017</v>
      </c>
      <c r="D179" t="s">
        <v>596</v>
      </c>
      <c r="E179" t="s">
        <v>449</v>
      </c>
      <c r="F179" t="s">
        <v>2228</v>
      </c>
      <c r="G179" t="s">
        <v>72</v>
      </c>
      <c r="H179" t="s">
        <v>65</v>
      </c>
      <c r="I179" t="s">
        <v>57</v>
      </c>
      <c r="J179" t="s">
        <v>216</v>
      </c>
      <c r="K179" t="s">
        <v>81</v>
      </c>
      <c r="L179" t="s">
        <v>136</v>
      </c>
      <c r="M179" t="s">
        <v>61</v>
      </c>
      <c r="N179" s="34">
        <v>42776</v>
      </c>
      <c r="O179" s="62">
        <v>28050</v>
      </c>
      <c r="P179" s="62">
        <v>121800</v>
      </c>
      <c r="Q179" s="62">
        <v>93750</v>
      </c>
      <c r="R179">
        <v>37</v>
      </c>
      <c r="S179" s="62">
        <v>4506600</v>
      </c>
      <c r="T179" s="15">
        <v>0</v>
      </c>
      <c r="U179">
        <v>0</v>
      </c>
      <c r="V179" s="62">
        <v>4506600</v>
      </c>
    </row>
    <row r="180" spans="1:22" x14ac:dyDescent="0.3">
      <c r="A180" t="s">
        <v>597</v>
      </c>
      <c r="B180" s="34">
        <v>42775</v>
      </c>
      <c r="C180">
        <v>2017</v>
      </c>
      <c r="D180" t="s">
        <v>115</v>
      </c>
      <c r="E180" t="s">
        <v>116</v>
      </c>
      <c r="F180" t="s">
        <v>2228</v>
      </c>
      <c r="G180" t="s">
        <v>72</v>
      </c>
      <c r="H180" t="s">
        <v>65</v>
      </c>
      <c r="I180" t="s">
        <v>57</v>
      </c>
      <c r="J180" t="s">
        <v>598</v>
      </c>
      <c r="K180" t="s">
        <v>59</v>
      </c>
      <c r="L180" t="s">
        <v>136</v>
      </c>
      <c r="M180" t="s">
        <v>76</v>
      </c>
      <c r="N180" s="34">
        <v>42776</v>
      </c>
      <c r="O180" s="62">
        <v>252000</v>
      </c>
      <c r="P180" s="62">
        <v>614550</v>
      </c>
      <c r="Q180" s="62">
        <v>362550</v>
      </c>
      <c r="R180">
        <v>11</v>
      </c>
      <c r="S180" s="62">
        <v>6760050</v>
      </c>
      <c r="T180" s="15">
        <v>0.03</v>
      </c>
      <c r="U180" s="62">
        <v>202802</v>
      </c>
      <c r="V180" s="62">
        <v>6557249</v>
      </c>
    </row>
    <row r="181" spans="1:22" x14ac:dyDescent="0.3">
      <c r="A181" t="s">
        <v>599</v>
      </c>
      <c r="B181" s="34">
        <v>42776</v>
      </c>
      <c r="C181">
        <v>2017</v>
      </c>
      <c r="D181" t="s">
        <v>600</v>
      </c>
      <c r="E181" t="s">
        <v>601</v>
      </c>
      <c r="F181" t="s">
        <v>71</v>
      </c>
      <c r="G181" t="s">
        <v>55</v>
      </c>
      <c r="H181" t="s">
        <v>122</v>
      </c>
      <c r="I181" t="s">
        <v>74</v>
      </c>
      <c r="J181" t="s">
        <v>429</v>
      </c>
      <c r="K181" t="s">
        <v>59</v>
      </c>
      <c r="L181" t="s">
        <v>60</v>
      </c>
      <c r="M181" t="s">
        <v>61</v>
      </c>
      <c r="N181" s="34">
        <v>42777</v>
      </c>
      <c r="O181" s="62">
        <v>29100</v>
      </c>
      <c r="P181" s="62">
        <v>46200</v>
      </c>
      <c r="Q181" s="62">
        <v>17100</v>
      </c>
      <c r="R181">
        <v>41</v>
      </c>
      <c r="S181" s="62">
        <v>1894200</v>
      </c>
      <c r="T181" s="15">
        <v>0.04</v>
      </c>
      <c r="U181" s="62">
        <v>75768</v>
      </c>
      <c r="V181" s="62">
        <v>1818432</v>
      </c>
    </row>
    <row r="182" spans="1:22" x14ac:dyDescent="0.3">
      <c r="A182" t="s">
        <v>602</v>
      </c>
      <c r="B182" s="34">
        <v>42779</v>
      </c>
      <c r="C182">
        <v>2017</v>
      </c>
      <c r="D182" t="s">
        <v>603</v>
      </c>
      <c r="E182" t="s">
        <v>587</v>
      </c>
      <c r="F182" t="s">
        <v>71</v>
      </c>
      <c r="G182" t="s">
        <v>87</v>
      </c>
      <c r="H182" t="s">
        <v>194</v>
      </c>
      <c r="I182" t="s">
        <v>74</v>
      </c>
      <c r="J182" t="s">
        <v>216</v>
      </c>
      <c r="K182" t="s">
        <v>81</v>
      </c>
      <c r="L182" t="s">
        <v>136</v>
      </c>
      <c r="M182" t="s">
        <v>61</v>
      </c>
      <c r="N182" s="34">
        <v>42780</v>
      </c>
      <c r="O182" s="62">
        <v>28050</v>
      </c>
      <c r="P182" s="62">
        <v>121800</v>
      </c>
      <c r="Q182" s="62">
        <v>93750</v>
      </c>
      <c r="R182">
        <v>16</v>
      </c>
      <c r="S182" s="62">
        <v>1948800</v>
      </c>
      <c r="T182" s="15">
        <v>0.03</v>
      </c>
      <c r="U182" s="62">
        <v>58464</v>
      </c>
      <c r="V182" s="62">
        <v>1890336</v>
      </c>
    </row>
    <row r="183" spans="1:22" x14ac:dyDescent="0.3">
      <c r="A183" t="s">
        <v>604</v>
      </c>
      <c r="B183" s="34">
        <v>42780</v>
      </c>
      <c r="C183">
        <v>2017</v>
      </c>
      <c r="D183" t="s">
        <v>354</v>
      </c>
      <c r="E183" t="s">
        <v>116</v>
      </c>
      <c r="F183" t="s">
        <v>2228</v>
      </c>
      <c r="G183" t="s">
        <v>55</v>
      </c>
      <c r="H183" t="s">
        <v>56</v>
      </c>
      <c r="I183" t="s">
        <v>117</v>
      </c>
      <c r="J183" t="s">
        <v>588</v>
      </c>
      <c r="K183" t="s">
        <v>59</v>
      </c>
      <c r="L183" t="s">
        <v>60</v>
      </c>
      <c r="M183" t="s">
        <v>61</v>
      </c>
      <c r="N183" s="34">
        <v>42781</v>
      </c>
      <c r="O183" s="62">
        <v>67950</v>
      </c>
      <c r="P183" s="62">
        <v>109500</v>
      </c>
      <c r="Q183" s="62">
        <v>41550</v>
      </c>
      <c r="R183">
        <v>45</v>
      </c>
      <c r="S183" s="62">
        <v>4927500</v>
      </c>
      <c r="T183" s="15">
        <v>0.04</v>
      </c>
      <c r="U183" s="62">
        <v>197100</v>
      </c>
      <c r="V183" s="62">
        <v>4730400</v>
      </c>
    </row>
    <row r="184" spans="1:22" x14ac:dyDescent="0.3">
      <c r="A184" t="s">
        <v>605</v>
      </c>
      <c r="B184" s="34">
        <v>42781</v>
      </c>
      <c r="C184">
        <v>2017</v>
      </c>
      <c r="D184" t="s">
        <v>606</v>
      </c>
      <c r="E184" t="s">
        <v>607</v>
      </c>
      <c r="F184" t="s">
        <v>71</v>
      </c>
      <c r="G184" t="s">
        <v>72</v>
      </c>
      <c r="H184" t="s">
        <v>185</v>
      </c>
      <c r="I184" t="s">
        <v>74</v>
      </c>
      <c r="J184" t="s">
        <v>488</v>
      </c>
      <c r="K184" t="s">
        <v>59</v>
      </c>
      <c r="L184" t="s">
        <v>136</v>
      </c>
      <c r="M184" t="s">
        <v>61</v>
      </c>
      <c r="N184" s="34">
        <v>42781</v>
      </c>
      <c r="O184" s="62">
        <v>77850</v>
      </c>
      <c r="P184" s="62">
        <v>194700</v>
      </c>
      <c r="Q184" s="62">
        <v>116850</v>
      </c>
      <c r="R184">
        <v>40</v>
      </c>
      <c r="S184" s="62">
        <v>7788000</v>
      </c>
      <c r="T184" s="15">
        <v>0.05</v>
      </c>
      <c r="U184" s="62">
        <v>389400</v>
      </c>
      <c r="V184" s="62">
        <v>7398600</v>
      </c>
    </row>
    <row r="185" spans="1:22" x14ac:dyDescent="0.3">
      <c r="A185" t="s">
        <v>608</v>
      </c>
      <c r="B185" s="34">
        <v>42783</v>
      </c>
      <c r="C185">
        <v>2017</v>
      </c>
      <c r="D185" t="s">
        <v>609</v>
      </c>
      <c r="E185" t="s">
        <v>610</v>
      </c>
      <c r="F185" t="s">
        <v>261</v>
      </c>
      <c r="G185" t="s">
        <v>72</v>
      </c>
      <c r="H185" t="s">
        <v>112</v>
      </c>
      <c r="I185" t="s">
        <v>107</v>
      </c>
      <c r="J185" t="s">
        <v>611</v>
      </c>
      <c r="K185" t="s">
        <v>59</v>
      </c>
      <c r="L185" t="s">
        <v>60</v>
      </c>
      <c r="M185" t="s">
        <v>61</v>
      </c>
      <c r="N185" s="34">
        <v>42785</v>
      </c>
      <c r="O185" s="62">
        <v>34350</v>
      </c>
      <c r="P185" s="62">
        <v>55350</v>
      </c>
      <c r="Q185" s="62">
        <v>21000</v>
      </c>
      <c r="R185">
        <v>42</v>
      </c>
      <c r="S185" s="62">
        <v>2324700</v>
      </c>
      <c r="T185" s="15">
        <v>0.04</v>
      </c>
      <c r="U185" s="62">
        <v>92988</v>
      </c>
      <c r="V185" s="62">
        <v>2231712</v>
      </c>
    </row>
    <row r="186" spans="1:22" x14ac:dyDescent="0.3">
      <c r="A186" t="s">
        <v>612</v>
      </c>
      <c r="B186" s="34">
        <v>42783</v>
      </c>
      <c r="C186">
        <v>2017</v>
      </c>
      <c r="D186" t="s">
        <v>613</v>
      </c>
      <c r="E186" t="s">
        <v>614</v>
      </c>
      <c r="F186" t="s">
        <v>71</v>
      </c>
      <c r="G186" t="s">
        <v>72</v>
      </c>
      <c r="H186" t="s">
        <v>97</v>
      </c>
      <c r="I186" t="s">
        <v>74</v>
      </c>
      <c r="J186" t="s">
        <v>615</v>
      </c>
      <c r="K186" t="s">
        <v>59</v>
      </c>
      <c r="L186" t="s">
        <v>67</v>
      </c>
      <c r="M186" t="s">
        <v>61</v>
      </c>
      <c r="N186" s="34">
        <v>42784</v>
      </c>
      <c r="O186" s="62">
        <v>78300</v>
      </c>
      <c r="P186" s="62">
        <v>147750</v>
      </c>
      <c r="Q186" s="62">
        <v>69450</v>
      </c>
      <c r="R186">
        <v>27</v>
      </c>
      <c r="S186" s="62">
        <v>3989250</v>
      </c>
      <c r="T186" s="15">
        <v>0.1</v>
      </c>
      <c r="U186" s="62">
        <v>398925</v>
      </c>
      <c r="V186" s="62">
        <v>3590325</v>
      </c>
    </row>
    <row r="187" spans="1:22" x14ac:dyDescent="0.3">
      <c r="A187" t="s">
        <v>616</v>
      </c>
      <c r="B187" s="34">
        <v>42785</v>
      </c>
      <c r="C187">
        <v>2017</v>
      </c>
      <c r="D187" t="s">
        <v>617</v>
      </c>
      <c r="E187" t="s">
        <v>618</v>
      </c>
      <c r="F187" t="s">
        <v>71</v>
      </c>
      <c r="G187" t="s">
        <v>106</v>
      </c>
      <c r="H187" t="s">
        <v>112</v>
      </c>
      <c r="I187" t="s">
        <v>117</v>
      </c>
      <c r="J187" t="s">
        <v>248</v>
      </c>
      <c r="K187" t="s">
        <v>59</v>
      </c>
      <c r="L187" t="s">
        <v>67</v>
      </c>
      <c r="M187" t="s">
        <v>76</v>
      </c>
      <c r="N187" s="34">
        <v>42786</v>
      </c>
      <c r="O187" s="62">
        <v>56250</v>
      </c>
      <c r="P187" s="62">
        <v>106200</v>
      </c>
      <c r="Q187" s="62">
        <v>49950</v>
      </c>
      <c r="R187">
        <v>29</v>
      </c>
      <c r="S187" s="62">
        <v>3079800</v>
      </c>
      <c r="T187" s="15">
        <v>7.0000000000000007E-2</v>
      </c>
      <c r="U187" s="62">
        <v>215586</v>
      </c>
      <c r="V187" s="62">
        <v>2864214</v>
      </c>
    </row>
    <row r="188" spans="1:22" x14ac:dyDescent="0.3">
      <c r="A188" t="s">
        <v>619</v>
      </c>
      <c r="B188" s="34">
        <v>42787</v>
      </c>
      <c r="C188">
        <v>2017</v>
      </c>
      <c r="D188" t="s">
        <v>620</v>
      </c>
      <c r="E188" t="s">
        <v>180</v>
      </c>
      <c r="F188" t="s">
        <v>2228</v>
      </c>
      <c r="G188" t="s">
        <v>106</v>
      </c>
      <c r="H188" t="s">
        <v>65</v>
      </c>
      <c r="I188" t="s">
        <v>92</v>
      </c>
      <c r="J188" t="s">
        <v>510</v>
      </c>
      <c r="K188" t="s">
        <v>59</v>
      </c>
      <c r="L188" t="s">
        <v>67</v>
      </c>
      <c r="M188" t="s">
        <v>61</v>
      </c>
      <c r="N188" s="34">
        <v>42787</v>
      </c>
      <c r="O188" s="62">
        <v>49800</v>
      </c>
      <c r="P188" s="62">
        <v>77700</v>
      </c>
      <c r="Q188" s="62">
        <v>27900</v>
      </c>
      <c r="R188">
        <v>8</v>
      </c>
      <c r="S188" s="62">
        <v>621600</v>
      </c>
      <c r="T188" s="15">
        <v>0.06</v>
      </c>
      <c r="U188" s="62">
        <v>37296</v>
      </c>
      <c r="V188" s="62">
        <v>584304</v>
      </c>
    </row>
    <row r="189" spans="1:22" x14ac:dyDescent="0.3">
      <c r="A189" t="s">
        <v>621</v>
      </c>
      <c r="B189" s="34">
        <v>42790</v>
      </c>
      <c r="C189">
        <v>2017</v>
      </c>
      <c r="D189" t="s">
        <v>622</v>
      </c>
      <c r="E189" t="s">
        <v>79</v>
      </c>
      <c r="F189" t="s">
        <v>2228</v>
      </c>
      <c r="G189" t="s">
        <v>72</v>
      </c>
      <c r="H189" t="s">
        <v>56</v>
      </c>
      <c r="I189" t="s">
        <v>117</v>
      </c>
      <c r="J189" t="s">
        <v>623</v>
      </c>
      <c r="K189" t="s">
        <v>59</v>
      </c>
      <c r="L189" t="s">
        <v>60</v>
      </c>
      <c r="M189" t="s">
        <v>61</v>
      </c>
      <c r="N189" s="34">
        <v>42792</v>
      </c>
      <c r="O189" s="62">
        <v>50550</v>
      </c>
      <c r="P189" s="62">
        <v>82950</v>
      </c>
      <c r="Q189" s="62">
        <v>32400</v>
      </c>
      <c r="R189">
        <v>17</v>
      </c>
      <c r="S189" s="62">
        <v>1410150</v>
      </c>
      <c r="T189" s="15">
        <v>0.02</v>
      </c>
      <c r="U189" s="62">
        <v>28203</v>
      </c>
      <c r="V189" s="62">
        <v>1381947</v>
      </c>
    </row>
    <row r="190" spans="1:22" x14ac:dyDescent="0.3">
      <c r="A190" t="s">
        <v>624</v>
      </c>
      <c r="B190" s="34">
        <v>42793</v>
      </c>
      <c r="C190">
        <v>2017</v>
      </c>
      <c r="D190" t="s">
        <v>515</v>
      </c>
      <c r="E190" t="s">
        <v>101</v>
      </c>
      <c r="F190" t="s">
        <v>71</v>
      </c>
      <c r="G190" t="s">
        <v>87</v>
      </c>
      <c r="H190" t="s">
        <v>97</v>
      </c>
      <c r="I190" t="s">
        <v>107</v>
      </c>
      <c r="J190" t="s">
        <v>287</v>
      </c>
      <c r="K190" t="s">
        <v>59</v>
      </c>
      <c r="L190" t="s">
        <v>60</v>
      </c>
      <c r="M190" t="s">
        <v>61</v>
      </c>
      <c r="N190" s="34">
        <v>42795</v>
      </c>
      <c r="O190" s="62">
        <v>185850</v>
      </c>
      <c r="P190" s="62">
        <v>299700</v>
      </c>
      <c r="Q190" s="62">
        <v>113850</v>
      </c>
      <c r="R190">
        <v>47</v>
      </c>
      <c r="S190" s="62">
        <v>14085900</v>
      </c>
      <c r="T190" s="15">
        <v>0.04</v>
      </c>
      <c r="U190" s="62">
        <v>563436</v>
      </c>
      <c r="V190" s="62">
        <v>13522464</v>
      </c>
    </row>
    <row r="191" spans="1:22" x14ac:dyDescent="0.3">
      <c r="A191" t="s">
        <v>625</v>
      </c>
      <c r="B191" s="34">
        <v>42794</v>
      </c>
      <c r="C191">
        <v>2017</v>
      </c>
      <c r="D191" t="s">
        <v>196</v>
      </c>
      <c r="E191" t="s">
        <v>105</v>
      </c>
      <c r="F191" t="s">
        <v>71</v>
      </c>
      <c r="G191" t="s">
        <v>87</v>
      </c>
      <c r="H191" t="s">
        <v>73</v>
      </c>
      <c r="I191" t="s">
        <v>107</v>
      </c>
      <c r="J191" t="s">
        <v>252</v>
      </c>
      <c r="K191" t="s">
        <v>253</v>
      </c>
      <c r="L191" t="s">
        <v>136</v>
      </c>
      <c r="M191" t="s">
        <v>61</v>
      </c>
      <c r="N191" s="34">
        <v>42794</v>
      </c>
      <c r="O191" s="62">
        <v>82500</v>
      </c>
      <c r="P191" s="62">
        <v>183300</v>
      </c>
      <c r="Q191" s="62">
        <v>100800</v>
      </c>
      <c r="R191">
        <v>27</v>
      </c>
      <c r="S191" s="62">
        <v>4949100</v>
      </c>
      <c r="T191" s="15">
        <v>7.0000000000000007E-2</v>
      </c>
      <c r="U191" s="62">
        <v>346437</v>
      </c>
      <c r="V191" s="62">
        <v>4602663</v>
      </c>
    </row>
    <row r="192" spans="1:22" x14ac:dyDescent="0.3">
      <c r="A192" t="s">
        <v>626</v>
      </c>
      <c r="B192" s="34">
        <v>42794</v>
      </c>
      <c r="C192">
        <v>2017</v>
      </c>
      <c r="D192" t="s">
        <v>627</v>
      </c>
      <c r="E192" t="s">
        <v>628</v>
      </c>
      <c r="F192" t="s">
        <v>71</v>
      </c>
      <c r="G192" t="s">
        <v>72</v>
      </c>
      <c r="H192" t="s">
        <v>304</v>
      </c>
      <c r="I192" t="s">
        <v>74</v>
      </c>
      <c r="J192" t="s">
        <v>629</v>
      </c>
      <c r="K192" t="s">
        <v>59</v>
      </c>
      <c r="L192" t="s">
        <v>67</v>
      </c>
      <c r="M192" t="s">
        <v>61</v>
      </c>
      <c r="N192" s="34">
        <v>42795</v>
      </c>
      <c r="O192" s="62">
        <v>26400</v>
      </c>
      <c r="P192" s="62">
        <v>44100</v>
      </c>
      <c r="Q192" s="62">
        <v>17700</v>
      </c>
      <c r="R192">
        <v>23</v>
      </c>
      <c r="S192" s="62">
        <v>1014300</v>
      </c>
      <c r="T192" s="15">
        <v>7.0000000000000007E-2</v>
      </c>
      <c r="U192" s="62">
        <v>71001</v>
      </c>
      <c r="V192" s="62">
        <v>943299</v>
      </c>
    </row>
    <row r="193" spans="1:22" x14ac:dyDescent="0.3">
      <c r="A193" t="s">
        <v>630</v>
      </c>
      <c r="B193" s="34">
        <v>42795</v>
      </c>
      <c r="C193">
        <v>2017</v>
      </c>
      <c r="D193" t="s">
        <v>631</v>
      </c>
      <c r="E193" t="s">
        <v>70</v>
      </c>
      <c r="F193" t="s">
        <v>71</v>
      </c>
      <c r="G193" t="s">
        <v>87</v>
      </c>
      <c r="H193" t="s">
        <v>73</v>
      </c>
      <c r="I193" t="s">
        <v>74</v>
      </c>
      <c r="J193" t="s">
        <v>190</v>
      </c>
      <c r="K193" t="s">
        <v>81</v>
      </c>
      <c r="L193" t="s">
        <v>60</v>
      </c>
      <c r="M193" t="s">
        <v>76</v>
      </c>
      <c r="N193" s="34">
        <v>42797</v>
      </c>
      <c r="O193" s="62">
        <v>594600</v>
      </c>
      <c r="P193" s="62">
        <v>2287200</v>
      </c>
      <c r="Q193" s="62">
        <v>1692600</v>
      </c>
      <c r="R193">
        <v>2</v>
      </c>
      <c r="S193" s="62">
        <v>4574400</v>
      </c>
      <c r="T193" s="15">
        <v>0.02</v>
      </c>
      <c r="U193" s="62">
        <v>91488</v>
      </c>
      <c r="V193" s="62">
        <v>4482912</v>
      </c>
    </row>
    <row r="194" spans="1:22" x14ac:dyDescent="0.3">
      <c r="A194" t="s">
        <v>632</v>
      </c>
      <c r="B194" s="34">
        <v>42795</v>
      </c>
      <c r="C194">
        <v>2017</v>
      </c>
      <c r="D194" t="s">
        <v>633</v>
      </c>
      <c r="E194" t="s">
        <v>64</v>
      </c>
      <c r="F194" t="s">
        <v>2228</v>
      </c>
      <c r="G194" t="s">
        <v>55</v>
      </c>
      <c r="H194" t="s">
        <v>65</v>
      </c>
      <c r="I194" t="s">
        <v>74</v>
      </c>
      <c r="J194" t="s">
        <v>634</v>
      </c>
      <c r="K194" t="s">
        <v>59</v>
      </c>
      <c r="L194" t="s">
        <v>136</v>
      </c>
      <c r="M194" t="s">
        <v>61</v>
      </c>
      <c r="N194" s="34">
        <v>42796</v>
      </c>
      <c r="O194" s="62">
        <v>52650</v>
      </c>
      <c r="P194" s="62">
        <v>128550</v>
      </c>
      <c r="Q194" s="62">
        <v>75900</v>
      </c>
      <c r="R194">
        <v>24</v>
      </c>
      <c r="S194" s="62">
        <v>3085200</v>
      </c>
      <c r="T194" s="15">
        <v>0.06</v>
      </c>
      <c r="U194" s="62">
        <v>185112</v>
      </c>
      <c r="V194" s="62">
        <v>2900088</v>
      </c>
    </row>
    <row r="195" spans="1:22" x14ac:dyDescent="0.3">
      <c r="A195" t="s">
        <v>635</v>
      </c>
      <c r="B195" s="34">
        <v>42795</v>
      </c>
      <c r="C195">
        <v>2017</v>
      </c>
      <c r="D195" t="s">
        <v>636</v>
      </c>
      <c r="E195" t="s">
        <v>449</v>
      </c>
      <c r="F195" t="s">
        <v>2228</v>
      </c>
      <c r="G195" t="s">
        <v>72</v>
      </c>
      <c r="H195" t="s">
        <v>65</v>
      </c>
      <c r="I195" t="s">
        <v>57</v>
      </c>
      <c r="J195" t="s">
        <v>500</v>
      </c>
      <c r="K195" t="s">
        <v>59</v>
      </c>
      <c r="L195" t="s">
        <v>60</v>
      </c>
      <c r="M195" t="s">
        <v>61</v>
      </c>
      <c r="N195" s="34">
        <v>42795</v>
      </c>
      <c r="O195" s="62">
        <v>36750</v>
      </c>
      <c r="P195" s="62">
        <v>58350</v>
      </c>
      <c r="Q195" s="62">
        <v>21600</v>
      </c>
      <c r="R195">
        <v>47</v>
      </c>
      <c r="S195" s="62">
        <v>2742450</v>
      </c>
      <c r="T195" s="15">
        <v>0</v>
      </c>
      <c r="U195">
        <v>0</v>
      </c>
      <c r="V195" s="62">
        <v>2742450</v>
      </c>
    </row>
    <row r="196" spans="1:22" x14ac:dyDescent="0.3">
      <c r="A196" t="s">
        <v>637</v>
      </c>
      <c r="B196" s="34">
        <v>42796</v>
      </c>
      <c r="C196">
        <v>2017</v>
      </c>
      <c r="D196" t="s">
        <v>638</v>
      </c>
      <c r="E196" t="s">
        <v>165</v>
      </c>
      <c r="F196" t="s">
        <v>71</v>
      </c>
      <c r="G196" t="s">
        <v>106</v>
      </c>
      <c r="H196" t="s">
        <v>88</v>
      </c>
      <c r="I196" t="s">
        <v>92</v>
      </c>
      <c r="J196" t="s">
        <v>341</v>
      </c>
      <c r="K196" t="s">
        <v>59</v>
      </c>
      <c r="L196" t="s">
        <v>67</v>
      </c>
      <c r="M196" t="s">
        <v>61</v>
      </c>
      <c r="N196" s="34">
        <v>42798</v>
      </c>
      <c r="O196" s="62">
        <v>24000</v>
      </c>
      <c r="P196" s="62">
        <v>39300</v>
      </c>
      <c r="Q196" s="62">
        <v>15300</v>
      </c>
      <c r="R196">
        <v>26</v>
      </c>
      <c r="S196" s="62">
        <v>1021800</v>
      </c>
      <c r="T196" s="15">
        <v>0.09</v>
      </c>
      <c r="U196" s="62">
        <v>91962</v>
      </c>
      <c r="V196" s="62">
        <v>929838</v>
      </c>
    </row>
    <row r="197" spans="1:22" x14ac:dyDescent="0.3">
      <c r="A197" t="s">
        <v>639</v>
      </c>
      <c r="B197" s="34">
        <v>42796</v>
      </c>
      <c r="C197">
        <v>2017</v>
      </c>
      <c r="D197" t="s">
        <v>640</v>
      </c>
      <c r="E197" t="s">
        <v>641</v>
      </c>
      <c r="F197" t="s">
        <v>261</v>
      </c>
      <c r="G197" t="s">
        <v>72</v>
      </c>
      <c r="H197" t="s">
        <v>194</v>
      </c>
      <c r="I197" t="s">
        <v>57</v>
      </c>
      <c r="J197" t="s">
        <v>2231</v>
      </c>
      <c r="K197" t="s">
        <v>59</v>
      </c>
      <c r="L197" t="s">
        <v>60</v>
      </c>
      <c r="M197" t="s">
        <v>61</v>
      </c>
      <c r="N197" s="34">
        <v>42798</v>
      </c>
      <c r="O197" s="62">
        <v>323400</v>
      </c>
      <c r="P197" s="62">
        <v>539100</v>
      </c>
      <c r="Q197" s="62">
        <v>215700</v>
      </c>
      <c r="R197">
        <v>19</v>
      </c>
      <c r="S197" s="62">
        <v>10242900</v>
      </c>
      <c r="T197" s="15">
        <v>0.09</v>
      </c>
      <c r="U197" s="62">
        <v>921861</v>
      </c>
      <c r="V197" s="62">
        <v>9321039</v>
      </c>
    </row>
    <row r="198" spans="1:22" x14ac:dyDescent="0.3">
      <c r="A198" t="s">
        <v>642</v>
      </c>
      <c r="B198" s="34">
        <v>42797</v>
      </c>
      <c r="C198">
        <v>2017</v>
      </c>
      <c r="D198" t="s">
        <v>441</v>
      </c>
      <c r="E198" t="s">
        <v>206</v>
      </c>
      <c r="F198" t="s">
        <v>71</v>
      </c>
      <c r="G198" t="s">
        <v>72</v>
      </c>
      <c r="H198" t="s">
        <v>155</v>
      </c>
      <c r="I198" t="s">
        <v>117</v>
      </c>
      <c r="J198" t="s">
        <v>142</v>
      </c>
      <c r="K198" t="s">
        <v>59</v>
      </c>
      <c r="L198" t="s">
        <v>60</v>
      </c>
      <c r="M198" t="s">
        <v>61</v>
      </c>
      <c r="N198" s="34">
        <v>42799</v>
      </c>
      <c r="O198" s="62">
        <v>68850</v>
      </c>
      <c r="P198" s="62">
        <v>109200</v>
      </c>
      <c r="Q198" s="62">
        <v>40350</v>
      </c>
      <c r="R198">
        <v>3</v>
      </c>
      <c r="S198" s="62">
        <v>327600</v>
      </c>
      <c r="T198" s="15">
        <v>0.01</v>
      </c>
      <c r="U198" s="62">
        <v>3276</v>
      </c>
      <c r="V198" s="62">
        <v>324324</v>
      </c>
    </row>
    <row r="199" spans="1:22" x14ac:dyDescent="0.3">
      <c r="A199" t="s">
        <v>643</v>
      </c>
      <c r="B199" s="34">
        <v>42798</v>
      </c>
      <c r="C199">
        <v>2017</v>
      </c>
      <c r="D199" t="s">
        <v>578</v>
      </c>
      <c r="E199" t="s">
        <v>579</v>
      </c>
      <c r="F199" t="s">
        <v>71</v>
      </c>
      <c r="G199" t="s">
        <v>87</v>
      </c>
      <c r="H199" t="s">
        <v>73</v>
      </c>
      <c r="I199" t="s">
        <v>92</v>
      </c>
      <c r="J199" t="s">
        <v>433</v>
      </c>
      <c r="K199" t="s">
        <v>81</v>
      </c>
      <c r="L199" t="s">
        <v>82</v>
      </c>
      <c r="M199" t="s">
        <v>83</v>
      </c>
      <c r="N199" s="34">
        <v>42805</v>
      </c>
      <c r="O199" s="62">
        <v>1151850</v>
      </c>
      <c r="P199" s="62">
        <v>1799850</v>
      </c>
      <c r="Q199" s="62">
        <v>648000</v>
      </c>
      <c r="R199">
        <v>4</v>
      </c>
      <c r="S199" s="62">
        <v>7199400</v>
      </c>
      <c r="T199" s="15">
        <v>0.06</v>
      </c>
      <c r="U199" s="62">
        <v>431964</v>
      </c>
      <c r="V199" s="62">
        <v>6767436</v>
      </c>
    </row>
    <row r="200" spans="1:22" x14ac:dyDescent="0.3">
      <c r="A200" t="s">
        <v>644</v>
      </c>
      <c r="B200" s="34">
        <v>42798</v>
      </c>
      <c r="C200">
        <v>2017</v>
      </c>
      <c r="D200" t="s">
        <v>596</v>
      </c>
      <c r="E200" t="s">
        <v>449</v>
      </c>
      <c r="F200" t="s">
        <v>2228</v>
      </c>
      <c r="G200" t="s">
        <v>72</v>
      </c>
      <c r="H200" t="s">
        <v>65</v>
      </c>
      <c r="I200" t="s">
        <v>107</v>
      </c>
      <c r="J200" t="s">
        <v>212</v>
      </c>
      <c r="K200" t="s">
        <v>59</v>
      </c>
      <c r="L200" t="s">
        <v>67</v>
      </c>
      <c r="M200" t="s">
        <v>61</v>
      </c>
      <c r="N200" s="34">
        <v>42799</v>
      </c>
      <c r="O200" s="62">
        <v>52050</v>
      </c>
      <c r="P200" s="62">
        <v>100200</v>
      </c>
      <c r="Q200" s="62">
        <v>48150</v>
      </c>
      <c r="R200">
        <v>15</v>
      </c>
      <c r="S200" s="62">
        <v>1503000</v>
      </c>
      <c r="T200" s="15">
        <v>0.03</v>
      </c>
      <c r="U200" s="62">
        <v>45090</v>
      </c>
      <c r="V200" s="62">
        <v>1457910</v>
      </c>
    </row>
    <row r="201" spans="1:22" x14ac:dyDescent="0.3">
      <c r="A201" t="s">
        <v>645</v>
      </c>
      <c r="B201" s="34">
        <v>42801</v>
      </c>
      <c r="C201">
        <v>2017</v>
      </c>
      <c r="D201" t="s">
        <v>646</v>
      </c>
      <c r="E201" t="s">
        <v>647</v>
      </c>
      <c r="F201" t="s">
        <v>71</v>
      </c>
      <c r="G201" t="s">
        <v>87</v>
      </c>
      <c r="H201" t="s">
        <v>97</v>
      </c>
      <c r="I201" t="s">
        <v>107</v>
      </c>
      <c r="J201" t="s">
        <v>648</v>
      </c>
      <c r="K201" t="s">
        <v>253</v>
      </c>
      <c r="L201" t="s">
        <v>136</v>
      </c>
      <c r="M201" t="s">
        <v>61</v>
      </c>
      <c r="N201" s="34">
        <v>42802</v>
      </c>
      <c r="O201" s="62">
        <v>170700</v>
      </c>
      <c r="P201" s="62">
        <v>279750</v>
      </c>
      <c r="Q201" s="62">
        <v>109050</v>
      </c>
      <c r="R201">
        <v>19</v>
      </c>
      <c r="S201" s="62">
        <v>5315250</v>
      </c>
      <c r="T201" s="15">
        <v>7.0000000000000007E-2</v>
      </c>
      <c r="U201" s="62">
        <v>372068</v>
      </c>
      <c r="V201" s="62">
        <v>4943183</v>
      </c>
    </row>
    <row r="202" spans="1:22" x14ac:dyDescent="0.3">
      <c r="A202" t="s">
        <v>649</v>
      </c>
      <c r="B202" s="34">
        <v>42801</v>
      </c>
      <c r="C202">
        <v>2017</v>
      </c>
      <c r="D202" t="s">
        <v>650</v>
      </c>
      <c r="E202" t="s">
        <v>101</v>
      </c>
      <c r="F202" t="s">
        <v>71</v>
      </c>
      <c r="G202" t="s">
        <v>72</v>
      </c>
      <c r="H202" t="s">
        <v>97</v>
      </c>
      <c r="I202" t="s">
        <v>117</v>
      </c>
      <c r="J202" t="s">
        <v>465</v>
      </c>
      <c r="K202" t="s">
        <v>59</v>
      </c>
      <c r="L202" t="s">
        <v>60</v>
      </c>
      <c r="M202" t="s">
        <v>76</v>
      </c>
      <c r="N202" s="34">
        <v>42803</v>
      </c>
      <c r="O202" s="62">
        <v>52500</v>
      </c>
      <c r="P202" s="62">
        <v>86100</v>
      </c>
      <c r="Q202" s="62">
        <v>33600</v>
      </c>
      <c r="R202">
        <v>27</v>
      </c>
      <c r="S202" s="62">
        <v>2324700</v>
      </c>
      <c r="T202" s="15">
        <v>0.08</v>
      </c>
      <c r="U202" s="62">
        <v>185976</v>
      </c>
      <c r="V202" s="62">
        <v>2138724</v>
      </c>
    </row>
    <row r="203" spans="1:22" x14ac:dyDescent="0.3">
      <c r="A203" t="s">
        <v>651</v>
      </c>
      <c r="B203" s="34">
        <v>42805</v>
      </c>
      <c r="C203">
        <v>2017</v>
      </c>
      <c r="D203" t="s">
        <v>652</v>
      </c>
      <c r="E203" t="s">
        <v>445</v>
      </c>
      <c r="F203" t="s">
        <v>2228</v>
      </c>
      <c r="G203" t="s">
        <v>87</v>
      </c>
      <c r="H203" t="s">
        <v>56</v>
      </c>
      <c r="I203" t="s">
        <v>74</v>
      </c>
      <c r="J203" t="s">
        <v>156</v>
      </c>
      <c r="K203" t="s">
        <v>81</v>
      </c>
      <c r="L203" t="s">
        <v>60</v>
      </c>
      <c r="M203" t="s">
        <v>61</v>
      </c>
      <c r="N203" s="34">
        <v>42807</v>
      </c>
      <c r="O203" s="62">
        <v>1223850</v>
      </c>
      <c r="P203" s="62">
        <v>2399850</v>
      </c>
      <c r="Q203" s="62">
        <v>1176000</v>
      </c>
      <c r="R203">
        <v>50</v>
      </c>
      <c r="S203" s="62">
        <v>119992500</v>
      </c>
      <c r="T203" s="15">
        <v>0.05</v>
      </c>
      <c r="U203" s="62">
        <v>5999625</v>
      </c>
      <c r="V203" s="62">
        <v>113992875</v>
      </c>
    </row>
    <row r="204" spans="1:22" x14ac:dyDescent="0.3">
      <c r="A204" t="s">
        <v>653</v>
      </c>
      <c r="B204" s="34">
        <v>42807</v>
      </c>
      <c r="C204">
        <v>2017</v>
      </c>
      <c r="D204" t="s">
        <v>654</v>
      </c>
      <c r="E204" t="s">
        <v>105</v>
      </c>
      <c r="F204" t="s">
        <v>71</v>
      </c>
      <c r="G204" t="s">
        <v>72</v>
      </c>
      <c r="H204" t="s">
        <v>73</v>
      </c>
      <c r="I204" t="s">
        <v>57</v>
      </c>
      <c r="J204" t="s">
        <v>433</v>
      </c>
      <c r="K204" t="s">
        <v>81</v>
      </c>
      <c r="L204" t="s">
        <v>82</v>
      </c>
      <c r="M204" t="s">
        <v>83</v>
      </c>
      <c r="N204" s="34">
        <v>42809</v>
      </c>
      <c r="O204" s="62">
        <v>1151850</v>
      </c>
      <c r="P204" s="62">
        <v>1799850</v>
      </c>
      <c r="Q204" s="62">
        <v>648000</v>
      </c>
      <c r="R204">
        <v>8</v>
      </c>
      <c r="S204" s="62">
        <v>14398800</v>
      </c>
      <c r="T204" s="15">
        <v>0.09</v>
      </c>
      <c r="U204" s="62">
        <v>1295892</v>
      </c>
      <c r="V204" s="62">
        <v>13102908</v>
      </c>
    </row>
    <row r="205" spans="1:22" x14ac:dyDescent="0.3">
      <c r="A205" t="s">
        <v>655</v>
      </c>
      <c r="B205" s="34">
        <v>42813</v>
      </c>
      <c r="C205">
        <v>2017</v>
      </c>
      <c r="D205" t="s">
        <v>656</v>
      </c>
      <c r="E205" t="s">
        <v>340</v>
      </c>
      <c r="F205" t="s">
        <v>2228</v>
      </c>
      <c r="G205" t="s">
        <v>106</v>
      </c>
      <c r="H205" t="s">
        <v>65</v>
      </c>
      <c r="I205" t="s">
        <v>107</v>
      </c>
      <c r="J205" t="s">
        <v>598</v>
      </c>
      <c r="K205" t="s">
        <v>59</v>
      </c>
      <c r="L205" t="s">
        <v>136</v>
      </c>
      <c r="M205" t="s">
        <v>76</v>
      </c>
      <c r="N205" s="34">
        <v>42815</v>
      </c>
      <c r="O205" s="62">
        <v>252000</v>
      </c>
      <c r="P205" s="62">
        <v>614550</v>
      </c>
      <c r="Q205" s="62">
        <v>362550</v>
      </c>
      <c r="R205">
        <v>49</v>
      </c>
      <c r="S205" s="62">
        <v>30112950</v>
      </c>
      <c r="T205" s="15">
        <v>0.09</v>
      </c>
      <c r="U205" s="62">
        <v>2710166</v>
      </c>
      <c r="V205" s="62">
        <v>27402785</v>
      </c>
    </row>
    <row r="206" spans="1:22" x14ac:dyDescent="0.3">
      <c r="A206" t="s">
        <v>657</v>
      </c>
      <c r="B206" s="34">
        <v>42816</v>
      </c>
      <c r="C206">
        <v>2017</v>
      </c>
      <c r="D206" t="s">
        <v>658</v>
      </c>
      <c r="E206" t="s">
        <v>209</v>
      </c>
      <c r="F206" t="s">
        <v>71</v>
      </c>
      <c r="G206" t="s">
        <v>55</v>
      </c>
      <c r="H206" t="s">
        <v>185</v>
      </c>
      <c r="I206" t="s">
        <v>92</v>
      </c>
      <c r="J206" t="s">
        <v>341</v>
      </c>
      <c r="K206" t="s">
        <v>59</v>
      </c>
      <c r="L206" t="s">
        <v>67</v>
      </c>
      <c r="M206" t="s">
        <v>61</v>
      </c>
      <c r="N206" s="34">
        <v>42823</v>
      </c>
      <c r="O206" s="62">
        <v>24000</v>
      </c>
      <c r="P206" s="62">
        <v>39300</v>
      </c>
      <c r="Q206" s="62">
        <v>15300</v>
      </c>
      <c r="R206">
        <v>47</v>
      </c>
      <c r="S206" s="62">
        <v>1847100</v>
      </c>
      <c r="T206" s="15">
        <v>0.1</v>
      </c>
      <c r="U206" s="62">
        <v>184710</v>
      </c>
      <c r="V206" s="62">
        <v>1662390</v>
      </c>
    </row>
    <row r="207" spans="1:22" x14ac:dyDescent="0.3">
      <c r="A207" t="s">
        <v>659</v>
      </c>
      <c r="B207" s="34">
        <v>42816</v>
      </c>
      <c r="C207">
        <v>2017</v>
      </c>
      <c r="D207" t="s">
        <v>660</v>
      </c>
      <c r="E207" t="s">
        <v>215</v>
      </c>
      <c r="F207" t="s">
        <v>71</v>
      </c>
      <c r="G207" t="s">
        <v>55</v>
      </c>
      <c r="H207" t="s">
        <v>146</v>
      </c>
      <c r="I207" t="s">
        <v>117</v>
      </c>
      <c r="J207" t="s">
        <v>661</v>
      </c>
      <c r="K207" t="s">
        <v>59</v>
      </c>
      <c r="L207" t="s">
        <v>67</v>
      </c>
      <c r="M207" t="s">
        <v>61</v>
      </c>
      <c r="N207" s="34">
        <v>42816</v>
      </c>
      <c r="O207" s="62">
        <v>13950</v>
      </c>
      <c r="P207" s="62">
        <v>24000</v>
      </c>
      <c r="Q207" s="62">
        <v>10050</v>
      </c>
      <c r="R207">
        <v>25</v>
      </c>
      <c r="S207" s="62">
        <v>600000</v>
      </c>
      <c r="T207" s="15">
        <v>0.1</v>
      </c>
      <c r="U207" s="62">
        <v>60000</v>
      </c>
      <c r="V207" s="62">
        <v>540000</v>
      </c>
    </row>
    <row r="208" spans="1:22" x14ac:dyDescent="0.3">
      <c r="A208" t="s">
        <v>662</v>
      </c>
      <c r="B208" s="34">
        <v>42817</v>
      </c>
      <c r="C208">
        <v>2017</v>
      </c>
      <c r="D208" t="s">
        <v>590</v>
      </c>
      <c r="E208" t="s">
        <v>579</v>
      </c>
      <c r="F208" t="s">
        <v>71</v>
      </c>
      <c r="G208" t="s">
        <v>72</v>
      </c>
      <c r="H208" t="s">
        <v>73</v>
      </c>
      <c r="I208" t="s">
        <v>74</v>
      </c>
      <c r="J208" t="s">
        <v>394</v>
      </c>
      <c r="K208" t="s">
        <v>59</v>
      </c>
      <c r="L208" t="s">
        <v>67</v>
      </c>
      <c r="M208" t="s">
        <v>61</v>
      </c>
      <c r="N208" s="34">
        <v>42817</v>
      </c>
      <c r="O208" s="62">
        <v>3600</v>
      </c>
      <c r="P208" s="62">
        <v>18900</v>
      </c>
      <c r="Q208" s="62">
        <v>15300</v>
      </c>
      <c r="R208">
        <v>9</v>
      </c>
      <c r="S208" s="62">
        <v>170100</v>
      </c>
      <c r="T208" s="15">
        <v>0.06</v>
      </c>
      <c r="U208" s="62">
        <v>10206</v>
      </c>
      <c r="V208" s="62">
        <v>159894</v>
      </c>
    </row>
    <row r="209" spans="1:22" x14ac:dyDescent="0.3">
      <c r="A209" t="s">
        <v>663</v>
      </c>
      <c r="B209" s="34">
        <v>42818</v>
      </c>
      <c r="C209">
        <v>2017</v>
      </c>
      <c r="D209" t="s">
        <v>417</v>
      </c>
      <c r="E209" t="s">
        <v>418</v>
      </c>
      <c r="F209" t="s">
        <v>261</v>
      </c>
      <c r="G209" t="s">
        <v>106</v>
      </c>
      <c r="H209" t="s">
        <v>97</v>
      </c>
      <c r="I209" t="s">
        <v>107</v>
      </c>
      <c r="J209" t="s">
        <v>415</v>
      </c>
      <c r="K209" t="s">
        <v>59</v>
      </c>
      <c r="L209" t="s">
        <v>60</v>
      </c>
      <c r="M209" t="s">
        <v>61</v>
      </c>
      <c r="N209" s="34">
        <v>42820</v>
      </c>
      <c r="O209" s="62">
        <v>54750</v>
      </c>
      <c r="P209" s="62">
        <v>89700</v>
      </c>
      <c r="Q209" s="62">
        <v>34950</v>
      </c>
      <c r="R209">
        <v>25</v>
      </c>
      <c r="S209" s="62">
        <v>2242500</v>
      </c>
      <c r="T209" s="15">
        <v>0.03</v>
      </c>
      <c r="U209" s="62">
        <v>67275</v>
      </c>
      <c r="V209" s="62">
        <v>2175225</v>
      </c>
    </row>
    <row r="210" spans="1:22" x14ac:dyDescent="0.3">
      <c r="A210" t="s">
        <v>664</v>
      </c>
      <c r="B210" s="34">
        <v>42819</v>
      </c>
      <c r="C210">
        <v>2017</v>
      </c>
      <c r="D210" t="s">
        <v>52</v>
      </c>
      <c r="E210" t="s">
        <v>53</v>
      </c>
      <c r="F210" t="s">
        <v>2228</v>
      </c>
      <c r="G210" t="s">
        <v>55</v>
      </c>
      <c r="H210" t="s">
        <v>56</v>
      </c>
      <c r="I210" t="s">
        <v>92</v>
      </c>
      <c r="J210" t="s">
        <v>113</v>
      </c>
      <c r="K210" t="s">
        <v>59</v>
      </c>
      <c r="L210" t="s">
        <v>60</v>
      </c>
      <c r="M210" t="s">
        <v>61</v>
      </c>
      <c r="N210" s="34">
        <v>42821</v>
      </c>
      <c r="O210" s="62">
        <v>79950</v>
      </c>
      <c r="P210" s="62">
        <v>129000</v>
      </c>
      <c r="Q210" s="62">
        <v>49050</v>
      </c>
      <c r="R210">
        <v>6</v>
      </c>
      <c r="S210" s="62">
        <v>774000</v>
      </c>
      <c r="T210" s="15">
        <v>0.04</v>
      </c>
      <c r="U210" s="62">
        <v>30960</v>
      </c>
      <c r="V210" s="62">
        <v>743040</v>
      </c>
    </row>
    <row r="211" spans="1:22" x14ac:dyDescent="0.3">
      <c r="A211" t="s">
        <v>665</v>
      </c>
      <c r="B211" s="34">
        <v>42819</v>
      </c>
      <c r="C211">
        <v>2017</v>
      </c>
      <c r="D211" t="s">
        <v>52</v>
      </c>
      <c r="E211" t="s">
        <v>53</v>
      </c>
      <c r="F211" t="s">
        <v>2228</v>
      </c>
      <c r="G211" t="s">
        <v>55</v>
      </c>
      <c r="H211" t="s">
        <v>56</v>
      </c>
      <c r="I211" t="s">
        <v>92</v>
      </c>
      <c r="J211" t="s">
        <v>280</v>
      </c>
      <c r="K211" t="s">
        <v>59</v>
      </c>
      <c r="L211" t="s">
        <v>67</v>
      </c>
      <c r="M211" t="s">
        <v>61</v>
      </c>
      <c r="N211" s="34">
        <v>42823</v>
      </c>
      <c r="O211" s="62">
        <v>34350</v>
      </c>
      <c r="P211" s="62">
        <v>53700</v>
      </c>
      <c r="Q211" s="62">
        <v>19350</v>
      </c>
      <c r="R211">
        <v>30</v>
      </c>
      <c r="S211" s="62">
        <v>1611000</v>
      </c>
      <c r="T211" s="15">
        <v>0.01</v>
      </c>
      <c r="U211" s="62">
        <v>16110</v>
      </c>
      <c r="V211" s="62">
        <v>1594890</v>
      </c>
    </row>
    <row r="212" spans="1:22" x14ac:dyDescent="0.3">
      <c r="A212" t="s">
        <v>666</v>
      </c>
      <c r="B212" s="34">
        <v>42819</v>
      </c>
      <c r="C212">
        <v>2017</v>
      </c>
      <c r="D212" t="s">
        <v>667</v>
      </c>
      <c r="E212" t="s">
        <v>668</v>
      </c>
      <c r="F212" t="s">
        <v>71</v>
      </c>
      <c r="G212" t="s">
        <v>72</v>
      </c>
      <c r="H212" t="s">
        <v>146</v>
      </c>
      <c r="I212" t="s">
        <v>92</v>
      </c>
      <c r="J212" t="s">
        <v>456</v>
      </c>
      <c r="K212" t="s">
        <v>59</v>
      </c>
      <c r="L212" t="s">
        <v>60</v>
      </c>
      <c r="M212" t="s">
        <v>61</v>
      </c>
      <c r="N212" s="34">
        <v>42823</v>
      </c>
      <c r="O212" s="62">
        <v>275700</v>
      </c>
      <c r="P212" s="62">
        <v>437550</v>
      </c>
      <c r="Q212" s="62">
        <v>161850</v>
      </c>
      <c r="R212">
        <v>16</v>
      </c>
      <c r="S212" s="62">
        <v>7000800</v>
      </c>
      <c r="T212" s="15">
        <v>7.0000000000000007E-2</v>
      </c>
      <c r="U212" s="62">
        <v>490056</v>
      </c>
      <c r="V212" s="62">
        <v>6510744</v>
      </c>
    </row>
    <row r="213" spans="1:22" x14ac:dyDescent="0.3">
      <c r="A213" t="s">
        <v>669</v>
      </c>
      <c r="B213" s="34">
        <v>42821</v>
      </c>
      <c r="C213">
        <v>2017</v>
      </c>
      <c r="D213" t="s">
        <v>670</v>
      </c>
      <c r="E213" t="s">
        <v>462</v>
      </c>
      <c r="F213" t="s">
        <v>71</v>
      </c>
      <c r="G213" t="s">
        <v>87</v>
      </c>
      <c r="H213" t="s">
        <v>112</v>
      </c>
      <c r="I213" t="s">
        <v>107</v>
      </c>
      <c r="J213" t="s">
        <v>671</v>
      </c>
      <c r="K213" t="s">
        <v>59</v>
      </c>
      <c r="L213" t="s">
        <v>60</v>
      </c>
      <c r="M213" t="s">
        <v>61</v>
      </c>
      <c r="N213" s="34">
        <v>42822</v>
      </c>
      <c r="O213" s="62">
        <v>56250</v>
      </c>
      <c r="P213" s="62">
        <v>86550</v>
      </c>
      <c r="Q213" s="62">
        <v>30300</v>
      </c>
      <c r="R213">
        <v>9</v>
      </c>
      <c r="S213" s="62">
        <v>778950</v>
      </c>
      <c r="T213" s="15">
        <v>0</v>
      </c>
      <c r="U213">
        <v>0</v>
      </c>
      <c r="V213" s="62">
        <v>778950</v>
      </c>
    </row>
    <row r="214" spans="1:22" x14ac:dyDescent="0.3">
      <c r="A214" t="s">
        <v>672</v>
      </c>
      <c r="B214" s="34">
        <v>42821</v>
      </c>
      <c r="C214">
        <v>2017</v>
      </c>
      <c r="D214" t="s">
        <v>673</v>
      </c>
      <c r="E214" t="s">
        <v>268</v>
      </c>
      <c r="F214" t="s">
        <v>71</v>
      </c>
      <c r="G214" t="s">
        <v>72</v>
      </c>
      <c r="H214" t="s">
        <v>73</v>
      </c>
      <c r="I214" t="s">
        <v>74</v>
      </c>
      <c r="J214" t="s">
        <v>674</v>
      </c>
      <c r="K214" t="s">
        <v>59</v>
      </c>
      <c r="L214" t="s">
        <v>67</v>
      </c>
      <c r="M214" t="s">
        <v>61</v>
      </c>
      <c r="N214" s="34">
        <v>42823</v>
      </c>
      <c r="O214" s="62">
        <v>28800</v>
      </c>
      <c r="P214" s="62">
        <v>48900</v>
      </c>
      <c r="Q214" s="62">
        <v>20100</v>
      </c>
      <c r="R214">
        <v>6</v>
      </c>
      <c r="S214" s="62">
        <v>293400</v>
      </c>
      <c r="T214" s="15">
        <v>0.01</v>
      </c>
      <c r="U214" s="62">
        <v>2934</v>
      </c>
      <c r="V214" s="62">
        <v>290466</v>
      </c>
    </row>
    <row r="215" spans="1:22" x14ac:dyDescent="0.3">
      <c r="A215" t="s">
        <v>675</v>
      </c>
      <c r="B215" s="34">
        <v>42824</v>
      </c>
      <c r="C215">
        <v>2017</v>
      </c>
      <c r="D215" t="s">
        <v>676</v>
      </c>
      <c r="E215" t="s">
        <v>445</v>
      </c>
      <c r="F215" t="s">
        <v>2228</v>
      </c>
      <c r="G215" t="s">
        <v>106</v>
      </c>
      <c r="H215" t="s">
        <v>56</v>
      </c>
      <c r="I215" t="s">
        <v>74</v>
      </c>
      <c r="J215" t="s">
        <v>611</v>
      </c>
      <c r="K215" t="s">
        <v>59</v>
      </c>
      <c r="L215" t="s">
        <v>60</v>
      </c>
      <c r="M215" t="s">
        <v>61</v>
      </c>
      <c r="N215" s="34">
        <v>42827</v>
      </c>
      <c r="O215" s="62">
        <v>34350</v>
      </c>
      <c r="P215" s="62">
        <v>55350</v>
      </c>
      <c r="Q215" s="62">
        <v>21000</v>
      </c>
      <c r="R215">
        <v>45</v>
      </c>
      <c r="S215" s="62">
        <v>2490750</v>
      </c>
      <c r="T215" s="15">
        <v>0.08</v>
      </c>
      <c r="U215" s="62">
        <v>199260</v>
      </c>
      <c r="V215" s="62">
        <v>2291490</v>
      </c>
    </row>
    <row r="216" spans="1:22" x14ac:dyDescent="0.3">
      <c r="A216" t="s">
        <v>677</v>
      </c>
      <c r="B216" s="34">
        <v>42825</v>
      </c>
      <c r="C216">
        <v>2017</v>
      </c>
      <c r="D216" t="s">
        <v>678</v>
      </c>
      <c r="E216" t="s">
        <v>193</v>
      </c>
      <c r="F216" t="s">
        <v>71</v>
      </c>
      <c r="G216" t="s">
        <v>72</v>
      </c>
      <c r="H216" t="s">
        <v>194</v>
      </c>
      <c r="I216" t="s">
        <v>74</v>
      </c>
      <c r="J216" t="s">
        <v>113</v>
      </c>
      <c r="K216" t="s">
        <v>59</v>
      </c>
      <c r="L216" t="s">
        <v>60</v>
      </c>
      <c r="M216" t="s">
        <v>61</v>
      </c>
      <c r="N216" s="34">
        <v>42827</v>
      </c>
      <c r="O216" s="62">
        <v>79950</v>
      </c>
      <c r="P216" s="62">
        <v>129000</v>
      </c>
      <c r="Q216" s="62">
        <v>49050</v>
      </c>
      <c r="R216">
        <v>23</v>
      </c>
      <c r="S216" s="62">
        <v>2967000</v>
      </c>
      <c r="T216" s="15">
        <v>0.02</v>
      </c>
      <c r="U216" s="62">
        <v>59340</v>
      </c>
      <c r="V216" s="62">
        <v>2907660</v>
      </c>
    </row>
    <row r="217" spans="1:22" x14ac:dyDescent="0.3">
      <c r="A217" t="s">
        <v>679</v>
      </c>
      <c r="B217" s="34">
        <v>42827</v>
      </c>
      <c r="C217">
        <v>2017</v>
      </c>
      <c r="D217" t="s">
        <v>296</v>
      </c>
      <c r="E217" t="s">
        <v>53</v>
      </c>
      <c r="F217" t="s">
        <v>2228</v>
      </c>
      <c r="G217" t="s">
        <v>87</v>
      </c>
      <c r="H217" t="s">
        <v>56</v>
      </c>
      <c r="I217" t="s">
        <v>57</v>
      </c>
      <c r="J217" t="s">
        <v>526</v>
      </c>
      <c r="K217" t="s">
        <v>81</v>
      </c>
      <c r="L217" t="s">
        <v>60</v>
      </c>
      <c r="M217" t="s">
        <v>61</v>
      </c>
      <c r="N217" s="34">
        <v>42829</v>
      </c>
      <c r="O217" s="62">
        <v>631650</v>
      </c>
      <c r="P217" s="62">
        <v>1214700</v>
      </c>
      <c r="Q217" s="62">
        <v>583050</v>
      </c>
      <c r="R217">
        <v>13</v>
      </c>
      <c r="S217" s="62">
        <v>15791100</v>
      </c>
      <c r="T217" s="15">
        <v>0.03</v>
      </c>
      <c r="U217" s="62">
        <v>473733</v>
      </c>
      <c r="V217" s="62">
        <v>15317367</v>
      </c>
    </row>
    <row r="218" spans="1:22" x14ac:dyDescent="0.3">
      <c r="A218" t="s">
        <v>680</v>
      </c>
      <c r="B218" s="34">
        <v>42831</v>
      </c>
      <c r="C218">
        <v>2017</v>
      </c>
      <c r="D218" t="s">
        <v>681</v>
      </c>
      <c r="E218" t="s">
        <v>206</v>
      </c>
      <c r="F218" t="s">
        <v>71</v>
      </c>
      <c r="G218" t="s">
        <v>106</v>
      </c>
      <c r="H218" t="s">
        <v>155</v>
      </c>
      <c r="I218" t="s">
        <v>74</v>
      </c>
      <c r="J218" t="s">
        <v>190</v>
      </c>
      <c r="K218" t="s">
        <v>81</v>
      </c>
      <c r="L218" t="s">
        <v>60</v>
      </c>
      <c r="M218" t="s">
        <v>61</v>
      </c>
      <c r="N218" s="34">
        <v>42833</v>
      </c>
      <c r="O218" s="62">
        <v>594600</v>
      </c>
      <c r="P218" s="62">
        <v>2287200</v>
      </c>
      <c r="Q218" s="62">
        <v>1692600</v>
      </c>
      <c r="R218">
        <v>41</v>
      </c>
      <c r="S218" s="62">
        <v>93775200</v>
      </c>
      <c r="T218" s="15">
        <v>7.0000000000000007E-2</v>
      </c>
      <c r="U218" s="62">
        <v>6564264</v>
      </c>
      <c r="V218" s="62">
        <v>87210936</v>
      </c>
    </row>
    <row r="219" spans="1:22" x14ac:dyDescent="0.3">
      <c r="A219" t="s">
        <v>682</v>
      </c>
      <c r="B219" s="34">
        <v>42831</v>
      </c>
      <c r="C219">
        <v>2017</v>
      </c>
      <c r="D219" t="s">
        <v>683</v>
      </c>
      <c r="E219" t="s">
        <v>116</v>
      </c>
      <c r="F219" t="s">
        <v>2228</v>
      </c>
      <c r="G219" t="s">
        <v>55</v>
      </c>
      <c r="H219" t="s">
        <v>65</v>
      </c>
      <c r="I219" t="s">
        <v>117</v>
      </c>
      <c r="J219" t="s">
        <v>684</v>
      </c>
      <c r="K219" t="s">
        <v>59</v>
      </c>
      <c r="L219" t="s">
        <v>60</v>
      </c>
      <c r="M219" t="s">
        <v>61</v>
      </c>
      <c r="N219" s="34">
        <v>42831</v>
      </c>
      <c r="O219" s="62">
        <v>47100</v>
      </c>
      <c r="P219" s="62">
        <v>73650</v>
      </c>
      <c r="Q219" s="62">
        <v>26550</v>
      </c>
      <c r="R219">
        <v>12</v>
      </c>
      <c r="S219" s="62">
        <v>883800</v>
      </c>
      <c r="T219" s="15">
        <v>0.04</v>
      </c>
      <c r="U219" s="62">
        <v>35352</v>
      </c>
      <c r="V219" s="62">
        <v>848448</v>
      </c>
    </row>
    <row r="220" spans="1:22" x14ac:dyDescent="0.3">
      <c r="A220" t="s">
        <v>685</v>
      </c>
      <c r="B220" s="34">
        <v>42835</v>
      </c>
      <c r="C220">
        <v>2017</v>
      </c>
      <c r="D220" t="s">
        <v>686</v>
      </c>
      <c r="E220" t="s">
        <v>251</v>
      </c>
      <c r="F220" t="s">
        <v>71</v>
      </c>
      <c r="G220" t="s">
        <v>55</v>
      </c>
      <c r="H220" t="s">
        <v>122</v>
      </c>
      <c r="I220" t="s">
        <v>92</v>
      </c>
      <c r="J220" t="s">
        <v>456</v>
      </c>
      <c r="K220" t="s">
        <v>59</v>
      </c>
      <c r="L220" t="s">
        <v>60</v>
      </c>
      <c r="M220" t="s">
        <v>61</v>
      </c>
      <c r="N220" s="34">
        <v>42837</v>
      </c>
      <c r="O220" s="62">
        <v>275700</v>
      </c>
      <c r="P220" s="62">
        <v>437550</v>
      </c>
      <c r="Q220" s="62">
        <v>161850</v>
      </c>
      <c r="R220">
        <v>37</v>
      </c>
      <c r="S220" s="62">
        <v>16189350</v>
      </c>
      <c r="T220" s="15">
        <v>0.09</v>
      </c>
      <c r="U220" s="62">
        <v>1457042</v>
      </c>
      <c r="V220" s="62">
        <v>14732309</v>
      </c>
    </row>
    <row r="221" spans="1:22" x14ac:dyDescent="0.3">
      <c r="A221" t="s">
        <v>687</v>
      </c>
      <c r="B221" s="34">
        <v>42837</v>
      </c>
      <c r="C221">
        <v>2017</v>
      </c>
      <c r="D221" t="s">
        <v>386</v>
      </c>
      <c r="E221" t="s">
        <v>387</v>
      </c>
      <c r="F221" t="s">
        <v>71</v>
      </c>
      <c r="G221" t="s">
        <v>87</v>
      </c>
      <c r="H221" t="s">
        <v>194</v>
      </c>
      <c r="I221" t="s">
        <v>117</v>
      </c>
      <c r="J221" t="s">
        <v>66</v>
      </c>
      <c r="K221" t="s">
        <v>59</v>
      </c>
      <c r="L221" t="s">
        <v>67</v>
      </c>
      <c r="M221" t="s">
        <v>61</v>
      </c>
      <c r="N221" s="34">
        <v>42838</v>
      </c>
      <c r="O221" s="62">
        <v>35850</v>
      </c>
      <c r="P221" s="62">
        <v>63900</v>
      </c>
      <c r="Q221" s="62">
        <v>28050</v>
      </c>
      <c r="R221">
        <v>26</v>
      </c>
      <c r="S221" s="62">
        <v>1661400</v>
      </c>
      <c r="T221" s="15">
        <v>0.1</v>
      </c>
      <c r="U221" s="62">
        <v>166140</v>
      </c>
      <c r="V221" s="62">
        <v>1495260</v>
      </c>
    </row>
    <row r="222" spans="1:22" x14ac:dyDescent="0.3">
      <c r="A222" t="s">
        <v>688</v>
      </c>
      <c r="B222" s="34">
        <v>42837</v>
      </c>
      <c r="C222">
        <v>2017</v>
      </c>
      <c r="D222" t="s">
        <v>492</v>
      </c>
      <c r="E222" t="s">
        <v>493</v>
      </c>
      <c r="F222" t="s">
        <v>71</v>
      </c>
      <c r="G222" t="s">
        <v>106</v>
      </c>
      <c r="H222" t="s">
        <v>112</v>
      </c>
      <c r="I222" t="s">
        <v>107</v>
      </c>
      <c r="J222" t="s">
        <v>294</v>
      </c>
      <c r="K222" t="s">
        <v>81</v>
      </c>
      <c r="L222" t="s">
        <v>60</v>
      </c>
      <c r="M222" t="s">
        <v>61</v>
      </c>
      <c r="N222" s="34">
        <v>42838</v>
      </c>
      <c r="O222" s="62">
        <v>908850</v>
      </c>
      <c r="P222" s="62">
        <v>1514700</v>
      </c>
      <c r="Q222" s="62">
        <v>605850</v>
      </c>
      <c r="R222">
        <v>1</v>
      </c>
      <c r="S222" s="62">
        <v>1514700</v>
      </c>
      <c r="T222" s="15">
        <v>0.1</v>
      </c>
      <c r="U222" s="62">
        <v>151470</v>
      </c>
      <c r="V222" s="62">
        <v>1363230</v>
      </c>
    </row>
    <row r="223" spans="1:22" x14ac:dyDescent="0.3">
      <c r="A223" t="s">
        <v>689</v>
      </c>
      <c r="B223" s="34">
        <v>42838</v>
      </c>
      <c r="C223">
        <v>2017</v>
      </c>
      <c r="D223" t="s">
        <v>690</v>
      </c>
      <c r="E223" t="s">
        <v>518</v>
      </c>
      <c r="F223" t="s">
        <v>71</v>
      </c>
      <c r="G223" t="s">
        <v>106</v>
      </c>
      <c r="H223" t="s">
        <v>112</v>
      </c>
      <c r="I223" t="s">
        <v>57</v>
      </c>
      <c r="J223" t="s">
        <v>691</v>
      </c>
      <c r="K223" t="s">
        <v>59</v>
      </c>
      <c r="L223" t="s">
        <v>136</v>
      </c>
      <c r="M223" t="s">
        <v>61</v>
      </c>
      <c r="N223" s="34">
        <v>42839</v>
      </c>
      <c r="O223" s="62">
        <v>61500</v>
      </c>
      <c r="P223" s="62">
        <v>139650</v>
      </c>
      <c r="Q223" s="62">
        <v>78150</v>
      </c>
      <c r="R223">
        <v>18</v>
      </c>
      <c r="S223" s="62">
        <v>2513700</v>
      </c>
      <c r="T223" s="15">
        <v>0.01</v>
      </c>
      <c r="U223" s="62">
        <v>25137</v>
      </c>
      <c r="V223" s="62">
        <v>2488563</v>
      </c>
    </row>
    <row r="224" spans="1:22" x14ac:dyDescent="0.3">
      <c r="A224" t="s">
        <v>692</v>
      </c>
      <c r="B224" s="34">
        <v>42838</v>
      </c>
      <c r="C224">
        <v>2017</v>
      </c>
      <c r="D224" t="s">
        <v>656</v>
      </c>
      <c r="E224" t="s">
        <v>340</v>
      </c>
      <c r="F224" t="s">
        <v>2228</v>
      </c>
      <c r="G224" t="s">
        <v>106</v>
      </c>
      <c r="H224" t="s">
        <v>65</v>
      </c>
      <c r="I224" t="s">
        <v>92</v>
      </c>
      <c r="J224" t="s">
        <v>256</v>
      </c>
      <c r="K224" t="s">
        <v>59</v>
      </c>
      <c r="L224" t="s">
        <v>60</v>
      </c>
      <c r="M224" t="s">
        <v>61</v>
      </c>
      <c r="N224" s="34">
        <v>42838</v>
      </c>
      <c r="O224" s="62">
        <v>204600</v>
      </c>
      <c r="P224" s="62">
        <v>314700</v>
      </c>
      <c r="Q224" s="62">
        <v>110100</v>
      </c>
      <c r="R224">
        <v>23</v>
      </c>
      <c r="S224" s="62">
        <v>7238100</v>
      </c>
      <c r="T224" s="15">
        <v>0.03</v>
      </c>
      <c r="U224" s="62">
        <v>217143</v>
      </c>
      <c r="V224" s="62">
        <v>7020957</v>
      </c>
    </row>
    <row r="225" spans="1:22" x14ac:dyDescent="0.3">
      <c r="A225" t="s">
        <v>693</v>
      </c>
      <c r="B225" s="34">
        <v>42843</v>
      </c>
      <c r="C225">
        <v>2017</v>
      </c>
      <c r="D225" t="s">
        <v>694</v>
      </c>
      <c r="E225" t="s">
        <v>628</v>
      </c>
      <c r="F225" t="s">
        <v>71</v>
      </c>
      <c r="G225" t="s">
        <v>87</v>
      </c>
      <c r="H225" t="s">
        <v>304</v>
      </c>
      <c r="I225" t="s">
        <v>74</v>
      </c>
      <c r="J225" t="s">
        <v>2229</v>
      </c>
      <c r="K225" t="s">
        <v>59</v>
      </c>
      <c r="L225" t="s">
        <v>60</v>
      </c>
      <c r="M225" t="s">
        <v>61</v>
      </c>
      <c r="N225" s="34">
        <v>42845</v>
      </c>
      <c r="O225" s="62">
        <v>52800</v>
      </c>
      <c r="P225" s="62">
        <v>83700</v>
      </c>
      <c r="Q225" s="62">
        <v>30900</v>
      </c>
      <c r="R225">
        <v>49</v>
      </c>
      <c r="S225" s="62">
        <v>4101300</v>
      </c>
      <c r="T225" s="15">
        <v>0.02</v>
      </c>
      <c r="U225" s="62">
        <v>82026</v>
      </c>
      <c r="V225" s="62">
        <v>4019274</v>
      </c>
    </row>
    <row r="226" spans="1:22" x14ac:dyDescent="0.3">
      <c r="A226" t="s">
        <v>695</v>
      </c>
      <c r="B226" s="34">
        <v>42843</v>
      </c>
      <c r="C226">
        <v>2017</v>
      </c>
      <c r="D226" t="s">
        <v>694</v>
      </c>
      <c r="E226" t="s">
        <v>628</v>
      </c>
      <c r="F226" t="s">
        <v>71</v>
      </c>
      <c r="G226" t="s">
        <v>87</v>
      </c>
      <c r="H226" t="s">
        <v>304</v>
      </c>
      <c r="I226" t="s">
        <v>74</v>
      </c>
      <c r="J226" t="s">
        <v>548</v>
      </c>
      <c r="K226" t="s">
        <v>59</v>
      </c>
      <c r="L226" t="s">
        <v>60</v>
      </c>
      <c r="M226" t="s">
        <v>61</v>
      </c>
      <c r="N226" s="34">
        <v>42844</v>
      </c>
      <c r="O226" s="62">
        <v>332700</v>
      </c>
      <c r="P226" s="62">
        <v>811500</v>
      </c>
      <c r="Q226" s="62">
        <v>478800</v>
      </c>
      <c r="R226">
        <v>42</v>
      </c>
      <c r="S226" s="62">
        <v>34083000</v>
      </c>
      <c r="T226" s="15">
        <v>0.02</v>
      </c>
      <c r="U226" s="62">
        <v>681660</v>
      </c>
      <c r="V226" s="62">
        <v>33401340</v>
      </c>
    </row>
    <row r="227" spans="1:22" x14ac:dyDescent="0.3">
      <c r="A227" t="s">
        <v>696</v>
      </c>
      <c r="B227" s="34">
        <v>42846</v>
      </c>
      <c r="C227">
        <v>2017</v>
      </c>
      <c r="D227" t="s">
        <v>697</v>
      </c>
      <c r="E227" t="s">
        <v>275</v>
      </c>
      <c r="F227" t="s">
        <v>71</v>
      </c>
      <c r="G227" t="s">
        <v>55</v>
      </c>
      <c r="H227" t="s">
        <v>146</v>
      </c>
      <c r="I227" t="s">
        <v>57</v>
      </c>
      <c r="J227" t="s">
        <v>471</v>
      </c>
      <c r="K227" t="s">
        <v>59</v>
      </c>
      <c r="L227" t="s">
        <v>60</v>
      </c>
      <c r="M227" t="s">
        <v>61</v>
      </c>
      <c r="N227" s="34">
        <v>42846</v>
      </c>
      <c r="O227" s="62">
        <v>1015950</v>
      </c>
      <c r="P227" s="62">
        <v>2478000</v>
      </c>
      <c r="Q227" s="62">
        <v>1462050</v>
      </c>
      <c r="R227">
        <v>49</v>
      </c>
      <c r="S227" s="62">
        <v>121422000</v>
      </c>
      <c r="T227" s="15">
        <v>0.05</v>
      </c>
      <c r="U227" s="62">
        <v>6071100</v>
      </c>
      <c r="V227" s="62">
        <v>115350900</v>
      </c>
    </row>
    <row r="228" spans="1:22" x14ac:dyDescent="0.3">
      <c r="A228" t="s">
        <v>698</v>
      </c>
      <c r="B228" s="34">
        <v>42846</v>
      </c>
      <c r="C228">
        <v>2017</v>
      </c>
      <c r="D228" t="s">
        <v>699</v>
      </c>
      <c r="E228" t="s">
        <v>303</v>
      </c>
      <c r="F228" t="s">
        <v>71</v>
      </c>
      <c r="G228" t="s">
        <v>55</v>
      </c>
      <c r="H228" t="s">
        <v>304</v>
      </c>
      <c r="I228" t="s">
        <v>117</v>
      </c>
      <c r="J228" t="s">
        <v>700</v>
      </c>
      <c r="K228" t="s">
        <v>59</v>
      </c>
      <c r="L228" t="s">
        <v>67</v>
      </c>
      <c r="M228" t="s">
        <v>61</v>
      </c>
      <c r="N228" s="34">
        <v>42847</v>
      </c>
      <c r="O228" s="62">
        <v>34650</v>
      </c>
      <c r="P228" s="62">
        <v>56700</v>
      </c>
      <c r="Q228" s="62">
        <v>22050</v>
      </c>
      <c r="R228">
        <v>47</v>
      </c>
      <c r="S228" s="62">
        <v>2664900</v>
      </c>
      <c r="T228" s="15">
        <v>0.02</v>
      </c>
      <c r="U228" s="62">
        <v>53298</v>
      </c>
      <c r="V228" s="62">
        <v>2611602</v>
      </c>
    </row>
    <row r="229" spans="1:22" x14ac:dyDescent="0.3">
      <c r="A229" t="s">
        <v>701</v>
      </c>
      <c r="B229" s="34">
        <v>42847</v>
      </c>
      <c r="C229">
        <v>2017</v>
      </c>
      <c r="D229" t="s">
        <v>702</v>
      </c>
      <c r="E229" t="s">
        <v>193</v>
      </c>
      <c r="F229" t="s">
        <v>71</v>
      </c>
      <c r="G229" t="s">
        <v>106</v>
      </c>
      <c r="H229" t="s">
        <v>194</v>
      </c>
      <c r="I229" t="s">
        <v>92</v>
      </c>
      <c r="J229" t="s">
        <v>234</v>
      </c>
      <c r="K229" t="s">
        <v>59</v>
      </c>
      <c r="L229" t="s">
        <v>60</v>
      </c>
      <c r="M229" t="s">
        <v>61</v>
      </c>
      <c r="N229" s="34">
        <v>42854</v>
      </c>
      <c r="O229" s="62">
        <v>208200</v>
      </c>
      <c r="P229" s="62">
        <v>335700</v>
      </c>
      <c r="Q229" s="62">
        <v>127500</v>
      </c>
      <c r="R229">
        <v>21</v>
      </c>
      <c r="S229" s="62">
        <v>7049700</v>
      </c>
      <c r="T229" s="15">
        <v>0.04</v>
      </c>
      <c r="U229" s="62">
        <v>281988</v>
      </c>
      <c r="V229" s="62">
        <v>6767712</v>
      </c>
    </row>
    <row r="230" spans="1:22" x14ac:dyDescent="0.3">
      <c r="A230" t="s">
        <v>703</v>
      </c>
      <c r="B230" s="34">
        <v>42847</v>
      </c>
      <c r="C230">
        <v>2017</v>
      </c>
      <c r="D230" t="s">
        <v>128</v>
      </c>
      <c r="E230" t="s">
        <v>129</v>
      </c>
      <c r="F230" t="s">
        <v>2228</v>
      </c>
      <c r="G230" t="s">
        <v>72</v>
      </c>
      <c r="H230" t="s">
        <v>56</v>
      </c>
      <c r="I230" t="s">
        <v>92</v>
      </c>
      <c r="J230" t="s">
        <v>147</v>
      </c>
      <c r="K230" t="s">
        <v>59</v>
      </c>
      <c r="L230" t="s">
        <v>67</v>
      </c>
      <c r="M230" t="s">
        <v>61</v>
      </c>
      <c r="N230" s="34">
        <v>42851</v>
      </c>
      <c r="O230" s="62">
        <v>19500</v>
      </c>
      <c r="P230" s="62">
        <v>43200</v>
      </c>
      <c r="Q230" s="62">
        <v>23700</v>
      </c>
      <c r="R230">
        <v>46</v>
      </c>
      <c r="S230" s="62">
        <v>1987200</v>
      </c>
      <c r="T230" s="15">
        <v>0.04</v>
      </c>
      <c r="U230" s="62">
        <v>79488</v>
      </c>
      <c r="V230" s="62">
        <v>1907712</v>
      </c>
    </row>
    <row r="231" spans="1:22" x14ac:dyDescent="0.3">
      <c r="A231" t="s">
        <v>704</v>
      </c>
      <c r="B231" s="34">
        <v>42849</v>
      </c>
      <c r="C231">
        <v>2017</v>
      </c>
      <c r="D231" t="s">
        <v>705</v>
      </c>
      <c r="E231" t="s">
        <v>319</v>
      </c>
      <c r="F231" t="s">
        <v>71</v>
      </c>
      <c r="G231" t="s">
        <v>55</v>
      </c>
      <c r="H231" t="s">
        <v>155</v>
      </c>
      <c r="I231" t="s">
        <v>117</v>
      </c>
      <c r="J231" t="s">
        <v>345</v>
      </c>
      <c r="K231" t="s">
        <v>59</v>
      </c>
      <c r="L231" t="s">
        <v>60</v>
      </c>
      <c r="M231" t="s">
        <v>76</v>
      </c>
      <c r="N231" s="34">
        <v>42849</v>
      </c>
      <c r="O231" s="62">
        <v>51000</v>
      </c>
      <c r="P231" s="62">
        <v>81000</v>
      </c>
      <c r="Q231" s="62">
        <v>30000</v>
      </c>
      <c r="R231">
        <v>9</v>
      </c>
      <c r="S231" s="62">
        <v>729000</v>
      </c>
      <c r="T231" s="15">
        <v>0.09</v>
      </c>
      <c r="U231" s="62">
        <v>65610</v>
      </c>
      <c r="V231" s="62">
        <v>663390</v>
      </c>
    </row>
    <row r="232" spans="1:22" x14ac:dyDescent="0.3">
      <c r="A232" t="s">
        <v>706</v>
      </c>
      <c r="B232" s="34">
        <v>42849</v>
      </c>
      <c r="C232">
        <v>2017</v>
      </c>
      <c r="D232" t="s">
        <v>705</v>
      </c>
      <c r="E232" t="s">
        <v>319</v>
      </c>
      <c r="F232" t="s">
        <v>71</v>
      </c>
      <c r="G232" t="s">
        <v>55</v>
      </c>
      <c r="H232" t="s">
        <v>155</v>
      </c>
      <c r="I232" t="s">
        <v>117</v>
      </c>
      <c r="J232" t="s">
        <v>166</v>
      </c>
      <c r="K232" t="s">
        <v>59</v>
      </c>
      <c r="L232" t="s">
        <v>136</v>
      </c>
      <c r="M232" t="s">
        <v>61</v>
      </c>
      <c r="N232" s="34">
        <v>42850</v>
      </c>
      <c r="O232" s="62">
        <v>14100</v>
      </c>
      <c r="P232" s="62">
        <v>31200</v>
      </c>
      <c r="Q232" s="62">
        <v>17100</v>
      </c>
      <c r="R232">
        <v>43</v>
      </c>
      <c r="S232" s="62">
        <v>1341600</v>
      </c>
      <c r="T232" s="15">
        <v>0.05</v>
      </c>
      <c r="U232" s="62">
        <v>67080</v>
      </c>
      <c r="V232" s="62">
        <v>1274520</v>
      </c>
    </row>
    <row r="233" spans="1:22" x14ac:dyDescent="0.3">
      <c r="A233" t="s">
        <v>707</v>
      </c>
      <c r="B233" s="34">
        <v>42849</v>
      </c>
      <c r="C233">
        <v>2017</v>
      </c>
      <c r="D233" t="s">
        <v>428</v>
      </c>
      <c r="E233" t="s">
        <v>334</v>
      </c>
      <c r="F233" t="s">
        <v>2228</v>
      </c>
      <c r="G233" t="s">
        <v>106</v>
      </c>
      <c r="H233" t="s">
        <v>65</v>
      </c>
      <c r="I233" t="s">
        <v>107</v>
      </c>
      <c r="J233" t="s">
        <v>480</v>
      </c>
      <c r="K233" t="s">
        <v>253</v>
      </c>
      <c r="L233" t="s">
        <v>459</v>
      </c>
      <c r="M233" t="s">
        <v>76</v>
      </c>
      <c r="N233" s="34">
        <v>42850</v>
      </c>
      <c r="O233" s="62">
        <v>842400</v>
      </c>
      <c r="P233" s="62">
        <v>2054700</v>
      </c>
      <c r="Q233" s="62">
        <v>1212300</v>
      </c>
      <c r="R233">
        <v>18</v>
      </c>
      <c r="S233" s="62">
        <v>36984600</v>
      </c>
      <c r="T233" s="15">
        <v>0.02</v>
      </c>
      <c r="U233" s="62">
        <v>739692</v>
      </c>
      <c r="V233" s="62">
        <v>36244908</v>
      </c>
    </row>
    <row r="234" spans="1:22" x14ac:dyDescent="0.3">
      <c r="A234" t="s">
        <v>708</v>
      </c>
      <c r="B234" s="34">
        <v>42852</v>
      </c>
      <c r="C234">
        <v>2017</v>
      </c>
      <c r="D234" t="s">
        <v>709</v>
      </c>
      <c r="E234" t="s">
        <v>710</v>
      </c>
      <c r="F234" t="s">
        <v>2228</v>
      </c>
      <c r="G234" t="s">
        <v>55</v>
      </c>
      <c r="H234" t="s">
        <v>65</v>
      </c>
      <c r="I234" t="s">
        <v>92</v>
      </c>
      <c r="J234" t="s">
        <v>2231</v>
      </c>
      <c r="K234" t="s">
        <v>59</v>
      </c>
      <c r="L234" t="s">
        <v>60</v>
      </c>
      <c r="M234" t="s">
        <v>61</v>
      </c>
      <c r="N234" s="34">
        <v>42857</v>
      </c>
      <c r="O234" s="62">
        <v>323400</v>
      </c>
      <c r="P234" s="62">
        <v>539100</v>
      </c>
      <c r="Q234" s="62">
        <v>215700</v>
      </c>
      <c r="R234">
        <v>13</v>
      </c>
      <c r="S234" s="62">
        <v>7008300</v>
      </c>
      <c r="T234" s="15">
        <v>0.09</v>
      </c>
      <c r="U234" s="62">
        <v>630747</v>
      </c>
      <c r="V234" s="62">
        <v>6377553</v>
      </c>
    </row>
    <row r="235" spans="1:22" x14ac:dyDescent="0.3">
      <c r="A235" t="s">
        <v>711</v>
      </c>
      <c r="B235" s="34">
        <v>42853</v>
      </c>
      <c r="C235">
        <v>2017</v>
      </c>
      <c r="D235" t="s">
        <v>712</v>
      </c>
      <c r="E235" t="s">
        <v>713</v>
      </c>
      <c r="F235" t="s">
        <v>71</v>
      </c>
      <c r="G235" t="s">
        <v>87</v>
      </c>
      <c r="H235" t="s">
        <v>73</v>
      </c>
      <c r="I235" t="s">
        <v>107</v>
      </c>
      <c r="J235" t="s">
        <v>345</v>
      </c>
      <c r="K235" t="s">
        <v>59</v>
      </c>
      <c r="L235" t="s">
        <v>60</v>
      </c>
      <c r="M235" t="s">
        <v>76</v>
      </c>
      <c r="N235" s="34">
        <v>42855</v>
      </c>
      <c r="O235" s="62">
        <v>51000</v>
      </c>
      <c r="P235" s="62">
        <v>81000</v>
      </c>
      <c r="Q235" s="62">
        <v>30000</v>
      </c>
      <c r="R235">
        <v>14</v>
      </c>
      <c r="S235" s="62">
        <v>1134000</v>
      </c>
      <c r="T235" s="15">
        <v>0.09</v>
      </c>
      <c r="U235" s="62">
        <v>102060</v>
      </c>
      <c r="V235" s="62">
        <v>1031940</v>
      </c>
    </row>
    <row r="236" spans="1:22" x14ac:dyDescent="0.3">
      <c r="A236" t="s">
        <v>714</v>
      </c>
      <c r="B236" s="34">
        <v>42853</v>
      </c>
      <c r="C236">
        <v>2017</v>
      </c>
      <c r="D236" t="s">
        <v>534</v>
      </c>
      <c r="E236" t="s">
        <v>70</v>
      </c>
      <c r="F236" t="s">
        <v>71</v>
      </c>
      <c r="G236" t="s">
        <v>55</v>
      </c>
      <c r="H236" t="s">
        <v>73</v>
      </c>
      <c r="I236" t="s">
        <v>107</v>
      </c>
      <c r="J236" t="s">
        <v>426</v>
      </c>
      <c r="K236" t="s">
        <v>59</v>
      </c>
      <c r="L236" t="s">
        <v>67</v>
      </c>
      <c r="M236" t="s">
        <v>61</v>
      </c>
      <c r="N236" s="34">
        <v>42856</v>
      </c>
      <c r="O236" s="62">
        <v>29250</v>
      </c>
      <c r="P236" s="62">
        <v>59700</v>
      </c>
      <c r="Q236" s="62">
        <v>30450</v>
      </c>
      <c r="R236">
        <v>41</v>
      </c>
      <c r="S236" s="62">
        <v>2447700</v>
      </c>
      <c r="T236" s="15">
        <v>7.0000000000000007E-2</v>
      </c>
      <c r="U236" s="62">
        <v>171339</v>
      </c>
      <c r="V236" s="62">
        <v>2276361</v>
      </c>
    </row>
    <row r="237" spans="1:22" x14ac:dyDescent="0.3">
      <c r="A237" t="s">
        <v>715</v>
      </c>
      <c r="B237" s="34">
        <v>42854</v>
      </c>
      <c r="C237">
        <v>2017</v>
      </c>
      <c r="D237" t="s">
        <v>347</v>
      </c>
      <c r="E237" t="s">
        <v>348</v>
      </c>
      <c r="F237" t="s">
        <v>261</v>
      </c>
      <c r="G237" t="s">
        <v>72</v>
      </c>
      <c r="H237" t="s">
        <v>146</v>
      </c>
      <c r="I237" t="s">
        <v>117</v>
      </c>
      <c r="J237" t="s">
        <v>488</v>
      </c>
      <c r="K237" t="s">
        <v>59</v>
      </c>
      <c r="L237" t="s">
        <v>136</v>
      </c>
      <c r="M237" t="s">
        <v>76</v>
      </c>
      <c r="N237" s="34">
        <v>42856</v>
      </c>
      <c r="O237" s="62">
        <v>77850</v>
      </c>
      <c r="P237" s="62">
        <v>194700</v>
      </c>
      <c r="Q237" s="62">
        <v>116850</v>
      </c>
      <c r="R237">
        <v>34</v>
      </c>
      <c r="S237" s="62">
        <v>6619800</v>
      </c>
      <c r="T237" s="15">
        <v>0.04</v>
      </c>
      <c r="U237" s="62">
        <v>264792</v>
      </c>
      <c r="V237" s="62">
        <v>6355008</v>
      </c>
    </row>
    <row r="238" spans="1:22" x14ac:dyDescent="0.3">
      <c r="A238" t="s">
        <v>716</v>
      </c>
      <c r="B238" s="34">
        <v>42854</v>
      </c>
      <c r="C238">
        <v>2017</v>
      </c>
      <c r="D238" t="s">
        <v>717</v>
      </c>
      <c r="E238" t="s">
        <v>312</v>
      </c>
      <c r="F238" t="s">
        <v>71</v>
      </c>
      <c r="G238" t="s">
        <v>55</v>
      </c>
      <c r="H238" t="s">
        <v>88</v>
      </c>
      <c r="I238" t="s">
        <v>117</v>
      </c>
      <c r="J238" t="s">
        <v>718</v>
      </c>
      <c r="K238" t="s">
        <v>81</v>
      </c>
      <c r="L238" t="s">
        <v>82</v>
      </c>
      <c r="M238" t="s">
        <v>83</v>
      </c>
      <c r="N238" s="34">
        <v>42856</v>
      </c>
      <c r="O238" s="62">
        <v>3294150</v>
      </c>
      <c r="P238" s="62">
        <v>8034600</v>
      </c>
      <c r="Q238" s="62">
        <v>4740450</v>
      </c>
      <c r="R238">
        <v>1</v>
      </c>
      <c r="S238" s="62">
        <v>8034600</v>
      </c>
      <c r="T238" s="15">
        <v>0.05</v>
      </c>
      <c r="U238" s="62">
        <v>401730</v>
      </c>
      <c r="V238" s="62">
        <v>7632870</v>
      </c>
    </row>
    <row r="239" spans="1:22" x14ac:dyDescent="0.3">
      <c r="A239" t="s">
        <v>719</v>
      </c>
      <c r="B239" s="34">
        <v>42856</v>
      </c>
      <c r="C239">
        <v>2017</v>
      </c>
      <c r="D239" t="s">
        <v>720</v>
      </c>
      <c r="E239" t="s">
        <v>721</v>
      </c>
      <c r="F239" t="s">
        <v>261</v>
      </c>
      <c r="G239" t="s">
        <v>55</v>
      </c>
      <c r="H239" t="s">
        <v>146</v>
      </c>
      <c r="I239" t="s">
        <v>74</v>
      </c>
      <c r="J239" t="s">
        <v>272</v>
      </c>
      <c r="K239" t="s">
        <v>59</v>
      </c>
      <c r="L239" t="s">
        <v>60</v>
      </c>
      <c r="M239" t="s">
        <v>61</v>
      </c>
      <c r="N239" s="34">
        <v>42858</v>
      </c>
      <c r="O239" s="62">
        <v>57600</v>
      </c>
      <c r="P239" s="62">
        <v>94500</v>
      </c>
      <c r="Q239" s="62">
        <v>36900</v>
      </c>
      <c r="R239">
        <v>32</v>
      </c>
      <c r="S239" s="62">
        <v>3024000</v>
      </c>
      <c r="T239" s="15">
        <v>0.04</v>
      </c>
      <c r="U239" s="62">
        <v>120960</v>
      </c>
      <c r="V239" s="62">
        <v>2903040</v>
      </c>
    </row>
    <row r="240" spans="1:22" x14ac:dyDescent="0.3">
      <c r="A240" t="s">
        <v>722</v>
      </c>
      <c r="B240" s="34">
        <v>42862</v>
      </c>
      <c r="C240">
        <v>2017</v>
      </c>
      <c r="D240" t="s">
        <v>723</v>
      </c>
      <c r="E240" t="s">
        <v>724</v>
      </c>
      <c r="F240" t="s">
        <v>71</v>
      </c>
      <c r="G240" t="s">
        <v>55</v>
      </c>
      <c r="H240" t="s">
        <v>185</v>
      </c>
      <c r="I240" t="s">
        <v>107</v>
      </c>
      <c r="J240" t="s">
        <v>468</v>
      </c>
      <c r="K240" t="s">
        <v>59</v>
      </c>
      <c r="L240" t="s">
        <v>67</v>
      </c>
      <c r="M240" t="s">
        <v>61</v>
      </c>
      <c r="N240" s="34">
        <v>42864</v>
      </c>
      <c r="O240" s="62">
        <v>13950</v>
      </c>
      <c r="P240" s="62">
        <v>22200</v>
      </c>
      <c r="Q240" s="62">
        <v>8250</v>
      </c>
      <c r="R240">
        <v>27</v>
      </c>
      <c r="S240" s="62">
        <v>599400</v>
      </c>
      <c r="T240" s="15">
        <v>0</v>
      </c>
      <c r="U240">
        <v>0</v>
      </c>
      <c r="V240" s="62">
        <v>599400</v>
      </c>
    </row>
    <row r="241" spans="1:22" x14ac:dyDescent="0.3">
      <c r="A241" t="s">
        <v>725</v>
      </c>
      <c r="B241" s="34">
        <v>42863</v>
      </c>
      <c r="C241">
        <v>2017</v>
      </c>
      <c r="D241" t="s">
        <v>726</v>
      </c>
      <c r="E241" t="s">
        <v>241</v>
      </c>
      <c r="F241" t="s">
        <v>71</v>
      </c>
      <c r="G241" t="s">
        <v>72</v>
      </c>
      <c r="H241" t="s">
        <v>146</v>
      </c>
      <c r="I241" t="s">
        <v>57</v>
      </c>
      <c r="J241" t="s">
        <v>433</v>
      </c>
      <c r="K241" t="s">
        <v>81</v>
      </c>
      <c r="L241" t="s">
        <v>82</v>
      </c>
      <c r="M241" t="s">
        <v>83</v>
      </c>
      <c r="N241" s="34">
        <v>42865</v>
      </c>
      <c r="O241" s="62">
        <v>1151850</v>
      </c>
      <c r="P241" s="62">
        <v>1799850</v>
      </c>
      <c r="Q241" s="62">
        <v>648000</v>
      </c>
      <c r="R241">
        <v>13</v>
      </c>
      <c r="S241" s="62">
        <v>23398050</v>
      </c>
      <c r="T241" s="15">
        <v>0.04</v>
      </c>
      <c r="U241" s="62">
        <v>935922</v>
      </c>
      <c r="V241" s="62">
        <v>22462128</v>
      </c>
    </row>
    <row r="242" spans="1:22" x14ac:dyDescent="0.3">
      <c r="A242" t="s">
        <v>727</v>
      </c>
      <c r="B242" s="34">
        <v>42864</v>
      </c>
      <c r="C242">
        <v>2017</v>
      </c>
      <c r="D242" t="s">
        <v>728</v>
      </c>
      <c r="E242" t="s">
        <v>539</v>
      </c>
      <c r="F242" t="s">
        <v>71</v>
      </c>
      <c r="G242" t="s">
        <v>55</v>
      </c>
      <c r="H242" t="s">
        <v>146</v>
      </c>
      <c r="I242" t="s">
        <v>117</v>
      </c>
      <c r="J242" t="s">
        <v>93</v>
      </c>
      <c r="K242" t="s">
        <v>59</v>
      </c>
      <c r="L242" t="s">
        <v>67</v>
      </c>
      <c r="M242" t="s">
        <v>61</v>
      </c>
      <c r="N242" s="34">
        <v>42866</v>
      </c>
      <c r="O242" s="62">
        <v>16350</v>
      </c>
      <c r="P242" s="62">
        <v>39000</v>
      </c>
      <c r="Q242" s="62">
        <v>22650</v>
      </c>
      <c r="R242">
        <v>27</v>
      </c>
      <c r="S242" s="62">
        <v>1053000</v>
      </c>
      <c r="T242" s="15">
        <v>0.09</v>
      </c>
      <c r="U242" s="62">
        <v>94770</v>
      </c>
      <c r="V242" s="62">
        <v>958230</v>
      </c>
    </row>
    <row r="243" spans="1:22" x14ac:dyDescent="0.3">
      <c r="A243" t="s">
        <v>729</v>
      </c>
      <c r="B243" s="34">
        <v>42865</v>
      </c>
      <c r="C243">
        <v>2017</v>
      </c>
      <c r="D243" t="s">
        <v>730</v>
      </c>
      <c r="E243" t="s">
        <v>340</v>
      </c>
      <c r="F243" t="s">
        <v>2228</v>
      </c>
      <c r="G243" t="s">
        <v>87</v>
      </c>
      <c r="H243" t="s">
        <v>65</v>
      </c>
      <c r="I243" t="s">
        <v>92</v>
      </c>
      <c r="J243" t="s">
        <v>252</v>
      </c>
      <c r="K243" t="s">
        <v>253</v>
      </c>
      <c r="L243" t="s">
        <v>136</v>
      </c>
      <c r="M243" t="s">
        <v>61</v>
      </c>
      <c r="N243" s="34">
        <v>42872</v>
      </c>
      <c r="O243" s="62">
        <v>82500</v>
      </c>
      <c r="P243" s="62">
        <v>183300</v>
      </c>
      <c r="Q243" s="62">
        <v>100800</v>
      </c>
      <c r="R243">
        <v>19</v>
      </c>
      <c r="S243" s="62">
        <v>3482700</v>
      </c>
      <c r="T243" s="15">
        <v>0.09</v>
      </c>
      <c r="U243" s="62">
        <v>313443</v>
      </c>
      <c r="V243" s="62">
        <v>3169257</v>
      </c>
    </row>
    <row r="244" spans="1:22" x14ac:dyDescent="0.3">
      <c r="A244" t="s">
        <v>731</v>
      </c>
      <c r="B244" s="34">
        <v>42865</v>
      </c>
      <c r="C244">
        <v>2017</v>
      </c>
      <c r="D244" t="s">
        <v>732</v>
      </c>
      <c r="E244" t="s">
        <v>733</v>
      </c>
      <c r="F244" t="s">
        <v>71</v>
      </c>
      <c r="G244" t="s">
        <v>72</v>
      </c>
      <c r="H244" t="s">
        <v>146</v>
      </c>
      <c r="I244" t="s">
        <v>74</v>
      </c>
      <c r="J244" t="s">
        <v>197</v>
      </c>
      <c r="K244" t="s">
        <v>81</v>
      </c>
      <c r="L244" t="s">
        <v>60</v>
      </c>
      <c r="M244" t="s">
        <v>61</v>
      </c>
      <c r="N244" s="34">
        <v>42866</v>
      </c>
      <c r="O244" s="62">
        <v>151050</v>
      </c>
      <c r="P244" s="62">
        <v>239700</v>
      </c>
      <c r="Q244" s="62">
        <v>88650</v>
      </c>
      <c r="R244">
        <v>8</v>
      </c>
      <c r="S244" s="62">
        <v>1917600</v>
      </c>
      <c r="T244" s="15">
        <v>0.04</v>
      </c>
      <c r="U244" s="62">
        <v>76704</v>
      </c>
      <c r="V244" s="62">
        <v>1840896</v>
      </c>
    </row>
    <row r="245" spans="1:22" x14ac:dyDescent="0.3">
      <c r="A245" t="s">
        <v>734</v>
      </c>
      <c r="B245" s="34">
        <v>42866</v>
      </c>
      <c r="C245">
        <v>2017</v>
      </c>
      <c r="D245" t="s">
        <v>735</v>
      </c>
      <c r="E245" t="s">
        <v>169</v>
      </c>
      <c r="F245" t="s">
        <v>2228</v>
      </c>
      <c r="G245" t="s">
        <v>87</v>
      </c>
      <c r="H245" t="s">
        <v>65</v>
      </c>
      <c r="I245" t="s">
        <v>57</v>
      </c>
      <c r="J245" t="s">
        <v>113</v>
      </c>
      <c r="K245" t="s">
        <v>59</v>
      </c>
      <c r="L245" t="s">
        <v>60</v>
      </c>
      <c r="M245" t="s">
        <v>61</v>
      </c>
      <c r="N245" s="34">
        <v>42866</v>
      </c>
      <c r="O245" s="62">
        <v>79950</v>
      </c>
      <c r="P245" s="62">
        <v>129000</v>
      </c>
      <c r="Q245" s="62">
        <v>49050</v>
      </c>
      <c r="R245">
        <v>4</v>
      </c>
      <c r="S245" s="62">
        <v>516000</v>
      </c>
      <c r="T245" s="15">
        <v>0.04</v>
      </c>
      <c r="U245" s="62">
        <v>20640</v>
      </c>
      <c r="V245" s="62">
        <v>495360</v>
      </c>
    </row>
    <row r="246" spans="1:22" x14ac:dyDescent="0.3">
      <c r="A246" t="s">
        <v>736</v>
      </c>
      <c r="B246" s="34">
        <v>42868</v>
      </c>
      <c r="C246">
        <v>2017</v>
      </c>
      <c r="D246" t="s">
        <v>737</v>
      </c>
      <c r="E246" t="s">
        <v>111</v>
      </c>
      <c r="F246" t="s">
        <v>71</v>
      </c>
      <c r="G246" t="s">
        <v>106</v>
      </c>
      <c r="H246" t="s">
        <v>112</v>
      </c>
      <c r="I246" t="s">
        <v>57</v>
      </c>
      <c r="J246" t="s">
        <v>108</v>
      </c>
      <c r="K246" t="s">
        <v>59</v>
      </c>
      <c r="L246" t="s">
        <v>60</v>
      </c>
      <c r="M246" t="s">
        <v>61</v>
      </c>
      <c r="N246" s="34">
        <v>42871</v>
      </c>
      <c r="O246" s="62">
        <v>814350</v>
      </c>
      <c r="P246" s="62">
        <v>1357200</v>
      </c>
      <c r="Q246" s="62">
        <v>542850</v>
      </c>
      <c r="R246">
        <v>27</v>
      </c>
      <c r="S246" s="62">
        <v>36644400</v>
      </c>
      <c r="T246" s="15">
        <v>0</v>
      </c>
      <c r="U246">
        <v>0</v>
      </c>
      <c r="V246" s="62">
        <v>36644400</v>
      </c>
    </row>
    <row r="247" spans="1:22" x14ac:dyDescent="0.3">
      <c r="A247" t="s">
        <v>738</v>
      </c>
      <c r="B247" s="34">
        <v>42869</v>
      </c>
      <c r="C247">
        <v>2017</v>
      </c>
      <c r="D247" t="s">
        <v>739</v>
      </c>
      <c r="E247" t="s">
        <v>740</v>
      </c>
      <c r="F247" t="s">
        <v>71</v>
      </c>
      <c r="G247" t="s">
        <v>72</v>
      </c>
      <c r="H247" t="s">
        <v>97</v>
      </c>
      <c r="I247" t="s">
        <v>74</v>
      </c>
      <c r="J247" t="s">
        <v>256</v>
      </c>
      <c r="K247" t="s">
        <v>59</v>
      </c>
      <c r="L247" t="s">
        <v>60</v>
      </c>
      <c r="M247" t="s">
        <v>61</v>
      </c>
      <c r="N247" s="34">
        <v>42871</v>
      </c>
      <c r="O247" s="62">
        <v>204600</v>
      </c>
      <c r="P247" s="62">
        <v>314700</v>
      </c>
      <c r="Q247" s="62">
        <v>110100</v>
      </c>
      <c r="R247">
        <v>31</v>
      </c>
      <c r="S247" s="62">
        <v>9755700</v>
      </c>
      <c r="T247" s="15">
        <v>0.09</v>
      </c>
      <c r="U247" s="62">
        <v>878013</v>
      </c>
      <c r="V247" s="62">
        <v>8877687</v>
      </c>
    </row>
    <row r="248" spans="1:22" x14ac:dyDescent="0.3">
      <c r="A248" t="s">
        <v>741</v>
      </c>
      <c r="B248" s="34">
        <v>42869</v>
      </c>
      <c r="C248">
        <v>2017</v>
      </c>
      <c r="D248" t="s">
        <v>742</v>
      </c>
      <c r="E248" t="s">
        <v>455</v>
      </c>
      <c r="F248" t="s">
        <v>71</v>
      </c>
      <c r="G248" t="s">
        <v>106</v>
      </c>
      <c r="H248" t="s">
        <v>155</v>
      </c>
      <c r="I248" t="s">
        <v>117</v>
      </c>
      <c r="J248" t="s">
        <v>297</v>
      </c>
      <c r="K248" t="s">
        <v>59</v>
      </c>
      <c r="L248" t="s">
        <v>67</v>
      </c>
      <c r="M248" t="s">
        <v>61</v>
      </c>
      <c r="N248" s="34">
        <v>42871</v>
      </c>
      <c r="O248" s="62">
        <v>52200</v>
      </c>
      <c r="P248" s="62">
        <v>81450</v>
      </c>
      <c r="Q248" s="62">
        <v>29250</v>
      </c>
      <c r="R248">
        <v>2</v>
      </c>
      <c r="S248" s="62">
        <v>162900</v>
      </c>
      <c r="T248" s="15">
        <v>0.1</v>
      </c>
      <c r="U248" s="62">
        <v>16290</v>
      </c>
      <c r="V248" s="62">
        <v>146610</v>
      </c>
    </row>
    <row r="249" spans="1:22" x14ac:dyDescent="0.3">
      <c r="A249" t="s">
        <v>743</v>
      </c>
      <c r="B249" s="34">
        <v>42872</v>
      </c>
      <c r="C249">
        <v>2017</v>
      </c>
      <c r="D249" t="s">
        <v>744</v>
      </c>
      <c r="E249" t="s">
        <v>449</v>
      </c>
      <c r="F249" t="s">
        <v>2228</v>
      </c>
      <c r="G249" t="s">
        <v>106</v>
      </c>
      <c r="H249" t="s">
        <v>65</v>
      </c>
      <c r="I249" t="s">
        <v>92</v>
      </c>
      <c r="J249" t="s">
        <v>284</v>
      </c>
      <c r="K249" t="s">
        <v>59</v>
      </c>
      <c r="L249" t="s">
        <v>60</v>
      </c>
      <c r="M249" t="s">
        <v>61</v>
      </c>
      <c r="N249" s="34">
        <v>42877</v>
      </c>
      <c r="O249" s="62">
        <v>33750</v>
      </c>
      <c r="P249" s="62">
        <v>55350</v>
      </c>
      <c r="Q249" s="62">
        <v>21600</v>
      </c>
      <c r="R249">
        <v>20</v>
      </c>
      <c r="S249" s="62">
        <v>1107000</v>
      </c>
      <c r="T249" s="15">
        <v>0.08</v>
      </c>
      <c r="U249" s="62">
        <v>88560</v>
      </c>
      <c r="V249" s="62">
        <v>1018440</v>
      </c>
    </row>
    <row r="250" spans="1:22" x14ac:dyDescent="0.3">
      <c r="A250" t="s">
        <v>745</v>
      </c>
      <c r="B250" s="34">
        <v>42873</v>
      </c>
      <c r="C250">
        <v>2017</v>
      </c>
      <c r="D250" t="s">
        <v>746</v>
      </c>
      <c r="E250" t="s">
        <v>432</v>
      </c>
      <c r="F250" t="s">
        <v>71</v>
      </c>
      <c r="G250" t="s">
        <v>106</v>
      </c>
      <c r="H250" t="s">
        <v>88</v>
      </c>
      <c r="I250" t="s">
        <v>74</v>
      </c>
      <c r="J250" t="s">
        <v>398</v>
      </c>
      <c r="K250" t="s">
        <v>81</v>
      </c>
      <c r="L250" t="s">
        <v>60</v>
      </c>
      <c r="M250" t="s">
        <v>61</v>
      </c>
      <c r="N250" s="34">
        <v>42874</v>
      </c>
      <c r="O250" s="62">
        <v>817800</v>
      </c>
      <c r="P250" s="62">
        <v>1514550</v>
      </c>
      <c r="Q250" s="62">
        <v>696750</v>
      </c>
      <c r="R250">
        <v>15</v>
      </c>
      <c r="S250" s="62">
        <v>22718250</v>
      </c>
      <c r="T250" s="15">
        <v>0.08</v>
      </c>
      <c r="U250" s="62">
        <v>1817460</v>
      </c>
      <c r="V250" s="62">
        <v>20900790</v>
      </c>
    </row>
    <row r="251" spans="1:22" x14ac:dyDescent="0.3">
      <c r="A251" t="s">
        <v>747</v>
      </c>
      <c r="B251" s="34">
        <v>42875</v>
      </c>
      <c r="C251">
        <v>2017</v>
      </c>
      <c r="D251" t="s">
        <v>617</v>
      </c>
      <c r="E251" t="s">
        <v>618</v>
      </c>
      <c r="F251" t="s">
        <v>71</v>
      </c>
      <c r="G251" t="s">
        <v>106</v>
      </c>
      <c r="H251" t="s">
        <v>112</v>
      </c>
      <c r="I251" t="s">
        <v>117</v>
      </c>
      <c r="J251" t="s">
        <v>406</v>
      </c>
      <c r="K251" t="s">
        <v>81</v>
      </c>
      <c r="L251" t="s">
        <v>82</v>
      </c>
      <c r="M251" t="s">
        <v>83</v>
      </c>
      <c r="N251" s="34">
        <v>42876</v>
      </c>
      <c r="O251" s="62">
        <v>4184850</v>
      </c>
      <c r="P251" s="62">
        <v>6749850</v>
      </c>
      <c r="Q251" s="62">
        <v>2565000</v>
      </c>
      <c r="R251">
        <v>39</v>
      </c>
      <c r="S251" s="62">
        <v>263244150</v>
      </c>
      <c r="T251" s="15">
        <v>0.08</v>
      </c>
      <c r="U251" s="62">
        <v>21059532</v>
      </c>
      <c r="V251" s="62">
        <v>242184618</v>
      </c>
    </row>
    <row r="252" spans="1:22" x14ac:dyDescent="0.3">
      <c r="A252" t="s">
        <v>748</v>
      </c>
      <c r="B252" s="34">
        <v>42877</v>
      </c>
      <c r="C252">
        <v>2017</v>
      </c>
      <c r="D252" t="s">
        <v>749</v>
      </c>
      <c r="E252" t="s">
        <v>750</v>
      </c>
      <c r="F252" t="s">
        <v>2228</v>
      </c>
      <c r="G252" t="s">
        <v>72</v>
      </c>
      <c r="H252" t="s">
        <v>56</v>
      </c>
      <c r="I252" t="s">
        <v>92</v>
      </c>
      <c r="J252" t="s">
        <v>751</v>
      </c>
      <c r="K252" t="s">
        <v>81</v>
      </c>
      <c r="L252" t="s">
        <v>459</v>
      </c>
      <c r="M252" t="s">
        <v>61</v>
      </c>
      <c r="N252" s="34">
        <v>42886</v>
      </c>
      <c r="O252" s="62">
        <v>5669850</v>
      </c>
      <c r="P252" s="62">
        <v>8999850</v>
      </c>
      <c r="Q252" s="62">
        <v>3330000</v>
      </c>
      <c r="R252">
        <v>48</v>
      </c>
      <c r="S252" s="62">
        <v>431992800</v>
      </c>
      <c r="T252" s="15">
        <v>0.08</v>
      </c>
      <c r="U252" s="62">
        <v>34559424</v>
      </c>
      <c r="V252" s="62">
        <v>397433376</v>
      </c>
    </row>
    <row r="253" spans="1:22" x14ac:dyDescent="0.3">
      <c r="A253" t="s">
        <v>752</v>
      </c>
      <c r="B253" s="34">
        <v>42877</v>
      </c>
      <c r="C253">
        <v>2017</v>
      </c>
      <c r="D253" t="s">
        <v>749</v>
      </c>
      <c r="E253" t="s">
        <v>750</v>
      </c>
      <c r="F253" t="s">
        <v>2228</v>
      </c>
      <c r="G253" t="s">
        <v>72</v>
      </c>
      <c r="H253" t="s">
        <v>56</v>
      </c>
      <c r="I253" t="s">
        <v>92</v>
      </c>
      <c r="J253" t="s">
        <v>753</v>
      </c>
      <c r="K253" t="s">
        <v>59</v>
      </c>
      <c r="L253" t="s">
        <v>67</v>
      </c>
      <c r="M253" t="s">
        <v>76</v>
      </c>
      <c r="N253" s="34">
        <v>42882</v>
      </c>
      <c r="O253" s="62">
        <v>38850</v>
      </c>
      <c r="P253" s="62">
        <v>59700</v>
      </c>
      <c r="Q253" s="62">
        <v>20850</v>
      </c>
      <c r="R253">
        <v>11</v>
      </c>
      <c r="S253" s="62">
        <v>656700</v>
      </c>
      <c r="T253" s="15">
        <v>0.1</v>
      </c>
      <c r="U253" s="62">
        <v>65670</v>
      </c>
      <c r="V253" s="62">
        <v>591030</v>
      </c>
    </row>
    <row r="254" spans="1:22" x14ac:dyDescent="0.3">
      <c r="A254" t="s">
        <v>754</v>
      </c>
      <c r="B254" s="34">
        <v>42879</v>
      </c>
      <c r="C254">
        <v>2017</v>
      </c>
      <c r="D254" t="s">
        <v>755</v>
      </c>
      <c r="E254" t="s">
        <v>756</v>
      </c>
      <c r="F254" t="s">
        <v>71</v>
      </c>
      <c r="G254" t="s">
        <v>72</v>
      </c>
      <c r="H254" t="s">
        <v>146</v>
      </c>
      <c r="I254" t="s">
        <v>92</v>
      </c>
      <c r="J254" t="s">
        <v>446</v>
      </c>
      <c r="K254" t="s">
        <v>59</v>
      </c>
      <c r="L254" t="s">
        <v>60</v>
      </c>
      <c r="M254" t="s">
        <v>61</v>
      </c>
      <c r="N254" s="34">
        <v>42883</v>
      </c>
      <c r="O254" s="62">
        <v>33900</v>
      </c>
      <c r="P254" s="62">
        <v>53700</v>
      </c>
      <c r="Q254" s="62">
        <v>19800</v>
      </c>
      <c r="R254">
        <v>42</v>
      </c>
      <c r="S254" s="62">
        <v>2255400</v>
      </c>
      <c r="T254" s="15">
        <v>0.01</v>
      </c>
      <c r="U254" s="62">
        <v>22554</v>
      </c>
      <c r="V254" s="62">
        <v>2232846</v>
      </c>
    </row>
    <row r="255" spans="1:22" x14ac:dyDescent="0.3">
      <c r="A255" t="s">
        <v>757</v>
      </c>
      <c r="B255" s="34">
        <v>42880</v>
      </c>
      <c r="C255">
        <v>2017</v>
      </c>
      <c r="D255" t="s">
        <v>758</v>
      </c>
      <c r="E255" t="s">
        <v>233</v>
      </c>
      <c r="F255" t="s">
        <v>2228</v>
      </c>
      <c r="G255" t="s">
        <v>106</v>
      </c>
      <c r="H255" t="s">
        <v>65</v>
      </c>
      <c r="I255" t="s">
        <v>74</v>
      </c>
      <c r="J255" t="s">
        <v>226</v>
      </c>
      <c r="K255" t="s">
        <v>81</v>
      </c>
      <c r="L255" t="s">
        <v>227</v>
      </c>
      <c r="M255" t="s">
        <v>61</v>
      </c>
      <c r="N255" s="34">
        <v>42881</v>
      </c>
      <c r="O255" s="62">
        <v>132300</v>
      </c>
      <c r="P255" s="62">
        <v>314850</v>
      </c>
      <c r="Q255" s="62">
        <v>182550</v>
      </c>
      <c r="R255">
        <v>42</v>
      </c>
      <c r="S255" s="62">
        <v>13223700</v>
      </c>
      <c r="T255" s="15">
        <v>7.0000000000000007E-2</v>
      </c>
      <c r="U255" s="62">
        <v>925659</v>
      </c>
      <c r="V255" s="62">
        <v>12298041</v>
      </c>
    </row>
    <row r="256" spans="1:22" x14ac:dyDescent="0.3">
      <c r="A256" t="s">
        <v>759</v>
      </c>
      <c r="B256" s="34">
        <v>42880</v>
      </c>
      <c r="C256">
        <v>2017</v>
      </c>
      <c r="D256" t="s">
        <v>760</v>
      </c>
      <c r="E256" t="s">
        <v>607</v>
      </c>
      <c r="F256" t="s">
        <v>71</v>
      </c>
      <c r="G256" t="s">
        <v>87</v>
      </c>
      <c r="H256" t="s">
        <v>185</v>
      </c>
      <c r="I256" t="s">
        <v>92</v>
      </c>
      <c r="J256" t="s">
        <v>761</v>
      </c>
      <c r="K256" t="s">
        <v>59</v>
      </c>
      <c r="L256" t="s">
        <v>60</v>
      </c>
      <c r="M256" t="s">
        <v>76</v>
      </c>
      <c r="N256" s="34">
        <v>42882</v>
      </c>
      <c r="O256" s="62">
        <v>781050</v>
      </c>
      <c r="P256" s="62">
        <v>1259700</v>
      </c>
      <c r="Q256" s="62">
        <v>478650</v>
      </c>
      <c r="R256">
        <v>9</v>
      </c>
      <c r="S256" s="62">
        <v>11337300</v>
      </c>
      <c r="T256" s="15">
        <v>0.05</v>
      </c>
      <c r="U256" s="62">
        <v>566865</v>
      </c>
      <c r="V256" s="62">
        <v>10770435</v>
      </c>
    </row>
    <row r="257" spans="1:22" x14ac:dyDescent="0.3">
      <c r="A257" t="s">
        <v>762</v>
      </c>
      <c r="B257" s="34">
        <v>42882</v>
      </c>
      <c r="C257">
        <v>2017</v>
      </c>
      <c r="D257" t="s">
        <v>763</v>
      </c>
      <c r="E257" t="s">
        <v>237</v>
      </c>
      <c r="F257" t="s">
        <v>71</v>
      </c>
      <c r="G257" t="s">
        <v>55</v>
      </c>
      <c r="H257" t="s">
        <v>112</v>
      </c>
      <c r="I257" t="s">
        <v>57</v>
      </c>
      <c r="J257" t="s">
        <v>406</v>
      </c>
      <c r="K257" t="s">
        <v>81</v>
      </c>
      <c r="L257" t="s">
        <v>459</v>
      </c>
      <c r="M257" t="s">
        <v>61</v>
      </c>
      <c r="N257" s="34">
        <v>42883</v>
      </c>
      <c r="O257" s="62">
        <v>3240000</v>
      </c>
      <c r="P257" s="62">
        <v>6749850</v>
      </c>
      <c r="Q257" s="62">
        <v>3509850</v>
      </c>
      <c r="R257">
        <v>5</v>
      </c>
      <c r="S257" s="62">
        <v>33749250</v>
      </c>
      <c r="T257" s="15">
        <v>0.02</v>
      </c>
      <c r="U257" s="62">
        <v>674985</v>
      </c>
      <c r="V257" s="62">
        <v>33074265</v>
      </c>
    </row>
    <row r="258" spans="1:22" x14ac:dyDescent="0.3">
      <c r="A258" t="s">
        <v>764</v>
      </c>
      <c r="B258" s="34">
        <v>42883</v>
      </c>
      <c r="C258">
        <v>2017</v>
      </c>
      <c r="D258" t="s">
        <v>328</v>
      </c>
      <c r="E258" t="s">
        <v>70</v>
      </c>
      <c r="F258" t="s">
        <v>71</v>
      </c>
      <c r="G258" t="s">
        <v>87</v>
      </c>
      <c r="H258" t="s">
        <v>73</v>
      </c>
      <c r="I258" t="s">
        <v>57</v>
      </c>
      <c r="J258" t="s">
        <v>765</v>
      </c>
      <c r="K258" t="s">
        <v>59</v>
      </c>
      <c r="L258" t="s">
        <v>67</v>
      </c>
      <c r="M258" t="s">
        <v>61</v>
      </c>
      <c r="N258" s="34">
        <v>42883</v>
      </c>
      <c r="O258" s="62">
        <v>32400</v>
      </c>
      <c r="P258" s="62">
        <v>57750</v>
      </c>
      <c r="Q258" s="62">
        <v>25350</v>
      </c>
      <c r="R258">
        <v>31</v>
      </c>
      <c r="S258" s="62">
        <v>1790250</v>
      </c>
      <c r="T258" s="15">
        <v>0.09</v>
      </c>
      <c r="U258" s="62">
        <v>161123</v>
      </c>
      <c r="V258" s="62">
        <v>1629128</v>
      </c>
    </row>
    <row r="259" spans="1:22" x14ac:dyDescent="0.3">
      <c r="A259" t="s">
        <v>766</v>
      </c>
      <c r="B259" s="34">
        <v>42885</v>
      </c>
      <c r="C259">
        <v>2017</v>
      </c>
      <c r="D259" t="s">
        <v>767</v>
      </c>
      <c r="E259" t="s">
        <v>334</v>
      </c>
      <c r="F259" t="s">
        <v>2228</v>
      </c>
      <c r="G259" t="s">
        <v>55</v>
      </c>
      <c r="H259" t="s">
        <v>65</v>
      </c>
      <c r="I259" t="s">
        <v>117</v>
      </c>
      <c r="J259" t="s">
        <v>768</v>
      </c>
      <c r="K259" t="s">
        <v>59</v>
      </c>
      <c r="L259" t="s">
        <v>67</v>
      </c>
      <c r="M259" t="s">
        <v>61</v>
      </c>
      <c r="N259" s="34">
        <v>42886</v>
      </c>
      <c r="O259" s="62">
        <v>17250</v>
      </c>
      <c r="P259" s="62">
        <v>40050</v>
      </c>
      <c r="Q259" s="62">
        <v>22800</v>
      </c>
      <c r="R259">
        <v>19</v>
      </c>
      <c r="S259" s="62">
        <v>760950</v>
      </c>
      <c r="T259" s="15">
        <v>0.03</v>
      </c>
      <c r="U259" s="62">
        <v>22829</v>
      </c>
      <c r="V259" s="62">
        <v>738122</v>
      </c>
    </row>
    <row r="260" spans="1:22" x14ac:dyDescent="0.3">
      <c r="A260" t="s">
        <v>769</v>
      </c>
      <c r="B260" s="34">
        <v>42885</v>
      </c>
      <c r="C260">
        <v>2017</v>
      </c>
      <c r="D260" t="s">
        <v>770</v>
      </c>
      <c r="E260" t="s">
        <v>539</v>
      </c>
      <c r="F260" t="s">
        <v>71</v>
      </c>
      <c r="G260" t="s">
        <v>72</v>
      </c>
      <c r="H260" t="s">
        <v>146</v>
      </c>
      <c r="I260" t="s">
        <v>92</v>
      </c>
      <c r="J260" t="s">
        <v>771</v>
      </c>
      <c r="K260" t="s">
        <v>59</v>
      </c>
      <c r="L260" t="s">
        <v>67</v>
      </c>
      <c r="M260" t="s">
        <v>76</v>
      </c>
      <c r="N260" s="34">
        <v>42890</v>
      </c>
      <c r="O260" s="62">
        <v>23550</v>
      </c>
      <c r="P260" s="62">
        <v>49200</v>
      </c>
      <c r="Q260" s="62">
        <v>25650</v>
      </c>
      <c r="R260">
        <v>44</v>
      </c>
      <c r="S260" s="62">
        <v>2164800</v>
      </c>
      <c r="T260" s="15">
        <v>0</v>
      </c>
      <c r="U260">
        <v>0</v>
      </c>
      <c r="V260" s="62">
        <v>2164800</v>
      </c>
    </row>
    <row r="261" spans="1:22" x14ac:dyDescent="0.3">
      <c r="A261" t="s">
        <v>772</v>
      </c>
      <c r="B261" s="34">
        <v>42886</v>
      </c>
      <c r="C261">
        <v>2017</v>
      </c>
      <c r="D261" t="s">
        <v>773</v>
      </c>
      <c r="E261" t="s">
        <v>116</v>
      </c>
      <c r="F261" t="s">
        <v>2228</v>
      </c>
      <c r="G261" t="s">
        <v>72</v>
      </c>
      <c r="H261" t="s">
        <v>56</v>
      </c>
      <c r="I261" t="s">
        <v>57</v>
      </c>
      <c r="J261" t="s">
        <v>226</v>
      </c>
      <c r="K261" t="s">
        <v>81</v>
      </c>
      <c r="L261" t="s">
        <v>227</v>
      </c>
      <c r="M261" t="s">
        <v>61</v>
      </c>
      <c r="N261" s="34">
        <v>42888</v>
      </c>
      <c r="O261" s="62">
        <v>132300</v>
      </c>
      <c r="P261" s="62">
        <v>314850</v>
      </c>
      <c r="Q261" s="62">
        <v>182550</v>
      </c>
      <c r="R261">
        <v>24</v>
      </c>
      <c r="S261" s="62">
        <v>7556400</v>
      </c>
      <c r="T261" s="15">
        <v>0.01</v>
      </c>
      <c r="U261" s="62">
        <v>75564</v>
      </c>
      <c r="V261" s="62">
        <v>7480836</v>
      </c>
    </row>
    <row r="262" spans="1:22" x14ac:dyDescent="0.3">
      <c r="A262" t="s">
        <v>774</v>
      </c>
      <c r="B262" s="34">
        <v>42892</v>
      </c>
      <c r="C262">
        <v>2017</v>
      </c>
      <c r="D262" t="s">
        <v>569</v>
      </c>
      <c r="E262" t="s">
        <v>64</v>
      </c>
      <c r="F262" t="s">
        <v>71</v>
      </c>
      <c r="G262" t="s">
        <v>72</v>
      </c>
      <c r="H262" t="s">
        <v>155</v>
      </c>
      <c r="I262" t="s">
        <v>74</v>
      </c>
      <c r="J262" t="s">
        <v>775</v>
      </c>
      <c r="K262" t="s">
        <v>59</v>
      </c>
      <c r="L262" t="s">
        <v>136</v>
      </c>
      <c r="M262" t="s">
        <v>61</v>
      </c>
      <c r="N262" s="34">
        <v>42893</v>
      </c>
      <c r="O262" s="62">
        <v>62850</v>
      </c>
      <c r="P262" s="62">
        <v>153450</v>
      </c>
      <c r="Q262" s="62">
        <v>90600</v>
      </c>
      <c r="R262">
        <v>9</v>
      </c>
      <c r="S262" s="62">
        <v>1381050</v>
      </c>
      <c r="T262" s="15">
        <v>7.0000000000000007E-2</v>
      </c>
      <c r="U262" s="62">
        <v>96674</v>
      </c>
      <c r="V262" s="62">
        <v>1284377</v>
      </c>
    </row>
    <row r="263" spans="1:22" x14ac:dyDescent="0.3">
      <c r="A263" t="s">
        <v>776</v>
      </c>
      <c r="B263" s="34">
        <v>42892</v>
      </c>
      <c r="C263">
        <v>2017</v>
      </c>
      <c r="D263" t="s">
        <v>777</v>
      </c>
      <c r="E263" t="s">
        <v>445</v>
      </c>
      <c r="F263" t="s">
        <v>2228</v>
      </c>
      <c r="G263" t="s">
        <v>87</v>
      </c>
      <c r="H263" t="s">
        <v>56</v>
      </c>
      <c r="I263" t="s">
        <v>57</v>
      </c>
      <c r="J263" t="s">
        <v>468</v>
      </c>
      <c r="K263" t="s">
        <v>59</v>
      </c>
      <c r="L263" t="s">
        <v>67</v>
      </c>
      <c r="M263" t="s">
        <v>61</v>
      </c>
      <c r="N263" s="34">
        <v>42893</v>
      </c>
      <c r="O263" s="62">
        <v>13950</v>
      </c>
      <c r="P263" s="62">
        <v>22200</v>
      </c>
      <c r="Q263" s="62">
        <v>8250</v>
      </c>
      <c r="R263">
        <v>46</v>
      </c>
      <c r="S263" s="62">
        <v>1021200</v>
      </c>
      <c r="T263" s="15">
        <v>0</v>
      </c>
      <c r="U263">
        <v>0</v>
      </c>
      <c r="V263" s="62">
        <v>1021200</v>
      </c>
    </row>
    <row r="264" spans="1:22" x14ac:dyDescent="0.3">
      <c r="A264" t="s">
        <v>778</v>
      </c>
      <c r="B264" s="34">
        <v>42892</v>
      </c>
      <c r="C264">
        <v>2017</v>
      </c>
      <c r="D264" t="s">
        <v>517</v>
      </c>
      <c r="E264" t="s">
        <v>518</v>
      </c>
      <c r="F264" t="s">
        <v>71</v>
      </c>
      <c r="G264" t="s">
        <v>72</v>
      </c>
      <c r="H264" t="s">
        <v>112</v>
      </c>
      <c r="I264" t="s">
        <v>57</v>
      </c>
      <c r="J264" t="s">
        <v>2231</v>
      </c>
      <c r="K264" t="s">
        <v>59</v>
      </c>
      <c r="L264" t="s">
        <v>60</v>
      </c>
      <c r="M264" t="s">
        <v>61</v>
      </c>
      <c r="N264" s="34">
        <v>42893</v>
      </c>
      <c r="O264" s="62">
        <v>323400</v>
      </c>
      <c r="P264" s="62">
        <v>539100</v>
      </c>
      <c r="Q264" s="62">
        <v>215700</v>
      </c>
      <c r="R264">
        <v>13</v>
      </c>
      <c r="S264" s="62">
        <v>7008300</v>
      </c>
      <c r="T264" s="15">
        <v>0.03</v>
      </c>
      <c r="U264" s="62">
        <v>210249</v>
      </c>
      <c r="V264" s="62">
        <v>6798051</v>
      </c>
    </row>
    <row r="265" spans="1:22" x14ac:dyDescent="0.3">
      <c r="A265" t="s">
        <v>779</v>
      </c>
      <c r="B265" s="34">
        <v>42893</v>
      </c>
      <c r="C265">
        <v>2017</v>
      </c>
      <c r="D265" t="s">
        <v>780</v>
      </c>
      <c r="E265" t="s">
        <v>53</v>
      </c>
      <c r="F265" t="s">
        <v>2228</v>
      </c>
      <c r="G265" t="s">
        <v>106</v>
      </c>
      <c r="H265" t="s">
        <v>56</v>
      </c>
      <c r="I265" t="s">
        <v>117</v>
      </c>
      <c r="J265" t="s">
        <v>526</v>
      </c>
      <c r="K265" t="s">
        <v>81</v>
      </c>
      <c r="L265" t="s">
        <v>60</v>
      </c>
      <c r="M265" t="s">
        <v>61</v>
      </c>
      <c r="N265" s="34">
        <v>42896</v>
      </c>
      <c r="O265" s="62">
        <v>631650</v>
      </c>
      <c r="P265" s="62">
        <v>1214700</v>
      </c>
      <c r="Q265" s="62">
        <v>583050</v>
      </c>
      <c r="R265">
        <v>45</v>
      </c>
      <c r="S265" s="62">
        <v>54661500</v>
      </c>
      <c r="T265" s="15">
        <v>0</v>
      </c>
      <c r="U265">
        <v>0</v>
      </c>
      <c r="V265" s="62">
        <v>54661500</v>
      </c>
    </row>
    <row r="266" spans="1:22" x14ac:dyDescent="0.3">
      <c r="A266" t="s">
        <v>781</v>
      </c>
      <c r="B266" s="34">
        <v>42894</v>
      </c>
      <c r="C266">
        <v>2017</v>
      </c>
      <c r="D266" t="s">
        <v>782</v>
      </c>
      <c r="E266" t="s">
        <v>783</v>
      </c>
      <c r="F266" t="s">
        <v>71</v>
      </c>
      <c r="G266" t="s">
        <v>106</v>
      </c>
      <c r="H266" t="s">
        <v>112</v>
      </c>
      <c r="I266" t="s">
        <v>74</v>
      </c>
      <c r="J266" t="s">
        <v>382</v>
      </c>
      <c r="K266" t="s">
        <v>59</v>
      </c>
      <c r="L266" t="s">
        <v>60</v>
      </c>
      <c r="M266" t="s">
        <v>61</v>
      </c>
      <c r="N266" s="34">
        <v>42895</v>
      </c>
      <c r="O266" s="62">
        <v>41100</v>
      </c>
      <c r="P266" s="62">
        <v>67350</v>
      </c>
      <c r="Q266" s="62">
        <v>26250</v>
      </c>
      <c r="R266">
        <v>6</v>
      </c>
      <c r="S266" s="62">
        <v>404100</v>
      </c>
      <c r="T266" s="15">
        <v>0.03</v>
      </c>
      <c r="U266" s="62">
        <v>12123</v>
      </c>
      <c r="V266" s="62">
        <v>391977</v>
      </c>
    </row>
    <row r="267" spans="1:22" x14ac:dyDescent="0.3">
      <c r="A267" t="s">
        <v>784</v>
      </c>
      <c r="B267" s="34">
        <v>42894</v>
      </c>
      <c r="C267">
        <v>2017</v>
      </c>
      <c r="D267" t="s">
        <v>785</v>
      </c>
      <c r="E267" t="s">
        <v>159</v>
      </c>
      <c r="F267" t="s">
        <v>71</v>
      </c>
      <c r="G267" t="s">
        <v>106</v>
      </c>
      <c r="H267" t="s">
        <v>122</v>
      </c>
      <c r="I267" t="s">
        <v>107</v>
      </c>
      <c r="J267" t="s">
        <v>173</v>
      </c>
      <c r="K267" t="s">
        <v>59</v>
      </c>
      <c r="L267" t="s">
        <v>67</v>
      </c>
      <c r="M267" t="s">
        <v>61</v>
      </c>
      <c r="N267" s="34">
        <v>42896</v>
      </c>
      <c r="O267" s="62">
        <v>37800</v>
      </c>
      <c r="P267" s="62">
        <v>60000</v>
      </c>
      <c r="Q267" s="62">
        <v>22200</v>
      </c>
      <c r="R267">
        <v>33</v>
      </c>
      <c r="S267" s="62">
        <v>1980000</v>
      </c>
      <c r="T267" s="15">
        <v>0.08</v>
      </c>
      <c r="U267" s="62">
        <v>158400</v>
      </c>
      <c r="V267" s="62">
        <v>1821600</v>
      </c>
    </row>
    <row r="268" spans="1:22" x14ac:dyDescent="0.3">
      <c r="A268" t="s">
        <v>786</v>
      </c>
      <c r="B268" s="34">
        <v>42895</v>
      </c>
      <c r="C268">
        <v>2017</v>
      </c>
      <c r="D268" t="s">
        <v>787</v>
      </c>
      <c r="E268" t="s">
        <v>668</v>
      </c>
      <c r="F268" t="s">
        <v>2228</v>
      </c>
      <c r="G268" t="s">
        <v>106</v>
      </c>
      <c r="H268" t="s">
        <v>65</v>
      </c>
      <c r="I268" t="s">
        <v>107</v>
      </c>
      <c r="J268" t="s">
        <v>771</v>
      </c>
      <c r="K268" t="s">
        <v>59</v>
      </c>
      <c r="L268" t="s">
        <v>67</v>
      </c>
      <c r="M268" t="s">
        <v>61</v>
      </c>
      <c r="N268" s="34">
        <v>42896</v>
      </c>
      <c r="O268" s="62">
        <v>23550</v>
      </c>
      <c r="P268" s="62">
        <v>49200</v>
      </c>
      <c r="Q268" s="62">
        <v>25650</v>
      </c>
      <c r="R268">
        <v>26</v>
      </c>
      <c r="S268" s="62">
        <v>1279200</v>
      </c>
      <c r="T268" s="15">
        <v>0.08</v>
      </c>
      <c r="U268" s="62">
        <v>102336</v>
      </c>
      <c r="V268" s="62">
        <v>1176864</v>
      </c>
    </row>
    <row r="269" spans="1:22" x14ac:dyDescent="0.3">
      <c r="A269" t="s">
        <v>788</v>
      </c>
      <c r="B269" s="34">
        <v>42895</v>
      </c>
      <c r="C269">
        <v>2017</v>
      </c>
      <c r="D269" t="s">
        <v>658</v>
      </c>
      <c r="E269" t="s">
        <v>209</v>
      </c>
      <c r="F269" t="s">
        <v>71</v>
      </c>
      <c r="G269" t="s">
        <v>55</v>
      </c>
      <c r="H269" t="s">
        <v>185</v>
      </c>
      <c r="I269" t="s">
        <v>74</v>
      </c>
      <c r="J269" t="s">
        <v>212</v>
      </c>
      <c r="K269" t="s">
        <v>59</v>
      </c>
      <c r="L269" t="s">
        <v>67</v>
      </c>
      <c r="M269" t="s">
        <v>61</v>
      </c>
      <c r="N269" s="34">
        <v>42897</v>
      </c>
      <c r="O269" s="62">
        <v>52050</v>
      </c>
      <c r="P269" s="62">
        <v>100200</v>
      </c>
      <c r="Q269" s="62">
        <v>48150</v>
      </c>
      <c r="R269">
        <v>33</v>
      </c>
      <c r="S269" s="62">
        <v>3306600</v>
      </c>
      <c r="T269" s="15">
        <v>0.03</v>
      </c>
      <c r="U269" s="62">
        <v>99198</v>
      </c>
      <c r="V269" s="62">
        <v>3207402</v>
      </c>
    </row>
    <row r="270" spans="1:22" x14ac:dyDescent="0.3">
      <c r="A270" t="s">
        <v>789</v>
      </c>
      <c r="B270" s="34">
        <v>42898</v>
      </c>
      <c r="C270">
        <v>2017</v>
      </c>
      <c r="D270" t="s">
        <v>790</v>
      </c>
      <c r="E270" t="s">
        <v>215</v>
      </c>
      <c r="F270" t="s">
        <v>71</v>
      </c>
      <c r="G270" t="s">
        <v>106</v>
      </c>
      <c r="H270" t="s">
        <v>146</v>
      </c>
      <c r="I270" t="s">
        <v>117</v>
      </c>
      <c r="J270" t="s">
        <v>89</v>
      </c>
      <c r="K270" t="s">
        <v>59</v>
      </c>
      <c r="L270" t="s">
        <v>67</v>
      </c>
      <c r="M270" t="s">
        <v>61</v>
      </c>
      <c r="N270" s="34">
        <v>42899</v>
      </c>
      <c r="O270" s="62">
        <v>13500</v>
      </c>
      <c r="P270" s="62">
        <v>31500</v>
      </c>
      <c r="Q270" s="62">
        <v>18000</v>
      </c>
      <c r="R270">
        <v>21</v>
      </c>
      <c r="S270" s="62">
        <v>661500</v>
      </c>
      <c r="T270" s="15">
        <v>0.04</v>
      </c>
      <c r="U270" s="62">
        <v>26460</v>
      </c>
      <c r="V270" s="62">
        <v>635040</v>
      </c>
    </row>
    <row r="271" spans="1:22" x14ac:dyDescent="0.3">
      <c r="A271" t="s">
        <v>791</v>
      </c>
      <c r="B271" s="34">
        <v>42900</v>
      </c>
      <c r="C271">
        <v>2017</v>
      </c>
      <c r="D271" t="s">
        <v>792</v>
      </c>
      <c r="E271" t="s">
        <v>740</v>
      </c>
      <c r="F271" t="s">
        <v>71</v>
      </c>
      <c r="G271" t="s">
        <v>55</v>
      </c>
      <c r="H271" t="s">
        <v>97</v>
      </c>
      <c r="I271" t="s">
        <v>117</v>
      </c>
      <c r="J271" t="s">
        <v>456</v>
      </c>
      <c r="K271" t="s">
        <v>59</v>
      </c>
      <c r="L271" t="s">
        <v>60</v>
      </c>
      <c r="M271" t="s">
        <v>61</v>
      </c>
      <c r="N271" s="34">
        <v>42901</v>
      </c>
      <c r="O271" s="62">
        <v>275700</v>
      </c>
      <c r="P271" s="62">
        <v>437550</v>
      </c>
      <c r="Q271" s="62">
        <v>161850</v>
      </c>
      <c r="R271">
        <v>1</v>
      </c>
      <c r="S271" s="62">
        <v>437550</v>
      </c>
      <c r="T271" s="15">
        <v>0.02</v>
      </c>
      <c r="U271" s="62">
        <v>8751</v>
      </c>
      <c r="V271" s="62">
        <v>428799</v>
      </c>
    </row>
    <row r="272" spans="1:22" x14ac:dyDescent="0.3">
      <c r="A272" t="s">
        <v>793</v>
      </c>
      <c r="B272" s="34">
        <v>42904</v>
      </c>
      <c r="C272">
        <v>2017</v>
      </c>
      <c r="D272" t="s">
        <v>794</v>
      </c>
      <c r="E272" t="s">
        <v>180</v>
      </c>
      <c r="F272" t="s">
        <v>2228</v>
      </c>
      <c r="G272" t="s">
        <v>106</v>
      </c>
      <c r="H272" t="s">
        <v>65</v>
      </c>
      <c r="I272" t="s">
        <v>74</v>
      </c>
      <c r="J272" t="s">
        <v>419</v>
      </c>
      <c r="K272" t="s">
        <v>59</v>
      </c>
      <c r="L272" t="s">
        <v>60</v>
      </c>
      <c r="M272" t="s">
        <v>61</v>
      </c>
      <c r="N272" s="34">
        <v>42905</v>
      </c>
      <c r="O272" s="62">
        <v>66900</v>
      </c>
      <c r="P272" s="62">
        <v>163350</v>
      </c>
      <c r="Q272" s="62">
        <v>96450</v>
      </c>
      <c r="R272">
        <v>32</v>
      </c>
      <c r="S272" s="62">
        <v>5227200</v>
      </c>
      <c r="T272" s="15">
        <v>0.1</v>
      </c>
      <c r="U272" s="62">
        <v>522720</v>
      </c>
      <c r="V272" s="62">
        <v>4704480</v>
      </c>
    </row>
    <row r="273" spans="1:22" x14ac:dyDescent="0.3">
      <c r="A273" t="s">
        <v>795</v>
      </c>
      <c r="B273" s="34">
        <v>42908</v>
      </c>
      <c r="C273">
        <v>2017</v>
      </c>
      <c r="D273" t="s">
        <v>796</v>
      </c>
      <c r="E273" t="s">
        <v>740</v>
      </c>
      <c r="F273" t="s">
        <v>71</v>
      </c>
      <c r="G273" t="s">
        <v>72</v>
      </c>
      <c r="H273" t="s">
        <v>97</v>
      </c>
      <c r="I273" t="s">
        <v>107</v>
      </c>
      <c r="J273" t="s">
        <v>429</v>
      </c>
      <c r="K273" t="s">
        <v>59</v>
      </c>
      <c r="L273" t="s">
        <v>60</v>
      </c>
      <c r="M273" t="s">
        <v>61</v>
      </c>
      <c r="N273" s="34">
        <v>42909</v>
      </c>
      <c r="O273" s="62">
        <v>29100</v>
      </c>
      <c r="P273" s="62">
        <v>46200</v>
      </c>
      <c r="Q273" s="62">
        <v>17100</v>
      </c>
      <c r="R273">
        <v>1</v>
      </c>
      <c r="S273" s="62">
        <v>46200</v>
      </c>
      <c r="T273" s="15">
        <v>0.08</v>
      </c>
      <c r="U273" s="62">
        <v>3696</v>
      </c>
      <c r="V273" s="62">
        <v>42504</v>
      </c>
    </row>
    <row r="274" spans="1:22" x14ac:dyDescent="0.3">
      <c r="A274" t="s">
        <v>797</v>
      </c>
      <c r="B274" s="34">
        <v>42909</v>
      </c>
      <c r="C274">
        <v>2017</v>
      </c>
      <c r="D274" t="s">
        <v>289</v>
      </c>
      <c r="E274" t="s">
        <v>290</v>
      </c>
      <c r="F274" t="s">
        <v>71</v>
      </c>
      <c r="G274" t="s">
        <v>72</v>
      </c>
      <c r="H274" t="s">
        <v>88</v>
      </c>
      <c r="I274" t="s">
        <v>117</v>
      </c>
      <c r="J274" t="s">
        <v>798</v>
      </c>
      <c r="K274" t="s">
        <v>59</v>
      </c>
      <c r="L274" t="s">
        <v>60</v>
      </c>
      <c r="M274" t="s">
        <v>61</v>
      </c>
      <c r="N274" s="34">
        <v>42910</v>
      </c>
      <c r="O274" s="62">
        <v>780600</v>
      </c>
      <c r="P274" s="62">
        <v>1258950</v>
      </c>
      <c r="Q274" s="62">
        <v>478350</v>
      </c>
      <c r="R274">
        <v>50</v>
      </c>
      <c r="S274" s="62">
        <v>62947500</v>
      </c>
      <c r="T274" s="15">
        <v>0.1</v>
      </c>
      <c r="U274" s="62">
        <v>6294750</v>
      </c>
      <c r="V274" s="62">
        <v>56652750</v>
      </c>
    </row>
    <row r="275" spans="1:22" x14ac:dyDescent="0.3">
      <c r="A275" t="s">
        <v>799</v>
      </c>
      <c r="B275" s="34">
        <v>42910</v>
      </c>
      <c r="C275">
        <v>2017</v>
      </c>
      <c r="D275" t="s">
        <v>800</v>
      </c>
      <c r="E275" t="s">
        <v>801</v>
      </c>
      <c r="F275" t="s">
        <v>261</v>
      </c>
      <c r="G275" t="s">
        <v>55</v>
      </c>
      <c r="H275" t="s">
        <v>112</v>
      </c>
      <c r="I275" t="s">
        <v>57</v>
      </c>
      <c r="J275" t="s">
        <v>294</v>
      </c>
      <c r="K275" t="s">
        <v>81</v>
      </c>
      <c r="L275" t="s">
        <v>60</v>
      </c>
      <c r="M275" t="s">
        <v>76</v>
      </c>
      <c r="N275" s="34">
        <v>42911</v>
      </c>
      <c r="O275" s="62">
        <v>908850</v>
      </c>
      <c r="P275" s="62">
        <v>1514700</v>
      </c>
      <c r="Q275" s="62">
        <v>605850</v>
      </c>
      <c r="R275">
        <v>5</v>
      </c>
      <c r="S275" s="62">
        <v>7573500</v>
      </c>
      <c r="T275" s="15">
        <v>0.02</v>
      </c>
      <c r="U275" s="62">
        <v>151470</v>
      </c>
      <c r="V275" s="62">
        <v>7422030</v>
      </c>
    </row>
    <row r="276" spans="1:22" x14ac:dyDescent="0.3">
      <c r="A276" t="s">
        <v>802</v>
      </c>
      <c r="B276" s="34">
        <v>42911</v>
      </c>
      <c r="C276">
        <v>2017</v>
      </c>
      <c r="D276" t="s">
        <v>758</v>
      </c>
      <c r="E276" t="s">
        <v>233</v>
      </c>
      <c r="F276" t="s">
        <v>2228</v>
      </c>
      <c r="G276" t="s">
        <v>72</v>
      </c>
      <c r="H276" t="s">
        <v>65</v>
      </c>
      <c r="I276" t="s">
        <v>92</v>
      </c>
      <c r="J276" t="s">
        <v>248</v>
      </c>
      <c r="K276" t="s">
        <v>59</v>
      </c>
      <c r="L276" t="s">
        <v>67</v>
      </c>
      <c r="M276" t="s">
        <v>61</v>
      </c>
      <c r="N276" s="34">
        <v>42911</v>
      </c>
      <c r="O276" s="62">
        <v>56250</v>
      </c>
      <c r="P276" s="62">
        <v>106200</v>
      </c>
      <c r="Q276" s="62">
        <v>49950</v>
      </c>
      <c r="R276">
        <v>34</v>
      </c>
      <c r="S276" s="62">
        <v>3610800</v>
      </c>
      <c r="T276" s="15">
        <v>0.03</v>
      </c>
      <c r="U276" s="62">
        <v>108324</v>
      </c>
      <c r="V276" s="62">
        <v>3502476</v>
      </c>
    </row>
    <row r="277" spans="1:22" x14ac:dyDescent="0.3">
      <c r="A277" t="s">
        <v>803</v>
      </c>
      <c r="B277" s="34">
        <v>42913</v>
      </c>
      <c r="C277">
        <v>2017</v>
      </c>
      <c r="D277" t="s">
        <v>104</v>
      </c>
      <c r="E277" t="s">
        <v>105</v>
      </c>
      <c r="F277" t="s">
        <v>71</v>
      </c>
      <c r="G277" t="s">
        <v>106</v>
      </c>
      <c r="H277" t="s">
        <v>73</v>
      </c>
      <c r="I277" t="s">
        <v>74</v>
      </c>
      <c r="J277" t="s">
        <v>465</v>
      </c>
      <c r="K277" t="s">
        <v>59</v>
      </c>
      <c r="L277" t="s">
        <v>60</v>
      </c>
      <c r="M277" t="s">
        <v>61</v>
      </c>
      <c r="N277" s="34">
        <v>42913</v>
      </c>
      <c r="O277" s="62">
        <v>52500</v>
      </c>
      <c r="P277" s="62">
        <v>86100</v>
      </c>
      <c r="Q277" s="62">
        <v>33600</v>
      </c>
      <c r="R277">
        <v>45</v>
      </c>
      <c r="S277" s="62">
        <v>3874500</v>
      </c>
      <c r="T277" s="15">
        <v>0</v>
      </c>
      <c r="U277">
        <v>0</v>
      </c>
      <c r="V277" s="62">
        <v>3874500</v>
      </c>
    </row>
    <row r="278" spans="1:22" x14ac:dyDescent="0.3">
      <c r="A278" t="s">
        <v>804</v>
      </c>
      <c r="B278" s="34">
        <v>42915</v>
      </c>
      <c r="C278">
        <v>2017</v>
      </c>
      <c r="D278" t="s">
        <v>805</v>
      </c>
      <c r="E278" t="s">
        <v>594</v>
      </c>
      <c r="F278" t="s">
        <v>71</v>
      </c>
      <c r="G278" t="s">
        <v>55</v>
      </c>
      <c r="H278" t="s">
        <v>194</v>
      </c>
      <c r="I278" t="s">
        <v>74</v>
      </c>
      <c r="J278" t="s">
        <v>93</v>
      </c>
      <c r="K278" t="s">
        <v>59</v>
      </c>
      <c r="L278" t="s">
        <v>67</v>
      </c>
      <c r="M278" t="s">
        <v>61</v>
      </c>
      <c r="N278" s="34">
        <v>42916</v>
      </c>
      <c r="O278" s="62">
        <v>16350</v>
      </c>
      <c r="P278" s="62">
        <v>39000</v>
      </c>
      <c r="Q278" s="62">
        <v>22650</v>
      </c>
      <c r="R278">
        <v>43</v>
      </c>
      <c r="S278" s="62">
        <v>1677000</v>
      </c>
      <c r="T278" s="15">
        <v>0.01</v>
      </c>
      <c r="U278" s="62">
        <v>16770</v>
      </c>
      <c r="V278" s="62">
        <v>1660230</v>
      </c>
    </row>
    <row r="279" spans="1:22" x14ac:dyDescent="0.3">
      <c r="A279" t="s">
        <v>806</v>
      </c>
      <c r="B279" s="34">
        <v>42915</v>
      </c>
      <c r="C279">
        <v>2017</v>
      </c>
      <c r="D279" t="s">
        <v>807</v>
      </c>
      <c r="E279" t="s">
        <v>579</v>
      </c>
      <c r="F279" t="s">
        <v>71</v>
      </c>
      <c r="G279" t="s">
        <v>72</v>
      </c>
      <c r="H279" t="s">
        <v>73</v>
      </c>
      <c r="I279" t="s">
        <v>107</v>
      </c>
      <c r="J279" t="s">
        <v>291</v>
      </c>
      <c r="K279" t="s">
        <v>59</v>
      </c>
      <c r="L279" t="s">
        <v>60</v>
      </c>
      <c r="M279" t="s">
        <v>61</v>
      </c>
      <c r="N279" s="34">
        <v>42916</v>
      </c>
      <c r="O279" s="62">
        <v>133800</v>
      </c>
      <c r="P279" s="62">
        <v>446100</v>
      </c>
      <c r="Q279" s="62">
        <v>312300</v>
      </c>
      <c r="R279">
        <v>25</v>
      </c>
      <c r="S279" s="62">
        <v>11152500</v>
      </c>
      <c r="T279" s="15">
        <v>0</v>
      </c>
      <c r="U279">
        <v>0</v>
      </c>
      <c r="V279" s="62">
        <v>11152500</v>
      </c>
    </row>
    <row r="280" spans="1:22" x14ac:dyDescent="0.3">
      <c r="A280" t="s">
        <v>808</v>
      </c>
      <c r="B280" s="34">
        <v>42915</v>
      </c>
      <c r="C280">
        <v>2017</v>
      </c>
      <c r="D280" t="s">
        <v>809</v>
      </c>
      <c r="E280" t="s">
        <v>189</v>
      </c>
      <c r="F280" t="s">
        <v>2228</v>
      </c>
      <c r="G280" t="s">
        <v>106</v>
      </c>
      <c r="H280" t="s">
        <v>56</v>
      </c>
      <c r="I280" t="s">
        <v>107</v>
      </c>
      <c r="J280" t="s">
        <v>810</v>
      </c>
      <c r="K280" t="s">
        <v>59</v>
      </c>
      <c r="L280" t="s">
        <v>60</v>
      </c>
      <c r="M280" t="s">
        <v>61</v>
      </c>
      <c r="N280" s="34">
        <v>42916</v>
      </c>
      <c r="O280" s="62">
        <v>329550</v>
      </c>
      <c r="P280" s="62">
        <v>531600</v>
      </c>
      <c r="Q280" s="62">
        <v>202050</v>
      </c>
      <c r="R280">
        <v>21</v>
      </c>
      <c r="S280" s="62">
        <v>11163600</v>
      </c>
      <c r="T280" s="15">
        <v>0</v>
      </c>
      <c r="U280">
        <v>0</v>
      </c>
      <c r="V280" s="62">
        <v>11163600</v>
      </c>
    </row>
    <row r="281" spans="1:22" x14ac:dyDescent="0.3">
      <c r="A281" t="s">
        <v>811</v>
      </c>
      <c r="B281" s="34">
        <v>42917</v>
      </c>
      <c r="C281">
        <v>2017</v>
      </c>
      <c r="D281" t="s">
        <v>812</v>
      </c>
      <c r="E281" t="s">
        <v>813</v>
      </c>
      <c r="F281" t="s">
        <v>2228</v>
      </c>
      <c r="G281" t="s">
        <v>106</v>
      </c>
      <c r="H281" t="s">
        <v>65</v>
      </c>
      <c r="I281" t="s">
        <v>74</v>
      </c>
      <c r="J281" t="s">
        <v>446</v>
      </c>
      <c r="K281" t="s">
        <v>59</v>
      </c>
      <c r="L281" t="s">
        <v>60</v>
      </c>
      <c r="M281" t="s">
        <v>61</v>
      </c>
      <c r="N281" s="34">
        <v>42919</v>
      </c>
      <c r="O281" s="62">
        <v>33900</v>
      </c>
      <c r="P281" s="62">
        <v>53700</v>
      </c>
      <c r="Q281" s="62">
        <v>19800</v>
      </c>
      <c r="R281">
        <v>39</v>
      </c>
      <c r="S281" s="62">
        <v>2094300</v>
      </c>
      <c r="T281" s="15">
        <v>0</v>
      </c>
      <c r="U281">
        <v>0</v>
      </c>
      <c r="V281" s="62">
        <v>2094300</v>
      </c>
    </row>
    <row r="282" spans="1:22" x14ac:dyDescent="0.3">
      <c r="A282" t="s">
        <v>814</v>
      </c>
      <c r="B282" s="34">
        <v>42919</v>
      </c>
      <c r="C282">
        <v>2017</v>
      </c>
      <c r="D282" t="s">
        <v>815</v>
      </c>
      <c r="E282" t="s">
        <v>607</v>
      </c>
      <c r="F282" t="s">
        <v>71</v>
      </c>
      <c r="G282" t="s">
        <v>55</v>
      </c>
      <c r="H282" t="s">
        <v>185</v>
      </c>
      <c r="I282" t="s">
        <v>92</v>
      </c>
      <c r="J282" t="s">
        <v>429</v>
      </c>
      <c r="K282" t="s">
        <v>59</v>
      </c>
      <c r="L282" t="s">
        <v>60</v>
      </c>
      <c r="M282" t="s">
        <v>61</v>
      </c>
      <c r="N282" s="34">
        <v>42924</v>
      </c>
      <c r="O282" s="62">
        <v>29100</v>
      </c>
      <c r="P282" s="62">
        <v>46200</v>
      </c>
      <c r="Q282" s="62">
        <v>17100</v>
      </c>
      <c r="R282">
        <v>5</v>
      </c>
      <c r="S282" s="62">
        <v>231000</v>
      </c>
      <c r="T282" s="15">
        <v>0.06</v>
      </c>
      <c r="U282" s="62">
        <v>13860</v>
      </c>
      <c r="V282" s="62">
        <v>217140</v>
      </c>
    </row>
    <row r="283" spans="1:22" x14ac:dyDescent="0.3">
      <c r="A283" t="s">
        <v>816</v>
      </c>
      <c r="B283" s="34">
        <v>42926</v>
      </c>
      <c r="C283">
        <v>2017</v>
      </c>
      <c r="D283" t="s">
        <v>702</v>
      </c>
      <c r="E283" t="s">
        <v>193</v>
      </c>
      <c r="F283" t="s">
        <v>71</v>
      </c>
      <c r="G283" t="s">
        <v>106</v>
      </c>
      <c r="H283" t="s">
        <v>194</v>
      </c>
      <c r="I283" t="s">
        <v>57</v>
      </c>
      <c r="J283" t="s">
        <v>591</v>
      </c>
      <c r="K283" t="s">
        <v>59</v>
      </c>
      <c r="L283" t="s">
        <v>60</v>
      </c>
      <c r="M283" t="s">
        <v>61</v>
      </c>
      <c r="N283" s="34">
        <v>42926</v>
      </c>
      <c r="O283" s="62">
        <v>165600</v>
      </c>
      <c r="P283" s="62">
        <v>254700</v>
      </c>
      <c r="Q283" s="62">
        <v>89100</v>
      </c>
      <c r="R283">
        <v>31</v>
      </c>
      <c r="S283" s="62">
        <v>7895700</v>
      </c>
      <c r="T283" s="15">
        <v>0.03</v>
      </c>
      <c r="U283" s="62">
        <v>236871</v>
      </c>
      <c r="V283" s="62">
        <v>7658829</v>
      </c>
    </row>
    <row r="284" spans="1:22" x14ac:dyDescent="0.3">
      <c r="A284" t="s">
        <v>817</v>
      </c>
      <c r="B284" s="34">
        <v>42927</v>
      </c>
      <c r="C284">
        <v>2017</v>
      </c>
      <c r="D284" t="s">
        <v>818</v>
      </c>
      <c r="E284" t="s">
        <v>557</v>
      </c>
      <c r="F284" t="s">
        <v>71</v>
      </c>
      <c r="G284" t="s">
        <v>87</v>
      </c>
      <c r="H284" t="s">
        <v>185</v>
      </c>
      <c r="I284" t="s">
        <v>107</v>
      </c>
      <c r="J284" t="s">
        <v>588</v>
      </c>
      <c r="K284" t="s">
        <v>59</v>
      </c>
      <c r="L284" t="s">
        <v>60</v>
      </c>
      <c r="M284" t="s">
        <v>61</v>
      </c>
      <c r="N284" s="34">
        <v>42928</v>
      </c>
      <c r="O284" s="62">
        <v>67950</v>
      </c>
      <c r="P284" s="62">
        <v>109500</v>
      </c>
      <c r="Q284" s="62">
        <v>41550</v>
      </c>
      <c r="R284">
        <v>18</v>
      </c>
      <c r="S284" s="62">
        <v>1971000</v>
      </c>
      <c r="T284" s="15">
        <v>0.05</v>
      </c>
      <c r="U284" s="62">
        <v>98550</v>
      </c>
      <c r="V284" s="62">
        <v>1872450</v>
      </c>
    </row>
    <row r="285" spans="1:22" x14ac:dyDescent="0.3">
      <c r="A285" t="s">
        <v>819</v>
      </c>
      <c r="B285" s="34">
        <v>42929</v>
      </c>
      <c r="C285">
        <v>2017</v>
      </c>
      <c r="D285" t="s">
        <v>820</v>
      </c>
      <c r="E285" t="s">
        <v>521</v>
      </c>
      <c r="F285" t="s">
        <v>71</v>
      </c>
      <c r="G285" t="s">
        <v>55</v>
      </c>
      <c r="H285" t="s">
        <v>88</v>
      </c>
      <c r="I285" t="s">
        <v>107</v>
      </c>
      <c r="J285" t="s">
        <v>384</v>
      </c>
      <c r="K285" t="s">
        <v>59</v>
      </c>
      <c r="L285" t="s">
        <v>67</v>
      </c>
      <c r="M285" t="s">
        <v>61</v>
      </c>
      <c r="N285" s="34">
        <v>42929</v>
      </c>
      <c r="O285" s="62">
        <v>65550</v>
      </c>
      <c r="P285" s="62">
        <v>136650</v>
      </c>
      <c r="Q285" s="62">
        <v>71100</v>
      </c>
      <c r="R285">
        <v>1</v>
      </c>
      <c r="S285" s="62">
        <v>136650</v>
      </c>
      <c r="T285" s="15">
        <v>0.1</v>
      </c>
      <c r="U285" s="62">
        <v>13665</v>
      </c>
      <c r="V285" s="62">
        <v>122985</v>
      </c>
    </row>
    <row r="286" spans="1:22" x14ac:dyDescent="0.3">
      <c r="A286" t="s">
        <v>821</v>
      </c>
      <c r="B286" s="34">
        <v>42930</v>
      </c>
      <c r="C286">
        <v>2017</v>
      </c>
      <c r="D286" t="s">
        <v>705</v>
      </c>
      <c r="E286" t="s">
        <v>319</v>
      </c>
      <c r="F286" t="s">
        <v>71</v>
      </c>
      <c r="G286" t="s">
        <v>87</v>
      </c>
      <c r="H286" t="s">
        <v>155</v>
      </c>
      <c r="I286" t="s">
        <v>74</v>
      </c>
      <c r="J286" t="s">
        <v>598</v>
      </c>
      <c r="K286" t="s">
        <v>59</v>
      </c>
      <c r="L286" t="s">
        <v>136</v>
      </c>
      <c r="M286" t="s">
        <v>61</v>
      </c>
      <c r="N286" s="34">
        <v>42931</v>
      </c>
      <c r="O286" s="62">
        <v>252000</v>
      </c>
      <c r="P286" s="62">
        <v>614550</v>
      </c>
      <c r="Q286" s="62">
        <v>362550</v>
      </c>
      <c r="R286">
        <v>44</v>
      </c>
      <c r="S286" s="62">
        <v>27040200</v>
      </c>
      <c r="T286" s="15">
        <v>0.08</v>
      </c>
      <c r="U286" s="62">
        <v>2163216</v>
      </c>
      <c r="V286" s="62">
        <v>24876984</v>
      </c>
    </row>
    <row r="287" spans="1:22" x14ac:dyDescent="0.3">
      <c r="A287" t="s">
        <v>822</v>
      </c>
      <c r="B287" s="34">
        <v>42931</v>
      </c>
      <c r="C287">
        <v>2017</v>
      </c>
      <c r="D287" t="s">
        <v>179</v>
      </c>
      <c r="E287" t="s">
        <v>180</v>
      </c>
      <c r="F287" t="s">
        <v>2228</v>
      </c>
      <c r="G287" t="s">
        <v>72</v>
      </c>
      <c r="H287" t="s">
        <v>65</v>
      </c>
      <c r="I287" t="s">
        <v>117</v>
      </c>
      <c r="J287" t="s">
        <v>823</v>
      </c>
      <c r="K287" t="s">
        <v>59</v>
      </c>
      <c r="L287" t="s">
        <v>60</v>
      </c>
      <c r="M287" t="s">
        <v>61</v>
      </c>
      <c r="N287" s="34">
        <v>42933</v>
      </c>
      <c r="O287" s="62">
        <v>106950</v>
      </c>
      <c r="P287" s="62">
        <v>314700</v>
      </c>
      <c r="Q287" s="62">
        <v>207750</v>
      </c>
      <c r="R287">
        <v>39</v>
      </c>
      <c r="S287" s="62">
        <v>12273300</v>
      </c>
      <c r="T287" s="15">
        <v>0.04</v>
      </c>
      <c r="U287" s="62">
        <v>490932</v>
      </c>
      <c r="V287" s="62">
        <v>11782368</v>
      </c>
    </row>
    <row r="288" spans="1:22" x14ac:dyDescent="0.3">
      <c r="A288" t="s">
        <v>824</v>
      </c>
      <c r="B288" s="34">
        <v>42931</v>
      </c>
      <c r="C288">
        <v>2017</v>
      </c>
      <c r="D288" t="s">
        <v>825</v>
      </c>
      <c r="E288" t="s">
        <v>826</v>
      </c>
      <c r="F288" t="s">
        <v>71</v>
      </c>
      <c r="G288" t="s">
        <v>87</v>
      </c>
      <c r="H288" t="s">
        <v>304</v>
      </c>
      <c r="I288" t="s">
        <v>74</v>
      </c>
      <c r="J288" t="s">
        <v>450</v>
      </c>
      <c r="K288" t="s">
        <v>59</v>
      </c>
      <c r="L288" t="s">
        <v>136</v>
      </c>
      <c r="M288" t="s">
        <v>61</v>
      </c>
      <c r="N288" s="34">
        <v>42933</v>
      </c>
      <c r="O288" s="62">
        <v>21900</v>
      </c>
      <c r="P288" s="62">
        <v>53550</v>
      </c>
      <c r="Q288" s="62">
        <v>31650</v>
      </c>
      <c r="R288">
        <v>41</v>
      </c>
      <c r="S288" s="62">
        <v>2195550</v>
      </c>
      <c r="T288" s="15">
        <v>0.03</v>
      </c>
      <c r="U288" s="62">
        <v>65867</v>
      </c>
      <c r="V288" s="62">
        <v>2129684</v>
      </c>
    </row>
    <row r="289" spans="1:22" x14ac:dyDescent="0.3">
      <c r="A289" t="s">
        <v>827</v>
      </c>
      <c r="B289" s="34">
        <v>42932</v>
      </c>
      <c r="C289">
        <v>2017</v>
      </c>
      <c r="D289" t="s">
        <v>435</v>
      </c>
      <c r="E289" t="s">
        <v>828</v>
      </c>
      <c r="F289" t="s">
        <v>71</v>
      </c>
      <c r="G289" t="s">
        <v>87</v>
      </c>
      <c r="H289" t="s">
        <v>316</v>
      </c>
      <c r="I289" t="s">
        <v>117</v>
      </c>
      <c r="J289" t="s">
        <v>829</v>
      </c>
      <c r="K289" t="s">
        <v>59</v>
      </c>
      <c r="L289" t="s">
        <v>67</v>
      </c>
      <c r="M289" t="s">
        <v>61</v>
      </c>
      <c r="N289" s="34">
        <v>42934</v>
      </c>
      <c r="O289" s="62">
        <v>31950</v>
      </c>
      <c r="P289" s="62">
        <v>52350</v>
      </c>
      <c r="Q289" s="62">
        <v>20400</v>
      </c>
      <c r="R289">
        <v>46</v>
      </c>
      <c r="S289" s="62">
        <v>2408100</v>
      </c>
      <c r="T289" s="15">
        <v>0.01</v>
      </c>
      <c r="U289" s="62">
        <v>24081</v>
      </c>
      <c r="V289" s="62">
        <v>2384019</v>
      </c>
    </row>
    <row r="290" spans="1:22" x14ac:dyDescent="0.3">
      <c r="A290" t="s">
        <v>830</v>
      </c>
      <c r="B290" s="34">
        <v>42933</v>
      </c>
      <c r="C290">
        <v>2017</v>
      </c>
      <c r="D290" t="s">
        <v>423</v>
      </c>
      <c r="E290" t="s">
        <v>424</v>
      </c>
      <c r="F290" t="s">
        <v>2228</v>
      </c>
      <c r="G290" t="s">
        <v>106</v>
      </c>
      <c r="H290" t="s">
        <v>56</v>
      </c>
      <c r="I290" t="s">
        <v>107</v>
      </c>
      <c r="J290" t="s">
        <v>272</v>
      </c>
      <c r="K290" t="s">
        <v>59</v>
      </c>
      <c r="L290" t="s">
        <v>60</v>
      </c>
      <c r="M290" t="s">
        <v>61</v>
      </c>
      <c r="N290" s="34">
        <v>42934</v>
      </c>
      <c r="O290" s="62">
        <v>57600</v>
      </c>
      <c r="P290" s="62">
        <v>94500</v>
      </c>
      <c r="Q290" s="62">
        <v>36900</v>
      </c>
      <c r="R290">
        <v>18</v>
      </c>
      <c r="S290" s="62">
        <v>1701000</v>
      </c>
      <c r="T290" s="15">
        <v>0.1</v>
      </c>
      <c r="U290" s="62">
        <v>170100</v>
      </c>
      <c r="V290" s="62">
        <v>1530900</v>
      </c>
    </row>
    <row r="291" spans="1:22" x14ac:dyDescent="0.3">
      <c r="A291" t="s">
        <v>831</v>
      </c>
      <c r="B291" s="34">
        <v>42935</v>
      </c>
      <c r="C291">
        <v>2017</v>
      </c>
      <c r="D291" t="s">
        <v>832</v>
      </c>
      <c r="E291" t="s">
        <v>826</v>
      </c>
      <c r="F291" t="s">
        <v>71</v>
      </c>
      <c r="G291" t="s">
        <v>72</v>
      </c>
      <c r="H291" t="s">
        <v>304</v>
      </c>
      <c r="I291" t="s">
        <v>92</v>
      </c>
      <c r="J291" t="s">
        <v>833</v>
      </c>
      <c r="K291" t="s">
        <v>59</v>
      </c>
      <c r="L291" t="s">
        <v>67</v>
      </c>
      <c r="M291" t="s">
        <v>61</v>
      </c>
      <c r="N291" s="34">
        <v>42940</v>
      </c>
      <c r="O291" s="62">
        <v>15750</v>
      </c>
      <c r="P291" s="62">
        <v>29250</v>
      </c>
      <c r="Q291" s="62">
        <v>13500</v>
      </c>
      <c r="R291">
        <v>31</v>
      </c>
      <c r="S291" s="62">
        <v>906750</v>
      </c>
      <c r="T291" s="15">
        <v>0.02</v>
      </c>
      <c r="U291" s="62">
        <v>18135</v>
      </c>
      <c r="V291" s="62">
        <v>888615</v>
      </c>
    </row>
    <row r="292" spans="1:22" x14ac:dyDescent="0.3">
      <c r="A292" t="s">
        <v>834</v>
      </c>
      <c r="B292" s="34">
        <v>42936</v>
      </c>
      <c r="C292">
        <v>2017</v>
      </c>
      <c r="D292" t="s">
        <v>835</v>
      </c>
      <c r="E292" t="s">
        <v>169</v>
      </c>
      <c r="F292" t="s">
        <v>2228</v>
      </c>
      <c r="G292" t="s">
        <v>72</v>
      </c>
      <c r="H292" t="s">
        <v>65</v>
      </c>
      <c r="I292" t="s">
        <v>74</v>
      </c>
      <c r="J292" t="s">
        <v>394</v>
      </c>
      <c r="K292" t="s">
        <v>59</v>
      </c>
      <c r="L292" t="s">
        <v>67</v>
      </c>
      <c r="M292" t="s">
        <v>61</v>
      </c>
      <c r="N292" s="34">
        <v>42936</v>
      </c>
      <c r="O292" s="62">
        <v>3600</v>
      </c>
      <c r="P292" s="62">
        <v>18900</v>
      </c>
      <c r="Q292" s="62">
        <v>15300</v>
      </c>
      <c r="R292">
        <v>35</v>
      </c>
      <c r="S292" s="62">
        <v>661500</v>
      </c>
      <c r="T292" s="15">
        <v>0.09</v>
      </c>
      <c r="U292" s="62">
        <v>59535</v>
      </c>
      <c r="V292" s="62">
        <v>601965</v>
      </c>
    </row>
    <row r="293" spans="1:22" x14ac:dyDescent="0.3">
      <c r="A293" t="s">
        <v>836</v>
      </c>
      <c r="B293" s="34">
        <v>42936</v>
      </c>
      <c r="C293">
        <v>2017</v>
      </c>
      <c r="D293" t="s">
        <v>556</v>
      </c>
      <c r="E293" t="s">
        <v>557</v>
      </c>
      <c r="F293" t="s">
        <v>71</v>
      </c>
      <c r="G293" t="s">
        <v>55</v>
      </c>
      <c r="H293" t="s">
        <v>185</v>
      </c>
      <c r="I293" t="s">
        <v>107</v>
      </c>
      <c r="J293" t="s">
        <v>837</v>
      </c>
      <c r="K293" t="s">
        <v>81</v>
      </c>
      <c r="L293" t="s">
        <v>82</v>
      </c>
      <c r="M293" t="s">
        <v>83</v>
      </c>
      <c r="N293" s="34">
        <v>42936</v>
      </c>
      <c r="O293" s="62">
        <v>4734150</v>
      </c>
      <c r="P293" s="62">
        <v>7514550</v>
      </c>
      <c r="Q293" s="62">
        <v>2780400</v>
      </c>
      <c r="R293">
        <v>31</v>
      </c>
      <c r="S293" s="62">
        <v>232951050</v>
      </c>
      <c r="T293" s="15">
        <v>0.06</v>
      </c>
      <c r="U293" s="62">
        <v>13977063</v>
      </c>
      <c r="V293" s="62">
        <v>218973987</v>
      </c>
    </row>
    <row r="294" spans="1:22" x14ac:dyDescent="0.3">
      <c r="A294" t="s">
        <v>838</v>
      </c>
      <c r="B294" s="34">
        <v>42936</v>
      </c>
      <c r="C294">
        <v>2017</v>
      </c>
      <c r="D294" t="s">
        <v>839</v>
      </c>
      <c r="E294" t="s">
        <v>539</v>
      </c>
      <c r="F294" t="s">
        <v>71</v>
      </c>
      <c r="G294" t="s">
        <v>72</v>
      </c>
      <c r="H294" t="s">
        <v>146</v>
      </c>
      <c r="I294" t="s">
        <v>117</v>
      </c>
      <c r="J294" t="s">
        <v>751</v>
      </c>
      <c r="K294" t="s">
        <v>81</v>
      </c>
      <c r="L294" t="s">
        <v>459</v>
      </c>
      <c r="M294" t="s">
        <v>61</v>
      </c>
      <c r="N294" s="34">
        <v>42938</v>
      </c>
      <c r="O294" s="62">
        <v>5669850</v>
      </c>
      <c r="P294" s="62">
        <v>8999850</v>
      </c>
      <c r="Q294" s="62">
        <v>3330000</v>
      </c>
      <c r="R294">
        <v>30</v>
      </c>
      <c r="S294" s="62">
        <v>269995500</v>
      </c>
      <c r="T294" s="15">
        <v>0.09</v>
      </c>
      <c r="U294" s="62">
        <v>24299595</v>
      </c>
      <c r="V294" s="62">
        <v>245695905</v>
      </c>
    </row>
    <row r="295" spans="1:22" x14ac:dyDescent="0.3">
      <c r="A295" t="s">
        <v>840</v>
      </c>
      <c r="B295" s="34">
        <v>42940</v>
      </c>
      <c r="C295">
        <v>2017</v>
      </c>
      <c r="D295" t="s">
        <v>841</v>
      </c>
      <c r="E295" t="s">
        <v>275</v>
      </c>
      <c r="F295" t="s">
        <v>71</v>
      </c>
      <c r="G295" t="s">
        <v>106</v>
      </c>
      <c r="H295" t="s">
        <v>146</v>
      </c>
      <c r="I295" t="s">
        <v>117</v>
      </c>
      <c r="J295" t="s">
        <v>93</v>
      </c>
      <c r="K295" t="s">
        <v>59</v>
      </c>
      <c r="L295" t="s">
        <v>67</v>
      </c>
      <c r="M295" t="s">
        <v>61</v>
      </c>
      <c r="N295" s="34">
        <v>42941</v>
      </c>
      <c r="O295" s="62">
        <v>16350</v>
      </c>
      <c r="P295" s="62">
        <v>39000</v>
      </c>
      <c r="Q295" s="62">
        <v>22650</v>
      </c>
      <c r="R295">
        <v>2</v>
      </c>
      <c r="S295" s="62">
        <v>78000</v>
      </c>
      <c r="T295" s="15">
        <v>0.03</v>
      </c>
      <c r="U295" s="62">
        <v>2340</v>
      </c>
      <c r="V295" s="62">
        <v>75660</v>
      </c>
    </row>
    <row r="296" spans="1:22" x14ac:dyDescent="0.3">
      <c r="A296" t="s">
        <v>842</v>
      </c>
      <c r="B296" s="34">
        <v>42944</v>
      </c>
      <c r="C296">
        <v>2017</v>
      </c>
      <c r="D296" t="s">
        <v>843</v>
      </c>
      <c r="E296" t="s">
        <v>125</v>
      </c>
      <c r="F296" t="s">
        <v>71</v>
      </c>
      <c r="G296" t="s">
        <v>72</v>
      </c>
      <c r="H296" t="s">
        <v>97</v>
      </c>
      <c r="I296" t="s">
        <v>57</v>
      </c>
      <c r="J296" t="s">
        <v>410</v>
      </c>
      <c r="K296" t="s">
        <v>81</v>
      </c>
      <c r="L296" t="s">
        <v>60</v>
      </c>
      <c r="M296" t="s">
        <v>61</v>
      </c>
      <c r="N296" s="34">
        <v>42945</v>
      </c>
      <c r="O296" s="62">
        <v>97650</v>
      </c>
      <c r="P296" s="62">
        <v>464700</v>
      </c>
      <c r="Q296" s="62">
        <v>367050</v>
      </c>
      <c r="R296">
        <v>36</v>
      </c>
      <c r="S296" s="62">
        <v>16729200</v>
      </c>
      <c r="T296" s="15">
        <v>0</v>
      </c>
      <c r="U296">
        <v>0</v>
      </c>
      <c r="V296" s="62">
        <v>16729200</v>
      </c>
    </row>
    <row r="297" spans="1:22" x14ac:dyDescent="0.3">
      <c r="A297" t="s">
        <v>844</v>
      </c>
      <c r="B297" s="34">
        <v>42946</v>
      </c>
      <c r="C297">
        <v>2017</v>
      </c>
      <c r="D297" t="s">
        <v>845</v>
      </c>
      <c r="E297" t="s">
        <v>189</v>
      </c>
      <c r="F297" t="s">
        <v>2228</v>
      </c>
      <c r="G297" t="s">
        <v>87</v>
      </c>
      <c r="H297" t="s">
        <v>56</v>
      </c>
      <c r="I297" t="s">
        <v>57</v>
      </c>
      <c r="J297" t="s">
        <v>142</v>
      </c>
      <c r="K297" t="s">
        <v>59</v>
      </c>
      <c r="L297" t="s">
        <v>60</v>
      </c>
      <c r="M297" t="s">
        <v>61</v>
      </c>
      <c r="N297" s="34">
        <v>42948</v>
      </c>
      <c r="O297" s="62">
        <v>68850</v>
      </c>
      <c r="P297" s="62">
        <v>109200</v>
      </c>
      <c r="Q297" s="62">
        <v>40350</v>
      </c>
      <c r="R297">
        <v>11</v>
      </c>
      <c r="S297" s="62">
        <v>1201200</v>
      </c>
      <c r="T297" s="15">
        <v>7.0000000000000007E-2</v>
      </c>
      <c r="U297" s="62">
        <v>84084</v>
      </c>
      <c r="V297" s="62">
        <v>1117116</v>
      </c>
    </row>
    <row r="298" spans="1:22" x14ac:dyDescent="0.3">
      <c r="A298" t="s">
        <v>846</v>
      </c>
      <c r="B298" s="34">
        <v>42946</v>
      </c>
      <c r="C298">
        <v>2017</v>
      </c>
      <c r="D298" t="s">
        <v>847</v>
      </c>
      <c r="E298" t="s">
        <v>750</v>
      </c>
      <c r="F298" t="s">
        <v>2228</v>
      </c>
      <c r="G298" t="s">
        <v>55</v>
      </c>
      <c r="H298" t="s">
        <v>56</v>
      </c>
      <c r="I298" t="s">
        <v>117</v>
      </c>
      <c r="J298" t="s">
        <v>775</v>
      </c>
      <c r="K298" t="s">
        <v>59</v>
      </c>
      <c r="L298" t="s">
        <v>136</v>
      </c>
      <c r="M298" t="s">
        <v>61</v>
      </c>
      <c r="N298" s="34">
        <v>42947</v>
      </c>
      <c r="O298" s="62">
        <v>62850</v>
      </c>
      <c r="P298" s="62">
        <v>153450</v>
      </c>
      <c r="Q298" s="62">
        <v>90600</v>
      </c>
      <c r="R298">
        <v>22</v>
      </c>
      <c r="S298" s="62">
        <v>3375900</v>
      </c>
      <c r="T298" s="15">
        <v>7.0000000000000007E-2</v>
      </c>
      <c r="U298" s="62">
        <v>236313</v>
      </c>
      <c r="V298" s="62">
        <v>3139587</v>
      </c>
    </row>
    <row r="299" spans="1:22" x14ac:dyDescent="0.3">
      <c r="A299" t="s">
        <v>848</v>
      </c>
      <c r="B299" s="34">
        <v>42946</v>
      </c>
      <c r="C299">
        <v>2017</v>
      </c>
      <c r="D299" t="s">
        <v>849</v>
      </c>
      <c r="E299" t="s">
        <v>850</v>
      </c>
      <c r="F299" t="s">
        <v>71</v>
      </c>
      <c r="G299" t="s">
        <v>106</v>
      </c>
      <c r="H299" t="s">
        <v>134</v>
      </c>
      <c r="I299" t="s">
        <v>74</v>
      </c>
      <c r="J299" t="s">
        <v>135</v>
      </c>
      <c r="K299" t="s">
        <v>59</v>
      </c>
      <c r="L299" t="s">
        <v>136</v>
      </c>
      <c r="M299" t="s">
        <v>76</v>
      </c>
      <c r="N299" s="34">
        <v>42947</v>
      </c>
      <c r="O299" s="62">
        <v>51300</v>
      </c>
      <c r="P299" s="62">
        <v>125100</v>
      </c>
      <c r="Q299" s="62">
        <v>73800</v>
      </c>
      <c r="R299">
        <v>16</v>
      </c>
      <c r="S299" s="62">
        <v>2001600</v>
      </c>
      <c r="T299" s="15">
        <v>0.04</v>
      </c>
      <c r="U299" s="62">
        <v>80064</v>
      </c>
      <c r="V299" s="62">
        <v>1921536</v>
      </c>
    </row>
    <row r="300" spans="1:22" x14ac:dyDescent="0.3">
      <c r="A300" t="s">
        <v>851</v>
      </c>
      <c r="B300" s="34">
        <v>42961</v>
      </c>
      <c r="C300">
        <v>2017</v>
      </c>
      <c r="D300" t="s">
        <v>852</v>
      </c>
      <c r="E300" t="s">
        <v>853</v>
      </c>
      <c r="F300" t="s">
        <v>71</v>
      </c>
      <c r="G300" t="s">
        <v>87</v>
      </c>
      <c r="H300" t="s">
        <v>185</v>
      </c>
      <c r="I300" t="s">
        <v>92</v>
      </c>
      <c r="J300" t="s">
        <v>854</v>
      </c>
      <c r="K300" t="s">
        <v>59</v>
      </c>
      <c r="L300" t="s">
        <v>60</v>
      </c>
      <c r="M300" t="s">
        <v>61</v>
      </c>
      <c r="N300" s="34">
        <v>42963</v>
      </c>
      <c r="O300" s="62">
        <v>1263300</v>
      </c>
      <c r="P300" s="62">
        <v>3158250</v>
      </c>
      <c r="Q300" s="62">
        <v>1894950</v>
      </c>
      <c r="R300">
        <v>32</v>
      </c>
      <c r="S300" s="62">
        <v>101064000</v>
      </c>
      <c r="T300" s="15">
        <v>0.1</v>
      </c>
      <c r="U300" s="62">
        <v>10106400</v>
      </c>
      <c r="V300" s="62">
        <v>90957600</v>
      </c>
    </row>
    <row r="301" spans="1:22" x14ac:dyDescent="0.3">
      <c r="A301" t="s">
        <v>855</v>
      </c>
      <c r="B301" s="34">
        <v>42961</v>
      </c>
      <c r="C301">
        <v>2017</v>
      </c>
      <c r="D301" t="s">
        <v>856</v>
      </c>
      <c r="E301" t="s">
        <v>323</v>
      </c>
      <c r="F301" t="s">
        <v>71</v>
      </c>
      <c r="G301" t="s">
        <v>72</v>
      </c>
      <c r="H301" t="s">
        <v>194</v>
      </c>
      <c r="I301" t="s">
        <v>107</v>
      </c>
      <c r="J301" t="s">
        <v>823</v>
      </c>
      <c r="K301" t="s">
        <v>59</v>
      </c>
      <c r="L301" t="s">
        <v>60</v>
      </c>
      <c r="M301" t="s">
        <v>76</v>
      </c>
      <c r="N301" s="34">
        <v>42962</v>
      </c>
      <c r="O301" s="62">
        <v>106950</v>
      </c>
      <c r="P301" s="62">
        <v>314700</v>
      </c>
      <c r="Q301" s="62">
        <v>207750</v>
      </c>
      <c r="R301">
        <v>14</v>
      </c>
      <c r="S301" s="62">
        <v>4405800</v>
      </c>
      <c r="T301" s="15">
        <v>0.1</v>
      </c>
      <c r="U301" s="62">
        <v>440580</v>
      </c>
      <c r="V301" s="62">
        <v>3965220</v>
      </c>
    </row>
    <row r="302" spans="1:22" x14ac:dyDescent="0.3">
      <c r="A302" t="s">
        <v>857</v>
      </c>
      <c r="B302" s="34">
        <v>42961</v>
      </c>
      <c r="C302">
        <v>2017</v>
      </c>
      <c r="D302" t="s">
        <v>858</v>
      </c>
      <c r="E302" t="s">
        <v>245</v>
      </c>
      <c r="F302" t="s">
        <v>71</v>
      </c>
      <c r="G302" t="s">
        <v>55</v>
      </c>
      <c r="H302" t="s">
        <v>146</v>
      </c>
      <c r="I302" t="s">
        <v>74</v>
      </c>
      <c r="J302" t="s">
        <v>280</v>
      </c>
      <c r="K302" t="s">
        <v>59</v>
      </c>
      <c r="L302" t="s">
        <v>67</v>
      </c>
      <c r="M302" t="s">
        <v>61</v>
      </c>
      <c r="N302" s="34">
        <v>42962</v>
      </c>
      <c r="O302" s="62">
        <v>34350</v>
      </c>
      <c r="P302" s="62">
        <v>53700</v>
      </c>
      <c r="Q302" s="62">
        <v>19350</v>
      </c>
      <c r="R302">
        <v>15</v>
      </c>
      <c r="S302" s="62">
        <v>805500</v>
      </c>
      <c r="T302" s="15">
        <v>0.05</v>
      </c>
      <c r="U302" s="62">
        <v>40275</v>
      </c>
      <c r="V302" s="62">
        <v>765225</v>
      </c>
    </row>
    <row r="303" spans="1:22" x14ac:dyDescent="0.3">
      <c r="A303" t="s">
        <v>859</v>
      </c>
      <c r="B303" s="34">
        <v>42962</v>
      </c>
      <c r="C303">
        <v>2017</v>
      </c>
      <c r="D303" t="s">
        <v>467</v>
      </c>
      <c r="E303" t="s">
        <v>424</v>
      </c>
      <c r="F303" t="s">
        <v>2228</v>
      </c>
      <c r="G303" t="s">
        <v>55</v>
      </c>
      <c r="H303" t="s">
        <v>56</v>
      </c>
      <c r="I303" t="s">
        <v>92</v>
      </c>
      <c r="J303" t="s">
        <v>390</v>
      </c>
      <c r="K303" t="s">
        <v>59</v>
      </c>
      <c r="L303" t="s">
        <v>67</v>
      </c>
      <c r="M303" t="s">
        <v>61</v>
      </c>
      <c r="N303" s="34">
        <v>42966</v>
      </c>
      <c r="O303" s="62">
        <v>19650</v>
      </c>
      <c r="P303" s="62">
        <v>42600</v>
      </c>
      <c r="Q303" s="62">
        <v>22950</v>
      </c>
      <c r="R303">
        <v>48</v>
      </c>
      <c r="S303" s="62">
        <v>2044800</v>
      </c>
      <c r="T303" s="15">
        <v>0.1</v>
      </c>
      <c r="U303" s="62">
        <v>204480</v>
      </c>
      <c r="V303" s="62">
        <v>1840320</v>
      </c>
    </row>
    <row r="304" spans="1:22" x14ac:dyDescent="0.3">
      <c r="A304" t="s">
        <v>860</v>
      </c>
      <c r="B304" s="34">
        <v>42965</v>
      </c>
      <c r="C304">
        <v>2017</v>
      </c>
      <c r="D304" t="s">
        <v>861</v>
      </c>
      <c r="E304" t="s">
        <v>370</v>
      </c>
      <c r="F304" t="s">
        <v>71</v>
      </c>
      <c r="G304" t="s">
        <v>55</v>
      </c>
      <c r="H304" t="s">
        <v>146</v>
      </c>
      <c r="I304" t="s">
        <v>107</v>
      </c>
      <c r="J304" t="s">
        <v>446</v>
      </c>
      <c r="K304" t="s">
        <v>59</v>
      </c>
      <c r="L304" t="s">
        <v>60</v>
      </c>
      <c r="M304" t="s">
        <v>61</v>
      </c>
      <c r="N304" s="34">
        <v>42967</v>
      </c>
      <c r="O304" s="62">
        <v>33900</v>
      </c>
      <c r="P304" s="62">
        <v>53700</v>
      </c>
      <c r="Q304" s="62">
        <v>19800</v>
      </c>
      <c r="R304">
        <v>25</v>
      </c>
      <c r="S304" s="62">
        <v>1342500</v>
      </c>
      <c r="T304" s="15">
        <v>0</v>
      </c>
      <c r="U304">
        <v>0</v>
      </c>
      <c r="V304" s="62">
        <v>1342500</v>
      </c>
    </row>
    <row r="305" spans="1:22" x14ac:dyDescent="0.3">
      <c r="A305" t="s">
        <v>862</v>
      </c>
      <c r="B305" s="34">
        <v>42965</v>
      </c>
      <c r="C305">
        <v>2017</v>
      </c>
      <c r="D305" t="s">
        <v>861</v>
      </c>
      <c r="E305" t="s">
        <v>370</v>
      </c>
      <c r="F305" t="s">
        <v>71</v>
      </c>
      <c r="G305" t="s">
        <v>55</v>
      </c>
      <c r="H305" t="s">
        <v>146</v>
      </c>
      <c r="I305" t="s">
        <v>107</v>
      </c>
      <c r="J305" t="s">
        <v>863</v>
      </c>
      <c r="K305" t="s">
        <v>59</v>
      </c>
      <c r="L305" t="s">
        <v>67</v>
      </c>
      <c r="M305" t="s">
        <v>61</v>
      </c>
      <c r="N305" s="34">
        <v>42967</v>
      </c>
      <c r="O305" s="62">
        <v>13050</v>
      </c>
      <c r="P305" s="62">
        <v>27150</v>
      </c>
      <c r="Q305" s="62">
        <v>14100</v>
      </c>
      <c r="R305">
        <v>45</v>
      </c>
      <c r="S305" s="62">
        <v>1221750</v>
      </c>
      <c r="T305" s="15">
        <v>0.08</v>
      </c>
      <c r="U305" s="62">
        <v>97740</v>
      </c>
      <c r="V305" s="62">
        <v>1124010</v>
      </c>
    </row>
    <row r="306" spans="1:22" x14ac:dyDescent="0.3">
      <c r="A306" t="s">
        <v>864</v>
      </c>
      <c r="B306" s="34">
        <v>42967</v>
      </c>
      <c r="C306">
        <v>2017</v>
      </c>
      <c r="D306" t="s">
        <v>865</v>
      </c>
      <c r="E306" t="s">
        <v>866</v>
      </c>
      <c r="F306" t="s">
        <v>261</v>
      </c>
      <c r="G306" t="s">
        <v>72</v>
      </c>
      <c r="H306" t="s">
        <v>112</v>
      </c>
      <c r="I306" t="s">
        <v>92</v>
      </c>
      <c r="J306" t="s">
        <v>468</v>
      </c>
      <c r="K306" t="s">
        <v>59</v>
      </c>
      <c r="L306" t="s">
        <v>67</v>
      </c>
      <c r="M306" t="s">
        <v>61</v>
      </c>
      <c r="N306" s="34">
        <v>42972</v>
      </c>
      <c r="O306" s="62">
        <v>13950</v>
      </c>
      <c r="P306" s="62">
        <v>22200</v>
      </c>
      <c r="Q306" s="62">
        <v>8250</v>
      </c>
      <c r="R306">
        <v>33</v>
      </c>
      <c r="S306" s="62">
        <v>732600</v>
      </c>
      <c r="T306" s="15">
        <v>7.0000000000000007E-2</v>
      </c>
      <c r="U306" s="62">
        <v>51282</v>
      </c>
      <c r="V306" s="62">
        <v>681318</v>
      </c>
    </row>
    <row r="307" spans="1:22" x14ac:dyDescent="0.3">
      <c r="A307" t="s">
        <v>867</v>
      </c>
      <c r="B307" s="34">
        <v>42967</v>
      </c>
      <c r="C307">
        <v>2017</v>
      </c>
      <c r="D307" t="s">
        <v>868</v>
      </c>
      <c r="E307" t="s">
        <v>279</v>
      </c>
      <c r="F307" t="s">
        <v>71</v>
      </c>
      <c r="G307" t="s">
        <v>72</v>
      </c>
      <c r="H307" t="s">
        <v>155</v>
      </c>
      <c r="I307" t="s">
        <v>92</v>
      </c>
      <c r="J307" t="s">
        <v>355</v>
      </c>
      <c r="K307" t="s">
        <v>59</v>
      </c>
      <c r="L307" t="s">
        <v>60</v>
      </c>
      <c r="M307" t="s">
        <v>61</v>
      </c>
      <c r="N307" s="34">
        <v>42971</v>
      </c>
      <c r="O307" s="62">
        <v>19950</v>
      </c>
      <c r="P307" s="62">
        <v>31200</v>
      </c>
      <c r="Q307" s="62">
        <v>11250</v>
      </c>
      <c r="R307">
        <v>40</v>
      </c>
      <c r="S307" s="62">
        <v>1248000</v>
      </c>
      <c r="T307" s="15">
        <v>0</v>
      </c>
      <c r="U307">
        <v>0</v>
      </c>
      <c r="V307" s="62">
        <v>1248000</v>
      </c>
    </row>
    <row r="308" spans="1:22" x14ac:dyDescent="0.3">
      <c r="A308" t="s">
        <v>869</v>
      </c>
      <c r="B308" s="34">
        <v>42968</v>
      </c>
      <c r="C308">
        <v>2017</v>
      </c>
      <c r="D308" t="s">
        <v>870</v>
      </c>
      <c r="E308" t="s">
        <v>750</v>
      </c>
      <c r="F308" t="s">
        <v>2228</v>
      </c>
      <c r="G308" t="s">
        <v>72</v>
      </c>
      <c r="H308" t="s">
        <v>56</v>
      </c>
      <c r="I308" t="s">
        <v>74</v>
      </c>
      <c r="J308" t="s">
        <v>480</v>
      </c>
      <c r="K308" t="s">
        <v>253</v>
      </c>
      <c r="L308" t="s">
        <v>459</v>
      </c>
      <c r="M308" t="s">
        <v>61</v>
      </c>
      <c r="N308" s="34">
        <v>42969</v>
      </c>
      <c r="O308" s="62">
        <v>842400</v>
      </c>
      <c r="P308" s="62">
        <v>2054700</v>
      </c>
      <c r="Q308" s="62">
        <v>1212300</v>
      </c>
      <c r="R308">
        <v>44</v>
      </c>
      <c r="S308" s="62">
        <v>90406800</v>
      </c>
      <c r="T308" s="15">
        <v>0.08</v>
      </c>
      <c r="U308" s="62">
        <v>7232544</v>
      </c>
      <c r="V308" s="62">
        <v>83174256</v>
      </c>
    </row>
    <row r="309" spans="1:22" x14ac:dyDescent="0.3">
      <c r="A309" t="s">
        <v>871</v>
      </c>
      <c r="B309" s="34">
        <v>42970</v>
      </c>
      <c r="C309">
        <v>2017</v>
      </c>
      <c r="D309" t="s">
        <v>347</v>
      </c>
      <c r="E309" t="s">
        <v>348</v>
      </c>
      <c r="F309" t="s">
        <v>261</v>
      </c>
      <c r="G309" t="s">
        <v>72</v>
      </c>
      <c r="H309" t="s">
        <v>146</v>
      </c>
      <c r="I309" t="s">
        <v>117</v>
      </c>
      <c r="J309" t="s">
        <v>615</v>
      </c>
      <c r="K309" t="s">
        <v>59</v>
      </c>
      <c r="L309" t="s">
        <v>67</v>
      </c>
      <c r="M309" t="s">
        <v>61</v>
      </c>
      <c r="N309" s="34">
        <v>42971</v>
      </c>
      <c r="O309" s="62">
        <v>78300</v>
      </c>
      <c r="P309" s="62">
        <v>147750</v>
      </c>
      <c r="Q309" s="62">
        <v>69450</v>
      </c>
      <c r="R309">
        <v>20</v>
      </c>
      <c r="S309" s="62">
        <v>2955000</v>
      </c>
      <c r="T309" s="15">
        <v>0.06</v>
      </c>
      <c r="U309" s="62">
        <v>177300</v>
      </c>
      <c r="V309" s="62">
        <v>2777700</v>
      </c>
    </row>
    <row r="310" spans="1:22" x14ac:dyDescent="0.3">
      <c r="A310" t="s">
        <v>872</v>
      </c>
      <c r="B310" s="34">
        <v>42972</v>
      </c>
      <c r="C310">
        <v>2017</v>
      </c>
      <c r="D310" t="s">
        <v>479</v>
      </c>
      <c r="E310" t="s">
        <v>154</v>
      </c>
      <c r="F310" t="s">
        <v>71</v>
      </c>
      <c r="G310" t="s">
        <v>55</v>
      </c>
      <c r="H310" t="s">
        <v>155</v>
      </c>
      <c r="I310" t="s">
        <v>107</v>
      </c>
      <c r="J310" t="s">
        <v>873</v>
      </c>
      <c r="K310" t="s">
        <v>59</v>
      </c>
      <c r="L310" t="s">
        <v>60</v>
      </c>
      <c r="M310" t="s">
        <v>61</v>
      </c>
      <c r="N310" s="34">
        <v>42973</v>
      </c>
      <c r="O310" s="62">
        <v>41400</v>
      </c>
      <c r="P310" s="62">
        <v>65700</v>
      </c>
      <c r="Q310" s="62">
        <v>24300</v>
      </c>
      <c r="R310">
        <v>29</v>
      </c>
      <c r="S310" s="62">
        <v>1905300</v>
      </c>
      <c r="T310" s="15">
        <v>0.08</v>
      </c>
      <c r="U310" s="62">
        <v>152424</v>
      </c>
      <c r="V310" s="62">
        <v>1752876</v>
      </c>
    </row>
    <row r="311" spans="1:22" x14ac:dyDescent="0.3">
      <c r="A311" t="s">
        <v>874</v>
      </c>
      <c r="B311" s="34">
        <v>42974</v>
      </c>
      <c r="C311">
        <v>2017</v>
      </c>
      <c r="D311" t="s">
        <v>417</v>
      </c>
      <c r="E311" t="s">
        <v>418</v>
      </c>
      <c r="F311" t="s">
        <v>261</v>
      </c>
      <c r="G311" t="s">
        <v>87</v>
      </c>
      <c r="H311" t="s">
        <v>97</v>
      </c>
      <c r="I311" t="s">
        <v>117</v>
      </c>
      <c r="J311" t="s">
        <v>429</v>
      </c>
      <c r="K311" t="s">
        <v>59</v>
      </c>
      <c r="L311" t="s">
        <v>60</v>
      </c>
      <c r="M311" t="s">
        <v>61</v>
      </c>
      <c r="N311" s="34">
        <v>42975</v>
      </c>
      <c r="O311" s="62">
        <v>29100</v>
      </c>
      <c r="P311" s="62">
        <v>46200</v>
      </c>
      <c r="Q311" s="62">
        <v>17100</v>
      </c>
      <c r="R311">
        <v>9</v>
      </c>
      <c r="S311" s="62">
        <v>415800</v>
      </c>
      <c r="T311" s="15">
        <v>0.01</v>
      </c>
      <c r="U311" s="62">
        <v>4158</v>
      </c>
      <c r="V311" s="62">
        <v>411642</v>
      </c>
    </row>
    <row r="312" spans="1:22" x14ac:dyDescent="0.3">
      <c r="A312" t="s">
        <v>875</v>
      </c>
      <c r="B312" s="34">
        <v>42976</v>
      </c>
      <c r="C312">
        <v>2017</v>
      </c>
      <c r="D312" t="s">
        <v>309</v>
      </c>
      <c r="E312" t="s">
        <v>159</v>
      </c>
      <c r="F312" t="s">
        <v>71</v>
      </c>
      <c r="G312" t="s">
        <v>106</v>
      </c>
      <c r="H312" t="s">
        <v>122</v>
      </c>
      <c r="I312" t="s">
        <v>107</v>
      </c>
      <c r="J312" t="s">
        <v>488</v>
      </c>
      <c r="K312" t="s">
        <v>59</v>
      </c>
      <c r="L312" t="s">
        <v>136</v>
      </c>
      <c r="M312" t="s">
        <v>61</v>
      </c>
      <c r="N312" s="34">
        <v>42977</v>
      </c>
      <c r="O312" s="62">
        <v>77850</v>
      </c>
      <c r="P312" s="62">
        <v>194700</v>
      </c>
      <c r="Q312" s="62">
        <v>116850</v>
      </c>
      <c r="R312">
        <v>20</v>
      </c>
      <c r="S312" s="62">
        <v>3894000</v>
      </c>
      <c r="T312" s="15">
        <v>0.04</v>
      </c>
      <c r="U312" s="62">
        <v>155760</v>
      </c>
      <c r="V312" s="62">
        <v>3738240</v>
      </c>
    </row>
    <row r="313" spans="1:22" x14ac:dyDescent="0.3">
      <c r="A313" t="s">
        <v>876</v>
      </c>
      <c r="B313" s="34">
        <v>42978</v>
      </c>
      <c r="C313">
        <v>2017</v>
      </c>
      <c r="D313" t="s">
        <v>877</v>
      </c>
      <c r="E313" t="s">
        <v>813</v>
      </c>
      <c r="F313" t="s">
        <v>2228</v>
      </c>
      <c r="G313" t="s">
        <v>87</v>
      </c>
      <c r="H313" t="s">
        <v>65</v>
      </c>
      <c r="I313" t="s">
        <v>117</v>
      </c>
      <c r="J313" t="s">
        <v>252</v>
      </c>
      <c r="K313" t="s">
        <v>253</v>
      </c>
      <c r="L313" t="s">
        <v>136</v>
      </c>
      <c r="M313" t="s">
        <v>76</v>
      </c>
      <c r="N313" s="34">
        <v>42979</v>
      </c>
      <c r="O313" s="62">
        <v>82500</v>
      </c>
      <c r="P313" s="62">
        <v>183300</v>
      </c>
      <c r="Q313" s="62">
        <v>100800</v>
      </c>
      <c r="R313">
        <v>18</v>
      </c>
      <c r="S313" s="62">
        <v>3299400</v>
      </c>
      <c r="T313" s="15">
        <v>0.04</v>
      </c>
      <c r="U313" s="62">
        <v>131976</v>
      </c>
      <c r="V313" s="62">
        <v>3167424</v>
      </c>
    </row>
    <row r="314" spans="1:22" x14ac:dyDescent="0.3">
      <c r="A314" t="s">
        <v>878</v>
      </c>
      <c r="B314" s="34">
        <v>42978</v>
      </c>
      <c r="C314">
        <v>2017</v>
      </c>
      <c r="D314" t="s">
        <v>879</v>
      </c>
      <c r="E314" t="s">
        <v>251</v>
      </c>
      <c r="F314" t="s">
        <v>71</v>
      </c>
      <c r="G314" t="s">
        <v>72</v>
      </c>
      <c r="H314" t="s">
        <v>122</v>
      </c>
      <c r="I314" t="s">
        <v>92</v>
      </c>
      <c r="J314" t="s">
        <v>700</v>
      </c>
      <c r="K314" t="s">
        <v>59</v>
      </c>
      <c r="L314" t="s">
        <v>67</v>
      </c>
      <c r="M314" t="s">
        <v>76</v>
      </c>
      <c r="N314" s="34">
        <v>42983</v>
      </c>
      <c r="O314" s="62">
        <v>34650</v>
      </c>
      <c r="P314" s="62">
        <v>56700</v>
      </c>
      <c r="Q314" s="62">
        <v>22050</v>
      </c>
      <c r="R314">
        <v>15</v>
      </c>
      <c r="S314" s="62">
        <v>850500</v>
      </c>
      <c r="T314" s="15">
        <v>0.03</v>
      </c>
      <c r="U314" s="62">
        <v>25515</v>
      </c>
      <c r="V314" s="62">
        <v>824985</v>
      </c>
    </row>
    <row r="315" spans="1:22" x14ac:dyDescent="0.3">
      <c r="A315" t="s">
        <v>880</v>
      </c>
      <c r="B315" s="34">
        <v>42984</v>
      </c>
      <c r="C315">
        <v>2017</v>
      </c>
      <c r="D315" t="s">
        <v>881</v>
      </c>
      <c r="E315" t="s">
        <v>882</v>
      </c>
      <c r="F315" t="s">
        <v>71</v>
      </c>
      <c r="G315" t="s">
        <v>106</v>
      </c>
      <c r="H315" t="s">
        <v>316</v>
      </c>
      <c r="I315" t="s">
        <v>92</v>
      </c>
      <c r="J315" t="s">
        <v>406</v>
      </c>
      <c r="K315" t="s">
        <v>81</v>
      </c>
      <c r="L315" t="s">
        <v>82</v>
      </c>
      <c r="M315" t="s">
        <v>83</v>
      </c>
      <c r="N315" s="34">
        <v>42988</v>
      </c>
      <c r="O315" s="62">
        <v>4184850</v>
      </c>
      <c r="P315" s="62">
        <v>6749850</v>
      </c>
      <c r="Q315" s="62">
        <v>2565000</v>
      </c>
      <c r="R315">
        <v>47</v>
      </c>
      <c r="S315" s="62">
        <v>317242950</v>
      </c>
      <c r="T315" s="15">
        <v>0.1</v>
      </c>
      <c r="U315" s="62">
        <v>31724295</v>
      </c>
      <c r="V315" s="62">
        <v>285518655</v>
      </c>
    </row>
    <row r="316" spans="1:22" x14ac:dyDescent="0.3">
      <c r="A316" t="s">
        <v>883</v>
      </c>
      <c r="B316" s="34">
        <v>42988</v>
      </c>
      <c r="C316">
        <v>2017</v>
      </c>
      <c r="D316" t="s">
        <v>884</v>
      </c>
      <c r="E316" t="s">
        <v>275</v>
      </c>
      <c r="F316" t="s">
        <v>71</v>
      </c>
      <c r="G316" t="s">
        <v>72</v>
      </c>
      <c r="H316" t="s">
        <v>146</v>
      </c>
      <c r="I316" t="s">
        <v>92</v>
      </c>
      <c r="J316" t="s">
        <v>190</v>
      </c>
      <c r="K316" t="s">
        <v>81</v>
      </c>
      <c r="L316" t="s">
        <v>60</v>
      </c>
      <c r="M316" t="s">
        <v>61</v>
      </c>
      <c r="N316" s="34">
        <v>42992</v>
      </c>
      <c r="O316" s="62">
        <v>480300</v>
      </c>
      <c r="P316" s="62">
        <v>2287200</v>
      </c>
      <c r="Q316" s="62">
        <v>1806900</v>
      </c>
      <c r="R316">
        <v>49</v>
      </c>
      <c r="S316" s="62">
        <v>112072800</v>
      </c>
      <c r="T316" s="15">
        <v>0.03</v>
      </c>
      <c r="U316" s="62">
        <v>3362184</v>
      </c>
      <c r="V316" s="62">
        <v>108710616</v>
      </c>
    </row>
    <row r="317" spans="1:22" x14ac:dyDescent="0.3">
      <c r="A317" t="s">
        <v>885</v>
      </c>
      <c r="B317" s="34">
        <v>42988</v>
      </c>
      <c r="C317">
        <v>2017</v>
      </c>
      <c r="D317" t="s">
        <v>886</v>
      </c>
      <c r="E317" t="s">
        <v>887</v>
      </c>
      <c r="F317" t="s">
        <v>71</v>
      </c>
      <c r="G317" t="s">
        <v>72</v>
      </c>
      <c r="H317" t="s">
        <v>112</v>
      </c>
      <c r="I317" t="s">
        <v>57</v>
      </c>
      <c r="J317" t="s">
        <v>234</v>
      </c>
      <c r="K317" t="s">
        <v>59</v>
      </c>
      <c r="L317" t="s">
        <v>60</v>
      </c>
      <c r="M317" t="s">
        <v>61</v>
      </c>
      <c r="N317" s="34">
        <v>42988</v>
      </c>
      <c r="O317" s="62">
        <v>208200</v>
      </c>
      <c r="P317" s="62">
        <v>335700</v>
      </c>
      <c r="Q317" s="62">
        <v>127500</v>
      </c>
      <c r="R317">
        <v>26</v>
      </c>
      <c r="S317" s="62">
        <v>8728200</v>
      </c>
      <c r="T317" s="15">
        <v>7.0000000000000007E-2</v>
      </c>
      <c r="U317" s="62">
        <v>610974</v>
      </c>
      <c r="V317" s="62">
        <v>8117226</v>
      </c>
    </row>
    <row r="318" spans="1:22" x14ac:dyDescent="0.3">
      <c r="A318" t="s">
        <v>888</v>
      </c>
      <c r="B318" s="34">
        <v>42988</v>
      </c>
      <c r="C318">
        <v>2017</v>
      </c>
      <c r="D318" t="s">
        <v>889</v>
      </c>
      <c r="E318" t="s">
        <v>445</v>
      </c>
      <c r="F318" t="s">
        <v>2228</v>
      </c>
      <c r="G318" t="s">
        <v>72</v>
      </c>
      <c r="H318" t="s">
        <v>56</v>
      </c>
      <c r="I318" t="s">
        <v>117</v>
      </c>
      <c r="J318" t="s">
        <v>200</v>
      </c>
      <c r="K318" t="s">
        <v>59</v>
      </c>
      <c r="L318" t="s">
        <v>136</v>
      </c>
      <c r="M318" t="s">
        <v>61</v>
      </c>
      <c r="N318" s="34">
        <v>42988</v>
      </c>
      <c r="O318" s="62">
        <v>71850</v>
      </c>
      <c r="P318" s="62">
        <v>179550</v>
      </c>
      <c r="Q318" s="62">
        <v>107700</v>
      </c>
      <c r="R318">
        <v>46</v>
      </c>
      <c r="S318" s="62">
        <v>8259300</v>
      </c>
      <c r="T318" s="15">
        <v>7.0000000000000007E-2</v>
      </c>
      <c r="U318" s="62">
        <v>578151</v>
      </c>
      <c r="V318" s="62">
        <v>7681149</v>
      </c>
    </row>
    <row r="319" spans="1:22" x14ac:dyDescent="0.3">
      <c r="A319" t="s">
        <v>890</v>
      </c>
      <c r="B319" s="34">
        <v>42992</v>
      </c>
      <c r="C319">
        <v>2017</v>
      </c>
      <c r="D319" t="s">
        <v>891</v>
      </c>
      <c r="E319" t="s">
        <v>892</v>
      </c>
      <c r="F319" t="s">
        <v>2228</v>
      </c>
      <c r="G319" t="s">
        <v>72</v>
      </c>
      <c r="H319" t="s">
        <v>65</v>
      </c>
      <c r="I319" t="s">
        <v>74</v>
      </c>
      <c r="J319" t="s">
        <v>226</v>
      </c>
      <c r="K319" t="s">
        <v>81</v>
      </c>
      <c r="L319" t="s">
        <v>227</v>
      </c>
      <c r="M319" t="s">
        <v>61</v>
      </c>
      <c r="N319" s="34">
        <v>42994</v>
      </c>
      <c r="O319" s="62">
        <v>132300</v>
      </c>
      <c r="P319" s="62">
        <v>314850</v>
      </c>
      <c r="Q319" s="62">
        <v>182550</v>
      </c>
      <c r="R319">
        <v>10</v>
      </c>
      <c r="S319" s="62">
        <v>3148500</v>
      </c>
      <c r="T319" s="15">
        <v>0</v>
      </c>
      <c r="U319">
        <v>0</v>
      </c>
      <c r="V319" s="62">
        <v>3148500</v>
      </c>
    </row>
    <row r="320" spans="1:22" x14ac:dyDescent="0.3">
      <c r="A320" t="s">
        <v>893</v>
      </c>
      <c r="B320" s="34">
        <v>42993</v>
      </c>
      <c r="C320">
        <v>2017</v>
      </c>
      <c r="D320" t="s">
        <v>606</v>
      </c>
      <c r="E320" t="s">
        <v>607</v>
      </c>
      <c r="F320" t="s">
        <v>71</v>
      </c>
      <c r="G320" t="s">
        <v>72</v>
      </c>
      <c r="H320" t="s">
        <v>185</v>
      </c>
      <c r="I320" t="s">
        <v>107</v>
      </c>
      <c r="J320" t="s">
        <v>894</v>
      </c>
      <c r="K320" t="s">
        <v>59</v>
      </c>
      <c r="L320" t="s">
        <v>67</v>
      </c>
      <c r="M320" t="s">
        <v>61</v>
      </c>
      <c r="N320" s="34">
        <v>42994</v>
      </c>
      <c r="O320" s="62">
        <v>16350</v>
      </c>
      <c r="P320" s="62">
        <v>27300</v>
      </c>
      <c r="Q320" s="62">
        <v>10950</v>
      </c>
      <c r="R320">
        <v>40</v>
      </c>
      <c r="S320" s="62">
        <v>1092000</v>
      </c>
      <c r="T320" s="15">
        <v>0.1</v>
      </c>
      <c r="U320" s="62">
        <v>109200</v>
      </c>
      <c r="V320" s="62">
        <v>982800</v>
      </c>
    </row>
    <row r="321" spans="1:22" x14ac:dyDescent="0.3">
      <c r="A321" t="s">
        <v>895</v>
      </c>
      <c r="B321" s="34">
        <v>42993</v>
      </c>
      <c r="C321">
        <v>2017</v>
      </c>
      <c r="D321" t="s">
        <v>896</v>
      </c>
      <c r="E321" t="s">
        <v>897</v>
      </c>
      <c r="F321" t="s">
        <v>261</v>
      </c>
      <c r="G321" t="s">
        <v>106</v>
      </c>
      <c r="H321" t="s">
        <v>146</v>
      </c>
      <c r="I321" t="s">
        <v>57</v>
      </c>
      <c r="J321" t="s">
        <v>248</v>
      </c>
      <c r="K321" t="s">
        <v>59</v>
      </c>
      <c r="L321" t="s">
        <v>67</v>
      </c>
      <c r="M321" t="s">
        <v>61</v>
      </c>
      <c r="N321" s="34">
        <v>42995</v>
      </c>
      <c r="O321" s="62">
        <v>56250</v>
      </c>
      <c r="P321" s="62">
        <v>106200</v>
      </c>
      <c r="Q321" s="62">
        <v>49950</v>
      </c>
      <c r="R321">
        <v>45</v>
      </c>
      <c r="S321" s="62">
        <v>4779000</v>
      </c>
      <c r="T321" s="15">
        <v>0.06</v>
      </c>
      <c r="U321" s="62">
        <v>286740</v>
      </c>
      <c r="V321" s="62">
        <v>4492260</v>
      </c>
    </row>
    <row r="322" spans="1:22" x14ac:dyDescent="0.3">
      <c r="A322" t="s">
        <v>898</v>
      </c>
      <c r="B322" s="34">
        <v>42994</v>
      </c>
      <c r="C322">
        <v>2017</v>
      </c>
      <c r="D322" t="s">
        <v>564</v>
      </c>
      <c r="E322" t="s">
        <v>315</v>
      </c>
      <c r="F322" t="s">
        <v>71</v>
      </c>
      <c r="G322" t="s">
        <v>87</v>
      </c>
      <c r="H322" t="s">
        <v>316</v>
      </c>
      <c r="I322" t="s">
        <v>57</v>
      </c>
      <c r="J322" t="s">
        <v>320</v>
      </c>
      <c r="K322" t="s">
        <v>59</v>
      </c>
      <c r="L322" t="s">
        <v>60</v>
      </c>
      <c r="M322" t="s">
        <v>61</v>
      </c>
      <c r="N322" s="34">
        <v>42995</v>
      </c>
      <c r="O322" s="62">
        <v>2682450</v>
      </c>
      <c r="P322" s="62">
        <v>6238200</v>
      </c>
      <c r="Q322" s="62">
        <v>3555750</v>
      </c>
      <c r="R322">
        <v>43</v>
      </c>
      <c r="S322" s="62">
        <v>268242600</v>
      </c>
      <c r="T322" s="15">
        <v>7.0000000000000007E-2</v>
      </c>
      <c r="U322" s="62">
        <v>18776982</v>
      </c>
      <c r="V322" s="62">
        <v>249465618</v>
      </c>
    </row>
    <row r="323" spans="1:22" x14ac:dyDescent="0.3">
      <c r="A323" t="s">
        <v>899</v>
      </c>
      <c r="B323" s="34">
        <v>42994</v>
      </c>
      <c r="C323">
        <v>2017</v>
      </c>
      <c r="D323" t="s">
        <v>900</v>
      </c>
      <c r="E323" t="s">
        <v>279</v>
      </c>
      <c r="F323" t="s">
        <v>71</v>
      </c>
      <c r="G323" t="s">
        <v>106</v>
      </c>
      <c r="H323" t="s">
        <v>155</v>
      </c>
      <c r="I323" t="s">
        <v>107</v>
      </c>
      <c r="J323" t="s">
        <v>276</v>
      </c>
      <c r="K323" t="s">
        <v>81</v>
      </c>
      <c r="L323" t="s">
        <v>60</v>
      </c>
      <c r="M323" t="s">
        <v>61</v>
      </c>
      <c r="N323" s="34">
        <v>42995</v>
      </c>
      <c r="O323" s="62">
        <v>2347500</v>
      </c>
      <c r="P323" s="62">
        <v>4514550</v>
      </c>
      <c r="Q323" s="62">
        <v>2167050</v>
      </c>
      <c r="R323">
        <v>6</v>
      </c>
      <c r="S323" s="62">
        <v>27087300</v>
      </c>
      <c r="T323" s="15">
        <v>0.04</v>
      </c>
      <c r="U323" s="62">
        <v>1083492</v>
      </c>
      <c r="V323" s="62">
        <v>26003808</v>
      </c>
    </row>
    <row r="324" spans="1:22" x14ac:dyDescent="0.3">
      <c r="A324" t="s">
        <v>901</v>
      </c>
      <c r="B324" s="34">
        <v>42995</v>
      </c>
      <c r="C324">
        <v>2017</v>
      </c>
      <c r="D324" t="s">
        <v>902</v>
      </c>
      <c r="E324" t="s">
        <v>647</v>
      </c>
      <c r="F324" t="s">
        <v>71</v>
      </c>
      <c r="G324" t="s">
        <v>72</v>
      </c>
      <c r="H324" t="s">
        <v>97</v>
      </c>
      <c r="I324" t="s">
        <v>117</v>
      </c>
      <c r="J324" t="s">
        <v>287</v>
      </c>
      <c r="K324" t="s">
        <v>59</v>
      </c>
      <c r="L324" t="s">
        <v>60</v>
      </c>
      <c r="M324" t="s">
        <v>61</v>
      </c>
      <c r="N324" s="34">
        <v>42997</v>
      </c>
      <c r="O324" s="62">
        <v>185850</v>
      </c>
      <c r="P324" s="62">
        <v>299700</v>
      </c>
      <c r="Q324" s="62">
        <v>113850</v>
      </c>
      <c r="R324">
        <v>10</v>
      </c>
      <c r="S324" s="62">
        <v>2997000</v>
      </c>
      <c r="T324" s="15">
        <v>0.1</v>
      </c>
      <c r="U324" s="62">
        <v>299700</v>
      </c>
      <c r="V324" s="62">
        <v>2697300</v>
      </c>
    </row>
    <row r="325" spans="1:22" x14ac:dyDescent="0.3">
      <c r="A325" t="s">
        <v>903</v>
      </c>
      <c r="B325" s="34">
        <v>42997</v>
      </c>
      <c r="C325">
        <v>2017</v>
      </c>
      <c r="D325" t="s">
        <v>904</v>
      </c>
      <c r="E325" t="s">
        <v>905</v>
      </c>
      <c r="F325" t="s">
        <v>71</v>
      </c>
      <c r="G325" t="s">
        <v>87</v>
      </c>
      <c r="H325" t="s">
        <v>185</v>
      </c>
      <c r="I325" t="s">
        <v>117</v>
      </c>
      <c r="J325" t="s">
        <v>406</v>
      </c>
      <c r="K325" t="s">
        <v>81</v>
      </c>
      <c r="L325" t="s">
        <v>82</v>
      </c>
      <c r="M325" t="s">
        <v>83</v>
      </c>
      <c r="N325" s="34">
        <v>42998</v>
      </c>
      <c r="O325" s="62">
        <v>4184850</v>
      </c>
      <c r="P325" s="62">
        <v>6749850</v>
      </c>
      <c r="Q325" s="62">
        <v>2565000</v>
      </c>
      <c r="R325">
        <v>5</v>
      </c>
      <c r="S325" s="62">
        <v>33749250</v>
      </c>
      <c r="T325" s="15">
        <v>0.01</v>
      </c>
      <c r="U325" s="62">
        <v>337493</v>
      </c>
      <c r="V325" s="62">
        <v>33411758</v>
      </c>
    </row>
    <row r="326" spans="1:22" x14ac:dyDescent="0.3">
      <c r="A326" t="s">
        <v>906</v>
      </c>
      <c r="B326" s="34">
        <v>42998</v>
      </c>
      <c r="C326">
        <v>2017</v>
      </c>
      <c r="D326" t="s">
        <v>907</v>
      </c>
      <c r="E326" t="s">
        <v>340</v>
      </c>
      <c r="F326" t="s">
        <v>2228</v>
      </c>
      <c r="G326" t="s">
        <v>72</v>
      </c>
      <c r="H326" t="s">
        <v>65</v>
      </c>
      <c r="I326" t="s">
        <v>107</v>
      </c>
      <c r="J326" t="s">
        <v>446</v>
      </c>
      <c r="K326" t="s">
        <v>59</v>
      </c>
      <c r="L326" t="s">
        <v>60</v>
      </c>
      <c r="M326" t="s">
        <v>76</v>
      </c>
      <c r="N326" s="34">
        <v>43000</v>
      </c>
      <c r="O326" s="62">
        <v>33900</v>
      </c>
      <c r="P326" s="62">
        <v>53700</v>
      </c>
      <c r="Q326" s="62">
        <v>19800</v>
      </c>
      <c r="R326">
        <v>44</v>
      </c>
      <c r="S326" s="62">
        <v>2362800</v>
      </c>
      <c r="T326" s="15">
        <v>0.06</v>
      </c>
      <c r="U326" s="62">
        <v>141768</v>
      </c>
      <c r="V326" s="62">
        <v>2221032</v>
      </c>
    </row>
    <row r="327" spans="1:22" x14ac:dyDescent="0.3">
      <c r="A327" t="s">
        <v>908</v>
      </c>
      <c r="B327" s="34">
        <v>42999</v>
      </c>
      <c r="C327">
        <v>2017</v>
      </c>
      <c r="D327" t="s">
        <v>286</v>
      </c>
      <c r="E327" t="s">
        <v>133</v>
      </c>
      <c r="F327" t="s">
        <v>261</v>
      </c>
      <c r="G327" t="s">
        <v>106</v>
      </c>
      <c r="H327" t="s">
        <v>194</v>
      </c>
      <c r="I327" t="s">
        <v>57</v>
      </c>
      <c r="J327" t="s">
        <v>648</v>
      </c>
      <c r="K327" t="s">
        <v>253</v>
      </c>
      <c r="L327" t="s">
        <v>136</v>
      </c>
      <c r="M327" t="s">
        <v>61</v>
      </c>
      <c r="N327" s="34">
        <v>42999</v>
      </c>
      <c r="O327" s="62">
        <v>170700</v>
      </c>
      <c r="P327" s="62">
        <v>279750</v>
      </c>
      <c r="Q327" s="62">
        <v>109050</v>
      </c>
      <c r="R327">
        <v>18</v>
      </c>
      <c r="S327" s="62">
        <v>5035500</v>
      </c>
      <c r="T327" s="15">
        <v>0.1</v>
      </c>
      <c r="U327" s="62">
        <v>503550</v>
      </c>
      <c r="V327" s="62">
        <v>4531950</v>
      </c>
    </row>
    <row r="328" spans="1:22" x14ac:dyDescent="0.3">
      <c r="A328" t="s">
        <v>909</v>
      </c>
      <c r="B328" s="34">
        <v>43003</v>
      </c>
      <c r="C328">
        <v>2017</v>
      </c>
      <c r="D328" t="s">
        <v>910</v>
      </c>
      <c r="E328" t="s">
        <v>393</v>
      </c>
      <c r="F328" t="s">
        <v>71</v>
      </c>
      <c r="G328" t="s">
        <v>72</v>
      </c>
      <c r="H328" t="s">
        <v>122</v>
      </c>
      <c r="I328" t="s">
        <v>92</v>
      </c>
      <c r="J328" t="s">
        <v>326</v>
      </c>
      <c r="K328" t="s">
        <v>59</v>
      </c>
      <c r="L328" t="s">
        <v>60</v>
      </c>
      <c r="M328" t="s">
        <v>76</v>
      </c>
      <c r="N328" s="34">
        <v>43012</v>
      </c>
      <c r="O328" s="62">
        <v>297450</v>
      </c>
      <c r="P328" s="62">
        <v>464700</v>
      </c>
      <c r="Q328" s="62">
        <v>167250</v>
      </c>
      <c r="R328">
        <v>46</v>
      </c>
      <c r="S328" s="62">
        <v>21376200</v>
      </c>
      <c r="T328" s="15">
        <v>0.04</v>
      </c>
      <c r="U328" s="62">
        <v>855048</v>
      </c>
      <c r="V328" s="62">
        <v>20521152</v>
      </c>
    </row>
    <row r="329" spans="1:22" x14ac:dyDescent="0.3">
      <c r="A329" t="s">
        <v>911</v>
      </c>
      <c r="B329" s="34">
        <v>43006</v>
      </c>
      <c r="C329">
        <v>2017</v>
      </c>
      <c r="D329" t="s">
        <v>763</v>
      </c>
      <c r="E329" t="s">
        <v>237</v>
      </c>
      <c r="F329" t="s">
        <v>71</v>
      </c>
      <c r="G329" t="s">
        <v>55</v>
      </c>
      <c r="H329" t="s">
        <v>112</v>
      </c>
      <c r="I329" t="s">
        <v>92</v>
      </c>
      <c r="J329" t="s">
        <v>162</v>
      </c>
      <c r="K329" t="s">
        <v>59</v>
      </c>
      <c r="L329" t="s">
        <v>60</v>
      </c>
      <c r="M329" t="s">
        <v>61</v>
      </c>
      <c r="N329" s="34">
        <v>43011</v>
      </c>
      <c r="O329" s="62">
        <v>52800</v>
      </c>
      <c r="P329" s="62">
        <v>85200</v>
      </c>
      <c r="Q329" s="62">
        <v>32400</v>
      </c>
      <c r="R329">
        <v>32</v>
      </c>
      <c r="S329" s="62">
        <v>2726400</v>
      </c>
      <c r="T329" s="15">
        <v>0.1</v>
      </c>
      <c r="U329" s="62">
        <v>272640</v>
      </c>
      <c r="V329" s="62">
        <v>2453760</v>
      </c>
    </row>
    <row r="330" spans="1:22" x14ac:dyDescent="0.3">
      <c r="A330" t="s">
        <v>912</v>
      </c>
      <c r="B330" s="34">
        <v>43007</v>
      </c>
      <c r="C330">
        <v>2017</v>
      </c>
      <c r="D330" t="s">
        <v>158</v>
      </c>
      <c r="E330" t="s">
        <v>159</v>
      </c>
      <c r="F330" t="s">
        <v>71</v>
      </c>
      <c r="G330" t="s">
        <v>55</v>
      </c>
      <c r="H330" t="s">
        <v>122</v>
      </c>
      <c r="I330" t="s">
        <v>117</v>
      </c>
      <c r="J330" t="s">
        <v>265</v>
      </c>
      <c r="K330" t="s">
        <v>59</v>
      </c>
      <c r="L330" t="s">
        <v>60</v>
      </c>
      <c r="M330" t="s">
        <v>61</v>
      </c>
      <c r="N330" s="34">
        <v>43008</v>
      </c>
      <c r="O330" s="62">
        <v>17700</v>
      </c>
      <c r="P330" s="62">
        <v>28200</v>
      </c>
      <c r="Q330" s="62">
        <v>10500</v>
      </c>
      <c r="R330">
        <v>19</v>
      </c>
      <c r="S330" s="62">
        <v>535800</v>
      </c>
      <c r="T330" s="15">
        <v>7.0000000000000007E-2</v>
      </c>
      <c r="U330" s="62">
        <v>37506</v>
      </c>
      <c r="V330" s="62">
        <v>498294</v>
      </c>
    </row>
    <row r="331" spans="1:22" x14ac:dyDescent="0.3">
      <c r="A331" t="s">
        <v>913</v>
      </c>
      <c r="B331" s="34">
        <v>43008</v>
      </c>
      <c r="C331">
        <v>2017</v>
      </c>
      <c r="D331" t="s">
        <v>914</v>
      </c>
      <c r="E331" t="s">
        <v>915</v>
      </c>
      <c r="F331" t="s">
        <v>261</v>
      </c>
      <c r="G331" t="s">
        <v>72</v>
      </c>
      <c r="H331" t="s">
        <v>97</v>
      </c>
      <c r="I331" t="s">
        <v>57</v>
      </c>
      <c r="J331" t="s">
        <v>75</v>
      </c>
      <c r="K331" t="s">
        <v>59</v>
      </c>
      <c r="L331" t="s">
        <v>67</v>
      </c>
      <c r="M331" t="s">
        <v>61</v>
      </c>
      <c r="N331" s="34">
        <v>43008</v>
      </c>
      <c r="O331" s="62">
        <v>36150</v>
      </c>
      <c r="P331" s="62">
        <v>55650</v>
      </c>
      <c r="Q331" s="62">
        <v>19500</v>
      </c>
      <c r="R331">
        <v>39</v>
      </c>
      <c r="S331" s="62">
        <v>2170350</v>
      </c>
      <c r="T331" s="15">
        <v>0.06</v>
      </c>
      <c r="U331" s="62">
        <v>130221</v>
      </c>
      <c r="V331" s="62">
        <v>2040129</v>
      </c>
    </row>
    <row r="332" spans="1:22" x14ac:dyDescent="0.3">
      <c r="A332" t="s">
        <v>916</v>
      </c>
      <c r="B332" s="34">
        <v>43008</v>
      </c>
      <c r="C332">
        <v>2017</v>
      </c>
      <c r="D332" t="s">
        <v>104</v>
      </c>
      <c r="E332" t="s">
        <v>105</v>
      </c>
      <c r="F332" t="s">
        <v>71</v>
      </c>
      <c r="G332" t="s">
        <v>106</v>
      </c>
      <c r="H332" t="s">
        <v>73</v>
      </c>
      <c r="I332" t="s">
        <v>74</v>
      </c>
      <c r="J332" t="s">
        <v>917</v>
      </c>
      <c r="K332" t="s">
        <v>59</v>
      </c>
      <c r="L332" t="s">
        <v>67</v>
      </c>
      <c r="M332" t="s">
        <v>61</v>
      </c>
      <c r="N332" s="34">
        <v>43008</v>
      </c>
      <c r="O332" s="62">
        <v>28200</v>
      </c>
      <c r="P332" s="62">
        <v>47100</v>
      </c>
      <c r="Q332" s="62">
        <v>18900</v>
      </c>
      <c r="R332">
        <v>32</v>
      </c>
      <c r="S332" s="62">
        <v>1507200</v>
      </c>
      <c r="T332" s="15">
        <v>0.03</v>
      </c>
      <c r="U332" s="62">
        <v>45216</v>
      </c>
      <c r="V332" s="62">
        <v>1461984</v>
      </c>
    </row>
    <row r="333" spans="1:22" x14ac:dyDescent="0.3">
      <c r="A333" t="s">
        <v>918</v>
      </c>
      <c r="B333" s="34">
        <v>43009</v>
      </c>
      <c r="C333">
        <v>2017</v>
      </c>
      <c r="D333" t="s">
        <v>919</v>
      </c>
      <c r="E333" t="s">
        <v>184</v>
      </c>
      <c r="F333" t="s">
        <v>2228</v>
      </c>
      <c r="G333" t="s">
        <v>87</v>
      </c>
      <c r="H333" t="s">
        <v>65</v>
      </c>
      <c r="I333" t="s">
        <v>117</v>
      </c>
      <c r="J333" t="s">
        <v>238</v>
      </c>
      <c r="K333" t="s">
        <v>59</v>
      </c>
      <c r="L333" t="s">
        <v>67</v>
      </c>
      <c r="M333" t="s">
        <v>61</v>
      </c>
      <c r="N333" s="34">
        <v>43011</v>
      </c>
      <c r="O333" s="62">
        <v>323400</v>
      </c>
      <c r="P333" s="62">
        <v>548250</v>
      </c>
      <c r="Q333" s="62">
        <v>224850</v>
      </c>
      <c r="R333">
        <v>48</v>
      </c>
      <c r="S333" s="62">
        <v>26316000</v>
      </c>
      <c r="T333" s="15">
        <v>7.0000000000000007E-2</v>
      </c>
      <c r="U333" s="62">
        <v>1842120</v>
      </c>
      <c r="V333" s="62">
        <v>24473880</v>
      </c>
    </row>
    <row r="334" spans="1:22" x14ac:dyDescent="0.3">
      <c r="A334" t="s">
        <v>920</v>
      </c>
      <c r="B334" s="34">
        <v>43009</v>
      </c>
      <c r="C334">
        <v>2017</v>
      </c>
      <c r="D334" t="s">
        <v>921</v>
      </c>
      <c r="E334" t="s">
        <v>193</v>
      </c>
      <c r="F334" t="s">
        <v>71</v>
      </c>
      <c r="G334" t="s">
        <v>87</v>
      </c>
      <c r="H334" t="s">
        <v>194</v>
      </c>
      <c r="I334" t="s">
        <v>107</v>
      </c>
      <c r="J334" t="s">
        <v>300</v>
      </c>
      <c r="K334" t="s">
        <v>81</v>
      </c>
      <c r="L334" t="s">
        <v>136</v>
      </c>
      <c r="M334" t="s">
        <v>61</v>
      </c>
      <c r="N334" s="34">
        <v>43011</v>
      </c>
      <c r="O334" s="62">
        <v>302700</v>
      </c>
      <c r="P334" s="62">
        <v>531150</v>
      </c>
      <c r="Q334" s="62">
        <v>228450</v>
      </c>
      <c r="R334">
        <v>21</v>
      </c>
      <c r="S334" s="62">
        <v>11154150</v>
      </c>
      <c r="T334" s="15">
        <v>0.01</v>
      </c>
      <c r="U334" s="62">
        <v>111542</v>
      </c>
      <c r="V334" s="62">
        <v>11042609</v>
      </c>
    </row>
    <row r="335" spans="1:22" x14ac:dyDescent="0.3">
      <c r="A335" t="s">
        <v>922</v>
      </c>
      <c r="B335" s="34">
        <v>43009</v>
      </c>
      <c r="C335">
        <v>2017</v>
      </c>
      <c r="D335" t="s">
        <v>490</v>
      </c>
      <c r="E335" t="s">
        <v>159</v>
      </c>
      <c r="F335" t="s">
        <v>71</v>
      </c>
      <c r="G335" t="s">
        <v>55</v>
      </c>
      <c r="H335" t="s">
        <v>122</v>
      </c>
      <c r="I335" t="s">
        <v>57</v>
      </c>
      <c r="J335" t="s">
        <v>98</v>
      </c>
      <c r="K335" t="s">
        <v>59</v>
      </c>
      <c r="L335" t="s">
        <v>60</v>
      </c>
      <c r="M335" t="s">
        <v>61</v>
      </c>
      <c r="N335" s="34">
        <v>43011</v>
      </c>
      <c r="O335" s="62">
        <v>1490850</v>
      </c>
      <c r="P335" s="62">
        <v>2443950</v>
      </c>
      <c r="Q335" s="62">
        <v>953100</v>
      </c>
      <c r="R335">
        <v>16</v>
      </c>
      <c r="S335" s="62">
        <v>39103200</v>
      </c>
      <c r="T335" s="15">
        <v>0.1</v>
      </c>
      <c r="U335" s="62">
        <v>3910320</v>
      </c>
      <c r="V335" s="62">
        <v>35192880</v>
      </c>
    </row>
    <row r="336" spans="1:22" x14ac:dyDescent="0.3">
      <c r="A336" t="s">
        <v>923</v>
      </c>
      <c r="B336" s="34">
        <v>43012</v>
      </c>
      <c r="C336">
        <v>2017</v>
      </c>
      <c r="D336" t="s">
        <v>924</v>
      </c>
      <c r="E336" t="s">
        <v>853</v>
      </c>
      <c r="F336" t="s">
        <v>71</v>
      </c>
      <c r="G336" t="s">
        <v>72</v>
      </c>
      <c r="H336" t="s">
        <v>185</v>
      </c>
      <c r="I336" t="s">
        <v>107</v>
      </c>
      <c r="J336" t="s">
        <v>480</v>
      </c>
      <c r="K336" t="s">
        <v>253</v>
      </c>
      <c r="L336" t="s">
        <v>459</v>
      </c>
      <c r="M336" t="s">
        <v>76</v>
      </c>
      <c r="N336" s="34">
        <v>43014</v>
      </c>
      <c r="O336" s="62">
        <v>842400</v>
      </c>
      <c r="P336" s="62">
        <v>2054700</v>
      </c>
      <c r="Q336" s="62">
        <v>1212300</v>
      </c>
      <c r="R336">
        <v>17</v>
      </c>
      <c r="S336" s="62">
        <v>34929900</v>
      </c>
      <c r="T336" s="15">
        <v>0</v>
      </c>
      <c r="U336">
        <v>0</v>
      </c>
      <c r="V336" s="62">
        <v>34929900</v>
      </c>
    </row>
    <row r="337" spans="1:22" x14ac:dyDescent="0.3">
      <c r="A337" t="s">
        <v>925</v>
      </c>
      <c r="B337" s="34">
        <v>43012</v>
      </c>
      <c r="C337">
        <v>2017</v>
      </c>
      <c r="D337" t="s">
        <v>926</v>
      </c>
      <c r="E337" t="s">
        <v>927</v>
      </c>
      <c r="F337" t="s">
        <v>2228</v>
      </c>
      <c r="G337" t="s">
        <v>87</v>
      </c>
      <c r="H337" t="s">
        <v>65</v>
      </c>
      <c r="I337" t="s">
        <v>117</v>
      </c>
      <c r="J337" t="s">
        <v>684</v>
      </c>
      <c r="K337" t="s">
        <v>59</v>
      </c>
      <c r="L337" t="s">
        <v>60</v>
      </c>
      <c r="M337" t="s">
        <v>76</v>
      </c>
      <c r="N337" s="34">
        <v>43014</v>
      </c>
      <c r="O337" s="62">
        <v>47100</v>
      </c>
      <c r="P337" s="62">
        <v>73650</v>
      </c>
      <c r="Q337" s="62">
        <v>26550</v>
      </c>
      <c r="R337">
        <v>24</v>
      </c>
      <c r="S337" s="62">
        <v>1767600</v>
      </c>
      <c r="T337" s="15">
        <v>0.01</v>
      </c>
      <c r="U337" s="62">
        <v>17676</v>
      </c>
      <c r="V337" s="62">
        <v>1749924</v>
      </c>
    </row>
    <row r="338" spans="1:22" x14ac:dyDescent="0.3">
      <c r="A338" t="s">
        <v>928</v>
      </c>
      <c r="B338" s="34">
        <v>43013</v>
      </c>
      <c r="C338">
        <v>2017</v>
      </c>
      <c r="D338" t="s">
        <v>929</v>
      </c>
      <c r="E338" t="s">
        <v>930</v>
      </c>
      <c r="F338" t="s">
        <v>71</v>
      </c>
      <c r="G338" t="s">
        <v>55</v>
      </c>
      <c r="H338" t="s">
        <v>97</v>
      </c>
      <c r="I338" t="s">
        <v>117</v>
      </c>
      <c r="J338" t="s">
        <v>931</v>
      </c>
      <c r="K338" t="s">
        <v>59</v>
      </c>
      <c r="L338" t="s">
        <v>60</v>
      </c>
      <c r="M338" t="s">
        <v>61</v>
      </c>
      <c r="N338" s="34">
        <v>43013</v>
      </c>
      <c r="O338" s="62">
        <v>27600</v>
      </c>
      <c r="P338" s="62">
        <v>43200</v>
      </c>
      <c r="Q338" s="62">
        <v>15600</v>
      </c>
      <c r="R338">
        <v>8</v>
      </c>
      <c r="S338" s="62">
        <v>345600</v>
      </c>
      <c r="T338" s="15">
        <v>7.0000000000000007E-2</v>
      </c>
      <c r="U338" s="62">
        <v>24192</v>
      </c>
      <c r="V338" s="62">
        <v>321408</v>
      </c>
    </row>
    <row r="339" spans="1:22" x14ac:dyDescent="0.3">
      <c r="A339" t="s">
        <v>932</v>
      </c>
      <c r="B339" s="34">
        <v>43015</v>
      </c>
      <c r="C339">
        <v>2017</v>
      </c>
      <c r="D339" t="s">
        <v>322</v>
      </c>
      <c r="E339" t="s">
        <v>323</v>
      </c>
      <c r="F339" t="s">
        <v>71</v>
      </c>
      <c r="G339" t="s">
        <v>106</v>
      </c>
      <c r="H339" t="s">
        <v>194</v>
      </c>
      <c r="I339" t="s">
        <v>107</v>
      </c>
      <c r="J339" t="s">
        <v>598</v>
      </c>
      <c r="K339" t="s">
        <v>59</v>
      </c>
      <c r="L339" t="s">
        <v>136</v>
      </c>
      <c r="M339" t="s">
        <v>61</v>
      </c>
      <c r="N339" s="34">
        <v>43015</v>
      </c>
      <c r="O339" s="62">
        <v>252000</v>
      </c>
      <c r="P339" s="62">
        <v>614550</v>
      </c>
      <c r="Q339" s="62">
        <v>362550</v>
      </c>
      <c r="R339">
        <v>47</v>
      </c>
      <c r="S339" s="62">
        <v>28883850</v>
      </c>
      <c r="T339" s="15">
        <v>0.06</v>
      </c>
      <c r="U339" s="62">
        <v>1733031</v>
      </c>
      <c r="V339" s="62">
        <v>27150819</v>
      </c>
    </row>
    <row r="340" spans="1:22" x14ac:dyDescent="0.3">
      <c r="A340" t="s">
        <v>933</v>
      </c>
      <c r="B340" s="34">
        <v>43017</v>
      </c>
      <c r="C340">
        <v>2017</v>
      </c>
      <c r="D340" t="s">
        <v>934</v>
      </c>
      <c r="E340" t="s">
        <v>233</v>
      </c>
      <c r="F340" t="s">
        <v>2228</v>
      </c>
      <c r="G340" t="s">
        <v>106</v>
      </c>
      <c r="H340" t="s">
        <v>65</v>
      </c>
      <c r="I340" t="s">
        <v>57</v>
      </c>
      <c r="J340" t="s">
        <v>450</v>
      </c>
      <c r="K340" t="s">
        <v>59</v>
      </c>
      <c r="L340" t="s">
        <v>136</v>
      </c>
      <c r="M340" t="s">
        <v>61</v>
      </c>
      <c r="N340" s="34">
        <v>43018</v>
      </c>
      <c r="O340" s="62">
        <v>21900</v>
      </c>
      <c r="P340" s="62">
        <v>53550</v>
      </c>
      <c r="Q340" s="62">
        <v>31650</v>
      </c>
      <c r="R340">
        <v>46</v>
      </c>
      <c r="S340" s="62">
        <v>2463300</v>
      </c>
      <c r="T340" s="15">
        <v>0.01</v>
      </c>
      <c r="U340" s="62">
        <v>24633</v>
      </c>
      <c r="V340" s="62">
        <v>2438667</v>
      </c>
    </row>
    <row r="341" spans="1:22" x14ac:dyDescent="0.3">
      <c r="A341" t="s">
        <v>935</v>
      </c>
      <c r="B341" s="34">
        <v>43019</v>
      </c>
      <c r="C341">
        <v>2017</v>
      </c>
      <c r="D341" t="s">
        <v>936</v>
      </c>
      <c r="E341" t="s">
        <v>601</v>
      </c>
      <c r="F341" t="s">
        <v>71</v>
      </c>
      <c r="G341" t="s">
        <v>55</v>
      </c>
      <c r="H341" t="s">
        <v>122</v>
      </c>
      <c r="I341" t="s">
        <v>107</v>
      </c>
      <c r="J341" t="s">
        <v>588</v>
      </c>
      <c r="K341" t="s">
        <v>59</v>
      </c>
      <c r="L341" t="s">
        <v>60</v>
      </c>
      <c r="M341" t="s">
        <v>61</v>
      </c>
      <c r="N341" s="34">
        <v>43020</v>
      </c>
      <c r="O341" s="62">
        <v>67950</v>
      </c>
      <c r="P341" s="62">
        <v>109500</v>
      </c>
      <c r="Q341" s="62">
        <v>41550</v>
      </c>
      <c r="R341">
        <v>50</v>
      </c>
      <c r="S341" s="62">
        <v>5475000</v>
      </c>
      <c r="T341" s="15">
        <v>0.02</v>
      </c>
      <c r="U341" s="62">
        <v>109500</v>
      </c>
      <c r="V341" s="62">
        <v>5365500</v>
      </c>
    </row>
    <row r="342" spans="1:22" x14ac:dyDescent="0.3">
      <c r="A342" t="s">
        <v>937</v>
      </c>
      <c r="B342" s="34">
        <v>43019</v>
      </c>
      <c r="C342">
        <v>2017</v>
      </c>
      <c r="D342" t="s">
        <v>936</v>
      </c>
      <c r="E342" t="s">
        <v>601</v>
      </c>
      <c r="F342" t="s">
        <v>71</v>
      </c>
      <c r="G342" t="s">
        <v>55</v>
      </c>
      <c r="H342" t="s">
        <v>122</v>
      </c>
      <c r="I342" t="s">
        <v>107</v>
      </c>
      <c r="J342" t="s">
        <v>938</v>
      </c>
      <c r="K342" t="s">
        <v>59</v>
      </c>
      <c r="L342" t="s">
        <v>67</v>
      </c>
      <c r="M342" t="s">
        <v>61</v>
      </c>
      <c r="N342" s="34">
        <v>43020</v>
      </c>
      <c r="O342" s="62">
        <v>22950</v>
      </c>
      <c r="P342" s="62">
        <v>37050</v>
      </c>
      <c r="Q342" s="62">
        <v>14100</v>
      </c>
      <c r="R342">
        <v>43</v>
      </c>
      <c r="S342" s="62">
        <v>1593150</v>
      </c>
      <c r="T342" s="15">
        <v>0.02</v>
      </c>
      <c r="U342" s="62">
        <v>31863</v>
      </c>
      <c r="V342" s="62">
        <v>1561287</v>
      </c>
    </row>
    <row r="343" spans="1:22" x14ac:dyDescent="0.3">
      <c r="A343" t="s">
        <v>939</v>
      </c>
      <c r="B343" s="34">
        <v>43019</v>
      </c>
      <c r="C343">
        <v>2017</v>
      </c>
      <c r="D343" t="s">
        <v>940</v>
      </c>
      <c r="E343" t="s">
        <v>101</v>
      </c>
      <c r="F343" t="s">
        <v>71</v>
      </c>
      <c r="G343" t="s">
        <v>72</v>
      </c>
      <c r="H343" t="s">
        <v>97</v>
      </c>
      <c r="I343" t="s">
        <v>117</v>
      </c>
      <c r="J343" t="s">
        <v>181</v>
      </c>
      <c r="K343" t="s">
        <v>59</v>
      </c>
      <c r="L343" t="s">
        <v>60</v>
      </c>
      <c r="M343" t="s">
        <v>61</v>
      </c>
      <c r="N343" s="34">
        <v>43019</v>
      </c>
      <c r="O343" s="62">
        <v>23850</v>
      </c>
      <c r="P343" s="62">
        <v>39150</v>
      </c>
      <c r="Q343" s="62">
        <v>15300</v>
      </c>
      <c r="R343">
        <v>44</v>
      </c>
      <c r="S343" s="62">
        <v>1722600</v>
      </c>
      <c r="T343" s="15">
        <v>0.09</v>
      </c>
      <c r="U343" s="62">
        <v>155034</v>
      </c>
      <c r="V343" s="62">
        <v>1567566</v>
      </c>
    </row>
    <row r="344" spans="1:22" x14ac:dyDescent="0.3">
      <c r="A344" t="s">
        <v>941</v>
      </c>
      <c r="B344" s="34">
        <v>43019</v>
      </c>
      <c r="C344">
        <v>2017</v>
      </c>
      <c r="D344" t="s">
        <v>199</v>
      </c>
      <c r="E344" t="s">
        <v>79</v>
      </c>
      <c r="F344" t="s">
        <v>2228</v>
      </c>
      <c r="G344" t="s">
        <v>72</v>
      </c>
      <c r="H344" t="s">
        <v>56</v>
      </c>
      <c r="I344" t="s">
        <v>107</v>
      </c>
      <c r="J344" t="s">
        <v>942</v>
      </c>
      <c r="K344" t="s">
        <v>81</v>
      </c>
      <c r="L344" t="s">
        <v>60</v>
      </c>
      <c r="M344" t="s">
        <v>61</v>
      </c>
      <c r="N344" s="34">
        <v>43020</v>
      </c>
      <c r="O344" s="62">
        <v>220500</v>
      </c>
      <c r="P344" s="62">
        <v>449850</v>
      </c>
      <c r="Q344" s="62">
        <v>229350</v>
      </c>
      <c r="R344">
        <v>20</v>
      </c>
      <c r="S344" s="62">
        <v>8997000</v>
      </c>
      <c r="T344" s="15">
        <v>0</v>
      </c>
      <c r="U344">
        <v>0</v>
      </c>
      <c r="V344" s="62">
        <v>8997000</v>
      </c>
    </row>
    <row r="345" spans="1:22" x14ac:dyDescent="0.3">
      <c r="A345" t="s">
        <v>943</v>
      </c>
      <c r="B345" s="34">
        <v>43020</v>
      </c>
      <c r="C345">
        <v>2017</v>
      </c>
      <c r="D345" t="s">
        <v>944</v>
      </c>
      <c r="E345" t="s">
        <v>945</v>
      </c>
      <c r="F345" t="s">
        <v>71</v>
      </c>
      <c r="G345" t="s">
        <v>72</v>
      </c>
      <c r="H345" t="s">
        <v>185</v>
      </c>
      <c r="I345" t="s">
        <v>117</v>
      </c>
      <c r="J345" t="s">
        <v>291</v>
      </c>
      <c r="K345" t="s">
        <v>59</v>
      </c>
      <c r="L345" t="s">
        <v>60</v>
      </c>
      <c r="M345" t="s">
        <v>61</v>
      </c>
      <c r="N345" s="34">
        <v>43023</v>
      </c>
      <c r="O345" s="62">
        <v>133800</v>
      </c>
      <c r="P345" s="62">
        <v>446100</v>
      </c>
      <c r="Q345" s="62">
        <v>312300</v>
      </c>
      <c r="R345">
        <v>4</v>
      </c>
      <c r="S345" s="62">
        <v>1784400</v>
      </c>
      <c r="T345" s="15">
        <v>0.05</v>
      </c>
      <c r="U345" s="62">
        <v>89220</v>
      </c>
      <c r="V345" s="62">
        <v>1695180</v>
      </c>
    </row>
    <row r="346" spans="1:22" x14ac:dyDescent="0.3">
      <c r="A346" t="s">
        <v>946</v>
      </c>
      <c r="B346" s="34">
        <v>43024</v>
      </c>
      <c r="C346">
        <v>2017</v>
      </c>
      <c r="D346" t="s">
        <v>947</v>
      </c>
      <c r="E346" t="s">
        <v>340</v>
      </c>
      <c r="F346" t="s">
        <v>2228</v>
      </c>
      <c r="G346" t="s">
        <v>87</v>
      </c>
      <c r="H346" t="s">
        <v>65</v>
      </c>
      <c r="I346" t="s">
        <v>57</v>
      </c>
      <c r="J346" t="s">
        <v>510</v>
      </c>
      <c r="K346" t="s">
        <v>59</v>
      </c>
      <c r="L346" t="s">
        <v>67</v>
      </c>
      <c r="M346" t="s">
        <v>61</v>
      </c>
      <c r="N346" s="34">
        <v>43026</v>
      </c>
      <c r="O346" s="62">
        <v>49800</v>
      </c>
      <c r="P346" s="62">
        <v>77700</v>
      </c>
      <c r="Q346" s="62">
        <v>27900</v>
      </c>
      <c r="R346">
        <v>43</v>
      </c>
      <c r="S346" s="62">
        <v>3341100</v>
      </c>
      <c r="T346" s="15">
        <v>0.03</v>
      </c>
      <c r="U346" s="62">
        <v>100233</v>
      </c>
      <c r="V346" s="62">
        <v>3240867</v>
      </c>
    </row>
    <row r="347" spans="1:22" x14ac:dyDescent="0.3">
      <c r="A347" t="s">
        <v>948</v>
      </c>
      <c r="B347" s="34">
        <v>43025</v>
      </c>
      <c r="C347">
        <v>2017</v>
      </c>
      <c r="D347" t="s">
        <v>949</v>
      </c>
      <c r="E347" t="s">
        <v>521</v>
      </c>
      <c r="F347" t="s">
        <v>71</v>
      </c>
      <c r="G347" t="s">
        <v>87</v>
      </c>
      <c r="H347" t="s">
        <v>88</v>
      </c>
      <c r="I347" t="s">
        <v>74</v>
      </c>
      <c r="J347" t="s">
        <v>950</v>
      </c>
      <c r="K347" t="s">
        <v>59</v>
      </c>
      <c r="L347" t="s">
        <v>60</v>
      </c>
      <c r="M347" t="s">
        <v>61</v>
      </c>
      <c r="N347" s="34">
        <v>43028</v>
      </c>
      <c r="O347" s="62">
        <v>27600</v>
      </c>
      <c r="P347" s="62">
        <v>43200</v>
      </c>
      <c r="Q347" s="62">
        <v>15600</v>
      </c>
      <c r="R347">
        <v>47</v>
      </c>
      <c r="S347" s="62">
        <v>2030400</v>
      </c>
      <c r="T347" s="15">
        <v>0.03</v>
      </c>
      <c r="U347" s="62">
        <v>60912</v>
      </c>
      <c r="V347" s="62">
        <v>1969488</v>
      </c>
    </row>
    <row r="348" spans="1:22" x14ac:dyDescent="0.3">
      <c r="A348" t="s">
        <v>951</v>
      </c>
      <c r="B348" s="34">
        <v>43031</v>
      </c>
      <c r="C348">
        <v>2017</v>
      </c>
      <c r="D348" t="s">
        <v>777</v>
      </c>
      <c r="E348" t="s">
        <v>445</v>
      </c>
      <c r="F348" t="s">
        <v>2228</v>
      </c>
      <c r="G348" t="s">
        <v>87</v>
      </c>
      <c r="H348" t="s">
        <v>56</v>
      </c>
      <c r="I348" t="s">
        <v>57</v>
      </c>
      <c r="J348" t="s">
        <v>197</v>
      </c>
      <c r="K348" t="s">
        <v>81</v>
      </c>
      <c r="L348" t="s">
        <v>60</v>
      </c>
      <c r="M348" t="s">
        <v>61</v>
      </c>
      <c r="N348" s="34">
        <v>43033</v>
      </c>
      <c r="O348" s="62">
        <v>124650</v>
      </c>
      <c r="P348" s="62">
        <v>239700</v>
      </c>
      <c r="Q348" s="62">
        <v>115050</v>
      </c>
      <c r="R348">
        <v>40</v>
      </c>
      <c r="S348" s="62">
        <v>9588000</v>
      </c>
      <c r="T348" s="15">
        <v>0.03</v>
      </c>
      <c r="U348" s="62">
        <v>287640</v>
      </c>
      <c r="V348" s="62">
        <v>9300360</v>
      </c>
    </row>
    <row r="349" spans="1:22" x14ac:dyDescent="0.3">
      <c r="A349" t="s">
        <v>952</v>
      </c>
      <c r="B349" s="34">
        <v>43032</v>
      </c>
      <c r="C349">
        <v>2017</v>
      </c>
      <c r="D349" t="s">
        <v>953</v>
      </c>
      <c r="E349" t="s">
        <v>387</v>
      </c>
      <c r="F349" t="s">
        <v>71</v>
      </c>
      <c r="G349" t="s">
        <v>87</v>
      </c>
      <c r="H349" t="s">
        <v>194</v>
      </c>
      <c r="I349" t="s">
        <v>117</v>
      </c>
      <c r="J349" t="s">
        <v>954</v>
      </c>
      <c r="K349" t="s">
        <v>59</v>
      </c>
      <c r="L349" t="s">
        <v>60</v>
      </c>
      <c r="M349" t="s">
        <v>61</v>
      </c>
      <c r="N349" s="34">
        <v>43034</v>
      </c>
      <c r="O349" s="62">
        <v>27300</v>
      </c>
      <c r="P349" s="62">
        <v>42600</v>
      </c>
      <c r="Q349" s="62">
        <v>15300</v>
      </c>
      <c r="R349">
        <v>19</v>
      </c>
      <c r="S349" s="62">
        <v>809400</v>
      </c>
      <c r="T349" s="15">
        <v>0</v>
      </c>
      <c r="U349">
        <v>0</v>
      </c>
      <c r="V349" s="62">
        <v>809400</v>
      </c>
    </row>
    <row r="350" spans="1:22" x14ac:dyDescent="0.3">
      <c r="A350" t="s">
        <v>955</v>
      </c>
      <c r="B350" s="34">
        <v>43035</v>
      </c>
      <c r="C350">
        <v>2017</v>
      </c>
      <c r="D350" t="s">
        <v>956</v>
      </c>
      <c r="E350" t="s">
        <v>668</v>
      </c>
      <c r="F350" t="s">
        <v>2228</v>
      </c>
      <c r="G350" t="s">
        <v>72</v>
      </c>
      <c r="H350" t="s">
        <v>65</v>
      </c>
      <c r="I350" t="s">
        <v>107</v>
      </c>
      <c r="J350" t="s">
        <v>216</v>
      </c>
      <c r="K350" t="s">
        <v>81</v>
      </c>
      <c r="L350" t="s">
        <v>136</v>
      </c>
      <c r="M350" t="s">
        <v>61</v>
      </c>
      <c r="N350" s="34">
        <v>43037</v>
      </c>
      <c r="O350" s="62">
        <v>28050</v>
      </c>
      <c r="P350" s="62">
        <v>121800</v>
      </c>
      <c r="Q350" s="62">
        <v>93750</v>
      </c>
      <c r="R350">
        <v>4</v>
      </c>
      <c r="S350" s="62">
        <v>487200</v>
      </c>
      <c r="T350" s="15">
        <v>7.0000000000000007E-2</v>
      </c>
      <c r="U350" s="62">
        <v>34104</v>
      </c>
      <c r="V350" s="62">
        <v>453096</v>
      </c>
    </row>
    <row r="351" spans="1:22" x14ac:dyDescent="0.3">
      <c r="A351" t="s">
        <v>957</v>
      </c>
      <c r="B351" s="34">
        <v>43037</v>
      </c>
      <c r="C351">
        <v>2017</v>
      </c>
      <c r="D351" t="s">
        <v>417</v>
      </c>
      <c r="E351" t="s">
        <v>418</v>
      </c>
      <c r="F351" t="s">
        <v>261</v>
      </c>
      <c r="G351" t="s">
        <v>106</v>
      </c>
      <c r="H351" t="s">
        <v>97</v>
      </c>
      <c r="I351" t="s">
        <v>57</v>
      </c>
      <c r="J351" t="s">
        <v>873</v>
      </c>
      <c r="K351" t="s">
        <v>59</v>
      </c>
      <c r="L351" t="s">
        <v>60</v>
      </c>
      <c r="M351" t="s">
        <v>61</v>
      </c>
      <c r="N351" s="34">
        <v>43038</v>
      </c>
      <c r="O351" s="62">
        <v>41400</v>
      </c>
      <c r="P351" s="62">
        <v>65700</v>
      </c>
      <c r="Q351" s="62">
        <v>24300</v>
      </c>
      <c r="R351">
        <v>18</v>
      </c>
      <c r="S351" s="62">
        <v>1182600</v>
      </c>
      <c r="T351" s="15">
        <v>0.03</v>
      </c>
      <c r="U351" s="62">
        <v>35478</v>
      </c>
      <c r="V351" s="62">
        <v>1147122</v>
      </c>
    </row>
    <row r="352" spans="1:22" x14ac:dyDescent="0.3">
      <c r="A352" t="s">
        <v>958</v>
      </c>
      <c r="B352" s="34">
        <v>43038</v>
      </c>
      <c r="C352">
        <v>2017</v>
      </c>
      <c r="D352" t="s">
        <v>959</v>
      </c>
      <c r="E352" t="s">
        <v>133</v>
      </c>
      <c r="F352" t="s">
        <v>71</v>
      </c>
      <c r="G352" t="s">
        <v>72</v>
      </c>
      <c r="H352" t="s">
        <v>73</v>
      </c>
      <c r="I352" t="s">
        <v>117</v>
      </c>
      <c r="J352" t="s">
        <v>931</v>
      </c>
      <c r="K352" t="s">
        <v>59</v>
      </c>
      <c r="L352" t="s">
        <v>60</v>
      </c>
      <c r="M352" t="s">
        <v>61</v>
      </c>
      <c r="N352" s="34">
        <v>43039</v>
      </c>
      <c r="O352" s="62">
        <v>27600</v>
      </c>
      <c r="P352" s="62">
        <v>43200</v>
      </c>
      <c r="Q352" s="62">
        <v>15600</v>
      </c>
      <c r="R352">
        <v>10</v>
      </c>
      <c r="S352" s="62">
        <v>432000</v>
      </c>
      <c r="T352" s="15">
        <v>0.01</v>
      </c>
      <c r="U352" s="62">
        <v>4320</v>
      </c>
      <c r="V352" s="62">
        <v>427680</v>
      </c>
    </row>
    <row r="353" spans="1:22" x14ac:dyDescent="0.3">
      <c r="A353" t="s">
        <v>960</v>
      </c>
      <c r="B353" s="34">
        <v>43038</v>
      </c>
      <c r="C353">
        <v>2017</v>
      </c>
      <c r="D353" t="s">
        <v>961</v>
      </c>
      <c r="E353" t="s">
        <v>962</v>
      </c>
      <c r="F353" t="s">
        <v>261</v>
      </c>
      <c r="G353" t="s">
        <v>87</v>
      </c>
      <c r="H353" t="s">
        <v>97</v>
      </c>
      <c r="I353" t="s">
        <v>92</v>
      </c>
      <c r="J353" t="s">
        <v>963</v>
      </c>
      <c r="K353" t="s">
        <v>59</v>
      </c>
      <c r="L353" t="s">
        <v>67</v>
      </c>
      <c r="M353" t="s">
        <v>61</v>
      </c>
      <c r="N353" s="34">
        <v>43040</v>
      </c>
      <c r="O353" s="62">
        <v>13800</v>
      </c>
      <c r="P353" s="62">
        <v>27150</v>
      </c>
      <c r="Q353" s="62">
        <v>13350</v>
      </c>
      <c r="R353">
        <v>8</v>
      </c>
      <c r="S353" s="62">
        <v>217200</v>
      </c>
      <c r="T353" s="15">
        <v>0.05</v>
      </c>
      <c r="U353" s="62">
        <v>10860</v>
      </c>
      <c r="V353" s="62">
        <v>206340</v>
      </c>
    </row>
    <row r="354" spans="1:22" x14ac:dyDescent="0.3">
      <c r="A354" t="s">
        <v>964</v>
      </c>
      <c r="B354" s="34">
        <v>43038</v>
      </c>
      <c r="C354">
        <v>2017</v>
      </c>
      <c r="D354" t="s">
        <v>961</v>
      </c>
      <c r="E354" t="s">
        <v>962</v>
      </c>
      <c r="F354" t="s">
        <v>261</v>
      </c>
      <c r="G354" t="s">
        <v>87</v>
      </c>
      <c r="H354" t="s">
        <v>97</v>
      </c>
      <c r="I354" t="s">
        <v>92</v>
      </c>
      <c r="J354" t="s">
        <v>965</v>
      </c>
      <c r="K354" t="s">
        <v>59</v>
      </c>
      <c r="L354" t="s">
        <v>67</v>
      </c>
      <c r="M354" t="s">
        <v>61</v>
      </c>
      <c r="N354" s="34">
        <v>43045</v>
      </c>
      <c r="O354" s="62">
        <v>28500</v>
      </c>
      <c r="P354" s="62">
        <v>49200</v>
      </c>
      <c r="Q354" s="62">
        <v>20700</v>
      </c>
      <c r="R354">
        <v>41</v>
      </c>
      <c r="S354" s="62">
        <v>2017200</v>
      </c>
      <c r="T354" s="15">
        <v>0.05</v>
      </c>
      <c r="U354" s="62">
        <v>100860</v>
      </c>
      <c r="V354" s="62">
        <v>1916340</v>
      </c>
    </row>
    <row r="355" spans="1:22" x14ac:dyDescent="0.3">
      <c r="A355" t="s">
        <v>966</v>
      </c>
      <c r="B355" s="34">
        <v>43042</v>
      </c>
      <c r="C355">
        <v>2017</v>
      </c>
      <c r="D355" t="s">
        <v>967</v>
      </c>
      <c r="E355" t="s">
        <v>579</v>
      </c>
      <c r="F355" t="s">
        <v>71</v>
      </c>
      <c r="G355" t="s">
        <v>87</v>
      </c>
      <c r="H355" t="s">
        <v>73</v>
      </c>
      <c r="I355" t="s">
        <v>92</v>
      </c>
      <c r="J355" t="s">
        <v>355</v>
      </c>
      <c r="K355" t="s">
        <v>59</v>
      </c>
      <c r="L355" t="s">
        <v>60</v>
      </c>
      <c r="M355" t="s">
        <v>61</v>
      </c>
      <c r="N355" s="34">
        <v>43044</v>
      </c>
      <c r="O355" s="62">
        <v>19950</v>
      </c>
      <c r="P355" s="62">
        <v>31200</v>
      </c>
      <c r="Q355" s="62">
        <v>11250</v>
      </c>
      <c r="R355">
        <v>20</v>
      </c>
      <c r="S355" s="62">
        <v>624000</v>
      </c>
      <c r="T355" s="15">
        <v>0.04</v>
      </c>
      <c r="U355" s="62">
        <v>24960</v>
      </c>
      <c r="V355" s="62">
        <v>599040</v>
      </c>
    </row>
    <row r="356" spans="1:22" x14ac:dyDescent="0.3">
      <c r="A356" t="s">
        <v>968</v>
      </c>
      <c r="B356" s="34">
        <v>43044</v>
      </c>
      <c r="C356">
        <v>2017</v>
      </c>
      <c r="D356" t="s">
        <v>969</v>
      </c>
      <c r="E356" t="s">
        <v>826</v>
      </c>
      <c r="F356" t="s">
        <v>71</v>
      </c>
      <c r="G356" t="s">
        <v>106</v>
      </c>
      <c r="H356" t="s">
        <v>304</v>
      </c>
      <c r="I356" t="s">
        <v>74</v>
      </c>
      <c r="J356" t="s">
        <v>341</v>
      </c>
      <c r="K356" t="s">
        <v>59</v>
      </c>
      <c r="L356" t="s">
        <v>67</v>
      </c>
      <c r="M356" t="s">
        <v>76</v>
      </c>
      <c r="N356" s="34">
        <v>43046</v>
      </c>
      <c r="O356" s="62">
        <v>24000</v>
      </c>
      <c r="P356" s="62">
        <v>39300</v>
      </c>
      <c r="Q356" s="62">
        <v>15300</v>
      </c>
      <c r="R356">
        <v>25</v>
      </c>
      <c r="S356" s="62">
        <v>982500</v>
      </c>
      <c r="T356" s="15">
        <v>0.09</v>
      </c>
      <c r="U356" s="62">
        <v>88425</v>
      </c>
      <c r="V356" s="62">
        <v>894075</v>
      </c>
    </row>
    <row r="357" spans="1:22" x14ac:dyDescent="0.3">
      <c r="A357" t="s">
        <v>970</v>
      </c>
      <c r="B357" s="34">
        <v>43045</v>
      </c>
      <c r="C357">
        <v>2017</v>
      </c>
      <c r="D357" t="s">
        <v>971</v>
      </c>
      <c r="E357" t="s">
        <v>189</v>
      </c>
      <c r="F357" t="s">
        <v>2228</v>
      </c>
      <c r="G357" t="s">
        <v>55</v>
      </c>
      <c r="H357" t="s">
        <v>56</v>
      </c>
      <c r="I357" t="s">
        <v>92</v>
      </c>
      <c r="J357" t="s">
        <v>367</v>
      </c>
      <c r="K357" t="s">
        <v>59</v>
      </c>
      <c r="L357" t="s">
        <v>60</v>
      </c>
      <c r="M357" t="s">
        <v>61</v>
      </c>
      <c r="N357" s="34">
        <v>43047</v>
      </c>
      <c r="O357" s="62">
        <v>29700</v>
      </c>
      <c r="P357" s="62">
        <v>47250</v>
      </c>
      <c r="Q357" s="62">
        <v>17550</v>
      </c>
      <c r="R357">
        <v>46</v>
      </c>
      <c r="S357" s="62">
        <v>2173500</v>
      </c>
      <c r="T357" s="15">
        <v>0.1</v>
      </c>
      <c r="U357" s="62">
        <v>217350</v>
      </c>
      <c r="V357" s="62">
        <v>1956150</v>
      </c>
    </row>
    <row r="358" spans="1:22" x14ac:dyDescent="0.3">
      <c r="A358" t="s">
        <v>972</v>
      </c>
      <c r="B358" s="34">
        <v>43046</v>
      </c>
      <c r="C358">
        <v>2017</v>
      </c>
      <c r="D358" t="s">
        <v>973</v>
      </c>
      <c r="E358" t="s">
        <v>551</v>
      </c>
      <c r="F358" t="s">
        <v>71</v>
      </c>
      <c r="G358" t="s">
        <v>55</v>
      </c>
      <c r="H358" t="s">
        <v>112</v>
      </c>
      <c r="I358" t="s">
        <v>92</v>
      </c>
      <c r="J358" t="s">
        <v>751</v>
      </c>
      <c r="K358" t="s">
        <v>81</v>
      </c>
      <c r="L358" t="s">
        <v>459</v>
      </c>
      <c r="M358" t="s">
        <v>61</v>
      </c>
      <c r="N358" s="34">
        <v>43055</v>
      </c>
      <c r="O358" s="62">
        <v>5669850</v>
      </c>
      <c r="P358" s="62">
        <v>8999850</v>
      </c>
      <c r="Q358" s="62">
        <v>3330000</v>
      </c>
      <c r="R358">
        <v>25</v>
      </c>
      <c r="S358" s="62">
        <v>224996250</v>
      </c>
      <c r="T358" s="15">
        <v>7.0000000000000007E-2</v>
      </c>
      <c r="U358" s="62">
        <v>15749738</v>
      </c>
      <c r="V358" s="62">
        <v>209246513</v>
      </c>
    </row>
    <row r="359" spans="1:22" x14ac:dyDescent="0.3">
      <c r="A359" t="s">
        <v>974</v>
      </c>
      <c r="B359" s="34">
        <v>43046</v>
      </c>
      <c r="C359">
        <v>2017</v>
      </c>
      <c r="D359" t="s">
        <v>973</v>
      </c>
      <c r="E359" t="s">
        <v>551</v>
      </c>
      <c r="F359" t="s">
        <v>71</v>
      </c>
      <c r="G359" t="s">
        <v>55</v>
      </c>
      <c r="H359" t="s">
        <v>112</v>
      </c>
      <c r="I359" t="s">
        <v>92</v>
      </c>
      <c r="J359" t="s">
        <v>341</v>
      </c>
      <c r="K359" t="s">
        <v>59</v>
      </c>
      <c r="L359" t="s">
        <v>67</v>
      </c>
      <c r="M359" t="s">
        <v>61</v>
      </c>
      <c r="N359" s="34">
        <v>43053</v>
      </c>
      <c r="O359" s="62">
        <v>24000</v>
      </c>
      <c r="P359" s="62">
        <v>39300</v>
      </c>
      <c r="Q359" s="62">
        <v>15300</v>
      </c>
      <c r="R359">
        <v>10</v>
      </c>
      <c r="S359" s="62">
        <v>393000</v>
      </c>
      <c r="T359" s="15">
        <v>0.08</v>
      </c>
      <c r="U359" s="62">
        <v>31440</v>
      </c>
      <c r="V359" s="62">
        <v>361560</v>
      </c>
    </row>
    <row r="360" spans="1:22" x14ac:dyDescent="0.3">
      <c r="A360" t="s">
        <v>975</v>
      </c>
      <c r="B360" s="34">
        <v>43048</v>
      </c>
      <c r="C360">
        <v>2017</v>
      </c>
      <c r="D360" t="s">
        <v>976</v>
      </c>
      <c r="E360" t="s">
        <v>977</v>
      </c>
      <c r="F360" t="s">
        <v>71</v>
      </c>
      <c r="G360" t="s">
        <v>72</v>
      </c>
      <c r="H360" t="s">
        <v>194</v>
      </c>
      <c r="I360" t="s">
        <v>117</v>
      </c>
      <c r="J360" t="s">
        <v>226</v>
      </c>
      <c r="K360" t="s">
        <v>81</v>
      </c>
      <c r="L360" t="s">
        <v>227</v>
      </c>
      <c r="M360" t="s">
        <v>61</v>
      </c>
      <c r="N360" s="34">
        <v>43050</v>
      </c>
      <c r="O360" s="62">
        <v>132300</v>
      </c>
      <c r="P360" s="62">
        <v>314850</v>
      </c>
      <c r="Q360" s="62">
        <v>182550</v>
      </c>
      <c r="R360">
        <v>9</v>
      </c>
      <c r="S360" s="62">
        <v>2833650</v>
      </c>
      <c r="T360" s="15">
        <v>0.08</v>
      </c>
      <c r="U360" s="62">
        <v>226692</v>
      </c>
      <c r="V360" s="62">
        <v>2606958</v>
      </c>
    </row>
    <row r="361" spans="1:22" x14ac:dyDescent="0.3">
      <c r="A361" t="s">
        <v>978</v>
      </c>
      <c r="B361" s="34">
        <v>43050</v>
      </c>
      <c r="C361">
        <v>2017</v>
      </c>
      <c r="D361" t="s">
        <v>979</v>
      </c>
      <c r="E361" t="s">
        <v>116</v>
      </c>
      <c r="F361" t="s">
        <v>2228</v>
      </c>
      <c r="G361" t="s">
        <v>106</v>
      </c>
      <c r="H361" t="s">
        <v>56</v>
      </c>
      <c r="I361" t="s">
        <v>57</v>
      </c>
      <c r="J361" t="s">
        <v>950</v>
      </c>
      <c r="K361" t="s">
        <v>59</v>
      </c>
      <c r="L361" t="s">
        <v>60</v>
      </c>
      <c r="M361" t="s">
        <v>61</v>
      </c>
      <c r="N361" s="34">
        <v>43051</v>
      </c>
      <c r="O361" s="62">
        <v>27600</v>
      </c>
      <c r="P361" s="62">
        <v>43200</v>
      </c>
      <c r="Q361" s="62">
        <v>15600</v>
      </c>
      <c r="R361">
        <v>11</v>
      </c>
      <c r="S361" s="62">
        <v>475200</v>
      </c>
      <c r="T361" s="15">
        <v>0.02</v>
      </c>
      <c r="U361" s="62">
        <v>9504</v>
      </c>
      <c r="V361" s="62">
        <v>465696</v>
      </c>
    </row>
    <row r="362" spans="1:22" x14ac:dyDescent="0.3">
      <c r="A362" t="s">
        <v>980</v>
      </c>
      <c r="B362" s="34">
        <v>43050</v>
      </c>
      <c r="C362">
        <v>2017</v>
      </c>
      <c r="D362" t="s">
        <v>981</v>
      </c>
      <c r="E362" t="s">
        <v>101</v>
      </c>
      <c r="F362" t="s">
        <v>71</v>
      </c>
      <c r="G362" t="s">
        <v>106</v>
      </c>
      <c r="H362" t="s">
        <v>97</v>
      </c>
      <c r="I362" t="s">
        <v>57</v>
      </c>
      <c r="J362" t="s">
        <v>234</v>
      </c>
      <c r="K362" t="s">
        <v>59</v>
      </c>
      <c r="L362" t="s">
        <v>60</v>
      </c>
      <c r="M362" t="s">
        <v>61</v>
      </c>
      <c r="N362" s="34">
        <v>43052</v>
      </c>
      <c r="O362" s="62">
        <v>208200</v>
      </c>
      <c r="P362" s="62">
        <v>335700</v>
      </c>
      <c r="Q362" s="62">
        <v>127500</v>
      </c>
      <c r="R362">
        <v>34</v>
      </c>
      <c r="S362" s="62">
        <v>11413800</v>
      </c>
      <c r="T362" s="15">
        <v>0.01</v>
      </c>
      <c r="U362" s="62">
        <v>114138</v>
      </c>
      <c r="V362" s="62">
        <v>11299662</v>
      </c>
    </row>
    <row r="363" spans="1:22" x14ac:dyDescent="0.3">
      <c r="A363" t="s">
        <v>982</v>
      </c>
      <c r="B363" s="34">
        <v>43050</v>
      </c>
      <c r="C363">
        <v>2017</v>
      </c>
      <c r="D363" t="s">
        <v>983</v>
      </c>
      <c r="E363" t="s">
        <v>169</v>
      </c>
      <c r="F363" t="s">
        <v>2228</v>
      </c>
      <c r="G363" t="s">
        <v>72</v>
      </c>
      <c r="H363" t="s">
        <v>65</v>
      </c>
      <c r="I363" t="s">
        <v>117</v>
      </c>
      <c r="J363" t="s">
        <v>118</v>
      </c>
      <c r="K363" t="s">
        <v>59</v>
      </c>
      <c r="L363" t="s">
        <v>60</v>
      </c>
      <c r="M363" t="s">
        <v>61</v>
      </c>
      <c r="N363" s="34">
        <v>43052</v>
      </c>
      <c r="O363" s="62">
        <v>73350</v>
      </c>
      <c r="P363" s="62">
        <v>114600</v>
      </c>
      <c r="Q363" s="62">
        <v>41250</v>
      </c>
      <c r="R363">
        <v>7</v>
      </c>
      <c r="S363" s="62">
        <v>802200</v>
      </c>
      <c r="T363" s="15">
        <v>0.06</v>
      </c>
      <c r="U363" s="62">
        <v>48132</v>
      </c>
      <c r="V363" s="62">
        <v>754068</v>
      </c>
    </row>
    <row r="364" spans="1:22" x14ac:dyDescent="0.3">
      <c r="A364" t="s">
        <v>984</v>
      </c>
      <c r="B364" s="34">
        <v>43054</v>
      </c>
      <c r="C364">
        <v>2017</v>
      </c>
      <c r="D364" t="s">
        <v>985</v>
      </c>
      <c r="E364" t="s">
        <v>628</v>
      </c>
      <c r="F364" t="s">
        <v>71</v>
      </c>
      <c r="G364" t="s">
        <v>72</v>
      </c>
      <c r="H364" t="s">
        <v>304</v>
      </c>
      <c r="I364" t="s">
        <v>117</v>
      </c>
      <c r="J364" t="s">
        <v>465</v>
      </c>
      <c r="K364" t="s">
        <v>59</v>
      </c>
      <c r="L364" t="s">
        <v>60</v>
      </c>
      <c r="M364" t="s">
        <v>61</v>
      </c>
      <c r="N364" s="34">
        <v>43055</v>
      </c>
      <c r="O364" s="62">
        <v>52500</v>
      </c>
      <c r="P364" s="62">
        <v>86100</v>
      </c>
      <c r="Q364" s="62">
        <v>33600</v>
      </c>
      <c r="R364">
        <v>7</v>
      </c>
      <c r="S364" s="62">
        <v>602700</v>
      </c>
      <c r="T364" s="15">
        <v>0.04</v>
      </c>
      <c r="U364" s="62">
        <v>24108</v>
      </c>
      <c r="V364" s="62">
        <v>578592</v>
      </c>
    </row>
    <row r="365" spans="1:22" x14ac:dyDescent="0.3">
      <c r="A365" t="s">
        <v>986</v>
      </c>
      <c r="B365" s="34">
        <v>43056</v>
      </c>
      <c r="C365">
        <v>2017</v>
      </c>
      <c r="D365" t="s">
        <v>987</v>
      </c>
      <c r="E365" t="s">
        <v>53</v>
      </c>
      <c r="F365" t="s">
        <v>2228</v>
      </c>
      <c r="G365" t="s">
        <v>87</v>
      </c>
      <c r="H365" t="s">
        <v>56</v>
      </c>
      <c r="I365" t="s">
        <v>57</v>
      </c>
      <c r="J365" t="s">
        <v>93</v>
      </c>
      <c r="K365" t="s">
        <v>59</v>
      </c>
      <c r="L365" t="s">
        <v>67</v>
      </c>
      <c r="M365" t="s">
        <v>61</v>
      </c>
      <c r="N365" s="34">
        <v>43058</v>
      </c>
      <c r="O365" s="62">
        <v>16350</v>
      </c>
      <c r="P365" s="62">
        <v>39000</v>
      </c>
      <c r="Q365" s="62">
        <v>22650</v>
      </c>
      <c r="R365">
        <v>43</v>
      </c>
      <c r="S365" s="62">
        <v>1677000</v>
      </c>
      <c r="T365" s="15">
        <v>0.06</v>
      </c>
      <c r="U365" s="62">
        <v>100620</v>
      </c>
      <c r="V365" s="62">
        <v>1576380</v>
      </c>
    </row>
    <row r="366" spans="1:22" x14ac:dyDescent="0.3">
      <c r="A366" t="s">
        <v>988</v>
      </c>
      <c r="B366" s="34">
        <v>43057</v>
      </c>
      <c r="C366">
        <v>2017</v>
      </c>
      <c r="D366" t="s">
        <v>989</v>
      </c>
      <c r="E366" t="s">
        <v>990</v>
      </c>
      <c r="F366" t="s">
        <v>71</v>
      </c>
      <c r="G366" t="s">
        <v>72</v>
      </c>
      <c r="H366" t="s">
        <v>316</v>
      </c>
      <c r="I366" t="s">
        <v>92</v>
      </c>
      <c r="J366" t="s">
        <v>415</v>
      </c>
      <c r="K366" t="s">
        <v>59</v>
      </c>
      <c r="L366" t="s">
        <v>60</v>
      </c>
      <c r="M366" t="s">
        <v>61</v>
      </c>
      <c r="N366" s="34">
        <v>43057</v>
      </c>
      <c r="O366" s="62">
        <v>54750</v>
      </c>
      <c r="P366" s="62">
        <v>89700</v>
      </c>
      <c r="Q366" s="62">
        <v>34950</v>
      </c>
      <c r="R366">
        <v>32</v>
      </c>
      <c r="S366" s="62">
        <v>2870400</v>
      </c>
      <c r="T366" s="15">
        <v>0.1</v>
      </c>
      <c r="U366" s="62">
        <v>287040</v>
      </c>
      <c r="V366" s="62">
        <v>2583360</v>
      </c>
    </row>
    <row r="367" spans="1:22" x14ac:dyDescent="0.3">
      <c r="A367" t="s">
        <v>991</v>
      </c>
      <c r="B367" s="34">
        <v>43058</v>
      </c>
      <c r="C367">
        <v>2017</v>
      </c>
      <c r="D367" t="s">
        <v>992</v>
      </c>
      <c r="E367" t="s">
        <v>145</v>
      </c>
      <c r="F367" t="s">
        <v>71</v>
      </c>
      <c r="G367" t="s">
        <v>106</v>
      </c>
      <c r="H367" t="s">
        <v>146</v>
      </c>
      <c r="I367" t="s">
        <v>74</v>
      </c>
      <c r="J367" t="s">
        <v>510</v>
      </c>
      <c r="K367" t="s">
        <v>59</v>
      </c>
      <c r="L367" t="s">
        <v>67</v>
      </c>
      <c r="M367" t="s">
        <v>61</v>
      </c>
      <c r="N367" s="34">
        <v>43060</v>
      </c>
      <c r="O367" s="62">
        <v>49800</v>
      </c>
      <c r="P367" s="62">
        <v>77700</v>
      </c>
      <c r="Q367" s="62">
        <v>27900</v>
      </c>
      <c r="R367">
        <v>17</v>
      </c>
      <c r="S367" s="62">
        <v>1320900</v>
      </c>
      <c r="T367" s="15">
        <v>0.02</v>
      </c>
      <c r="U367" s="62">
        <v>26418</v>
      </c>
      <c r="V367" s="62">
        <v>1294482</v>
      </c>
    </row>
    <row r="368" spans="1:22" x14ac:dyDescent="0.3">
      <c r="A368" t="s">
        <v>993</v>
      </c>
      <c r="B368" s="34">
        <v>43062</v>
      </c>
      <c r="C368">
        <v>2017</v>
      </c>
      <c r="D368" t="s">
        <v>994</v>
      </c>
      <c r="E368" t="s">
        <v>401</v>
      </c>
      <c r="F368" t="s">
        <v>71</v>
      </c>
      <c r="G368" t="s">
        <v>72</v>
      </c>
      <c r="H368" t="s">
        <v>155</v>
      </c>
      <c r="I368" t="s">
        <v>74</v>
      </c>
      <c r="J368" t="s">
        <v>394</v>
      </c>
      <c r="K368" t="s">
        <v>59</v>
      </c>
      <c r="L368" t="s">
        <v>67</v>
      </c>
      <c r="M368" t="s">
        <v>61</v>
      </c>
      <c r="N368" s="34">
        <v>43063</v>
      </c>
      <c r="O368" s="62">
        <v>3600</v>
      </c>
      <c r="P368" s="62">
        <v>18900</v>
      </c>
      <c r="Q368" s="62">
        <v>15300</v>
      </c>
      <c r="R368">
        <v>2</v>
      </c>
      <c r="S368" s="62">
        <v>37800</v>
      </c>
      <c r="T368" s="15">
        <v>0.06</v>
      </c>
      <c r="U368" s="62">
        <v>2268</v>
      </c>
      <c r="V368" s="62">
        <v>35532</v>
      </c>
    </row>
    <row r="369" spans="1:22" x14ac:dyDescent="0.3">
      <c r="A369" t="s">
        <v>995</v>
      </c>
      <c r="B369" s="34">
        <v>43062</v>
      </c>
      <c r="C369">
        <v>2017</v>
      </c>
      <c r="D369" t="s">
        <v>373</v>
      </c>
      <c r="E369" t="s">
        <v>340</v>
      </c>
      <c r="F369" t="s">
        <v>2228</v>
      </c>
      <c r="G369" t="s">
        <v>106</v>
      </c>
      <c r="H369" t="s">
        <v>65</v>
      </c>
      <c r="I369" t="s">
        <v>74</v>
      </c>
      <c r="J369" t="s">
        <v>238</v>
      </c>
      <c r="K369" t="s">
        <v>59</v>
      </c>
      <c r="L369" t="s">
        <v>67</v>
      </c>
      <c r="M369" t="s">
        <v>61</v>
      </c>
      <c r="N369" s="34">
        <v>43065</v>
      </c>
      <c r="O369" s="62">
        <v>323400</v>
      </c>
      <c r="P369" s="62">
        <v>548250</v>
      </c>
      <c r="Q369" s="62">
        <v>224850</v>
      </c>
      <c r="R369">
        <v>24</v>
      </c>
      <c r="S369" s="62">
        <v>13158000</v>
      </c>
      <c r="T369" s="15">
        <v>7.0000000000000007E-2</v>
      </c>
      <c r="U369" s="62">
        <v>921060</v>
      </c>
      <c r="V369" s="62">
        <v>12236940</v>
      </c>
    </row>
    <row r="370" spans="1:22" x14ac:dyDescent="0.3">
      <c r="A370" t="s">
        <v>996</v>
      </c>
      <c r="B370" s="34">
        <v>43062</v>
      </c>
      <c r="C370">
        <v>2017</v>
      </c>
      <c r="D370" t="s">
        <v>997</v>
      </c>
      <c r="E370" t="s">
        <v>340</v>
      </c>
      <c r="F370" t="s">
        <v>2228</v>
      </c>
      <c r="G370" t="s">
        <v>72</v>
      </c>
      <c r="H370" t="s">
        <v>65</v>
      </c>
      <c r="I370" t="s">
        <v>117</v>
      </c>
      <c r="J370" t="s">
        <v>248</v>
      </c>
      <c r="K370" t="s">
        <v>59</v>
      </c>
      <c r="L370" t="s">
        <v>67</v>
      </c>
      <c r="M370" t="s">
        <v>61</v>
      </c>
      <c r="N370" s="34">
        <v>43064</v>
      </c>
      <c r="O370" s="62">
        <v>56250</v>
      </c>
      <c r="P370" s="62">
        <v>106200</v>
      </c>
      <c r="Q370" s="62">
        <v>49950</v>
      </c>
      <c r="R370">
        <v>47</v>
      </c>
      <c r="S370" s="62">
        <v>4991400</v>
      </c>
      <c r="T370" s="15">
        <v>0.1</v>
      </c>
      <c r="U370" s="62">
        <v>499140</v>
      </c>
      <c r="V370" s="62">
        <v>4492260</v>
      </c>
    </row>
    <row r="371" spans="1:22" x14ac:dyDescent="0.3">
      <c r="A371" t="s">
        <v>998</v>
      </c>
      <c r="B371" s="34">
        <v>43062</v>
      </c>
      <c r="C371">
        <v>2017</v>
      </c>
      <c r="D371" t="s">
        <v>999</v>
      </c>
      <c r="E371" t="s">
        <v>53</v>
      </c>
      <c r="F371" t="s">
        <v>2228</v>
      </c>
      <c r="G371" t="s">
        <v>87</v>
      </c>
      <c r="H371" t="s">
        <v>56</v>
      </c>
      <c r="I371" t="s">
        <v>57</v>
      </c>
      <c r="J371" t="s">
        <v>331</v>
      </c>
      <c r="K371" t="s">
        <v>59</v>
      </c>
      <c r="L371" t="s">
        <v>67</v>
      </c>
      <c r="M371" t="s">
        <v>76</v>
      </c>
      <c r="N371" s="34">
        <v>43064</v>
      </c>
      <c r="O371" s="62">
        <v>43500</v>
      </c>
      <c r="P371" s="62">
        <v>71400</v>
      </c>
      <c r="Q371" s="62">
        <v>27900</v>
      </c>
      <c r="R371">
        <v>11</v>
      </c>
      <c r="S371" s="62">
        <v>785400</v>
      </c>
      <c r="T371" s="15">
        <v>0.08</v>
      </c>
      <c r="U371" s="62">
        <v>62832</v>
      </c>
      <c r="V371" s="62">
        <v>722568</v>
      </c>
    </row>
    <row r="372" spans="1:22" x14ac:dyDescent="0.3">
      <c r="A372" t="s">
        <v>1000</v>
      </c>
      <c r="B372" s="34">
        <v>43063</v>
      </c>
      <c r="C372">
        <v>2017</v>
      </c>
      <c r="D372" t="s">
        <v>244</v>
      </c>
      <c r="E372" t="s">
        <v>245</v>
      </c>
      <c r="F372" t="s">
        <v>71</v>
      </c>
      <c r="G372" t="s">
        <v>55</v>
      </c>
      <c r="H372" t="s">
        <v>146</v>
      </c>
      <c r="I372" t="s">
        <v>92</v>
      </c>
      <c r="J372" t="s">
        <v>186</v>
      </c>
      <c r="K372" t="s">
        <v>81</v>
      </c>
      <c r="L372" t="s">
        <v>60</v>
      </c>
      <c r="M372" t="s">
        <v>61</v>
      </c>
      <c r="N372" s="34">
        <v>43070</v>
      </c>
      <c r="O372" s="62">
        <v>95850</v>
      </c>
      <c r="P372" s="62">
        <v>299700</v>
      </c>
      <c r="Q372" s="62">
        <v>203850</v>
      </c>
      <c r="R372">
        <v>5</v>
      </c>
      <c r="S372" s="62">
        <v>1498500</v>
      </c>
      <c r="T372" s="15">
        <v>0.09</v>
      </c>
      <c r="U372" s="62">
        <v>134865</v>
      </c>
      <c r="V372" s="62">
        <v>1363635</v>
      </c>
    </row>
    <row r="373" spans="1:22" x14ac:dyDescent="0.3">
      <c r="A373" t="s">
        <v>1001</v>
      </c>
      <c r="B373" s="34">
        <v>43073</v>
      </c>
      <c r="C373">
        <v>2017</v>
      </c>
      <c r="D373" t="s">
        <v>1002</v>
      </c>
      <c r="E373" t="s">
        <v>364</v>
      </c>
      <c r="F373" t="s">
        <v>71</v>
      </c>
      <c r="G373" t="s">
        <v>55</v>
      </c>
      <c r="H373" t="s">
        <v>97</v>
      </c>
      <c r="I373" t="s">
        <v>107</v>
      </c>
      <c r="J373" t="s">
        <v>1003</v>
      </c>
      <c r="K373" t="s">
        <v>59</v>
      </c>
      <c r="L373" t="s">
        <v>60</v>
      </c>
      <c r="M373" t="s">
        <v>61</v>
      </c>
      <c r="N373" s="34">
        <v>43074</v>
      </c>
      <c r="O373" s="62">
        <v>60450</v>
      </c>
      <c r="P373" s="62">
        <v>140700</v>
      </c>
      <c r="Q373" s="62">
        <v>80250</v>
      </c>
      <c r="R373">
        <v>17</v>
      </c>
      <c r="S373" s="62">
        <v>2391900</v>
      </c>
      <c r="T373" s="15">
        <v>0.09</v>
      </c>
      <c r="U373" s="62">
        <v>215271</v>
      </c>
      <c r="V373" s="62">
        <v>2176629</v>
      </c>
    </row>
    <row r="374" spans="1:22" x14ac:dyDescent="0.3">
      <c r="A374" t="s">
        <v>1004</v>
      </c>
      <c r="B374" s="34">
        <v>43076</v>
      </c>
      <c r="C374">
        <v>2017</v>
      </c>
      <c r="D374" t="s">
        <v>907</v>
      </c>
      <c r="E374" t="s">
        <v>340</v>
      </c>
      <c r="F374" t="s">
        <v>2228</v>
      </c>
      <c r="G374" t="s">
        <v>72</v>
      </c>
      <c r="H374" t="s">
        <v>65</v>
      </c>
      <c r="I374" t="s">
        <v>57</v>
      </c>
      <c r="J374" t="s">
        <v>252</v>
      </c>
      <c r="K374" t="s">
        <v>253</v>
      </c>
      <c r="L374" t="s">
        <v>136</v>
      </c>
      <c r="M374" t="s">
        <v>61</v>
      </c>
      <c r="N374" s="34">
        <v>43078</v>
      </c>
      <c r="O374" s="62">
        <v>82500</v>
      </c>
      <c r="P374" s="62">
        <v>183300</v>
      </c>
      <c r="Q374" s="62">
        <v>100800</v>
      </c>
      <c r="R374">
        <v>37</v>
      </c>
      <c r="S374" s="62">
        <v>6782100</v>
      </c>
      <c r="T374" s="15">
        <v>0.09</v>
      </c>
      <c r="U374" s="62">
        <v>610389</v>
      </c>
      <c r="V374" s="62">
        <v>6171711</v>
      </c>
    </row>
    <row r="375" spans="1:22" x14ac:dyDescent="0.3">
      <c r="A375" t="s">
        <v>1005</v>
      </c>
      <c r="B375" s="34">
        <v>43076</v>
      </c>
      <c r="C375">
        <v>2017</v>
      </c>
      <c r="D375" t="s">
        <v>1006</v>
      </c>
      <c r="E375" t="s">
        <v>756</v>
      </c>
      <c r="F375" t="s">
        <v>71</v>
      </c>
      <c r="G375" t="s">
        <v>55</v>
      </c>
      <c r="H375" t="s">
        <v>146</v>
      </c>
      <c r="I375" t="s">
        <v>57</v>
      </c>
      <c r="J375" t="s">
        <v>349</v>
      </c>
      <c r="K375" t="s">
        <v>59</v>
      </c>
      <c r="L375" t="s">
        <v>67</v>
      </c>
      <c r="M375" t="s">
        <v>61</v>
      </c>
      <c r="N375" s="34">
        <v>43078</v>
      </c>
      <c r="O375" s="62">
        <v>166650</v>
      </c>
      <c r="P375" s="62">
        <v>297600</v>
      </c>
      <c r="Q375" s="62">
        <v>130950</v>
      </c>
      <c r="R375">
        <v>28</v>
      </c>
      <c r="S375" s="62">
        <v>8332800</v>
      </c>
      <c r="T375" s="15">
        <v>0.06</v>
      </c>
      <c r="U375" s="62">
        <v>499968</v>
      </c>
      <c r="V375" s="62">
        <v>7832832</v>
      </c>
    </row>
    <row r="376" spans="1:22" x14ac:dyDescent="0.3">
      <c r="A376" t="s">
        <v>1007</v>
      </c>
      <c r="B376" s="34">
        <v>43077</v>
      </c>
      <c r="C376">
        <v>2017</v>
      </c>
      <c r="D376" t="s">
        <v>476</v>
      </c>
      <c r="E376" t="s">
        <v>477</v>
      </c>
      <c r="F376" t="s">
        <v>261</v>
      </c>
      <c r="G376" t="s">
        <v>72</v>
      </c>
      <c r="H376" t="s">
        <v>146</v>
      </c>
      <c r="I376" t="s">
        <v>117</v>
      </c>
      <c r="J376" t="s">
        <v>197</v>
      </c>
      <c r="K376" t="s">
        <v>81</v>
      </c>
      <c r="L376" t="s">
        <v>60</v>
      </c>
      <c r="M376" t="s">
        <v>61</v>
      </c>
      <c r="N376" s="34">
        <v>43077</v>
      </c>
      <c r="O376" s="62">
        <v>151050</v>
      </c>
      <c r="P376" s="62">
        <v>239700</v>
      </c>
      <c r="Q376" s="62">
        <v>88650</v>
      </c>
      <c r="R376">
        <v>46</v>
      </c>
      <c r="S376" s="62">
        <v>11026200</v>
      </c>
      <c r="T376" s="15">
        <v>0.02</v>
      </c>
      <c r="U376" s="62">
        <v>220524</v>
      </c>
      <c r="V376" s="62">
        <v>10805676</v>
      </c>
    </row>
    <row r="377" spans="1:22" x14ac:dyDescent="0.3">
      <c r="A377" t="s">
        <v>1008</v>
      </c>
      <c r="B377" s="34">
        <v>43078</v>
      </c>
      <c r="C377">
        <v>2017</v>
      </c>
      <c r="D377" t="s">
        <v>1009</v>
      </c>
      <c r="E377" t="s">
        <v>172</v>
      </c>
      <c r="F377" t="s">
        <v>2228</v>
      </c>
      <c r="G377" t="s">
        <v>55</v>
      </c>
      <c r="H377" t="s">
        <v>65</v>
      </c>
      <c r="I377" t="s">
        <v>107</v>
      </c>
      <c r="J377" t="s">
        <v>341</v>
      </c>
      <c r="K377" t="s">
        <v>59</v>
      </c>
      <c r="L377" t="s">
        <v>67</v>
      </c>
      <c r="M377" t="s">
        <v>76</v>
      </c>
      <c r="N377" s="34">
        <v>43079</v>
      </c>
      <c r="O377" s="62">
        <v>24000</v>
      </c>
      <c r="P377" s="62">
        <v>39300</v>
      </c>
      <c r="Q377" s="62">
        <v>15300</v>
      </c>
      <c r="R377">
        <v>45</v>
      </c>
      <c r="S377" s="62">
        <v>1768500</v>
      </c>
      <c r="T377" s="15">
        <v>0.01</v>
      </c>
      <c r="U377" s="62">
        <v>17685</v>
      </c>
      <c r="V377" s="62">
        <v>1750815</v>
      </c>
    </row>
    <row r="378" spans="1:22" x14ac:dyDescent="0.3">
      <c r="A378" t="s">
        <v>1010</v>
      </c>
      <c r="B378" s="34">
        <v>43079</v>
      </c>
      <c r="C378">
        <v>2017</v>
      </c>
      <c r="D378" t="s">
        <v>1011</v>
      </c>
      <c r="E378" t="s">
        <v>449</v>
      </c>
      <c r="F378" t="s">
        <v>2228</v>
      </c>
      <c r="G378" t="s">
        <v>72</v>
      </c>
      <c r="H378" t="s">
        <v>56</v>
      </c>
      <c r="I378" t="s">
        <v>57</v>
      </c>
      <c r="J378" t="s">
        <v>406</v>
      </c>
      <c r="K378" t="s">
        <v>81</v>
      </c>
      <c r="L378" t="s">
        <v>82</v>
      </c>
      <c r="M378" t="s">
        <v>83</v>
      </c>
      <c r="N378" s="34">
        <v>43079</v>
      </c>
      <c r="O378" s="62">
        <v>4184850</v>
      </c>
      <c r="P378" s="62">
        <v>6749850</v>
      </c>
      <c r="Q378" s="62">
        <v>2565000</v>
      </c>
      <c r="R378">
        <v>15</v>
      </c>
      <c r="S378" s="62">
        <v>101247750</v>
      </c>
      <c r="T378" s="15">
        <v>0.04</v>
      </c>
      <c r="U378" s="62">
        <v>4049910</v>
      </c>
      <c r="V378" s="62">
        <v>97197840</v>
      </c>
    </row>
    <row r="379" spans="1:22" x14ac:dyDescent="0.3">
      <c r="A379" t="s">
        <v>1012</v>
      </c>
      <c r="B379" s="34">
        <v>43079</v>
      </c>
      <c r="C379">
        <v>2017</v>
      </c>
      <c r="D379" t="s">
        <v>1011</v>
      </c>
      <c r="E379" t="s">
        <v>449</v>
      </c>
      <c r="F379" t="s">
        <v>2228</v>
      </c>
      <c r="G379" t="s">
        <v>72</v>
      </c>
      <c r="H379" t="s">
        <v>56</v>
      </c>
      <c r="I379" t="s">
        <v>57</v>
      </c>
      <c r="J379" t="s">
        <v>173</v>
      </c>
      <c r="K379" t="s">
        <v>59</v>
      </c>
      <c r="L379" t="s">
        <v>67</v>
      </c>
      <c r="M379" t="s">
        <v>61</v>
      </c>
      <c r="N379" s="34">
        <v>43080</v>
      </c>
      <c r="O379" s="62">
        <v>37800</v>
      </c>
      <c r="P379" s="62">
        <v>60000</v>
      </c>
      <c r="Q379" s="62">
        <v>22200</v>
      </c>
      <c r="R379">
        <v>14</v>
      </c>
      <c r="S379" s="62">
        <v>840000</v>
      </c>
      <c r="T379" s="15">
        <v>0.06</v>
      </c>
      <c r="U379" s="62">
        <v>50400</v>
      </c>
      <c r="V379" s="62">
        <v>789600</v>
      </c>
    </row>
    <row r="380" spans="1:22" x14ac:dyDescent="0.3">
      <c r="A380" t="s">
        <v>1013</v>
      </c>
      <c r="B380" s="34">
        <v>43079</v>
      </c>
      <c r="C380">
        <v>2017</v>
      </c>
      <c r="D380" t="s">
        <v>325</v>
      </c>
      <c r="E380" t="s">
        <v>323</v>
      </c>
      <c r="F380" t="s">
        <v>71</v>
      </c>
      <c r="G380" t="s">
        <v>87</v>
      </c>
      <c r="H380" t="s">
        <v>194</v>
      </c>
      <c r="I380" t="s">
        <v>92</v>
      </c>
      <c r="J380" t="s">
        <v>410</v>
      </c>
      <c r="K380" t="s">
        <v>81</v>
      </c>
      <c r="L380" t="s">
        <v>60</v>
      </c>
      <c r="M380" t="s">
        <v>61</v>
      </c>
      <c r="N380" s="34">
        <v>43083</v>
      </c>
      <c r="O380" s="62">
        <v>97650</v>
      </c>
      <c r="P380" s="62">
        <v>464700</v>
      </c>
      <c r="Q380" s="62">
        <v>367050</v>
      </c>
      <c r="R380">
        <v>37</v>
      </c>
      <c r="S380" s="62">
        <v>17193900</v>
      </c>
      <c r="T380" s="15">
        <v>0.03</v>
      </c>
      <c r="U380" s="62">
        <v>515817</v>
      </c>
      <c r="V380" s="62">
        <v>16678083</v>
      </c>
    </row>
    <row r="381" spans="1:22" x14ac:dyDescent="0.3">
      <c r="A381" t="s">
        <v>1014</v>
      </c>
      <c r="B381" s="34">
        <v>43084</v>
      </c>
      <c r="C381">
        <v>2017</v>
      </c>
      <c r="D381" t="s">
        <v>858</v>
      </c>
      <c r="E381" t="s">
        <v>245</v>
      </c>
      <c r="F381" t="s">
        <v>71</v>
      </c>
      <c r="G381" t="s">
        <v>55</v>
      </c>
      <c r="H381" t="s">
        <v>146</v>
      </c>
      <c r="I381" t="s">
        <v>92</v>
      </c>
      <c r="J381" t="s">
        <v>197</v>
      </c>
      <c r="K381" t="s">
        <v>81</v>
      </c>
      <c r="L381" t="s">
        <v>60</v>
      </c>
      <c r="M381" t="s">
        <v>61</v>
      </c>
      <c r="N381" s="34">
        <v>43086</v>
      </c>
      <c r="O381" s="62">
        <v>151050</v>
      </c>
      <c r="P381" s="62">
        <v>239700</v>
      </c>
      <c r="Q381" s="62">
        <v>88650</v>
      </c>
      <c r="R381">
        <v>29</v>
      </c>
      <c r="S381" s="62">
        <v>6951300</v>
      </c>
      <c r="T381" s="15">
        <v>0.04</v>
      </c>
      <c r="U381" s="62">
        <v>278052</v>
      </c>
      <c r="V381" s="62">
        <v>6673248</v>
      </c>
    </row>
    <row r="382" spans="1:22" x14ac:dyDescent="0.3">
      <c r="A382" t="s">
        <v>1015</v>
      </c>
      <c r="B382" s="34">
        <v>43085</v>
      </c>
      <c r="C382">
        <v>2017</v>
      </c>
      <c r="D382" t="s">
        <v>1016</v>
      </c>
      <c r="E382" t="s">
        <v>154</v>
      </c>
      <c r="F382" t="s">
        <v>71</v>
      </c>
      <c r="G382" t="s">
        <v>106</v>
      </c>
      <c r="H382" t="s">
        <v>155</v>
      </c>
      <c r="I382" t="s">
        <v>117</v>
      </c>
      <c r="J382" t="s">
        <v>674</v>
      </c>
      <c r="K382" t="s">
        <v>59</v>
      </c>
      <c r="L382" t="s">
        <v>67</v>
      </c>
      <c r="M382" t="s">
        <v>61</v>
      </c>
      <c r="N382" s="34">
        <v>43087</v>
      </c>
      <c r="O382" s="62">
        <v>28800</v>
      </c>
      <c r="P382" s="62">
        <v>48900</v>
      </c>
      <c r="Q382" s="62">
        <v>20100</v>
      </c>
      <c r="R382">
        <v>31</v>
      </c>
      <c r="S382" s="62">
        <v>1515900</v>
      </c>
      <c r="T382" s="15">
        <v>0</v>
      </c>
      <c r="U382">
        <v>0</v>
      </c>
      <c r="V382" s="62">
        <v>1515900</v>
      </c>
    </row>
    <row r="383" spans="1:22" x14ac:dyDescent="0.3">
      <c r="A383" t="s">
        <v>1017</v>
      </c>
      <c r="B383" s="34">
        <v>43085</v>
      </c>
      <c r="C383">
        <v>2017</v>
      </c>
      <c r="D383" t="s">
        <v>1018</v>
      </c>
      <c r="E383" t="s">
        <v>1019</v>
      </c>
      <c r="F383" t="s">
        <v>261</v>
      </c>
      <c r="G383" t="s">
        <v>72</v>
      </c>
      <c r="H383" t="s">
        <v>112</v>
      </c>
      <c r="I383" t="s">
        <v>92</v>
      </c>
      <c r="J383" t="s">
        <v>412</v>
      </c>
      <c r="K383" t="s">
        <v>59</v>
      </c>
      <c r="L383" t="s">
        <v>67</v>
      </c>
      <c r="M383" t="s">
        <v>61</v>
      </c>
      <c r="N383" s="34">
        <v>43092</v>
      </c>
      <c r="O383" s="62">
        <v>44700</v>
      </c>
      <c r="P383" s="62">
        <v>87600</v>
      </c>
      <c r="Q383" s="62">
        <v>42900</v>
      </c>
      <c r="R383">
        <v>22</v>
      </c>
      <c r="S383" s="62">
        <v>1927200</v>
      </c>
      <c r="T383" s="15">
        <v>0.1</v>
      </c>
      <c r="U383" s="62">
        <v>192720</v>
      </c>
      <c r="V383" s="62">
        <v>1734480</v>
      </c>
    </row>
    <row r="384" spans="1:22" x14ac:dyDescent="0.3">
      <c r="A384" t="s">
        <v>1020</v>
      </c>
      <c r="B384" s="34">
        <v>43086</v>
      </c>
      <c r="C384">
        <v>2017</v>
      </c>
      <c r="D384" t="s">
        <v>461</v>
      </c>
      <c r="E384" t="s">
        <v>462</v>
      </c>
      <c r="F384" t="s">
        <v>71</v>
      </c>
      <c r="G384" t="s">
        <v>72</v>
      </c>
      <c r="H384" t="s">
        <v>112</v>
      </c>
      <c r="I384" t="s">
        <v>107</v>
      </c>
      <c r="J384" t="s">
        <v>530</v>
      </c>
      <c r="K384" t="s">
        <v>59</v>
      </c>
      <c r="L384" t="s">
        <v>136</v>
      </c>
      <c r="M384" t="s">
        <v>61</v>
      </c>
      <c r="N384" s="34">
        <v>43087</v>
      </c>
      <c r="O384" s="62">
        <v>37500</v>
      </c>
      <c r="P384" s="62">
        <v>85200</v>
      </c>
      <c r="Q384" s="62">
        <v>47700</v>
      </c>
      <c r="R384">
        <v>23</v>
      </c>
      <c r="S384" s="62">
        <v>1959600</v>
      </c>
      <c r="T384" s="15">
        <v>0.01</v>
      </c>
      <c r="U384" s="62">
        <v>19596</v>
      </c>
      <c r="V384" s="62">
        <v>1940004</v>
      </c>
    </row>
    <row r="385" spans="1:22" x14ac:dyDescent="0.3">
      <c r="A385" t="s">
        <v>1021</v>
      </c>
      <c r="B385" s="34">
        <v>43089</v>
      </c>
      <c r="C385">
        <v>2017</v>
      </c>
      <c r="D385" t="s">
        <v>282</v>
      </c>
      <c r="E385" t="s">
        <v>283</v>
      </c>
      <c r="F385" t="s">
        <v>261</v>
      </c>
      <c r="G385" t="s">
        <v>55</v>
      </c>
      <c r="H385" t="s">
        <v>194</v>
      </c>
      <c r="I385" t="s">
        <v>107</v>
      </c>
      <c r="J385" t="s">
        <v>265</v>
      </c>
      <c r="K385" t="s">
        <v>59</v>
      </c>
      <c r="L385" t="s">
        <v>60</v>
      </c>
      <c r="M385" t="s">
        <v>61</v>
      </c>
      <c r="N385" s="34">
        <v>43089</v>
      </c>
      <c r="O385" s="62">
        <v>17700</v>
      </c>
      <c r="P385" s="62">
        <v>28200</v>
      </c>
      <c r="Q385" s="62">
        <v>10500</v>
      </c>
      <c r="R385">
        <v>47</v>
      </c>
      <c r="S385" s="62">
        <v>1325400</v>
      </c>
      <c r="T385" s="15">
        <v>0.06</v>
      </c>
      <c r="U385" s="62">
        <v>79524</v>
      </c>
      <c r="V385" s="62">
        <v>1245876</v>
      </c>
    </row>
    <row r="386" spans="1:22" x14ac:dyDescent="0.3">
      <c r="A386" t="s">
        <v>1022</v>
      </c>
      <c r="B386" s="34">
        <v>43089</v>
      </c>
      <c r="C386">
        <v>2017</v>
      </c>
      <c r="D386" t="s">
        <v>282</v>
      </c>
      <c r="E386" t="s">
        <v>283</v>
      </c>
      <c r="F386" t="s">
        <v>261</v>
      </c>
      <c r="G386" t="s">
        <v>55</v>
      </c>
      <c r="H386" t="s">
        <v>194</v>
      </c>
      <c r="I386" t="s">
        <v>107</v>
      </c>
      <c r="J386" t="s">
        <v>390</v>
      </c>
      <c r="K386" t="s">
        <v>59</v>
      </c>
      <c r="L386" t="s">
        <v>67</v>
      </c>
      <c r="M386" t="s">
        <v>61</v>
      </c>
      <c r="N386" s="34">
        <v>43091</v>
      </c>
      <c r="O386" s="62">
        <v>19650</v>
      </c>
      <c r="P386" s="62">
        <v>42600</v>
      </c>
      <c r="Q386" s="62">
        <v>22950</v>
      </c>
      <c r="R386">
        <v>39</v>
      </c>
      <c r="S386" s="62">
        <v>1661400</v>
      </c>
      <c r="T386" s="15">
        <v>0.08</v>
      </c>
      <c r="U386" s="62">
        <v>132912</v>
      </c>
      <c r="V386" s="62">
        <v>1528488</v>
      </c>
    </row>
    <row r="387" spans="1:22" x14ac:dyDescent="0.3">
      <c r="A387" t="s">
        <v>1023</v>
      </c>
      <c r="B387" s="34">
        <v>43092</v>
      </c>
      <c r="C387">
        <v>2017</v>
      </c>
      <c r="D387" t="s">
        <v>609</v>
      </c>
      <c r="E387" t="s">
        <v>610</v>
      </c>
      <c r="F387" t="s">
        <v>261</v>
      </c>
      <c r="G387" t="s">
        <v>72</v>
      </c>
      <c r="H387" t="s">
        <v>112</v>
      </c>
      <c r="I387" t="s">
        <v>107</v>
      </c>
      <c r="J387" t="s">
        <v>648</v>
      </c>
      <c r="K387" t="s">
        <v>253</v>
      </c>
      <c r="L387" t="s">
        <v>136</v>
      </c>
      <c r="M387" t="s">
        <v>61</v>
      </c>
      <c r="N387" s="34">
        <v>43094</v>
      </c>
      <c r="O387" s="62">
        <v>170700</v>
      </c>
      <c r="P387" s="62">
        <v>279750</v>
      </c>
      <c r="Q387" s="62">
        <v>109050</v>
      </c>
      <c r="R387">
        <v>7</v>
      </c>
      <c r="S387" s="62">
        <v>1958250</v>
      </c>
      <c r="T387" s="15">
        <v>0.01</v>
      </c>
      <c r="U387" s="62">
        <v>19583</v>
      </c>
      <c r="V387" s="62">
        <v>1938668</v>
      </c>
    </row>
    <row r="388" spans="1:22" x14ac:dyDescent="0.3">
      <c r="A388" t="s">
        <v>1024</v>
      </c>
      <c r="B388" s="34">
        <v>43093</v>
      </c>
      <c r="C388">
        <v>2017</v>
      </c>
      <c r="D388" t="s">
        <v>971</v>
      </c>
      <c r="E388" t="s">
        <v>189</v>
      </c>
      <c r="F388" t="s">
        <v>2228</v>
      </c>
      <c r="G388" t="s">
        <v>55</v>
      </c>
      <c r="H388" t="s">
        <v>56</v>
      </c>
      <c r="I388" t="s">
        <v>74</v>
      </c>
      <c r="J388" t="s">
        <v>468</v>
      </c>
      <c r="K388" t="s">
        <v>59</v>
      </c>
      <c r="L388" t="s">
        <v>67</v>
      </c>
      <c r="M388" t="s">
        <v>61</v>
      </c>
      <c r="N388" s="34">
        <v>43095</v>
      </c>
      <c r="O388" s="62">
        <v>13950</v>
      </c>
      <c r="P388" s="62">
        <v>22200</v>
      </c>
      <c r="Q388" s="62">
        <v>8250</v>
      </c>
      <c r="R388">
        <v>15</v>
      </c>
      <c r="S388" s="62">
        <v>333000</v>
      </c>
      <c r="T388" s="15">
        <v>0.03</v>
      </c>
      <c r="U388" s="62">
        <v>9990</v>
      </c>
      <c r="V388" s="62">
        <v>323010</v>
      </c>
    </row>
    <row r="389" spans="1:22" x14ac:dyDescent="0.3">
      <c r="A389" t="s">
        <v>1025</v>
      </c>
      <c r="B389" s="34">
        <v>43094</v>
      </c>
      <c r="C389">
        <v>2017</v>
      </c>
      <c r="D389" t="s">
        <v>1026</v>
      </c>
      <c r="E389" t="s">
        <v>740</v>
      </c>
      <c r="F389" t="s">
        <v>71</v>
      </c>
      <c r="G389" t="s">
        <v>72</v>
      </c>
      <c r="H389" t="s">
        <v>97</v>
      </c>
      <c r="I389" t="s">
        <v>74</v>
      </c>
      <c r="J389" t="s">
        <v>894</v>
      </c>
      <c r="K389" t="s">
        <v>59</v>
      </c>
      <c r="L389" t="s">
        <v>67</v>
      </c>
      <c r="M389" t="s">
        <v>61</v>
      </c>
      <c r="N389" s="34">
        <v>43095</v>
      </c>
      <c r="O389" s="62">
        <v>16350</v>
      </c>
      <c r="P389" s="62">
        <v>27300</v>
      </c>
      <c r="Q389" s="62">
        <v>10950</v>
      </c>
      <c r="R389">
        <v>36</v>
      </c>
      <c r="S389" s="62">
        <v>982800</v>
      </c>
      <c r="T389" s="15">
        <v>0.09</v>
      </c>
      <c r="U389" s="62">
        <v>88452</v>
      </c>
      <c r="V389" s="62">
        <v>894348</v>
      </c>
    </row>
    <row r="390" spans="1:22" x14ac:dyDescent="0.3">
      <c r="A390" t="s">
        <v>1027</v>
      </c>
      <c r="B390" s="34">
        <v>43094</v>
      </c>
      <c r="C390">
        <v>2017</v>
      </c>
      <c r="D390" t="s">
        <v>1028</v>
      </c>
      <c r="E390" t="s">
        <v>105</v>
      </c>
      <c r="F390" t="s">
        <v>71</v>
      </c>
      <c r="G390" t="s">
        <v>87</v>
      </c>
      <c r="H390" t="s">
        <v>73</v>
      </c>
      <c r="I390" t="s">
        <v>92</v>
      </c>
      <c r="J390" t="s">
        <v>546</v>
      </c>
      <c r="K390" t="s">
        <v>59</v>
      </c>
      <c r="L390" t="s">
        <v>60</v>
      </c>
      <c r="M390" t="s">
        <v>61</v>
      </c>
      <c r="N390" s="34">
        <v>43101</v>
      </c>
      <c r="O390" s="62">
        <v>224250</v>
      </c>
      <c r="P390" s="62">
        <v>521400</v>
      </c>
      <c r="Q390" s="62">
        <v>297150</v>
      </c>
      <c r="R390">
        <v>34</v>
      </c>
      <c r="S390" s="62">
        <v>17727600</v>
      </c>
      <c r="T390" s="15">
        <v>0.03</v>
      </c>
      <c r="U390" s="62">
        <v>531828</v>
      </c>
      <c r="V390" s="62">
        <v>17195772</v>
      </c>
    </row>
    <row r="391" spans="1:22" x14ac:dyDescent="0.3">
      <c r="A391" t="s">
        <v>1029</v>
      </c>
      <c r="B391" s="34">
        <v>43095</v>
      </c>
      <c r="C391">
        <v>2017</v>
      </c>
      <c r="D391" t="s">
        <v>144</v>
      </c>
      <c r="E391" t="s">
        <v>145</v>
      </c>
      <c r="F391" t="s">
        <v>71</v>
      </c>
      <c r="G391" t="s">
        <v>106</v>
      </c>
      <c r="H391" t="s">
        <v>146</v>
      </c>
      <c r="I391" t="s">
        <v>92</v>
      </c>
      <c r="J391" t="s">
        <v>588</v>
      </c>
      <c r="K391" t="s">
        <v>59</v>
      </c>
      <c r="L391" t="s">
        <v>60</v>
      </c>
      <c r="M391" t="s">
        <v>61</v>
      </c>
      <c r="N391" s="34">
        <v>43099</v>
      </c>
      <c r="O391" s="62">
        <v>67950</v>
      </c>
      <c r="P391" s="62">
        <v>109500</v>
      </c>
      <c r="Q391" s="62">
        <v>41550</v>
      </c>
      <c r="R391">
        <v>26</v>
      </c>
      <c r="S391" s="62">
        <v>2847000</v>
      </c>
      <c r="T391" s="15">
        <v>0.03</v>
      </c>
      <c r="U391" s="62">
        <v>85410</v>
      </c>
      <c r="V391" s="62">
        <v>2761590</v>
      </c>
    </row>
    <row r="392" spans="1:22" x14ac:dyDescent="0.3">
      <c r="A392" t="s">
        <v>1030</v>
      </c>
      <c r="B392" s="34">
        <v>43099</v>
      </c>
      <c r="C392">
        <v>2017</v>
      </c>
      <c r="D392" t="s">
        <v>1031</v>
      </c>
      <c r="E392" t="s">
        <v>1032</v>
      </c>
      <c r="F392" t="s">
        <v>71</v>
      </c>
      <c r="G392" t="s">
        <v>72</v>
      </c>
      <c r="H392" t="s">
        <v>88</v>
      </c>
      <c r="I392" t="s">
        <v>74</v>
      </c>
      <c r="J392" t="s">
        <v>446</v>
      </c>
      <c r="K392" t="s">
        <v>59</v>
      </c>
      <c r="L392" t="s">
        <v>60</v>
      </c>
      <c r="M392" t="s">
        <v>61</v>
      </c>
      <c r="N392" s="34">
        <v>43100</v>
      </c>
      <c r="O392" s="62">
        <v>33900</v>
      </c>
      <c r="P392" s="62">
        <v>53700</v>
      </c>
      <c r="Q392" s="62">
        <v>19800</v>
      </c>
      <c r="R392">
        <v>19</v>
      </c>
      <c r="S392" s="62">
        <v>1020300</v>
      </c>
      <c r="T392" s="15">
        <v>0</v>
      </c>
      <c r="U392">
        <v>0</v>
      </c>
      <c r="V392" s="62">
        <v>1020300</v>
      </c>
    </row>
    <row r="393" spans="1:22" x14ac:dyDescent="0.3">
      <c r="A393" t="s">
        <v>1033</v>
      </c>
      <c r="B393" s="34">
        <v>43103</v>
      </c>
      <c r="C393">
        <v>2018</v>
      </c>
      <c r="D393" t="s">
        <v>1034</v>
      </c>
      <c r="E393" t="s">
        <v>813</v>
      </c>
      <c r="F393" t="s">
        <v>2228</v>
      </c>
      <c r="G393" t="s">
        <v>87</v>
      </c>
      <c r="H393" t="s">
        <v>65</v>
      </c>
      <c r="I393" t="s">
        <v>117</v>
      </c>
      <c r="J393" t="s">
        <v>242</v>
      </c>
      <c r="K393" t="s">
        <v>81</v>
      </c>
      <c r="L393" t="s">
        <v>60</v>
      </c>
      <c r="M393" t="s">
        <v>61</v>
      </c>
      <c r="N393" s="34">
        <v>43105</v>
      </c>
      <c r="O393" s="62">
        <v>296700</v>
      </c>
      <c r="P393" s="62">
        <v>689850</v>
      </c>
      <c r="Q393" s="62">
        <v>393150</v>
      </c>
      <c r="R393">
        <v>23</v>
      </c>
      <c r="S393" s="62">
        <v>15866550</v>
      </c>
      <c r="T393" s="15">
        <v>0.1</v>
      </c>
      <c r="U393" s="62">
        <v>1586655</v>
      </c>
      <c r="V393" s="62">
        <v>14279895</v>
      </c>
    </row>
    <row r="394" spans="1:22" x14ac:dyDescent="0.3">
      <c r="A394" t="s">
        <v>1035</v>
      </c>
      <c r="B394" s="34">
        <v>43103</v>
      </c>
      <c r="C394">
        <v>2018</v>
      </c>
      <c r="D394" t="s">
        <v>1034</v>
      </c>
      <c r="E394" t="s">
        <v>813</v>
      </c>
      <c r="F394" t="s">
        <v>2228</v>
      </c>
      <c r="G394" t="s">
        <v>87</v>
      </c>
      <c r="H394" t="s">
        <v>65</v>
      </c>
      <c r="I394" t="s">
        <v>117</v>
      </c>
      <c r="J394" t="s">
        <v>468</v>
      </c>
      <c r="K394" t="s">
        <v>59</v>
      </c>
      <c r="L394" t="s">
        <v>67</v>
      </c>
      <c r="M394" t="s">
        <v>61</v>
      </c>
      <c r="N394" s="34">
        <v>43104</v>
      </c>
      <c r="O394" s="62">
        <v>13950</v>
      </c>
      <c r="P394" s="62">
        <v>22200</v>
      </c>
      <c r="Q394" s="62">
        <v>8250</v>
      </c>
      <c r="R394">
        <v>33</v>
      </c>
      <c r="S394" s="62">
        <v>732600</v>
      </c>
      <c r="T394" s="15">
        <v>0.06</v>
      </c>
      <c r="U394" s="62">
        <v>43956</v>
      </c>
      <c r="V394" s="62">
        <v>688644</v>
      </c>
    </row>
    <row r="395" spans="1:22" x14ac:dyDescent="0.3">
      <c r="A395" t="s">
        <v>1036</v>
      </c>
      <c r="B395" s="34">
        <v>43105</v>
      </c>
      <c r="C395">
        <v>2018</v>
      </c>
      <c r="D395" t="s">
        <v>1037</v>
      </c>
      <c r="E395" t="s">
        <v>233</v>
      </c>
      <c r="F395" t="s">
        <v>2228</v>
      </c>
      <c r="G395" t="s">
        <v>72</v>
      </c>
      <c r="H395" t="s">
        <v>65</v>
      </c>
      <c r="I395" t="s">
        <v>57</v>
      </c>
      <c r="J395" t="s">
        <v>384</v>
      </c>
      <c r="K395" t="s">
        <v>59</v>
      </c>
      <c r="L395" t="s">
        <v>67</v>
      </c>
      <c r="M395" t="s">
        <v>76</v>
      </c>
      <c r="N395" s="34">
        <v>43107</v>
      </c>
      <c r="O395" s="62">
        <v>65550</v>
      </c>
      <c r="P395" s="62">
        <v>136650</v>
      </c>
      <c r="Q395" s="62">
        <v>71100</v>
      </c>
      <c r="R395">
        <v>48</v>
      </c>
      <c r="S395" s="62">
        <v>6559200</v>
      </c>
      <c r="T395" s="15">
        <v>0.06</v>
      </c>
      <c r="U395" s="62">
        <v>393552</v>
      </c>
      <c r="V395" s="62">
        <v>6165648</v>
      </c>
    </row>
    <row r="396" spans="1:22" x14ac:dyDescent="0.3">
      <c r="A396" t="s">
        <v>1038</v>
      </c>
      <c r="B396" s="34">
        <v>43109</v>
      </c>
      <c r="C396">
        <v>2018</v>
      </c>
      <c r="D396" t="s">
        <v>1039</v>
      </c>
      <c r="E396" t="s">
        <v>572</v>
      </c>
      <c r="F396" t="s">
        <v>261</v>
      </c>
      <c r="G396" t="s">
        <v>72</v>
      </c>
      <c r="H396" t="s">
        <v>146</v>
      </c>
      <c r="I396" t="s">
        <v>92</v>
      </c>
      <c r="J396" t="s">
        <v>166</v>
      </c>
      <c r="K396" t="s">
        <v>59</v>
      </c>
      <c r="L396" t="s">
        <v>136</v>
      </c>
      <c r="M396" t="s">
        <v>61</v>
      </c>
      <c r="N396" s="34">
        <v>43114</v>
      </c>
      <c r="O396" s="62">
        <v>14100</v>
      </c>
      <c r="P396" s="62">
        <v>31200</v>
      </c>
      <c r="Q396" s="62">
        <v>17100</v>
      </c>
      <c r="R396">
        <v>36</v>
      </c>
      <c r="S396" s="62">
        <v>1123200</v>
      </c>
      <c r="T396" s="15">
        <v>0.01</v>
      </c>
      <c r="U396" s="62">
        <v>11232</v>
      </c>
      <c r="V396" s="62">
        <v>1111968</v>
      </c>
    </row>
    <row r="397" spans="1:22" x14ac:dyDescent="0.3">
      <c r="A397" t="s">
        <v>1040</v>
      </c>
      <c r="B397" s="34">
        <v>43110</v>
      </c>
      <c r="C397">
        <v>2018</v>
      </c>
      <c r="D397" t="s">
        <v>1041</v>
      </c>
      <c r="E397" t="s">
        <v>393</v>
      </c>
      <c r="F397" t="s">
        <v>71</v>
      </c>
      <c r="G397" t="s">
        <v>72</v>
      </c>
      <c r="H397" t="s">
        <v>122</v>
      </c>
      <c r="I397" t="s">
        <v>57</v>
      </c>
      <c r="J397" t="s">
        <v>938</v>
      </c>
      <c r="K397" t="s">
        <v>59</v>
      </c>
      <c r="L397" t="s">
        <v>67</v>
      </c>
      <c r="M397" t="s">
        <v>61</v>
      </c>
      <c r="N397" s="34">
        <v>43111</v>
      </c>
      <c r="O397" s="62">
        <v>22950</v>
      </c>
      <c r="P397" s="62">
        <v>37050</v>
      </c>
      <c r="Q397" s="62">
        <v>14100</v>
      </c>
      <c r="R397">
        <v>49</v>
      </c>
      <c r="S397" s="62">
        <v>1815450</v>
      </c>
      <c r="T397" s="15">
        <v>0.03</v>
      </c>
      <c r="U397" s="62">
        <v>54464</v>
      </c>
      <c r="V397" s="62">
        <v>1760987</v>
      </c>
    </row>
    <row r="398" spans="1:22" x14ac:dyDescent="0.3">
      <c r="A398" t="s">
        <v>1042</v>
      </c>
      <c r="B398" s="34">
        <v>43110</v>
      </c>
      <c r="C398">
        <v>2018</v>
      </c>
      <c r="D398" t="s">
        <v>1043</v>
      </c>
      <c r="E398" t="s">
        <v>370</v>
      </c>
      <c r="F398" t="s">
        <v>71</v>
      </c>
      <c r="G398" t="s">
        <v>55</v>
      </c>
      <c r="H398" t="s">
        <v>146</v>
      </c>
      <c r="I398" t="s">
        <v>57</v>
      </c>
      <c r="J398" t="s">
        <v>212</v>
      </c>
      <c r="K398" t="s">
        <v>59</v>
      </c>
      <c r="L398" t="s">
        <v>67</v>
      </c>
      <c r="M398" t="s">
        <v>61</v>
      </c>
      <c r="N398" s="34">
        <v>43111</v>
      </c>
      <c r="O398" s="62">
        <v>52050</v>
      </c>
      <c r="P398" s="62">
        <v>100200</v>
      </c>
      <c r="Q398" s="62">
        <v>48150</v>
      </c>
      <c r="R398">
        <v>16</v>
      </c>
      <c r="S398" s="62">
        <v>1603200</v>
      </c>
      <c r="T398" s="15">
        <v>0.1</v>
      </c>
      <c r="U398" s="62">
        <v>160320</v>
      </c>
      <c r="V398" s="62">
        <v>1442880</v>
      </c>
    </row>
    <row r="399" spans="1:22" x14ac:dyDescent="0.3">
      <c r="A399" t="s">
        <v>1044</v>
      </c>
      <c r="B399" s="34">
        <v>43111</v>
      </c>
      <c r="C399">
        <v>2018</v>
      </c>
      <c r="D399" t="s">
        <v>896</v>
      </c>
      <c r="E399" t="s">
        <v>1045</v>
      </c>
      <c r="F399" t="s">
        <v>261</v>
      </c>
      <c r="G399" t="s">
        <v>106</v>
      </c>
      <c r="H399" t="s">
        <v>146</v>
      </c>
      <c r="I399" t="s">
        <v>92</v>
      </c>
      <c r="J399" t="s">
        <v>130</v>
      </c>
      <c r="K399" t="s">
        <v>59</v>
      </c>
      <c r="L399" t="s">
        <v>67</v>
      </c>
      <c r="M399" t="s">
        <v>61</v>
      </c>
      <c r="N399" s="34">
        <v>43111</v>
      </c>
      <c r="O399" s="62">
        <v>10650</v>
      </c>
      <c r="P399" s="62">
        <v>17100</v>
      </c>
      <c r="Q399" s="62">
        <v>6450</v>
      </c>
      <c r="R399">
        <v>8</v>
      </c>
      <c r="S399" s="62">
        <v>136800</v>
      </c>
      <c r="T399" s="15">
        <v>0</v>
      </c>
      <c r="U399">
        <v>0</v>
      </c>
      <c r="V399" s="62">
        <v>136800</v>
      </c>
    </row>
    <row r="400" spans="1:22" x14ac:dyDescent="0.3">
      <c r="A400" t="s">
        <v>1046</v>
      </c>
      <c r="B400" s="34">
        <v>43113</v>
      </c>
      <c r="C400">
        <v>2018</v>
      </c>
      <c r="D400" t="s">
        <v>52</v>
      </c>
      <c r="E400" t="s">
        <v>53</v>
      </c>
      <c r="F400" t="s">
        <v>2228</v>
      </c>
      <c r="G400" t="s">
        <v>55</v>
      </c>
      <c r="H400" t="s">
        <v>56</v>
      </c>
      <c r="I400" t="s">
        <v>57</v>
      </c>
      <c r="J400" t="s">
        <v>190</v>
      </c>
      <c r="K400" t="s">
        <v>81</v>
      </c>
      <c r="L400" t="s">
        <v>60</v>
      </c>
      <c r="M400" t="s">
        <v>61</v>
      </c>
      <c r="N400" s="34">
        <v>43115</v>
      </c>
      <c r="O400" s="62">
        <v>594600</v>
      </c>
      <c r="P400" s="62">
        <v>2287200</v>
      </c>
      <c r="Q400" s="62">
        <v>1692600</v>
      </c>
      <c r="R400">
        <v>48</v>
      </c>
      <c r="S400" s="62">
        <v>109785600</v>
      </c>
      <c r="T400" s="15">
        <v>0.04</v>
      </c>
      <c r="U400" s="62">
        <v>4391424</v>
      </c>
      <c r="V400" s="62">
        <v>105394176</v>
      </c>
    </row>
    <row r="401" spans="1:22" x14ac:dyDescent="0.3">
      <c r="A401" t="s">
        <v>1047</v>
      </c>
      <c r="B401" s="34">
        <v>43113</v>
      </c>
      <c r="C401">
        <v>2018</v>
      </c>
      <c r="D401" t="s">
        <v>1048</v>
      </c>
      <c r="E401" t="s">
        <v>101</v>
      </c>
      <c r="F401" t="s">
        <v>71</v>
      </c>
      <c r="G401" t="s">
        <v>72</v>
      </c>
      <c r="H401" t="s">
        <v>97</v>
      </c>
      <c r="I401" t="s">
        <v>107</v>
      </c>
      <c r="J401" t="s">
        <v>349</v>
      </c>
      <c r="K401" t="s">
        <v>59</v>
      </c>
      <c r="L401" t="s">
        <v>67</v>
      </c>
      <c r="M401" t="s">
        <v>76</v>
      </c>
      <c r="N401" s="34">
        <v>43114</v>
      </c>
      <c r="O401" s="62">
        <v>166650</v>
      </c>
      <c r="P401" s="62">
        <v>297600</v>
      </c>
      <c r="Q401" s="62">
        <v>130950</v>
      </c>
      <c r="R401">
        <v>15</v>
      </c>
      <c r="S401" s="62">
        <v>4464000</v>
      </c>
      <c r="T401" s="15">
        <v>0</v>
      </c>
      <c r="U401">
        <v>0</v>
      </c>
      <c r="V401" s="62">
        <v>4464000</v>
      </c>
    </row>
    <row r="402" spans="1:22" x14ac:dyDescent="0.3">
      <c r="A402" t="s">
        <v>1049</v>
      </c>
      <c r="B402" s="34">
        <v>43114</v>
      </c>
      <c r="C402">
        <v>2018</v>
      </c>
      <c r="D402" t="s">
        <v>1050</v>
      </c>
      <c r="E402" t="s">
        <v>1051</v>
      </c>
      <c r="F402" t="s">
        <v>71</v>
      </c>
      <c r="G402" t="s">
        <v>55</v>
      </c>
      <c r="H402" t="s">
        <v>122</v>
      </c>
      <c r="I402" t="s">
        <v>57</v>
      </c>
      <c r="J402" t="s">
        <v>611</v>
      </c>
      <c r="K402" t="s">
        <v>59</v>
      </c>
      <c r="L402" t="s">
        <v>60</v>
      </c>
      <c r="M402" t="s">
        <v>61</v>
      </c>
      <c r="N402" s="34">
        <v>43116</v>
      </c>
      <c r="O402" s="62">
        <v>34350</v>
      </c>
      <c r="P402" s="62">
        <v>55350</v>
      </c>
      <c r="Q402" s="62">
        <v>21000</v>
      </c>
      <c r="R402">
        <v>30</v>
      </c>
      <c r="S402" s="62">
        <v>1660500</v>
      </c>
      <c r="T402" s="15">
        <v>0.09</v>
      </c>
      <c r="U402" s="62">
        <v>149445</v>
      </c>
      <c r="V402" s="62">
        <v>1511055</v>
      </c>
    </row>
    <row r="403" spans="1:22" x14ac:dyDescent="0.3">
      <c r="A403" t="s">
        <v>1052</v>
      </c>
      <c r="B403" s="34">
        <v>43114</v>
      </c>
      <c r="C403">
        <v>2018</v>
      </c>
      <c r="D403" t="s">
        <v>865</v>
      </c>
      <c r="E403" t="s">
        <v>866</v>
      </c>
      <c r="F403" t="s">
        <v>261</v>
      </c>
      <c r="G403" t="s">
        <v>72</v>
      </c>
      <c r="H403" t="s">
        <v>112</v>
      </c>
      <c r="I403" t="s">
        <v>57</v>
      </c>
      <c r="J403" t="s">
        <v>810</v>
      </c>
      <c r="K403" t="s">
        <v>59</v>
      </c>
      <c r="L403" t="s">
        <v>60</v>
      </c>
      <c r="M403" t="s">
        <v>61</v>
      </c>
      <c r="N403" s="34">
        <v>43116</v>
      </c>
      <c r="O403" s="62">
        <v>329550</v>
      </c>
      <c r="P403" s="62">
        <v>531600</v>
      </c>
      <c r="Q403" s="62">
        <v>202050</v>
      </c>
      <c r="R403">
        <v>29</v>
      </c>
      <c r="S403" s="62">
        <v>15416400</v>
      </c>
      <c r="T403" s="15">
        <v>0.03</v>
      </c>
      <c r="U403" s="62">
        <v>462492</v>
      </c>
      <c r="V403" s="62">
        <v>14953908</v>
      </c>
    </row>
    <row r="404" spans="1:22" x14ac:dyDescent="0.3">
      <c r="A404" t="s">
        <v>1053</v>
      </c>
      <c r="B404" s="34">
        <v>43115</v>
      </c>
      <c r="C404">
        <v>2018</v>
      </c>
      <c r="D404" t="s">
        <v>1037</v>
      </c>
      <c r="E404" t="s">
        <v>233</v>
      </c>
      <c r="F404" t="s">
        <v>2228</v>
      </c>
      <c r="G404" t="s">
        <v>72</v>
      </c>
      <c r="H404" t="s">
        <v>65</v>
      </c>
      <c r="I404" t="s">
        <v>107</v>
      </c>
      <c r="J404" t="s">
        <v>130</v>
      </c>
      <c r="K404" t="s">
        <v>59</v>
      </c>
      <c r="L404" t="s">
        <v>67</v>
      </c>
      <c r="M404" t="s">
        <v>61</v>
      </c>
      <c r="N404" s="34">
        <v>43117</v>
      </c>
      <c r="O404" s="62">
        <v>10650</v>
      </c>
      <c r="P404" s="62">
        <v>17100</v>
      </c>
      <c r="Q404" s="62">
        <v>6450</v>
      </c>
      <c r="R404">
        <v>4</v>
      </c>
      <c r="S404" s="62">
        <v>68400</v>
      </c>
      <c r="T404" s="15">
        <v>0</v>
      </c>
      <c r="U404">
        <v>0</v>
      </c>
      <c r="V404" s="62">
        <v>68400</v>
      </c>
    </row>
    <row r="405" spans="1:22" x14ac:dyDescent="0.3">
      <c r="A405" t="s">
        <v>1054</v>
      </c>
      <c r="B405" s="34">
        <v>43116</v>
      </c>
      <c r="C405">
        <v>2018</v>
      </c>
      <c r="D405" t="s">
        <v>515</v>
      </c>
      <c r="E405" t="s">
        <v>101</v>
      </c>
      <c r="F405" t="s">
        <v>71</v>
      </c>
      <c r="G405" t="s">
        <v>87</v>
      </c>
      <c r="H405" t="s">
        <v>97</v>
      </c>
      <c r="I405" t="s">
        <v>92</v>
      </c>
      <c r="J405" t="s">
        <v>382</v>
      </c>
      <c r="K405" t="s">
        <v>59</v>
      </c>
      <c r="L405" t="s">
        <v>60</v>
      </c>
      <c r="M405" t="s">
        <v>76</v>
      </c>
      <c r="N405" s="34">
        <v>43123</v>
      </c>
      <c r="O405" s="62">
        <v>41100</v>
      </c>
      <c r="P405" s="62">
        <v>67350</v>
      </c>
      <c r="Q405" s="62">
        <v>26250</v>
      </c>
      <c r="R405">
        <v>44</v>
      </c>
      <c r="S405" s="62">
        <v>2963400</v>
      </c>
      <c r="T405" s="15">
        <v>0.03</v>
      </c>
      <c r="U405" s="62">
        <v>88902</v>
      </c>
      <c r="V405" s="62">
        <v>2874498</v>
      </c>
    </row>
    <row r="406" spans="1:22" x14ac:dyDescent="0.3">
      <c r="A406" t="s">
        <v>1055</v>
      </c>
      <c r="B406" s="34">
        <v>43116</v>
      </c>
      <c r="C406">
        <v>2018</v>
      </c>
      <c r="D406" t="s">
        <v>720</v>
      </c>
      <c r="E406" t="s">
        <v>721</v>
      </c>
      <c r="F406" t="s">
        <v>261</v>
      </c>
      <c r="G406" t="s">
        <v>55</v>
      </c>
      <c r="H406" t="s">
        <v>146</v>
      </c>
      <c r="I406" t="s">
        <v>92</v>
      </c>
      <c r="J406" t="s">
        <v>300</v>
      </c>
      <c r="K406" t="s">
        <v>81</v>
      </c>
      <c r="L406" t="s">
        <v>136</v>
      </c>
      <c r="M406" t="s">
        <v>61</v>
      </c>
      <c r="N406" s="34">
        <v>43118</v>
      </c>
      <c r="O406" s="62">
        <v>302700</v>
      </c>
      <c r="P406" s="62">
        <v>531150</v>
      </c>
      <c r="Q406" s="62">
        <v>228450</v>
      </c>
      <c r="R406">
        <v>5</v>
      </c>
      <c r="S406" s="62">
        <v>2655750</v>
      </c>
      <c r="T406" s="15">
        <v>0</v>
      </c>
      <c r="U406">
        <v>0</v>
      </c>
      <c r="V406" s="62">
        <v>2655750</v>
      </c>
    </row>
    <row r="407" spans="1:22" x14ac:dyDescent="0.3">
      <c r="A407" t="s">
        <v>1056</v>
      </c>
      <c r="B407" s="34">
        <v>43118</v>
      </c>
      <c r="C407">
        <v>2018</v>
      </c>
      <c r="D407" t="s">
        <v>777</v>
      </c>
      <c r="E407" t="s">
        <v>445</v>
      </c>
      <c r="F407" t="s">
        <v>2228</v>
      </c>
      <c r="G407" t="s">
        <v>87</v>
      </c>
      <c r="H407" t="s">
        <v>56</v>
      </c>
      <c r="I407" t="s">
        <v>74</v>
      </c>
      <c r="J407" t="s">
        <v>429</v>
      </c>
      <c r="K407" t="s">
        <v>59</v>
      </c>
      <c r="L407" t="s">
        <v>60</v>
      </c>
      <c r="M407" t="s">
        <v>61</v>
      </c>
      <c r="N407" s="34">
        <v>43119</v>
      </c>
      <c r="O407" s="62">
        <v>29100</v>
      </c>
      <c r="P407" s="62">
        <v>46200</v>
      </c>
      <c r="Q407" s="62">
        <v>17100</v>
      </c>
      <c r="R407">
        <v>46</v>
      </c>
      <c r="S407" s="62">
        <v>2125200</v>
      </c>
      <c r="T407" s="15">
        <v>0.04</v>
      </c>
      <c r="U407" s="62">
        <v>85008</v>
      </c>
      <c r="V407" s="62">
        <v>2040192</v>
      </c>
    </row>
    <row r="408" spans="1:22" x14ac:dyDescent="0.3">
      <c r="A408" t="s">
        <v>1057</v>
      </c>
      <c r="B408" s="34">
        <v>43120</v>
      </c>
      <c r="C408">
        <v>2018</v>
      </c>
      <c r="D408" t="s">
        <v>214</v>
      </c>
      <c r="E408" t="s">
        <v>215</v>
      </c>
      <c r="F408" t="s">
        <v>71</v>
      </c>
      <c r="G408" t="s">
        <v>72</v>
      </c>
      <c r="H408" t="s">
        <v>146</v>
      </c>
      <c r="I408" t="s">
        <v>57</v>
      </c>
      <c r="J408" t="s">
        <v>252</v>
      </c>
      <c r="K408" t="s">
        <v>253</v>
      </c>
      <c r="L408" t="s">
        <v>136</v>
      </c>
      <c r="M408" t="s">
        <v>61</v>
      </c>
      <c r="N408" s="34">
        <v>43122</v>
      </c>
      <c r="O408" s="62">
        <v>82500</v>
      </c>
      <c r="P408" s="62">
        <v>183300</v>
      </c>
      <c r="Q408" s="62">
        <v>100800</v>
      </c>
      <c r="R408">
        <v>1</v>
      </c>
      <c r="S408" s="62">
        <v>183300</v>
      </c>
      <c r="T408" s="15">
        <v>0.1</v>
      </c>
      <c r="U408" s="62">
        <v>18330</v>
      </c>
      <c r="V408" s="62">
        <v>164970</v>
      </c>
    </row>
    <row r="409" spans="1:22" x14ac:dyDescent="0.3">
      <c r="A409" t="s">
        <v>1058</v>
      </c>
      <c r="B409" s="34">
        <v>43121</v>
      </c>
      <c r="C409">
        <v>2018</v>
      </c>
      <c r="D409" t="s">
        <v>1059</v>
      </c>
      <c r="E409" t="s">
        <v>165</v>
      </c>
      <c r="F409" t="s">
        <v>71</v>
      </c>
      <c r="G409" t="s">
        <v>87</v>
      </c>
      <c r="H409" t="s">
        <v>88</v>
      </c>
      <c r="I409" t="s">
        <v>57</v>
      </c>
      <c r="J409" t="s">
        <v>775</v>
      </c>
      <c r="K409" t="s">
        <v>59</v>
      </c>
      <c r="L409" t="s">
        <v>136</v>
      </c>
      <c r="M409" t="s">
        <v>61</v>
      </c>
      <c r="N409" s="34">
        <v>43121</v>
      </c>
      <c r="O409" s="62">
        <v>62850</v>
      </c>
      <c r="P409" s="62">
        <v>153450</v>
      </c>
      <c r="Q409" s="62">
        <v>90600</v>
      </c>
      <c r="R409">
        <v>37</v>
      </c>
      <c r="S409" s="62">
        <v>5677650</v>
      </c>
      <c r="T409" s="15">
        <v>0.08</v>
      </c>
      <c r="U409" s="62">
        <v>454212</v>
      </c>
      <c r="V409" s="62">
        <v>5223438</v>
      </c>
    </row>
    <row r="410" spans="1:22" x14ac:dyDescent="0.3">
      <c r="A410" t="s">
        <v>1060</v>
      </c>
      <c r="B410" s="34">
        <v>43122</v>
      </c>
      <c r="C410">
        <v>2018</v>
      </c>
      <c r="D410" t="s">
        <v>839</v>
      </c>
      <c r="E410" t="s">
        <v>539</v>
      </c>
      <c r="F410" t="s">
        <v>71</v>
      </c>
      <c r="G410" t="s">
        <v>72</v>
      </c>
      <c r="H410" t="s">
        <v>146</v>
      </c>
      <c r="I410" t="s">
        <v>92</v>
      </c>
      <c r="J410" t="s">
        <v>1061</v>
      </c>
      <c r="K410" t="s">
        <v>59</v>
      </c>
      <c r="L410" t="s">
        <v>60</v>
      </c>
      <c r="M410" t="s">
        <v>61</v>
      </c>
      <c r="N410" s="34">
        <v>43129</v>
      </c>
      <c r="O410" s="62">
        <v>17850</v>
      </c>
      <c r="P410" s="62">
        <v>29700</v>
      </c>
      <c r="Q410" s="62">
        <v>11850</v>
      </c>
      <c r="R410">
        <v>38</v>
      </c>
      <c r="S410" s="62">
        <v>1128600</v>
      </c>
      <c r="T410" s="15">
        <v>0.05</v>
      </c>
      <c r="U410" s="62">
        <v>56430</v>
      </c>
      <c r="V410" s="62">
        <v>1072170</v>
      </c>
    </row>
    <row r="411" spans="1:22" x14ac:dyDescent="0.3">
      <c r="A411" t="s">
        <v>1062</v>
      </c>
      <c r="B411" s="34">
        <v>43123</v>
      </c>
      <c r="C411">
        <v>2018</v>
      </c>
      <c r="D411" t="s">
        <v>1063</v>
      </c>
      <c r="E411" t="s">
        <v>710</v>
      </c>
      <c r="F411" t="s">
        <v>71</v>
      </c>
      <c r="G411" t="s">
        <v>55</v>
      </c>
      <c r="H411" t="s">
        <v>97</v>
      </c>
      <c r="I411" t="s">
        <v>117</v>
      </c>
      <c r="J411" t="s">
        <v>349</v>
      </c>
      <c r="K411" t="s">
        <v>59</v>
      </c>
      <c r="L411" t="s">
        <v>67</v>
      </c>
      <c r="M411" t="s">
        <v>61</v>
      </c>
      <c r="N411" s="34">
        <v>43123</v>
      </c>
      <c r="O411" s="62">
        <v>166650</v>
      </c>
      <c r="P411" s="62">
        <v>297600</v>
      </c>
      <c r="Q411" s="62">
        <v>130950</v>
      </c>
      <c r="R411">
        <v>43</v>
      </c>
      <c r="S411" s="62">
        <v>12796800</v>
      </c>
      <c r="T411" s="15">
        <v>0.03</v>
      </c>
      <c r="U411" s="62">
        <v>383904</v>
      </c>
      <c r="V411" s="62">
        <v>12412896</v>
      </c>
    </row>
    <row r="412" spans="1:22" x14ac:dyDescent="0.3">
      <c r="A412" t="s">
        <v>1064</v>
      </c>
      <c r="B412" s="34">
        <v>43127</v>
      </c>
      <c r="C412">
        <v>2018</v>
      </c>
      <c r="D412" t="s">
        <v>1065</v>
      </c>
      <c r="E412" t="s">
        <v>159</v>
      </c>
      <c r="F412" t="s">
        <v>71</v>
      </c>
      <c r="G412" t="s">
        <v>55</v>
      </c>
      <c r="H412" t="s">
        <v>122</v>
      </c>
      <c r="I412" t="s">
        <v>92</v>
      </c>
      <c r="J412" t="s">
        <v>761</v>
      </c>
      <c r="K412" t="s">
        <v>59</v>
      </c>
      <c r="L412" t="s">
        <v>60</v>
      </c>
      <c r="M412" t="s">
        <v>76</v>
      </c>
      <c r="N412" s="34">
        <v>43131</v>
      </c>
      <c r="O412" s="62">
        <v>781050</v>
      </c>
      <c r="P412" s="62">
        <v>1259700</v>
      </c>
      <c r="Q412" s="62">
        <v>478650</v>
      </c>
      <c r="R412">
        <v>34</v>
      </c>
      <c r="S412" s="62">
        <v>42829800</v>
      </c>
      <c r="T412" s="15">
        <v>0.06</v>
      </c>
      <c r="U412" s="62">
        <v>2569788</v>
      </c>
      <c r="V412" s="62">
        <v>40260012</v>
      </c>
    </row>
    <row r="413" spans="1:22" x14ac:dyDescent="0.3">
      <c r="A413" t="s">
        <v>1066</v>
      </c>
      <c r="B413" s="34">
        <v>43128</v>
      </c>
      <c r="C413">
        <v>2018</v>
      </c>
      <c r="D413" t="s">
        <v>52</v>
      </c>
      <c r="E413" t="s">
        <v>53</v>
      </c>
      <c r="F413" t="s">
        <v>2228</v>
      </c>
      <c r="G413" t="s">
        <v>55</v>
      </c>
      <c r="H413" t="s">
        <v>56</v>
      </c>
      <c r="I413" t="s">
        <v>74</v>
      </c>
      <c r="J413" t="s">
        <v>173</v>
      </c>
      <c r="K413" t="s">
        <v>59</v>
      </c>
      <c r="L413" t="s">
        <v>67</v>
      </c>
      <c r="M413" t="s">
        <v>61</v>
      </c>
      <c r="N413" s="34">
        <v>43129</v>
      </c>
      <c r="O413" s="62">
        <v>37800</v>
      </c>
      <c r="P413" s="62">
        <v>60000</v>
      </c>
      <c r="Q413" s="62">
        <v>22200</v>
      </c>
      <c r="R413">
        <v>36</v>
      </c>
      <c r="S413" s="62">
        <v>2160000</v>
      </c>
      <c r="T413" s="15">
        <v>0.01</v>
      </c>
      <c r="U413" s="62">
        <v>21600</v>
      </c>
      <c r="V413" s="62">
        <v>2138400</v>
      </c>
    </row>
    <row r="414" spans="1:22" x14ac:dyDescent="0.3">
      <c r="A414" t="s">
        <v>1067</v>
      </c>
      <c r="B414" s="34">
        <v>43129</v>
      </c>
      <c r="C414">
        <v>2018</v>
      </c>
      <c r="D414" t="s">
        <v>1068</v>
      </c>
      <c r="E414" t="s">
        <v>180</v>
      </c>
      <c r="F414" t="s">
        <v>2228</v>
      </c>
      <c r="G414" t="s">
        <v>55</v>
      </c>
      <c r="H414" t="s">
        <v>65</v>
      </c>
      <c r="I414" t="s">
        <v>117</v>
      </c>
      <c r="J414" t="s">
        <v>488</v>
      </c>
      <c r="K414" t="s">
        <v>59</v>
      </c>
      <c r="L414" t="s">
        <v>136</v>
      </c>
      <c r="M414" t="s">
        <v>61</v>
      </c>
      <c r="N414" s="34">
        <v>43129</v>
      </c>
      <c r="O414" s="62">
        <v>77850</v>
      </c>
      <c r="P414" s="62">
        <v>194700</v>
      </c>
      <c r="Q414" s="62">
        <v>116850</v>
      </c>
      <c r="R414">
        <v>11</v>
      </c>
      <c r="S414" s="62">
        <v>2141700</v>
      </c>
      <c r="T414" s="15">
        <v>0.08</v>
      </c>
      <c r="U414" s="62">
        <v>171336</v>
      </c>
      <c r="V414" s="62">
        <v>1970364</v>
      </c>
    </row>
    <row r="415" spans="1:22" x14ac:dyDescent="0.3">
      <c r="A415" t="s">
        <v>1069</v>
      </c>
      <c r="B415" s="34">
        <v>43129</v>
      </c>
      <c r="C415">
        <v>2018</v>
      </c>
      <c r="D415" t="s">
        <v>1068</v>
      </c>
      <c r="E415" t="s">
        <v>180</v>
      </c>
      <c r="F415" t="s">
        <v>2228</v>
      </c>
      <c r="G415" t="s">
        <v>55</v>
      </c>
      <c r="H415" t="s">
        <v>65</v>
      </c>
      <c r="I415" t="s">
        <v>117</v>
      </c>
      <c r="J415" t="s">
        <v>173</v>
      </c>
      <c r="K415" t="s">
        <v>59</v>
      </c>
      <c r="L415" t="s">
        <v>67</v>
      </c>
      <c r="M415" t="s">
        <v>61</v>
      </c>
      <c r="N415" s="34">
        <v>43131</v>
      </c>
      <c r="O415" s="62">
        <v>37800</v>
      </c>
      <c r="P415" s="62">
        <v>60000</v>
      </c>
      <c r="Q415" s="62">
        <v>22200</v>
      </c>
      <c r="R415">
        <v>19</v>
      </c>
      <c r="S415" s="62">
        <v>1140000</v>
      </c>
      <c r="T415" s="15">
        <v>0.01</v>
      </c>
      <c r="U415" s="62">
        <v>11400</v>
      </c>
      <c r="V415" s="62">
        <v>1128600</v>
      </c>
    </row>
    <row r="416" spans="1:22" x14ac:dyDescent="0.3">
      <c r="A416" t="s">
        <v>1070</v>
      </c>
      <c r="B416" s="34">
        <v>43130</v>
      </c>
      <c r="C416">
        <v>2018</v>
      </c>
      <c r="D416" t="s">
        <v>52</v>
      </c>
      <c r="E416" t="s">
        <v>53</v>
      </c>
      <c r="F416" t="s">
        <v>2228</v>
      </c>
      <c r="G416" t="s">
        <v>55</v>
      </c>
      <c r="H416" t="s">
        <v>56</v>
      </c>
      <c r="I416" t="s">
        <v>107</v>
      </c>
      <c r="J416" t="s">
        <v>272</v>
      </c>
      <c r="K416" t="s">
        <v>59</v>
      </c>
      <c r="L416" t="s">
        <v>60</v>
      </c>
      <c r="M416" t="s">
        <v>61</v>
      </c>
      <c r="N416" s="34">
        <v>43132</v>
      </c>
      <c r="O416" s="62">
        <v>57600</v>
      </c>
      <c r="P416" s="62">
        <v>94500</v>
      </c>
      <c r="Q416" s="62">
        <v>36900</v>
      </c>
      <c r="R416">
        <v>8</v>
      </c>
      <c r="S416" s="62">
        <v>756000</v>
      </c>
      <c r="T416" s="15">
        <v>0.01</v>
      </c>
      <c r="U416" s="62">
        <v>7560</v>
      </c>
      <c r="V416" s="62">
        <v>748440</v>
      </c>
    </row>
    <row r="417" spans="1:22" x14ac:dyDescent="0.3">
      <c r="A417" t="s">
        <v>1071</v>
      </c>
      <c r="B417" s="34">
        <v>43131</v>
      </c>
      <c r="C417">
        <v>2018</v>
      </c>
      <c r="D417" t="s">
        <v>1072</v>
      </c>
      <c r="E417" t="s">
        <v>1073</v>
      </c>
      <c r="F417" t="s">
        <v>2228</v>
      </c>
      <c r="G417" t="s">
        <v>72</v>
      </c>
      <c r="H417" t="s">
        <v>56</v>
      </c>
      <c r="I417" t="s">
        <v>57</v>
      </c>
      <c r="J417" t="s">
        <v>419</v>
      </c>
      <c r="K417" t="s">
        <v>59</v>
      </c>
      <c r="L417" t="s">
        <v>60</v>
      </c>
      <c r="M417" t="s">
        <v>76</v>
      </c>
      <c r="N417" s="34">
        <v>43132</v>
      </c>
      <c r="O417" s="62">
        <v>66900</v>
      </c>
      <c r="P417" s="62">
        <v>163350</v>
      </c>
      <c r="Q417" s="62">
        <v>96450</v>
      </c>
      <c r="R417">
        <v>4</v>
      </c>
      <c r="S417" s="62">
        <v>653400</v>
      </c>
      <c r="T417" s="15">
        <v>0.05</v>
      </c>
      <c r="U417" s="62">
        <v>32670</v>
      </c>
      <c r="V417" s="62">
        <v>620730</v>
      </c>
    </row>
    <row r="418" spans="1:22" x14ac:dyDescent="0.3">
      <c r="A418" t="s">
        <v>1074</v>
      </c>
      <c r="B418" s="34">
        <v>43132</v>
      </c>
      <c r="C418">
        <v>2018</v>
      </c>
      <c r="D418" t="s">
        <v>1034</v>
      </c>
      <c r="E418" t="s">
        <v>813</v>
      </c>
      <c r="F418" t="s">
        <v>2228</v>
      </c>
      <c r="G418" t="s">
        <v>106</v>
      </c>
      <c r="H418" t="s">
        <v>65</v>
      </c>
      <c r="I418" t="s">
        <v>107</v>
      </c>
      <c r="J418" t="s">
        <v>197</v>
      </c>
      <c r="K418" t="s">
        <v>81</v>
      </c>
      <c r="L418" t="s">
        <v>60</v>
      </c>
      <c r="M418" t="s">
        <v>61</v>
      </c>
      <c r="N418" s="34">
        <v>43134</v>
      </c>
      <c r="O418" s="62">
        <v>124650</v>
      </c>
      <c r="P418" s="62">
        <v>239700</v>
      </c>
      <c r="Q418" s="62">
        <v>115050</v>
      </c>
      <c r="R418">
        <v>38</v>
      </c>
      <c r="S418" s="62">
        <v>9108600</v>
      </c>
      <c r="T418" s="15">
        <v>0.1</v>
      </c>
      <c r="U418" s="62">
        <v>910860</v>
      </c>
      <c r="V418" s="62">
        <v>8197740</v>
      </c>
    </row>
    <row r="419" spans="1:22" x14ac:dyDescent="0.3">
      <c r="A419" t="s">
        <v>1075</v>
      </c>
      <c r="B419" s="34">
        <v>43133</v>
      </c>
      <c r="C419">
        <v>2018</v>
      </c>
      <c r="D419" t="s">
        <v>1076</v>
      </c>
      <c r="E419" t="s">
        <v>1077</v>
      </c>
      <c r="F419" t="s">
        <v>71</v>
      </c>
      <c r="G419" t="s">
        <v>87</v>
      </c>
      <c r="H419" t="s">
        <v>122</v>
      </c>
      <c r="I419" t="s">
        <v>107</v>
      </c>
      <c r="J419" t="s">
        <v>1078</v>
      </c>
      <c r="K419" t="s">
        <v>59</v>
      </c>
      <c r="L419" t="s">
        <v>67</v>
      </c>
      <c r="M419" t="s">
        <v>61</v>
      </c>
      <c r="N419" s="34">
        <v>43134</v>
      </c>
      <c r="O419" s="62">
        <v>67200</v>
      </c>
      <c r="P419" s="62">
        <v>122100</v>
      </c>
      <c r="Q419" s="62">
        <v>54900</v>
      </c>
      <c r="R419">
        <v>46</v>
      </c>
      <c r="S419" s="62">
        <v>5616600</v>
      </c>
      <c r="T419" s="15">
        <v>0</v>
      </c>
      <c r="U419">
        <v>0</v>
      </c>
      <c r="V419" s="62">
        <v>5616600</v>
      </c>
    </row>
    <row r="420" spans="1:22" x14ac:dyDescent="0.3">
      <c r="A420" t="s">
        <v>1079</v>
      </c>
      <c r="B420" s="34">
        <v>43133</v>
      </c>
      <c r="C420">
        <v>2018</v>
      </c>
      <c r="D420" t="s">
        <v>971</v>
      </c>
      <c r="E420" t="s">
        <v>189</v>
      </c>
      <c r="F420" t="s">
        <v>2228</v>
      </c>
      <c r="G420" t="s">
        <v>72</v>
      </c>
      <c r="H420" t="s">
        <v>56</v>
      </c>
      <c r="I420" t="s">
        <v>117</v>
      </c>
      <c r="J420" t="s">
        <v>200</v>
      </c>
      <c r="K420" t="s">
        <v>59</v>
      </c>
      <c r="L420" t="s">
        <v>136</v>
      </c>
      <c r="M420" t="s">
        <v>61</v>
      </c>
      <c r="N420" s="34">
        <v>43133</v>
      </c>
      <c r="O420" s="62">
        <v>71850</v>
      </c>
      <c r="P420" s="62">
        <v>179550</v>
      </c>
      <c r="Q420" s="62">
        <v>107700</v>
      </c>
      <c r="R420">
        <v>8</v>
      </c>
      <c r="S420" s="62">
        <v>1436400</v>
      </c>
      <c r="T420" s="15">
        <v>0.03</v>
      </c>
      <c r="U420" s="62">
        <v>43092</v>
      </c>
      <c r="V420" s="62">
        <v>1393308</v>
      </c>
    </row>
    <row r="421" spans="1:22" x14ac:dyDescent="0.3">
      <c r="A421" t="s">
        <v>1080</v>
      </c>
      <c r="B421" s="34">
        <v>43134</v>
      </c>
      <c r="C421">
        <v>2018</v>
      </c>
      <c r="D421" t="s">
        <v>845</v>
      </c>
      <c r="E421" t="s">
        <v>189</v>
      </c>
      <c r="F421" t="s">
        <v>2228</v>
      </c>
      <c r="G421" t="s">
        <v>87</v>
      </c>
      <c r="H421" t="s">
        <v>56</v>
      </c>
      <c r="I421" t="s">
        <v>57</v>
      </c>
      <c r="J421" t="s">
        <v>345</v>
      </c>
      <c r="K421" t="s">
        <v>59</v>
      </c>
      <c r="L421" t="s">
        <v>60</v>
      </c>
      <c r="M421" t="s">
        <v>61</v>
      </c>
      <c r="N421" s="34">
        <v>43135</v>
      </c>
      <c r="O421" s="62">
        <v>51000</v>
      </c>
      <c r="P421" s="62">
        <v>81000</v>
      </c>
      <c r="Q421" s="62">
        <v>30000</v>
      </c>
      <c r="R421">
        <v>22</v>
      </c>
      <c r="S421" s="62">
        <v>1782000</v>
      </c>
      <c r="T421" s="15">
        <v>0.1</v>
      </c>
      <c r="U421" s="62">
        <v>178200</v>
      </c>
      <c r="V421" s="62">
        <v>1603800</v>
      </c>
    </row>
    <row r="422" spans="1:22" x14ac:dyDescent="0.3">
      <c r="A422" t="s">
        <v>1081</v>
      </c>
      <c r="B422" s="34">
        <v>43135</v>
      </c>
      <c r="C422">
        <v>2018</v>
      </c>
      <c r="D422" t="s">
        <v>1082</v>
      </c>
      <c r="E422" t="s">
        <v>96</v>
      </c>
      <c r="F422" t="s">
        <v>71</v>
      </c>
      <c r="G422" t="s">
        <v>72</v>
      </c>
      <c r="H422" t="s">
        <v>97</v>
      </c>
      <c r="I422" t="s">
        <v>107</v>
      </c>
      <c r="J422" t="s">
        <v>291</v>
      </c>
      <c r="K422" t="s">
        <v>59</v>
      </c>
      <c r="L422" t="s">
        <v>60</v>
      </c>
      <c r="M422" t="s">
        <v>61</v>
      </c>
      <c r="N422" s="34">
        <v>43137</v>
      </c>
      <c r="O422" s="62">
        <v>133800</v>
      </c>
      <c r="P422" s="62">
        <v>446100</v>
      </c>
      <c r="Q422" s="62">
        <v>312300</v>
      </c>
      <c r="R422">
        <v>19</v>
      </c>
      <c r="S422" s="62">
        <v>8475900</v>
      </c>
      <c r="T422" s="15">
        <v>0.1</v>
      </c>
      <c r="U422" s="62">
        <v>847590</v>
      </c>
      <c r="V422" s="62">
        <v>7628310</v>
      </c>
    </row>
    <row r="423" spans="1:22" x14ac:dyDescent="0.3">
      <c r="A423" t="s">
        <v>1083</v>
      </c>
      <c r="B423" s="34">
        <v>43138</v>
      </c>
      <c r="C423">
        <v>2018</v>
      </c>
      <c r="D423" t="s">
        <v>1084</v>
      </c>
      <c r="E423" t="s">
        <v>145</v>
      </c>
      <c r="F423" t="s">
        <v>71</v>
      </c>
      <c r="G423" t="s">
        <v>55</v>
      </c>
      <c r="H423" t="s">
        <v>146</v>
      </c>
      <c r="I423" t="s">
        <v>117</v>
      </c>
      <c r="J423" t="s">
        <v>415</v>
      </c>
      <c r="K423" t="s">
        <v>59</v>
      </c>
      <c r="L423" t="s">
        <v>60</v>
      </c>
      <c r="M423" t="s">
        <v>61</v>
      </c>
      <c r="N423" s="34">
        <v>43139</v>
      </c>
      <c r="O423" s="62">
        <v>54750</v>
      </c>
      <c r="P423" s="62">
        <v>89700</v>
      </c>
      <c r="Q423" s="62">
        <v>34950</v>
      </c>
      <c r="R423">
        <v>19</v>
      </c>
      <c r="S423" s="62">
        <v>1704300</v>
      </c>
      <c r="T423" s="15">
        <v>0.01</v>
      </c>
      <c r="U423" s="62">
        <v>17043</v>
      </c>
      <c r="V423" s="62">
        <v>1687257</v>
      </c>
    </row>
    <row r="424" spans="1:22" x14ac:dyDescent="0.3">
      <c r="A424" t="s">
        <v>1085</v>
      </c>
      <c r="B424" s="34">
        <v>43139</v>
      </c>
      <c r="C424">
        <v>2018</v>
      </c>
      <c r="D424" t="s">
        <v>947</v>
      </c>
      <c r="E424" t="s">
        <v>340</v>
      </c>
      <c r="F424" t="s">
        <v>2228</v>
      </c>
      <c r="G424" t="s">
        <v>87</v>
      </c>
      <c r="H424" t="s">
        <v>65</v>
      </c>
      <c r="I424" t="s">
        <v>92</v>
      </c>
      <c r="J424" t="s">
        <v>765</v>
      </c>
      <c r="K424" t="s">
        <v>59</v>
      </c>
      <c r="L424" t="s">
        <v>67</v>
      </c>
      <c r="M424" t="s">
        <v>61</v>
      </c>
      <c r="N424" s="34">
        <v>43143</v>
      </c>
      <c r="O424" s="62">
        <v>32400</v>
      </c>
      <c r="P424" s="62">
        <v>57750</v>
      </c>
      <c r="Q424" s="62">
        <v>25350</v>
      </c>
      <c r="R424">
        <v>10</v>
      </c>
      <c r="S424" s="62">
        <v>577500</v>
      </c>
      <c r="T424" s="15">
        <v>0.06</v>
      </c>
      <c r="U424" s="62">
        <v>34650</v>
      </c>
      <c r="V424" s="62">
        <v>542850</v>
      </c>
    </row>
    <row r="425" spans="1:22" x14ac:dyDescent="0.3">
      <c r="A425" t="s">
        <v>1086</v>
      </c>
      <c r="B425" s="34">
        <v>43140</v>
      </c>
      <c r="C425">
        <v>2018</v>
      </c>
      <c r="D425" t="s">
        <v>282</v>
      </c>
      <c r="E425" t="s">
        <v>283</v>
      </c>
      <c r="F425" t="s">
        <v>261</v>
      </c>
      <c r="G425" t="s">
        <v>55</v>
      </c>
      <c r="H425" t="s">
        <v>194</v>
      </c>
      <c r="I425" t="s">
        <v>117</v>
      </c>
      <c r="J425" t="s">
        <v>1087</v>
      </c>
      <c r="K425" t="s">
        <v>81</v>
      </c>
      <c r="L425" t="s">
        <v>60</v>
      </c>
      <c r="M425" t="s">
        <v>61</v>
      </c>
      <c r="N425" s="34">
        <v>43141</v>
      </c>
      <c r="O425" s="62">
        <v>267600</v>
      </c>
      <c r="P425" s="62">
        <v>524850</v>
      </c>
      <c r="Q425" s="62">
        <v>257250</v>
      </c>
      <c r="R425">
        <v>29</v>
      </c>
      <c r="S425" s="62">
        <v>15220650</v>
      </c>
      <c r="T425" s="15">
        <v>0.09</v>
      </c>
      <c r="U425" s="62">
        <v>1369859</v>
      </c>
      <c r="V425" s="62">
        <v>13850792</v>
      </c>
    </row>
    <row r="426" spans="1:22" x14ac:dyDescent="0.3">
      <c r="A426" t="s">
        <v>1088</v>
      </c>
      <c r="B426" s="34">
        <v>43141</v>
      </c>
      <c r="C426">
        <v>2018</v>
      </c>
      <c r="D426" t="s">
        <v>1089</v>
      </c>
      <c r="E426" t="s">
        <v>251</v>
      </c>
      <c r="F426" t="s">
        <v>71</v>
      </c>
      <c r="G426" t="s">
        <v>72</v>
      </c>
      <c r="H426" t="s">
        <v>122</v>
      </c>
      <c r="I426" t="s">
        <v>57</v>
      </c>
      <c r="J426" t="s">
        <v>200</v>
      </c>
      <c r="K426" t="s">
        <v>59</v>
      </c>
      <c r="L426" t="s">
        <v>136</v>
      </c>
      <c r="M426" t="s">
        <v>61</v>
      </c>
      <c r="N426" s="34">
        <v>43143</v>
      </c>
      <c r="O426" s="62">
        <v>71850</v>
      </c>
      <c r="P426" s="62">
        <v>179550</v>
      </c>
      <c r="Q426" s="62">
        <v>107700</v>
      </c>
      <c r="R426">
        <v>23</v>
      </c>
      <c r="S426" s="62">
        <v>4129650</v>
      </c>
      <c r="T426" s="15">
        <v>0.01</v>
      </c>
      <c r="U426" s="62">
        <v>41297</v>
      </c>
      <c r="V426" s="62">
        <v>4088354</v>
      </c>
    </row>
    <row r="427" spans="1:22" x14ac:dyDescent="0.3">
      <c r="A427" t="s">
        <v>1090</v>
      </c>
      <c r="B427" s="34">
        <v>43144</v>
      </c>
      <c r="C427">
        <v>2018</v>
      </c>
      <c r="D427" t="s">
        <v>1091</v>
      </c>
      <c r="E427" t="s">
        <v>101</v>
      </c>
      <c r="F427" t="s">
        <v>71</v>
      </c>
      <c r="G427" t="s">
        <v>106</v>
      </c>
      <c r="H427" t="s">
        <v>97</v>
      </c>
      <c r="I427" t="s">
        <v>107</v>
      </c>
      <c r="J427" t="s">
        <v>761</v>
      </c>
      <c r="K427" t="s">
        <v>59</v>
      </c>
      <c r="L427" t="s">
        <v>60</v>
      </c>
      <c r="M427" t="s">
        <v>61</v>
      </c>
      <c r="N427" s="34">
        <v>43146</v>
      </c>
      <c r="O427" s="62">
        <v>781050</v>
      </c>
      <c r="P427" s="62">
        <v>1259700</v>
      </c>
      <c r="Q427" s="62">
        <v>478650</v>
      </c>
      <c r="R427">
        <v>24</v>
      </c>
      <c r="S427" s="62">
        <v>30232800</v>
      </c>
      <c r="T427" s="15">
        <v>0.05</v>
      </c>
      <c r="U427" s="62">
        <v>1511640</v>
      </c>
      <c r="V427" s="62">
        <v>28721160</v>
      </c>
    </row>
    <row r="428" spans="1:22" x14ac:dyDescent="0.3">
      <c r="A428" t="s">
        <v>1092</v>
      </c>
      <c r="B428" s="34">
        <v>43145</v>
      </c>
      <c r="C428">
        <v>2018</v>
      </c>
      <c r="D428" t="s">
        <v>1093</v>
      </c>
      <c r="E428" t="s">
        <v>1094</v>
      </c>
      <c r="F428" t="s">
        <v>71</v>
      </c>
      <c r="G428" t="s">
        <v>55</v>
      </c>
      <c r="H428" t="s">
        <v>88</v>
      </c>
      <c r="I428" t="s">
        <v>57</v>
      </c>
      <c r="J428" t="s">
        <v>118</v>
      </c>
      <c r="K428" t="s">
        <v>59</v>
      </c>
      <c r="L428" t="s">
        <v>60</v>
      </c>
      <c r="M428" t="s">
        <v>61</v>
      </c>
      <c r="N428" s="34">
        <v>43147</v>
      </c>
      <c r="O428" s="62">
        <v>73350</v>
      </c>
      <c r="P428" s="62">
        <v>114600</v>
      </c>
      <c r="Q428" s="62">
        <v>41250</v>
      </c>
      <c r="R428">
        <v>12</v>
      </c>
      <c r="S428" s="62">
        <v>1375200</v>
      </c>
      <c r="T428" s="15">
        <v>0.02</v>
      </c>
      <c r="U428" s="62">
        <v>27504</v>
      </c>
      <c r="V428" s="62">
        <v>1347696</v>
      </c>
    </row>
    <row r="429" spans="1:22" x14ac:dyDescent="0.3">
      <c r="A429" t="s">
        <v>1095</v>
      </c>
      <c r="B429" s="34">
        <v>43146</v>
      </c>
      <c r="C429">
        <v>2018</v>
      </c>
      <c r="D429" t="s">
        <v>1096</v>
      </c>
      <c r="E429" t="s">
        <v>813</v>
      </c>
      <c r="F429" t="s">
        <v>2228</v>
      </c>
      <c r="G429" t="s">
        <v>87</v>
      </c>
      <c r="H429" t="s">
        <v>65</v>
      </c>
      <c r="I429" t="s">
        <v>92</v>
      </c>
      <c r="J429" t="s">
        <v>173</v>
      </c>
      <c r="K429" t="s">
        <v>59</v>
      </c>
      <c r="L429" t="s">
        <v>67</v>
      </c>
      <c r="M429" t="s">
        <v>61</v>
      </c>
      <c r="N429" s="34">
        <v>43150</v>
      </c>
      <c r="O429" s="62">
        <v>37800</v>
      </c>
      <c r="P429" s="62">
        <v>60000</v>
      </c>
      <c r="Q429" s="62">
        <v>22200</v>
      </c>
      <c r="R429">
        <v>32</v>
      </c>
      <c r="S429" s="62">
        <v>1920000</v>
      </c>
      <c r="T429" s="15">
        <v>0.09</v>
      </c>
      <c r="U429" s="62">
        <v>172800</v>
      </c>
      <c r="V429" s="62">
        <v>1747200</v>
      </c>
    </row>
    <row r="430" spans="1:22" x14ac:dyDescent="0.3">
      <c r="A430" t="s">
        <v>1097</v>
      </c>
      <c r="B430" s="34">
        <v>43146</v>
      </c>
      <c r="C430">
        <v>2018</v>
      </c>
      <c r="D430" t="s">
        <v>1098</v>
      </c>
      <c r="E430" t="s">
        <v>1032</v>
      </c>
      <c r="F430" t="s">
        <v>71</v>
      </c>
      <c r="G430" t="s">
        <v>87</v>
      </c>
      <c r="H430" t="s">
        <v>304</v>
      </c>
      <c r="I430" t="s">
        <v>117</v>
      </c>
      <c r="J430" t="s">
        <v>410</v>
      </c>
      <c r="K430" t="s">
        <v>81</v>
      </c>
      <c r="L430" t="s">
        <v>60</v>
      </c>
      <c r="M430" t="s">
        <v>61</v>
      </c>
      <c r="N430" s="34">
        <v>43147</v>
      </c>
      <c r="O430" s="62">
        <v>97650</v>
      </c>
      <c r="P430" s="62">
        <v>464700</v>
      </c>
      <c r="Q430" s="62">
        <v>367050</v>
      </c>
      <c r="R430">
        <v>12</v>
      </c>
      <c r="S430" s="62">
        <v>5576400</v>
      </c>
      <c r="T430" s="15">
        <v>0</v>
      </c>
      <c r="U430">
        <v>0</v>
      </c>
      <c r="V430" s="62">
        <v>5576400</v>
      </c>
    </row>
    <row r="431" spans="1:22" x14ac:dyDescent="0.3">
      <c r="A431" t="s">
        <v>1099</v>
      </c>
      <c r="B431" s="34">
        <v>43150</v>
      </c>
      <c r="C431">
        <v>2018</v>
      </c>
      <c r="D431" t="s">
        <v>865</v>
      </c>
      <c r="E431" t="s">
        <v>866</v>
      </c>
      <c r="F431" t="s">
        <v>261</v>
      </c>
      <c r="G431" t="s">
        <v>72</v>
      </c>
      <c r="H431" t="s">
        <v>112</v>
      </c>
      <c r="I431" t="s">
        <v>117</v>
      </c>
      <c r="J431" t="s">
        <v>751</v>
      </c>
      <c r="K431" t="s">
        <v>81</v>
      </c>
      <c r="L431" t="s">
        <v>459</v>
      </c>
      <c r="M431" t="s">
        <v>76</v>
      </c>
      <c r="N431" s="34">
        <v>43152</v>
      </c>
      <c r="O431" s="62">
        <v>5669850</v>
      </c>
      <c r="P431" s="62">
        <v>8999850</v>
      </c>
      <c r="Q431" s="62">
        <v>3330000</v>
      </c>
      <c r="R431">
        <v>41</v>
      </c>
      <c r="S431" s="62">
        <v>368993850</v>
      </c>
      <c r="T431" s="15">
        <v>7.0000000000000007E-2</v>
      </c>
      <c r="U431" s="62">
        <v>25829570</v>
      </c>
      <c r="V431" s="62">
        <v>343164281</v>
      </c>
    </row>
    <row r="432" spans="1:22" x14ac:dyDescent="0.3">
      <c r="A432" t="s">
        <v>1100</v>
      </c>
      <c r="B432" s="34">
        <v>43153</v>
      </c>
      <c r="C432">
        <v>2018</v>
      </c>
      <c r="D432" t="s">
        <v>1101</v>
      </c>
      <c r="E432" t="s">
        <v>1102</v>
      </c>
      <c r="F432" t="s">
        <v>71</v>
      </c>
      <c r="G432" t="s">
        <v>55</v>
      </c>
      <c r="H432" t="s">
        <v>73</v>
      </c>
      <c r="I432" t="s">
        <v>57</v>
      </c>
      <c r="J432" t="s">
        <v>751</v>
      </c>
      <c r="K432" t="s">
        <v>81</v>
      </c>
      <c r="L432" t="s">
        <v>459</v>
      </c>
      <c r="M432" t="s">
        <v>61</v>
      </c>
      <c r="N432" s="34">
        <v>43155</v>
      </c>
      <c r="O432" s="62">
        <v>5669850</v>
      </c>
      <c r="P432" s="62">
        <v>8999850</v>
      </c>
      <c r="Q432" s="62">
        <v>3330000</v>
      </c>
      <c r="R432">
        <v>20</v>
      </c>
      <c r="S432" s="62">
        <v>179997000</v>
      </c>
      <c r="T432" s="15">
        <v>7.0000000000000007E-2</v>
      </c>
      <c r="U432" s="62">
        <v>12599790</v>
      </c>
      <c r="V432" s="62">
        <v>167397210</v>
      </c>
    </row>
    <row r="433" spans="1:22" x14ac:dyDescent="0.3">
      <c r="A433" t="s">
        <v>1103</v>
      </c>
      <c r="B433" s="34">
        <v>43154</v>
      </c>
      <c r="C433">
        <v>2018</v>
      </c>
      <c r="D433" t="s">
        <v>1104</v>
      </c>
      <c r="E433" t="s">
        <v>53</v>
      </c>
      <c r="F433" t="s">
        <v>2228</v>
      </c>
      <c r="G433" t="s">
        <v>55</v>
      </c>
      <c r="H433" t="s">
        <v>56</v>
      </c>
      <c r="I433" t="s">
        <v>74</v>
      </c>
      <c r="J433" t="s">
        <v>1105</v>
      </c>
      <c r="K433" t="s">
        <v>59</v>
      </c>
      <c r="L433" t="s">
        <v>67</v>
      </c>
      <c r="M433" t="s">
        <v>61</v>
      </c>
      <c r="N433" s="34">
        <v>43155</v>
      </c>
      <c r="O433" s="62">
        <v>14100</v>
      </c>
      <c r="P433" s="62">
        <v>28200</v>
      </c>
      <c r="Q433" s="62">
        <v>14100</v>
      </c>
      <c r="R433">
        <v>36</v>
      </c>
      <c r="S433" s="62">
        <v>1015200</v>
      </c>
      <c r="T433" s="15">
        <v>0.1</v>
      </c>
      <c r="U433" s="62">
        <v>101520</v>
      </c>
      <c r="V433" s="62">
        <v>913680</v>
      </c>
    </row>
    <row r="434" spans="1:22" x14ac:dyDescent="0.3">
      <c r="A434" t="s">
        <v>1106</v>
      </c>
      <c r="B434" s="34">
        <v>43159</v>
      </c>
      <c r="C434">
        <v>2018</v>
      </c>
      <c r="D434" t="s">
        <v>961</v>
      </c>
      <c r="E434" t="s">
        <v>962</v>
      </c>
      <c r="F434" t="s">
        <v>261</v>
      </c>
      <c r="G434" t="s">
        <v>87</v>
      </c>
      <c r="H434" t="s">
        <v>97</v>
      </c>
      <c r="I434" t="s">
        <v>107</v>
      </c>
      <c r="J434" t="s">
        <v>573</v>
      </c>
      <c r="K434" t="s">
        <v>81</v>
      </c>
      <c r="L434" t="s">
        <v>60</v>
      </c>
      <c r="M434" t="s">
        <v>61</v>
      </c>
      <c r="N434" s="34">
        <v>43161</v>
      </c>
      <c r="O434" s="62">
        <v>936000</v>
      </c>
      <c r="P434" s="62">
        <v>2339850</v>
      </c>
      <c r="Q434" s="62">
        <v>1403850</v>
      </c>
      <c r="R434">
        <v>6</v>
      </c>
      <c r="S434" s="62">
        <v>14039100</v>
      </c>
      <c r="T434" s="15">
        <v>0.02</v>
      </c>
      <c r="U434" s="62">
        <v>280782</v>
      </c>
      <c r="V434" s="62">
        <v>13758318</v>
      </c>
    </row>
    <row r="435" spans="1:22" x14ac:dyDescent="0.3">
      <c r="A435" t="s">
        <v>1107</v>
      </c>
      <c r="B435" s="34">
        <v>43159</v>
      </c>
      <c r="C435">
        <v>2018</v>
      </c>
      <c r="D435" t="s">
        <v>1108</v>
      </c>
      <c r="E435" t="s">
        <v>990</v>
      </c>
      <c r="F435" t="s">
        <v>71</v>
      </c>
      <c r="G435" t="s">
        <v>87</v>
      </c>
      <c r="H435" t="s">
        <v>316</v>
      </c>
      <c r="I435" t="s">
        <v>92</v>
      </c>
      <c r="J435" t="s">
        <v>419</v>
      </c>
      <c r="K435" t="s">
        <v>59</v>
      </c>
      <c r="L435" t="s">
        <v>60</v>
      </c>
      <c r="M435" t="s">
        <v>61</v>
      </c>
      <c r="N435" s="34">
        <v>43164</v>
      </c>
      <c r="O435" s="62">
        <v>66900</v>
      </c>
      <c r="P435" s="62">
        <v>163350</v>
      </c>
      <c r="Q435" s="62">
        <v>96450</v>
      </c>
      <c r="R435">
        <v>8</v>
      </c>
      <c r="S435" s="62">
        <v>1306800</v>
      </c>
      <c r="T435" s="15">
        <v>0.09</v>
      </c>
      <c r="U435" s="62">
        <v>117612</v>
      </c>
      <c r="V435" s="62">
        <v>1189188</v>
      </c>
    </row>
    <row r="436" spans="1:22" x14ac:dyDescent="0.3">
      <c r="A436" t="s">
        <v>1109</v>
      </c>
      <c r="B436" s="34">
        <v>43160</v>
      </c>
      <c r="C436">
        <v>2018</v>
      </c>
      <c r="D436" t="s">
        <v>110</v>
      </c>
      <c r="E436" t="s">
        <v>111</v>
      </c>
      <c r="F436" t="s">
        <v>71</v>
      </c>
      <c r="G436" t="s">
        <v>72</v>
      </c>
      <c r="H436" t="s">
        <v>112</v>
      </c>
      <c r="I436" t="s">
        <v>57</v>
      </c>
      <c r="J436" t="s">
        <v>468</v>
      </c>
      <c r="K436" t="s">
        <v>59</v>
      </c>
      <c r="L436" t="s">
        <v>67</v>
      </c>
      <c r="M436" t="s">
        <v>61</v>
      </c>
      <c r="N436" s="34">
        <v>43162</v>
      </c>
      <c r="O436" s="62">
        <v>13950</v>
      </c>
      <c r="P436" s="62">
        <v>22200</v>
      </c>
      <c r="Q436" s="62">
        <v>8250</v>
      </c>
      <c r="R436">
        <v>28</v>
      </c>
      <c r="S436" s="62">
        <v>621600</v>
      </c>
      <c r="T436" s="15">
        <v>0.04</v>
      </c>
      <c r="U436" s="62">
        <v>24864</v>
      </c>
      <c r="V436" s="62">
        <v>596736</v>
      </c>
    </row>
    <row r="437" spans="1:22" x14ac:dyDescent="0.3">
      <c r="A437" t="s">
        <v>1110</v>
      </c>
      <c r="B437" s="34">
        <v>43161</v>
      </c>
      <c r="C437">
        <v>2018</v>
      </c>
      <c r="D437" t="s">
        <v>1048</v>
      </c>
      <c r="E437" t="s">
        <v>101</v>
      </c>
      <c r="F437" t="s">
        <v>71</v>
      </c>
      <c r="G437" t="s">
        <v>72</v>
      </c>
      <c r="H437" t="s">
        <v>97</v>
      </c>
      <c r="I437" t="s">
        <v>74</v>
      </c>
      <c r="J437" t="s">
        <v>390</v>
      </c>
      <c r="K437" t="s">
        <v>59</v>
      </c>
      <c r="L437" t="s">
        <v>67</v>
      </c>
      <c r="M437" t="s">
        <v>61</v>
      </c>
      <c r="N437" s="34">
        <v>43163</v>
      </c>
      <c r="O437" s="62">
        <v>19650</v>
      </c>
      <c r="P437" s="62">
        <v>42600</v>
      </c>
      <c r="Q437" s="62">
        <v>22950</v>
      </c>
      <c r="R437">
        <v>12</v>
      </c>
      <c r="S437" s="62">
        <v>511200</v>
      </c>
      <c r="T437" s="15">
        <v>0.1</v>
      </c>
      <c r="U437" s="62">
        <v>51120</v>
      </c>
      <c r="V437" s="62">
        <v>460080</v>
      </c>
    </row>
    <row r="438" spans="1:22" x14ac:dyDescent="0.3">
      <c r="A438" t="s">
        <v>1111</v>
      </c>
      <c r="B438" s="34">
        <v>43162</v>
      </c>
      <c r="C438">
        <v>2018</v>
      </c>
      <c r="D438" t="s">
        <v>1089</v>
      </c>
      <c r="E438" t="s">
        <v>251</v>
      </c>
      <c r="F438" t="s">
        <v>71</v>
      </c>
      <c r="G438" t="s">
        <v>72</v>
      </c>
      <c r="H438" t="s">
        <v>122</v>
      </c>
      <c r="I438" t="s">
        <v>117</v>
      </c>
      <c r="J438" t="s">
        <v>471</v>
      </c>
      <c r="K438" t="s">
        <v>59</v>
      </c>
      <c r="L438" t="s">
        <v>60</v>
      </c>
      <c r="M438" t="s">
        <v>76</v>
      </c>
      <c r="N438" s="34">
        <v>43164</v>
      </c>
      <c r="O438" s="62">
        <v>1015950</v>
      </c>
      <c r="P438" s="62">
        <v>2478000</v>
      </c>
      <c r="Q438" s="62">
        <v>1462050</v>
      </c>
      <c r="R438">
        <v>46</v>
      </c>
      <c r="S438" s="62">
        <v>113988000</v>
      </c>
      <c r="T438" s="15">
        <v>0.02</v>
      </c>
      <c r="U438" s="62">
        <v>2279760</v>
      </c>
      <c r="V438" s="62">
        <v>111708240</v>
      </c>
    </row>
    <row r="439" spans="1:22" x14ac:dyDescent="0.3">
      <c r="A439" t="s">
        <v>1112</v>
      </c>
      <c r="B439" s="34">
        <v>43164</v>
      </c>
      <c r="C439">
        <v>2018</v>
      </c>
      <c r="D439" t="s">
        <v>452</v>
      </c>
      <c r="E439" t="s">
        <v>215</v>
      </c>
      <c r="F439" t="s">
        <v>71</v>
      </c>
      <c r="G439" t="s">
        <v>55</v>
      </c>
      <c r="H439" t="s">
        <v>146</v>
      </c>
      <c r="I439" t="s">
        <v>117</v>
      </c>
      <c r="J439" t="s">
        <v>190</v>
      </c>
      <c r="K439" t="s">
        <v>81</v>
      </c>
      <c r="L439" t="s">
        <v>60</v>
      </c>
      <c r="M439" t="s">
        <v>61</v>
      </c>
      <c r="N439" s="34">
        <v>43166</v>
      </c>
      <c r="O439" s="62">
        <v>480300</v>
      </c>
      <c r="P439" s="62">
        <v>2287200</v>
      </c>
      <c r="Q439" s="62">
        <v>1806900</v>
      </c>
      <c r="R439">
        <v>29</v>
      </c>
      <c r="S439" s="62">
        <v>66328800</v>
      </c>
      <c r="T439" s="15">
        <v>0.09</v>
      </c>
      <c r="U439" s="62">
        <v>5969592</v>
      </c>
      <c r="V439" s="62">
        <v>60359208</v>
      </c>
    </row>
    <row r="440" spans="1:22" x14ac:dyDescent="0.3">
      <c r="A440" t="s">
        <v>1113</v>
      </c>
      <c r="B440" s="34">
        <v>43165</v>
      </c>
      <c r="C440">
        <v>2018</v>
      </c>
      <c r="D440" t="s">
        <v>1114</v>
      </c>
      <c r="E440" t="s">
        <v>1115</v>
      </c>
      <c r="F440" t="s">
        <v>71</v>
      </c>
      <c r="G440" t="s">
        <v>55</v>
      </c>
      <c r="H440" t="s">
        <v>73</v>
      </c>
      <c r="I440" t="s">
        <v>57</v>
      </c>
      <c r="J440" t="s">
        <v>234</v>
      </c>
      <c r="K440" t="s">
        <v>59</v>
      </c>
      <c r="L440" t="s">
        <v>60</v>
      </c>
      <c r="M440" t="s">
        <v>61</v>
      </c>
      <c r="N440" s="34">
        <v>43165</v>
      </c>
      <c r="O440" s="62">
        <v>208200</v>
      </c>
      <c r="P440" s="62">
        <v>335700</v>
      </c>
      <c r="Q440" s="62">
        <v>127500</v>
      </c>
      <c r="R440">
        <v>10</v>
      </c>
      <c r="S440" s="62">
        <v>3357000</v>
      </c>
      <c r="T440" s="15">
        <v>0.01</v>
      </c>
      <c r="U440" s="62">
        <v>33570</v>
      </c>
      <c r="V440" s="62">
        <v>3323430</v>
      </c>
    </row>
    <row r="441" spans="1:22" x14ac:dyDescent="0.3">
      <c r="A441" t="s">
        <v>1116</v>
      </c>
      <c r="B441" s="34">
        <v>43165</v>
      </c>
      <c r="C441">
        <v>2018</v>
      </c>
      <c r="D441" t="s">
        <v>670</v>
      </c>
      <c r="E441" t="s">
        <v>462</v>
      </c>
      <c r="F441" t="s">
        <v>71</v>
      </c>
      <c r="G441" t="s">
        <v>87</v>
      </c>
      <c r="H441" t="s">
        <v>112</v>
      </c>
      <c r="I441" t="s">
        <v>74</v>
      </c>
      <c r="J441" t="s">
        <v>390</v>
      </c>
      <c r="K441" t="s">
        <v>59</v>
      </c>
      <c r="L441" t="s">
        <v>67</v>
      </c>
      <c r="M441" t="s">
        <v>61</v>
      </c>
      <c r="N441" s="34">
        <v>43167</v>
      </c>
      <c r="O441" s="62">
        <v>19650</v>
      </c>
      <c r="P441" s="62">
        <v>42600</v>
      </c>
      <c r="Q441" s="62">
        <v>22950</v>
      </c>
      <c r="R441">
        <v>39</v>
      </c>
      <c r="S441" s="62">
        <v>1661400</v>
      </c>
      <c r="T441" s="15">
        <v>0.05</v>
      </c>
      <c r="U441" s="62">
        <v>83070</v>
      </c>
      <c r="V441" s="62">
        <v>1578330</v>
      </c>
    </row>
    <row r="442" spans="1:22" x14ac:dyDescent="0.3">
      <c r="A442" t="s">
        <v>1117</v>
      </c>
      <c r="B442" s="34">
        <v>43166</v>
      </c>
      <c r="C442">
        <v>2018</v>
      </c>
      <c r="D442" t="s">
        <v>1118</v>
      </c>
      <c r="E442" t="s">
        <v>1119</v>
      </c>
      <c r="F442" t="s">
        <v>71</v>
      </c>
      <c r="G442" t="s">
        <v>106</v>
      </c>
      <c r="H442" t="s">
        <v>185</v>
      </c>
      <c r="I442" t="s">
        <v>74</v>
      </c>
      <c r="J442" t="s">
        <v>291</v>
      </c>
      <c r="K442" t="s">
        <v>59</v>
      </c>
      <c r="L442" t="s">
        <v>60</v>
      </c>
      <c r="M442" t="s">
        <v>76</v>
      </c>
      <c r="N442" s="34">
        <v>43169</v>
      </c>
      <c r="O442" s="62">
        <v>133800</v>
      </c>
      <c r="P442" s="62">
        <v>446100</v>
      </c>
      <c r="Q442" s="62">
        <v>312300</v>
      </c>
      <c r="R442">
        <v>34</v>
      </c>
      <c r="S442" s="62">
        <v>15167400</v>
      </c>
      <c r="T442" s="15">
        <v>0.09</v>
      </c>
      <c r="U442" s="62">
        <v>1365066</v>
      </c>
      <c r="V442" s="62">
        <v>13802334</v>
      </c>
    </row>
    <row r="443" spans="1:22" x14ac:dyDescent="0.3">
      <c r="A443" t="s">
        <v>1120</v>
      </c>
      <c r="B443" s="34">
        <v>43166</v>
      </c>
      <c r="C443">
        <v>2018</v>
      </c>
      <c r="D443" t="s">
        <v>339</v>
      </c>
      <c r="E443" t="s">
        <v>340</v>
      </c>
      <c r="F443" t="s">
        <v>2228</v>
      </c>
      <c r="G443" t="s">
        <v>87</v>
      </c>
      <c r="H443" t="s">
        <v>65</v>
      </c>
      <c r="I443" t="s">
        <v>92</v>
      </c>
      <c r="J443" t="s">
        <v>406</v>
      </c>
      <c r="K443" t="s">
        <v>81</v>
      </c>
      <c r="L443" t="s">
        <v>82</v>
      </c>
      <c r="M443" t="s">
        <v>83</v>
      </c>
      <c r="N443" s="34">
        <v>43170</v>
      </c>
      <c r="O443" s="62">
        <v>4184850</v>
      </c>
      <c r="P443" s="62">
        <v>6749850</v>
      </c>
      <c r="Q443" s="62">
        <v>2565000</v>
      </c>
      <c r="R443">
        <v>34</v>
      </c>
      <c r="S443" s="62">
        <v>229494900</v>
      </c>
      <c r="T443" s="15">
        <v>0.02</v>
      </c>
      <c r="U443" s="62">
        <v>4589898</v>
      </c>
      <c r="V443" s="62">
        <v>224905002</v>
      </c>
    </row>
    <row r="444" spans="1:22" x14ac:dyDescent="0.3">
      <c r="A444" t="s">
        <v>1121</v>
      </c>
      <c r="B444" s="34">
        <v>43169</v>
      </c>
      <c r="C444">
        <v>2018</v>
      </c>
      <c r="D444" t="s">
        <v>1122</v>
      </c>
      <c r="E444" t="s">
        <v>145</v>
      </c>
      <c r="F444" t="s">
        <v>71</v>
      </c>
      <c r="G444" t="s">
        <v>72</v>
      </c>
      <c r="H444" t="s">
        <v>146</v>
      </c>
      <c r="I444" t="s">
        <v>57</v>
      </c>
      <c r="J444" t="s">
        <v>197</v>
      </c>
      <c r="K444" t="s">
        <v>81</v>
      </c>
      <c r="L444" t="s">
        <v>60</v>
      </c>
      <c r="M444" t="s">
        <v>61</v>
      </c>
      <c r="N444" s="34">
        <v>43171</v>
      </c>
      <c r="O444" s="62">
        <v>124650</v>
      </c>
      <c r="P444" s="62">
        <v>239700</v>
      </c>
      <c r="Q444" s="62">
        <v>115050</v>
      </c>
      <c r="R444">
        <v>5</v>
      </c>
      <c r="S444" s="62">
        <v>1198500</v>
      </c>
      <c r="T444" s="15">
        <v>0.08</v>
      </c>
      <c r="U444" s="62">
        <v>95880</v>
      </c>
      <c r="V444" s="62">
        <v>1102620</v>
      </c>
    </row>
    <row r="445" spans="1:22" x14ac:dyDescent="0.3">
      <c r="A445" t="s">
        <v>1123</v>
      </c>
      <c r="B445" s="34">
        <v>43173</v>
      </c>
      <c r="C445">
        <v>2018</v>
      </c>
      <c r="D445" t="s">
        <v>1124</v>
      </c>
      <c r="E445" t="s">
        <v>601</v>
      </c>
      <c r="F445" t="s">
        <v>71</v>
      </c>
      <c r="G445" t="s">
        <v>55</v>
      </c>
      <c r="H445" t="s">
        <v>122</v>
      </c>
      <c r="I445" t="s">
        <v>57</v>
      </c>
      <c r="J445" t="s">
        <v>510</v>
      </c>
      <c r="K445" t="s">
        <v>59</v>
      </c>
      <c r="L445" t="s">
        <v>67</v>
      </c>
      <c r="M445" t="s">
        <v>76</v>
      </c>
      <c r="N445" s="34">
        <v>43175</v>
      </c>
      <c r="O445" s="62">
        <v>49800</v>
      </c>
      <c r="P445" s="62">
        <v>77700</v>
      </c>
      <c r="Q445" s="62">
        <v>27900</v>
      </c>
      <c r="R445">
        <v>9</v>
      </c>
      <c r="S445" s="62">
        <v>699300</v>
      </c>
      <c r="T445" s="15">
        <v>0.09</v>
      </c>
      <c r="U445" s="62">
        <v>62937</v>
      </c>
      <c r="V445" s="62">
        <v>636363</v>
      </c>
    </row>
    <row r="446" spans="1:22" x14ac:dyDescent="0.3">
      <c r="A446" t="s">
        <v>1125</v>
      </c>
      <c r="B446" s="34">
        <v>43174</v>
      </c>
      <c r="C446">
        <v>2018</v>
      </c>
      <c r="D446" t="s">
        <v>865</v>
      </c>
      <c r="E446" t="s">
        <v>866</v>
      </c>
      <c r="F446" t="s">
        <v>261</v>
      </c>
      <c r="G446" t="s">
        <v>72</v>
      </c>
      <c r="H446" t="s">
        <v>112</v>
      </c>
      <c r="I446" t="s">
        <v>92</v>
      </c>
      <c r="J446" t="s">
        <v>426</v>
      </c>
      <c r="K446" t="s">
        <v>59</v>
      </c>
      <c r="L446" t="s">
        <v>67</v>
      </c>
      <c r="M446" t="s">
        <v>76</v>
      </c>
      <c r="N446" s="34">
        <v>43178</v>
      </c>
      <c r="O446" s="62">
        <v>29250</v>
      </c>
      <c r="P446" s="62">
        <v>59700</v>
      </c>
      <c r="Q446" s="62">
        <v>30450</v>
      </c>
      <c r="R446">
        <v>4</v>
      </c>
      <c r="S446" s="62">
        <v>238800</v>
      </c>
      <c r="T446" s="15">
        <v>0.02</v>
      </c>
      <c r="U446" s="62">
        <v>4776</v>
      </c>
      <c r="V446" s="62">
        <v>234024</v>
      </c>
    </row>
    <row r="447" spans="1:22" x14ac:dyDescent="0.3">
      <c r="A447" t="s">
        <v>1126</v>
      </c>
      <c r="B447" s="34">
        <v>43174</v>
      </c>
      <c r="C447">
        <v>2018</v>
      </c>
      <c r="D447" t="s">
        <v>423</v>
      </c>
      <c r="E447" t="s">
        <v>424</v>
      </c>
      <c r="F447" t="s">
        <v>2228</v>
      </c>
      <c r="G447" t="s">
        <v>106</v>
      </c>
      <c r="H447" t="s">
        <v>56</v>
      </c>
      <c r="I447" t="s">
        <v>92</v>
      </c>
      <c r="J447" t="s">
        <v>598</v>
      </c>
      <c r="K447" t="s">
        <v>59</v>
      </c>
      <c r="L447" t="s">
        <v>136</v>
      </c>
      <c r="M447" t="s">
        <v>61</v>
      </c>
      <c r="N447" s="34">
        <v>43181</v>
      </c>
      <c r="O447" s="62">
        <v>252000</v>
      </c>
      <c r="P447" s="62">
        <v>614550</v>
      </c>
      <c r="Q447" s="62">
        <v>362550</v>
      </c>
      <c r="R447">
        <v>47</v>
      </c>
      <c r="S447" s="62">
        <v>28883850</v>
      </c>
      <c r="T447" s="15">
        <v>0.04</v>
      </c>
      <c r="U447" s="62">
        <v>1155354</v>
      </c>
      <c r="V447" s="62">
        <v>27728496</v>
      </c>
    </row>
    <row r="448" spans="1:22" x14ac:dyDescent="0.3">
      <c r="A448" t="s">
        <v>1127</v>
      </c>
      <c r="B448" s="34">
        <v>43177</v>
      </c>
      <c r="C448">
        <v>2018</v>
      </c>
      <c r="D448" t="s">
        <v>1128</v>
      </c>
      <c r="E448" t="s">
        <v>189</v>
      </c>
      <c r="F448" t="s">
        <v>2228</v>
      </c>
      <c r="G448" t="s">
        <v>55</v>
      </c>
      <c r="H448" t="s">
        <v>56</v>
      </c>
      <c r="I448" t="s">
        <v>117</v>
      </c>
      <c r="J448" t="s">
        <v>546</v>
      </c>
      <c r="K448" t="s">
        <v>59</v>
      </c>
      <c r="L448" t="s">
        <v>60</v>
      </c>
      <c r="M448" t="s">
        <v>61</v>
      </c>
      <c r="N448" s="34">
        <v>43178</v>
      </c>
      <c r="O448" s="62">
        <v>224250</v>
      </c>
      <c r="P448" s="62">
        <v>521400</v>
      </c>
      <c r="Q448" s="62">
        <v>297150</v>
      </c>
      <c r="R448">
        <v>8</v>
      </c>
      <c r="S448" s="62">
        <v>4171200</v>
      </c>
      <c r="T448" s="15">
        <v>7.0000000000000007E-2</v>
      </c>
      <c r="U448" s="62">
        <v>291984</v>
      </c>
      <c r="V448" s="62">
        <v>3879216</v>
      </c>
    </row>
    <row r="449" spans="1:22" x14ac:dyDescent="0.3">
      <c r="A449" t="s">
        <v>1129</v>
      </c>
      <c r="B449" s="34">
        <v>43178</v>
      </c>
      <c r="C449">
        <v>2018</v>
      </c>
      <c r="D449" t="s">
        <v>314</v>
      </c>
      <c r="E449" t="s">
        <v>315</v>
      </c>
      <c r="F449" t="s">
        <v>71</v>
      </c>
      <c r="G449" t="s">
        <v>72</v>
      </c>
      <c r="H449" t="s">
        <v>316</v>
      </c>
      <c r="I449" t="s">
        <v>117</v>
      </c>
      <c r="J449" t="s">
        <v>284</v>
      </c>
      <c r="K449" t="s">
        <v>59</v>
      </c>
      <c r="L449" t="s">
        <v>60</v>
      </c>
      <c r="M449" t="s">
        <v>76</v>
      </c>
      <c r="N449" s="34">
        <v>43179</v>
      </c>
      <c r="O449" s="62">
        <v>33750</v>
      </c>
      <c r="P449" s="62">
        <v>55350</v>
      </c>
      <c r="Q449" s="62">
        <v>21600</v>
      </c>
      <c r="R449">
        <v>41</v>
      </c>
      <c r="S449" s="62">
        <v>2269350</v>
      </c>
      <c r="T449" s="15">
        <v>0.08</v>
      </c>
      <c r="U449" s="62">
        <v>181548</v>
      </c>
      <c r="V449" s="62">
        <v>2087802</v>
      </c>
    </row>
    <row r="450" spans="1:22" x14ac:dyDescent="0.3">
      <c r="A450" t="s">
        <v>1130</v>
      </c>
      <c r="B450" s="34">
        <v>43179</v>
      </c>
      <c r="C450">
        <v>2018</v>
      </c>
      <c r="D450" t="s">
        <v>1131</v>
      </c>
      <c r="E450" t="s">
        <v>756</v>
      </c>
      <c r="F450" t="s">
        <v>71</v>
      </c>
      <c r="G450" t="s">
        <v>87</v>
      </c>
      <c r="H450" t="s">
        <v>146</v>
      </c>
      <c r="I450" t="s">
        <v>107</v>
      </c>
      <c r="J450" t="s">
        <v>954</v>
      </c>
      <c r="K450" t="s">
        <v>59</v>
      </c>
      <c r="L450" t="s">
        <v>60</v>
      </c>
      <c r="M450" t="s">
        <v>76</v>
      </c>
      <c r="N450" s="34">
        <v>43181</v>
      </c>
      <c r="O450" s="62">
        <v>27300</v>
      </c>
      <c r="P450" s="62">
        <v>42600</v>
      </c>
      <c r="Q450" s="62">
        <v>15300</v>
      </c>
      <c r="R450">
        <v>21</v>
      </c>
      <c r="S450" s="62">
        <v>894600</v>
      </c>
      <c r="T450" s="15">
        <v>0.01</v>
      </c>
      <c r="U450" s="62">
        <v>8946</v>
      </c>
      <c r="V450" s="62">
        <v>885654</v>
      </c>
    </row>
    <row r="451" spans="1:22" x14ac:dyDescent="0.3">
      <c r="A451" t="s">
        <v>1132</v>
      </c>
      <c r="B451" s="34">
        <v>43181</v>
      </c>
      <c r="C451">
        <v>2018</v>
      </c>
      <c r="D451" t="s">
        <v>1133</v>
      </c>
      <c r="E451" t="s">
        <v>607</v>
      </c>
      <c r="F451" t="s">
        <v>71</v>
      </c>
      <c r="G451" t="s">
        <v>106</v>
      </c>
      <c r="H451" t="s">
        <v>185</v>
      </c>
      <c r="I451" t="s">
        <v>57</v>
      </c>
      <c r="J451" t="s">
        <v>320</v>
      </c>
      <c r="K451" t="s">
        <v>59</v>
      </c>
      <c r="L451" t="s">
        <v>60</v>
      </c>
      <c r="M451" t="s">
        <v>61</v>
      </c>
      <c r="N451" s="34">
        <v>43183</v>
      </c>
      <c r="O451" s="62">
        <v>2682450</v>
      </c>
      <c r="P451" s="62">
        <v>6238200</v>
      </c>
      <c r="Q451" s="62">
        <v>3555750</v>
      </c>
      <c r="R451">
        <v>4</v>
      </c>
      <c r="S451" s="62">
        <v>24952800</v>
      </c>
      <c r="T451" s="15">
        <v>0.03</v>
      </c>
      <c r="U451" s="62">
        <v>748584</v>
      </c>
      <c r="V451" s="62">
        <v>24204216</v>
      </c>
    </row>
    <row r="452" spans="1:22" x14ac:dyDescent="0.3">
      <c r="A452" t="s">
        <v>1134</v>
      </c>
      <c r="B452" s="34">
        <v>43182</v>
      </c>
      <c r="C452">
        <v>2018</v>
      </c>
      <c r="D452" t="s">
        <v>1135</v>
      </c>
      <c r="E452" t="s">
        <v>364</v>
      </c>
      <c r="F452" t="s">
        <v>71</v>
      </c>
      <c r="G452" t="s">
        <v>87</v>
      </c>
      <c r="H452" t="s">
        <v>97</v>
      </c>
      <c r="I452" t="s">
        <v>117</v>
      </c>
      <c r="J452" t="s">
        <v>287</v>
      </c>
      <c r="K452" t="s">
        <v>59</v>
      </c>
      <c r="L452" t="s">
        <v>60</v>
      </c>
      <c r="M452" t="s">
        <v>61</v>
      </c>
      <c r="N452" s="34">
        <v>43184</v>
      </c>
      <c r="O452" s="62">
        <v>185850</v>
      </c>
      <c r="P452" s="62">
        <v>299700</v>
      </c>
      <c r="Q452" s="62">
        <v>113850</v>
      </c>
      <c r="R452">
        <v>48</v>
      </c>
      <c r="S452" s="62">
        <v>14385600</v>
      </c>
      <c r="T452" s="15">
        <v>0.01</v>
      </c>
      <c r="U452" s="62">
        <v>143856</v>
      </c>
      <c r="V452" s="62">
        <v>14241744</v>
      </c>
    </row>
    <row r="453" spans="1:22" x14ac:dyDescent="0.3">
      <c r="A453" t="s">
        <v>1136</v>
      </c>
      <c r="B453" s="34">
        <v>43183</v>
      </c>
      <c r="C453">
        <v>2018</v>
      </c>
      <c r="D453" t="s">
        <v>1031</v>
      </c>
      <c r="E453" t="s">
        <v>1032</v>
      </c>
      <c r="F453" t="s">
        <v>71</v>
      </c>
      <c r="G453" t="s">
        <v>72</v>
      </c>
      <c r="H453" t="s">
        <v>88</v>
      </c>
      <c r="I453" t="s">
        <v>107</v>
      </c>
      <c r="J453" t="s">
        <v>775</v>
      </c>
      <c r="K453" t="s">
        <v>59</v>
      </c>
      <c r="L453" t="s">
        <v>136</v>
      </c>
      <c r="M453" t="s">
        <v>61</v>
      </c>
      <c r="N453" s="34">
        <v>43184</v>
      </c>
      <c r="O453" s="62">
        <v>62850</v>
      </c>
      <c r="P453" s="62">
        <v>153450</v>
      </c>
      <c r="Q453" s="62">
        <v>90600</v>
      </c>
      <c r="R453">
        <v>46</v>
      </c>
      <c r="S453" s="62">
        <v>7058700</v>
      </c>
      <c r="T453" s="15">
        <v>0.01</v>
      </c>
      <c r="U453" s="62">
        <v>70587</v>
      </c>
      <c r="V453" s="62">
        <v>6988113</v>
      </c>
    </row>
    <row r="454" spans="1:22" x14ac:dyDescent="0.3">
      <c r="A454" t="s">
        <v>1137</v>
      </c>
      <c r="B454" s="34">
        <v>43183</v>
      </c>
      <c r="C454">
        <v>2018</v>
      </c>
      <c r="D454" t="s">
        <v>1138</v>
      </c>
      <c r="E454" t="s">
        <v>462</v>
      </c>
      <c r="F454" t="s">
        <v>71</v>
      </c>
      <c r="G454" t="s">
        <v>72</v>
      </c>
      <c r="H454" t="s">
        <v>112</v>
      </c>
      <c r="I454" t="s">
        <v>92</v>
      </c>
      <c r="J454" t="s">
        <v>216</v>
      </c>
      <c r="K454" t="s">
        <v>81</v>
      </c>
      <c r="L454" t="s">
        <v>136</v>
      </c>
      <c r="M454" t="s">
        <v>61</v>
      </c>
      <c r="N454" s="34">
        <v>43185</v>
      </c>
      <c r="O454" s="62">
        <v>28050</v>
      </c>
      <c r="P454" s="62">
        <v>121800</v>
      </c>
      <c r="Q454" s="62">
        <v>93750</v>
      </c>
      <c r="R454">
        <v>11</v>
      </c>
      <c r="S454" s="62">
        <v>1339800</v>
      </c>
      <c r="T454" s="15">
        <v>0.06</v>
      </c>
      <c r="U454" s="62">
        <v>80388</v>
      </c>
      <c r="V454" s="62">
        <v>1259412</v>
      </c>
    </row>
    <row r="455" spans="1:22" x14ac:dyDescent="0.3">
      <c r="A455" t="s">
        <v>1139</v>
      </c>
      <c r="B455" s="34">
        <v>43186</v>
      </c>
      <c r="C455">
        <v>2018</v>
      </c>
      <c r="D455" t="s">
        <v>835</v>
      </c>
      <c r="E455" t="s">
        <v>169</v>
      </c>
      <c r="F455" t="s">
        <v>2228</v>
      </c>
      <c r="G455" t="s">
        <v>72</v>
      </c>
      <c r="H455" t="s">
        <v>65</v>
      </c>
      <c r="I455" t="s">
        <v>57</v>
      </c>
      <c r="J455" t="s">
        <v>142</v>
      </c>
      <c r="K455" t="s">
        <v>59</v>
      </c>
      <c r="L455" t="s">
        <v>60</v>
      </c>
      <c r="M455" t="s">
        <v>61</v>
      </c>
      <c r="N455" s="34">
        <v>43188</v>
      </c>
      <c r="O455" s="62">
        <v>68850</v>
      </c>
      <c r="P455" s="62">
        <v>109200</v>
      </c>
      <c r="Q455" s="62">
        <v>40350</v>
      </c>
      <c r="R455">
        <v>36</v>
      </c>
      <c r="S455" s="62">
        <v>3931200</v>
      </c>
      <c r="T455" s="15">
        <v>0.05</v>
      </c>
      <c r="U455" s="62">
        <v>196560</v>
      </c>
      <c r="V455" s="62">
        <v>3734640</v>
      </c>
    </row>
    <row r="456" spans="1:22" x14ac:dyDescent="0.3">
      <c r="A456" t="s">
        <v>1140</v>
      </c>
      <c r="B456" s="34">
        <v>43189</v>
      </c>
      <c r="C456">
        <v>2018</v>
      </c>
      <c r="D456" t="s">
        <v>1141</v>
      </c>
      <c r="E456" t="s">
        <v>241</v>
      </c>
      <c r="F456" t="s">
        <v>71</v>
      </c>
      <c r="G456" t="s">
        <v>72</v>
      </c>
      <c r="H456" t="s">
        <v>146</v>
      </c>
      <c r="I456" t="s">
        <v>117</v>
      </c>
      <c r="J456" t="s">
        <v>473</v>
      </c>
      <c r="K456" t="s">
        <v>59</v>
      </c>
      <c r="L456" t="s">
        <v>60</v>
      </c>
      <c r="M456" t="s">
        <v>61</v>
      </c>
      <c r="N456" s="34">
        <v>43191</v>
      </c>
      <c r="O456" s="62">
        <v>32700</v>
      </c>
      <c r="P456" s="62">
        <v>52800</v>
      </c>
      <c r="Q456" s="62">
        <v>20100</v>
      </c>
      <c r="R456">
        <v>23</v>
      </c>
      <c r="S456" s="62">
        <v>1214400</v>
      </c>
      <c r="T456" s="15">
        <v>7.0000000000000007E-2</v>
      </c>
      <c r="U456" s="62">
        <v>85008</v>
      </c>
      <c r="V456" s="62">
        <v>1129392</v>
      </c>
    </row>
    <row r="457" spans="1:22" x14ac:dyDescent="0.3">
      <c r="A457" t="s">
        <v>1142</v>
      </c>
      <c r="B457" s="34">
        <v>43195</v>
      </c>
      <c r="C457">
        <v>2018</v>
      </c>
      <c r="D457" t="s">
        <v>1143</v>
      </c>
      <c r="E457" t="s">
        <v>145</v>
      </c>
      <c r="F457" t="s">
        <v>71</v>
      </c>
      <c r="G457" t="s">
        <v>72</v>
      </c>
      <c r="H457" t="s">
        <v>146</v>
      </c>
      <c r="I457" t="s">
        <v>117</v>
      </c>
      <c r="J457" t="s">
        <v>963</v>
      </c>
      <c r="K457" t="s">
        <v>59</v>
      </c>
      <c r="L457" t="s">
        <v>67</v>
      </c>
      <c r="M457" t="s">
        <v>61</v>
      </c>
      <c r="N457" s="34">
        <v>43196</v>
      </c>
      <c r="O457" s="62">
        <v>13800</v>
      </c>
      <c r="P457" s="62">
        <v>27150</v>
      </c>
      <c r="Q457" s="62">
        <v>13350</v>
      </c>
      <c r="R457">
        <v>48</v>
      </c>
      <c r="S457" s="62">
        <v>1303200</v>
      </c>
      <c r="T457" s="15">
        <v>0.1</v>
      </c>
      <c r="U457" s="62">
        <v>130320</v>
      </c>
      <c r="V457" s="62">
        <v>1172880</v>
      </c>
    </row>
    <row r="458" spans="1:22" x14ac:dyDescent="0.3">
      <c r="A458" t="s">
        <v>1144</v>
      </c>
      <c r="B458" s="34">
        <v>43198</v>
      </c>
      <c r="C458">
        <v>2018</v>
      </c>
      <c r="D458" t="s">
        <v>852</v>
      </c>
      <c r="E458" t="s">
        <v>853</v>
      </c>
      <c r="F458" t="s">
        <v>71</v>
      </c>
      <c r="G458" t="s">
        <v>87</v>
      </c>
      <c r="H458" t="s">
        <v>185</v>
      </c>
      <c r="I458" t="s">
        <v>117</v>
      </c>
      <c r="J458" t="s">
        <v>406</v>
      </c>
      <c r="K458" t="s">
        <v>81</v>
      </c>
      <c r="L458" t="s">
        <v>459</v>
      </c>
      <c r="M458" t="s">
        <v>61</v>
      </c>
      <c r="N458" s="34">
        <v>43200</v>
      </c>
      <c r="O458" s="62">
        <v>3240000</v>
      </c>
      <c r="P458" s="62">
        <v>6749850</v>
      </c>
      <c r="Q458" s="62">
        <v>3509850</v>
      </c>
      <c r="R458">
        <v>10</v>
      </c>
      <c r="S458" s="62">
        <v>67498500</v>
      </c>
      <c r="T458" s="15">
        <v>0.01</v>
      </c>
      <c r="U458" s="62">
        <v>674985</v>
      </c>
      <c r="V458" s="62">
        <v>66823515</v>
      </c>
    </row>
    <row r="459" spans="1:22" x14ac:dyDescent="0.3">
      <c r="A459" t="s">
        <v>1145</v>
      </c>
      <c r="B459" s="34">
        <v>43199</v>
      </c>
      <c r="C459">
        <v>2018</v>
      </c>
      <c r="D459" t="s">
        <v>891</v>
      </c>
      <c r="E459" t="s">
        <v>892</v>
      </c>
      <c r="F459" t="s">
        <v>2228</v>
      </c>
      <c r="G459" t="s">
        <v>87</v>
      </c>
      <c r="H459" t="s">
        <v>65</v>
      </c>
      <c r="I459" t="s">
        <v>57</v>
      </c>
      <c r="J459" t="s">
        <v>341</v>
      </c>
      <c r="K459" t="s">
        <v>59</v>
      </c>
      <c r="L459" t="s">
        <v>67</v>
      </c>
      <c r="M459" t="s">
        <v>61</v>
      </c>
      <c r="N459" s="34">
        <v>43202</v>
      </c>
      <c r="O459" s="62">
        <v>24000</v>
      </c>
      <c r="P459" s="62">
        <v>39300</v>
      </c>
      <c r="Q459" s="62">
        <v>15300</v>
      </c>
      <c r="R459">
        <v>37</v>
      </c>
      <c r="S459" s="62">
        <v>1454100</v>
      </c>
      <c r="T459" s="15">
        <v>0.01</v>
      </c>
      <c r="U459" s="62">
        <v>14541</v>
      </c>
      <c r="V459" s="62">
        <v>1439559</v>
      </c>
    </row>
    <row r="460" spans="1:22" x14ac:dyDescent="0.3">
      <c r="A460" t="s">
        <v>1146</v>
      </c>
      <c r="B460" s="34">
        <v>43199</v>
      </c>
      <c r="C460">
        <v>2018</v>
      </c>
      <c r="D460" t="s">
        <v>1147</v>
      </c>
      <c r="E460" t="s">
        <v>154</v>
      </c>
      <c r="F460" t="s">
        <v>71</v>
      </c>
      <c r="G460" t="s">
        <v>106</v>
      </c>
      <c r="H460" t="s">
        <v>155</v>
      </c>
      <c r="I460" t="s">
        <v>57</v>
      </c>
      <c r="J460" t="s">
        <v>162</v>
      </c>
      <c r="K460" t="s">
        <v>59</v>
      </c>
      <c r="L460" t="s">
        <v>60</v>
      </c>
      <c r="M460" t="s">
        <v>61</v>
      </c>
      <c r="N460" s="34">
        <v>43202</v>
      </c>
      <c r="O460" s="62">
        <v>52800</v>
      </c>
      <c r="P460" s="62">
        <v>85200</v>
      </c>
      <c r="Q460" s="62">
        <v>32400</v>
      </c>
      <c r="R460">
        <v>42</v>
      </c>
      <c r="S460" s="62">
        <v>3578400</v>
      </c>
      <c r="T460" s="15">
        <v>0.05</v>
      </c>
      <c r="U460" s="62">
        <v>178920</v>
      </c>
      <c r="V460" s="62">
        <v>3399480</v>
      </c>
    </row>
    <row r="461" spans="1:22" x14ac:dyDescent="0.3">
      <c r="A461" t="s">
        <v>1148</v>
      </c>
      <c r="B461" s="34">
        <v>43200</v>
      </c>
      <c r="C461">
        <v>2018</v>
      </c>
      <c r="D461" t="s">
        <v>1149</v>
      </c>
      <c r="E461" t="s">
        <v>1150</v>
      </c>
      <c r="F461" t="s">
        <v>71</v>
      </c>
      <c r="G461" t="s">
        <v>106</v>
      </c>
      <c r="H461" t="s">
        <v>185</v>
      </c>
      <c r="I461" t="s">
        <v>74</v>
      </c>
      <c r="J461" t="s">
        <v>181</v>
      </c>
      <c r="K461" t="s">
        <v>59</v>
      </c>
      <c r="L461" t="s">
        <v>60</v>
      </c>
      <c r="M461" t="s">
        <v>76</v>
      </c>
      <c r="N461" s="34">
        <v>43201</v>
      </c>
      <c r="O461" s="62">
        <v>23850</v>
      </c>
      <c r="P461" s="62">
        <v>39150</v>
      </c>
      <c r="Q461" s="62">
        <v>15300</v>
      </c>
      <c r="R461">
        <v>37</v>
      </c>
      <c r="S461" s="62">
        <v>1448550</v>
      </c>
      <c r="T461" s="15">
        <v>0.09</v>
      </c>
      <c r="U461" s="62">
        <v>130370</v>
      </c>
      <c r="V461" s="62">
        <v>1318181</v>
      </c>
    </row>
    <row r="462" spans="1:22" x14ac:dyDescent="0.3">
      <c r="A462" t="s">
        <v>1151</v>
      </c>
      <c r="B462" s="34">
        <v>43200</v>
      </c>
      <c r="C462">
        <v>2018</v>
      </c>
      <c r="D462" t="s">
        <v>1152</v>
      </c>
      <c r="E462" t="s">
        <v>628</v>
      </c>
      <c r="F462" t="s">
        <v>71</v>
      </c>
      <c r="G462" t="s">
        <v>106</v>
      </c>
      <c r="H462" t="s">
        <v>304</v>
      </c>
      <c r="I462" t="s">
        <v>57</v>
      </c>
      <c r="J462" t="s">
        <v>546</v>
      </c>
      <c r="K462" t="s">
        <v>59</v>
      </c>
      <c r="L462" t="s">
        <v>60</v>
      </c>
      <c r="M462" t="s">
        <v>61</v>
      </c>
      <c r="N462" s="34">
        <v>43200</v>
      </c>
      <c r="O462" s="62">
        <v>224250</v>
      </c>
      <c r="P462" s="62">
        <v>521400</v>
      </c>
      <c r="Q462" s="62">
        <v>297150</v>
      </c>
      <c r="R462">
        <v>10</v>
      </c>
      <c r="S462" s="62">
        <v>5214000</v>
      </c>
      <c r="T462" s="15">
        <v>0.03</v>
      </c>
      <c r="U462" s="62">
        <v>156420</v>
      </c>
      <c r="V462" s="62">
        <v>5057580</v>
      </c>
    </row>
    <row r="463" spans="1:22" x14ac:dyDescent="0.3">
      <c r="A463" t="s">
        <v>1153</v>
      </c>
      <c r="B463" s="34">
        <v>43200</v>
      </c>
      <c r="C463">
        <v>2018</v>
      </c>
      <c r="D463" t="s">
        <v>1152</v>
      </c>
      <c r="E463" t="s">
        <v>628</v>
      </c>
      <c r="F463" t="s">
        <v>71</v>
      </c>
      <c r="G463" t="s">
        <v>106</v>
      </c>
      <c r="H463" t="s">
        <v>304</v>
      </c>
      <c r="I463" t="s">
        <v>57</v>
      </c>
      <c r="J463" t="s">
        <v>700</v>
      </c>
      <c r="K463" t="s">
        <v>59</v>
      </c>
      <c r="L463" t="s">
        <v>67</v>
      </c>
      <c r="M463" t="s">
        <v>61</v>
      </c>
      <c r="N463" s="34">
        <v>43202</v>
      </c>
      <c r="O463" s="62">
        <v>34650</v>
      </c>
      <c r="P463" s="62">
        <v>56700</v>
      </c>
      <c r="Q463" s="62">
        <v>22050</v>
      </c>
      <c r="R463">
        <v>41</v>
      </c>
      <c r="S463" s="62">
        <v>2324700</v>
      </c>
      <c r="T463" s="15">
        <v>0.02</v>
      </c>
      <c r="U463" s="62">
        <v>46494</v>
      </c>
      <c r="V463" s="62">
        <v>2278206</v>
      </c>
    </row>
    <row r="464" spans="1:22" x14ac:dyDescent="0.3">
      <c r="A464" t="s">
        <v>1154</v>
      </c>
      <c r="B464" s="34">
        <v>43201</v>
      </c>
      <c r="C464">
        <v>2018</v>
      </c>
      <c r="D464" t="s">
        <v>1155</v>
      </c>
      <c r="E464" t="s">
        <v>101</v>
      </c>
      <c r="F464" t="s">
        <v>71</v>
      </c>
      <c r="G464" t="s">
        <v>87</v>
      </c>
      <c r="H464" t="s">
        <v>97</v>
      </c>
      <c r="I464" t="s">
        <v>57</v>
      </c>
      <c r="J464" t="s">
        <v>823</v>
      </c>
      <c r="K464" t="s">
        <v>59</v>
      </c>
      <c r="L464" t="s">
        <v>60</v>
      </c>
      <c r="M464" t="s">
        <v>61</v>
      </c>
      <c r="N464" s="34">
        <v>43203</v>
      </c>
      <c r="O464" s="62">
        <v>106950</v>
      </c>
      <c r="P464" s="62">
        <v>314700</v>
      </c>
      <c r="Q464" s="62">
        <v>207750</v>
      </c>
      <c r="R464">
        <v>47</v>
      </c>
      <c r="S464" s="62">
        <v>14790900</v>
      </c>
      <c r="T464" s="15">
        <v>0.01</v>
      </c>
      <c r="U464" s="62">
        <v>147909</v>
      </c>
      <c r="V464" s="62">
        <v>14642991</v>
      </c>
    </row>
    <row r="465" spans="1:22" x14ac:dyDescent="0.3">
      <c r="A465" t="s">
        <v>1156</v>
      </c>
      <c r="B465" s="34">
        <v>43201</v>
      </c>
      <c r="C465">
        <v>2018</v>
      </c>
      <c r="D465" t="s">
        <v>1157</v>
      </c>
      <c r="E465" t="s">
        <v>145</v>
      </c>
      <c r="F465" t="s">
        <v>71</v>
      </c>
      <c r="G465" t="s">
        <v>72</v>
      </c>
      <c r="H465" t="s">
        <v>146</v>
      </c>
      <c r="I465" t="s">
        <v>107</v>
      </c>
      <c r="J465" t="s">
        <v>548</v>
      </c>
      <c r="K465" t="s">
        <v>59</v>
      </c>
      <c r="L465" t="s">
        <v>60</v>
      </c>
      <c r="M465" t="s">
        <v>61</v>
      </c>
      <c r="N465" s="34">
        <v>43201</v>
      </c>
      <c r="O465" s="62">
        <v>332700</v>
      </c>
      <c r="P465" s="62">
        <v>811500</v>
      </c>
      <c r="Q465" s="62">
        <v>478800</v>
      </c>
      <c r="R465">
        <v>5</v>
      </c>
      <c r="S465" s="62">
        <v>4057500</v>
      </c>
      <c r="T465" s="15">
        <v>0.04</v>
      </c>
      <c r="U465" s="62">
        <v>162300</v>
      </c>
      <c r="V465" s="62">
        <v>3895200</v>
      </c>
    </row>
    <row r="466" spans="1:22" x14ac:dyDescent="0.3">
      <c r="A466" t="s">
        <v>1158</v>
      </c>
      <c r="B466" s="34">
        <v>43203</v>
      </c>
      <c r="C466">
        <v>2018</v>
      </c>
      <c r="D466" t="s">
        <v>1159</v>
      </c>
      <c r="E466" t="s">
        <v>1160</v>
      </c>
      <c r="F466" t="s">
        <v>71</v>
      </c>
      <c r="G466" t="s">
        <v>106</v>
      </c>
      <c r="H466" t="s">
        <v>304</v>
      </c>
      <c r="I466" t="s">
        <v>107</v>
      </c>
      <c r="J466" t="s">
        <v>954</v>
      </c>
      <c r="K466" t="s">
        <v>59</v>
      </c>
      <c r="L466" t="s">
        <v>60</v>
      </c>
      <c r="M466" t="s">
        <v>61</v>
      </c>
      <c r="N466" s="34">
        <v>43204</v>
      </c>
      <c r="O466" s="62">
        <v>27300</v>
      </c>
      <c r="P466" s="62">
        <v>42600</v>
      </c>
      <c r="Q466" s="62">
        <v>15300</v>
      </c>
      <c r="R466">
        <v>27</v>
      </c>
      <c r="S466" s="62">
        <v>1150200</v>
      </c>
      <c r="T466" s="15">
        <v>0.03</v>
      </c>
      <c r="U466" s="62">
        <v>34506</v>
      </c>
      <c r="V466" s="62">
        <v>1115694</v>
      </c>
    </row>
    <row r="467" spans="1:22" x14ac:dyDescent="0.3">
      <c r="A467" t="s">
        <v>1161</v>
      </c>
      <c r="B467" s="34">
        <v>43205</v>
      </c>
      <c r="C467">
        <v>2018</v>
      </c>
      <c r="D467" t="s">
        <v>1162</v>
      </c>
      <c r="E467" t="s">
        <v>180</v>
      </c>
      <c r="F467" t="s">
        <v>2228</v>
      </c>
      <c r="G467" t="s">
        <v>106</v>
      </c>
      <c r="H467" t="s">
        <v>65</v>
      </c>
      <c r="I467" t="s">
        <v>107</v>
      </c>
      <c r="J467" t="s">
        <v>1163</v>
      </c>
      <c r="K467" t="s">
        <v>59</v>
      </c>
      <c r="L467" t="s">
        <v>136</v>
      </c>
      <c r="M467" t="s">
        <v>61</v>
      </c>
      <c r="N467" s="34">
        <v>43207</v>
      </c>
      <c r="O467" s="62">
        <v>43050</v>
      </c>
      <c r="P467" s="62">
        <v>102600</v>
      </c>
      <c r="Q467" s="62">
        <v>59550</v>
      </c>
      <c r="R467">
        <v>35</v>
      </c>
      <c r="S467" s="62">
        <v>3591000</v>
      </c>
      <c r="T467" s="15">
        <v>0.01</v>
      </c>
      <c r="U467" s="62">
        <v>35910</v>
      </c>
      <c r="V467" s="62">
        <v>3555090</v>
      </c>
    </row>
    <row r="468" spans="1:22" x14ac:dyDescent="0.3">
      <c r="A468" t="s">
        <v>1164</v>
      </c>
      <c r="B468" s="34">
        <v>43206</v>
      </c>
      <c r="C468">
        <v>2018</v>
      </c>
      <c r="D468" t="s">
        <v>1165</v>
      </c>
      <c r="E468" t="s">
        <v>539</v>
      </c>
      <c r="F468" t="s">
        <v>71</v>
      </c>
      <c r="G468" t="s">
        <v>72</v>
      </c>
      <c r="H468" t="s">
        <v>146</v>
      </c>
      <c r="I468" t="s">
        <v>92</v>
      </c>
      <c r="J468" t="s">
        <v>242</v>
      </c>
      <c r="K468" t="s">
        <v>81</v>
      </c>
      <c r="L468" t="s">
        <v>60</v>
      </c>
      <c r="M468" t="s">
        <v>61</v>
      </c>
      <c r="N468" s="34">
        <v>43208</v>
      </c>
      <c r="O468" s="62">
        <v>296700</v>
      </c>
      <c r="P468" s="62">
        <v>689850</v>
      </c>
      <c r="Q468" s="62">
        <v>393150</v>
      </c>
      <c r="R468">
        <v>50</v>
      </c>
      <c r="S468" s="62">
        <v>34492500</v>
      </c>
      <c r="T468" s="15">
        <v>0</v>
      </c>
      <c r="U468">
        <v>0</v>
      </c>
      <c r="V468" s="62">
        <v>34492500</v>
      </c>
    </row>
    <row r="469" spans="1:22" x14ac:dyDescent="0.3">
      <c r="A469" t="s">
        <v>1166</v>
      </c>
      <c r="B469" s="34">
        <v>43206</v>
      </c>
      <c r="C469">
        <v>2018</v>
      </c>
      <c r="D469" t="s">
        <v>1167</v>
      </c>
      <c r="E469" t="s">
        <v>485</v>
      </c>
      <c r="F469" t="s">
        <v>71</v>
      </c>
      <c r="G469" t="s">
        <v>55</v>
      </c>
      <c r="H469" t="s">
        <v>185</v>
      </c>
      <c r="I469" t="s">
        <v>117</v>
      </c>
      <c r="J469" t="s">
        <v>1168</v>
      </c>
      <c r="K469" t="s">
        <v>59</v>
      </c>
      <c r="L469" t="s">
        <v>67</v>
      </c>
      <c r="M469" t="s">
        <v>61</v>
      </c>
      <c r="N469" s="34">
        <v>43208</v>
      </c>
      <c r="O469" s="62">
        <v>40200</v>
      </c>
      <c r="P469" s="62">
        <v>91200</v>
      </c>
      <c r="Q469" s="62">
        <v>51000</v>
      </c>
      <c r="R469">
        <v>30</v>
      </c>
      <c r="S469" s="62">
        <v>2736000</v>
      </c>
      <c r="T469" s="15">
        <v>0.04</v>
      </c>
      <c r="U469" s="62">
        <v>109440</v>
      </c>
      <c r="V469" s="62">
        <v>2626560</v>
      </c>
    </row>
    <row r="470" spans="1:22" x14ac:dyDescent="0.3">
      <c r="A470" t="s">
        <v>1169</v>
      </c>
      <c r="B470" s="34">
        <v>43211</v>
      </c>
      <c r="C470">
        <v>2018</v>
      </c>
      <c r="D470" t="s">
        <v>1072</v>
      </c>
      <c r="E470" t="s">
        <v>1073</v>
      </c>
      <c r="F470" t="s">
        <v>2228</v>
      </c>
      <c r="G470" t="s">
        <v>72</v>
      </c>
      <c r="H470" t="s">
        <v>56</v>
      </c>
      <c r="I470" t="s">
        <v>117</v>
      </c>
      <c r="J470" t="s">
        <v>113</v>
      </c>
      <c r="K470" t="s">
        <v>59</v>
      </c>
      <c r="L470" t="s">
        <v>60</v>
      </c>
      <c r="M470" t="s">
        <v>61</v>
      </c>
      <c r="N470" s="34">
        <v>43213</v>
      </c>
      <c r="O470" s="62">
        <v>79950</v>
      </c>
      <c r="P470" s="62">
        <v>129000</v>
      </c>
      <c r="Q470" s="62">
        <v>49050</v>
      </c>
      <c r="R470">
        <v>48</v>
      </c>
      <c r="S470" s="62">
        <v>6192000</v>
      </c>
      <c r="T470" s="15">
        <v>0.02</v>
      </c>
      <c r="U470" s="62">
        <v>123840</v>
      </c>
      <c r="V470" s="62">
        <v>6068160</v>
      </c>
    </row>
    <row r="471" spans="1:22" x14ac:dyDescent="0.3">
      <c r="A471" t="s">
        <v>1170</v>
      </c>
      <c r="B471" s="34">
        <v>43211</v>
      </c>
      <c r="C471">
        <v>2018</v>
      </c>
      <c r="D471" t="s">
        <v>523</v>
      </c>
      <c r="E471" t="s">
        <v>222</v>
      </c>
      <c r="F471" t="s">
        <v>71</v>
      </c>
      <c r="G471" t="s">
        <v>87</v>
      </c>
      <c r="H471" t="s">
        <v>155</v>
      </c>
      <c r="I471" t="s">
        <v>107</v>
      </c>
      <c r="J471" t="s">
        <v>419</v>
      </c>
      <c r="K471" t="s">
        <v>59</v>
      </c>
      <c r="L471" t="s">
        <v>60</v>
      </c>
      <c r="M471" t="s">
        <v>76</v>
      </c>
      <c r="N471" s="34">
        <v>43213</v>
      </c>
      <c r="O471" s="62">
        <v>66900</v>
      </c>
      <c r="P471" s="62">
        <v>163350</v>
      </c>
      <c r="Q471" s="62">
        <v>96450</v>
      </c>
      <c r="R471">
        <v>37</v>
      </c>
      <c r="S471" s="62">
        <v>6043950</v>
      </c>
      <c r="T471" s="15">
        <v>0</v>
      </c>
      <c r="U471">
        <v>0</v>
      </c>
      <c r="V471" s="62">
        <v>6043950</v>
      </c>
    </row>
    <row r="472" spans="1:22" x14ac:dyDescent="0.3">
      <c r="A472" t="s">
        <v>1171</v>
      </c>
      <c r="B472" s="34">
        <v>43213</v>
      </c>
      <c r="C472">
        <v>2018</v>
      </c>
      <c r="D472" t="s">
        <v>1172</v>
      </c>
      <c r="E472" t="s">
        <v>116</v>
      </c>
      <c r="F472" t="s">
        <v>2228</v>
      </c>
      <c r="G472" t="s">
        <v>87</v>
      </c>
      <c r="H472" t="s">
        <v>56</v>
      </c>
      <c r="I472" t="s">
        <v>57</v>
      </c>
      <c r="J472" t="s">
        <v>863</v>
      </c>
      <c r="K472" t="s">
        <v>59</v>
      </c>
      <c r="L472" t="s">
        <v>67</v>
      </c>
      <c r="M472" t="s">
        <v>61</v>
      </c>
      <c r="N472" s="34">
        <v>43215</v>
      </c>
      <c r="O472" s="62">
        <v>13050</v>
      </c>
      <c r="P472" s="62">
        <v>27150</v>
      </c>
      <c r="Q472" s="62">
        <v>14100</v>
      </c>
      <c r="R472">
        <v>9</v>
      </c>
      <c r="S472" s="62">
        <v>244350</v>
      </c>
      <c r="T472" s="15">
        <v>0.09</v>
      </c>
      <c r="U472" s="62">
        <v>21992</v>
      </c>
      <c r="V472" s="62">
        <v>222359</v>
      </c>
    </row>
    <row r="473" spans="1:22" x14ac:dyDescent="0.3">
      <c r="A473" t="s">
        <v>1173</v>
      </c>
      <c r="B473" s="34">
        <v>43214</v>
      </c>
      <c r="C473">
        <v>2018</v>
      </c>
      <c r="D473" t="s">
        <v>1174</v>
      </c>
      <c r="E473" t="s">
        <v>172</v>
      </c>
      <c r="F473" t="s">
        <v>2228</v>
      </c>
      <c r="G473" t="s">
        <v>55</v>
      </c>
      <c r="H473" t="s">
        <v>65</v>
      </c>
      <c r="I473" t="s">
        <v>117</v>
      </c>
      <c r="J473" t="s">
        <v>234</v>
      </c>
      <c r="K473" t="s">
        <v>59</v>
      </c>
      <c r="L473" t="s">
        <v>60</v>
      </c>
      <c r="M473" t="s">
        <v>61</v>
      </c>
      <c r="N473" s="34">
        <v>43216</v>
      </c>
      <c r="O473" s="62">
        <v>208200</v>
      </c>
      <c r="P473" s="62">
        <v>335700</v>
      </c>
      <c r="Q473" s="62">
        <v>127500</v>
      </c>
      <c r="R473">
        <v>50</v>
      </c>
      <c r="S473" s="62">
        <v>16785000</v>
      </c>
      <c r="T473" s="15">
        <v>7.0000000000000007E-2</v>
      </c>
      <c r="U473" s="62">
        <v>1174950</v>
      </c>
      <c r="V473" s="62">
        <v>15610050</v>
      </c>
    </row>
    <row r="474" spans="1:22" x14ac:dyDescent="0.3">
      <c r="A474" t="s">
        <v>1175</v>
      </c>
      <c r="B474" s="34">
        <v>43214</v>
      </c>
      <c r="C474">
        <v>2018</v>
      </c>
      <c r="D474" t="s">
        <v>296</v>
      </c>
      <c r="E474" t="s">
        <v>53</v>
      </c>
      <c r="F474" t="s">
        <v>2228</v>
      </c>
      <c r="G474" t="s">
        <v>87</v>
      </c>
      <c r="H474" t="s">
        <v>56</v>
      </c>
      <c r="I474" t="s">
        <v>92</v>
      </c>
      <c r="J474" t="s">
        <v>390</v>
      </c>
      <c r="K474" t="s">
        <v>59</v>
      </c>
      <c r="L474" t="s">
        <v>67</v>
      </c>
      <c r="M474" t="s">
        <v>61</v>
      </c>
      <c r="N474" s="34">
        <v>43214</v>
      </c>
      <c r="O474" s="62">
        <v>19650</v>
      </c>
      <c r="P474" s="62">
        <v>42600</v>
      </c>
      <c r="Q474" s="62">
        <v>22950</v>
      </c>
      <c r="R474">
        <v>21</v>
      </c>
      <c r="S474" s="62">
        <v>894600</v>
      </c>
      <c r="T474" s="15">
        <v>0</v>
      </c>
      <c r="U474">
        <v>0</v>
      </c>
      <c r="V474" s="62">
        <v>894600</v>
      </c>
    </row>
    <row r="475" spans="1:22" x14ac:dyDescent="0.3">
      <c r="A475" t="s">
        <v>1176</v>
      </c>
      <c r="B475" s="34">
        <v>43215</v>
      </c>
      <c r="C475">
        <v>2018</v>
      </c>
      <c r="D475" t="s">
        <v>1177</v>
      </c>
      <c r="E475" t="s">
        <v>449</v>
      </c>
      <c r="F475" t="s">
        <v>2228</v>
      </c>
      <c r="G475" t="s">
        <v>72</v>
      </c>
      <c r="H475" t="s">
        <v>56</v>
      </c>
      <c r="I475" t="s">
        <v>107</v>
      </c>
      <c r="J475" t="s">
        <v>300</v>
      </c>
      <c r="K475" t="s">
        <v>81</v>
      </c>
      <c r="L475" t="s">
        <v>136</v>
      </c>
      <c r="M475" t="s">
        <v>61</v>
      </c>
      <c r="N475" s="34">
        <v>43216</v>
      </c>
      <c r="O475" s="62">
        <v>302700</v>
      </c>
      <c r="P475" s="62">
        <v>531150</v>
      </c>
      <c r="Q475" s="62">
        <v>228450</v>
      </c>
      <c r="R475">
        <v>1</v>
      </c>
      <c r="S475" s="62">
        <v>531150</v>
      </c>
      <c r="T475" s="15">
        <v>0</v>
      </c>
      <c r="U475">
        <v>0</v>
      </c>
      <c r="V475" s="62">
        <v>531150</v>
      </c>
    </row>
    <row r="476" spans="1:22" x14ac:dyDescent="0.3">
      <c r="A476" t="s">
        <v>1178</v>
      </c>
      <c r="B476" s="34">
        <v>43215</v>
      </c>
      <c r="C476">
        <v>2018</v>
      </c>
      <c r="D476" t="s">
        <v>805</v>
      </c>
      <c r="E476" t="s">
        <v>594</v>
      </c>
      <c r="F476" t="s">
        <v>71</v>
      </c>
      <c r="G476" t="s">
        <v>55</v>
      </c>
      <c r="H476" t="s">
        <v>194</v>
      </c>
      <c r="I476" t="s">
        <v>107</v>
      </c>
      <c r="J476" t="s">
        <v>89</v>
      </c>
      <c r="K476" t="s">
        <v>59</v>
      </c>
      <c r="L476" t="s">
        <v>67</v>
      </c>
      <c r="M476" t="s">
        <v>61</v>
      </c>
      <c r="N476" s="34">
        <v>43217</v>
      </c>
      <c r="O476" s="62">
        <v>13500</v>
      </c>
      <c r="P476" s="62">
        <v>31500</v>
      </c>
      <c r="Q476" s="62">
        <v>18000</v>
      </c>
      <c r="R476">
        <v>23</v>
      </c>
      <c r="S476" s="62">
        <v>724500</v>
      </c>
      <c r="T476" s="15">
        <v>0.06</v>
      </c>
      <c r="U476" s="62">
        <v>43470</v>
      </c>
      <c r="V476" s="62">
        <v>681030</v>
      </c>
    </row>
    <row r="477" spans="1:22" x14ac:dyDescent="0.3">
      <c r="A477" t="s">
        <v>1179</v>
      </c>
      <c r="B477" s="34">
        <v>43216</v>
      </c>
      <c r="C477">
        <v>2018</v>
      </c>
      <c r="D477" t="s">
        <v>1180</v>
      </c>
      <c r="E477" t="s">
        <v>628</v>
      </c>
      <c r="F477" t="s">
        <v>71</v>
      </c>
      <c r="G477" t="s">
        <v>72</v>
      </c>
      <c r="H477" t="s">
        <v>304</v>
      </c>
      <c r="I477" t="s">
        <v>107</v>
      </c>
      <c r="J477" t="s">
        <v>162</v>
      </c>
      <c r="K477" t="s">
        <v>59</v>
      </c>
      <c r="L477" t="s">
        <v>60</v>
      </c>
      <c r="M477" t="s">
        <v>61</v>
      </c>
      <c r="N477" s="34">
        <v>43218</v>
      </c>
      <c r="O477" s="62">
        <v>52800</v>
      </c>
      <c r="P477" s="62">
        <v>85200</v>
      </c>
      <c r="Q477" s="62">
        <v>32400</v>
      </c>
      <c r="R477">
        <v>18</v>
      </c>
      <c r="S477" s="62">
        <v>1533600</v>
      </c>
      <c r="T477" s="15">
        <v>0.06</v>
      </c>
      <c r="U477" s="62">
        <v>92016</v>
      </c>
      <c r="V477" s="62">
        <v>1441584</v>
      </c>
    </row>
    <row r="478" spans="1:22" x14ac:dyDescent="0.3">
      <c r="A478" t="s">
        <v>1181</v>
      </c>
      <c r="B478" s="34">
        <v>43216</v>
      </c>
      <c r="C478">
        <v>2018</v>
      </c>
      <c r="D478" t="s">
        <v>240</v>
      </c>
      <c r="E478" t="s">
        <v>241</v>
      </c>
      <c r="F478" t="s">
        <v>71</v>
      </c>
      <c r="G478" t="s">
        <v>87</v>
      </c>
      <c r="H478" t="s">
        <v>146</v>
      </c>
      <c r="I478" t="s">
        <v>74</v>
      </c>
      <c r="J478" t="s">
        <v>331</v>
      </c>
      <c r="K478" t="s">
        <v>59</v>
      </c>
      <c r="L478" t="s">
        <v>67</v>
      </c>
      <c r="M478" t="s">
        <v>61</v>
      </c>
      <c r="N478" s="34">
        <v>43217</v>
      </c>
      <c r="O478" s="62">
        <v>43500</v>
      </c>
      <c r="P478" s="62">
        <v>71400</v>
      </c>
      <c r="Q478" s="62">
        <v>27900</v>
      </c>
      <c r="R478">
        <v>42</v>
      </c>
      <c r="S478" s="62">
        <v>2998800</v>
      </c>
      <c r="T478" s="15">
        <v>7.0000000000000007E-2</v>
      </c>
      <c r="U478" s="62">
        <v>209916</v>
      </c>
      <c r="V478" s="62">
        <v>2788884</v>
      </c>
    </row>
    <row r="479" spans="1:22" x14ac:dyDescent="0.3">
      <c r="A479" t="s">
        <v>1182</v>
      </c>
      <c r="B479" s="34">
        <v>43217</v>
      </c>
      <c r="C479">
        <v>2018</v>
      </c>
      <c r="D479" t="s">
        <v>566</v>
      </c>
      <c r="E479" t="s">
        <v>129</v>
      </c>
      <c r="F479" t="s">
        <v>2228</v>
      </c>
      <c r="G479" t="s">
        <v>87</v>
      </c>
      <c r="H479" t="s">
        <v>56</v>
      </c>
      <c r="I479" t="s">
        <v>57</v>
      </c>
      <c r="J479" t="s">
        <v>1163</v>
      </c>
      <c r="K479" t="s">
        <v>59</v>
      </c>
      <c r="L479" t="s">
        <v>136</v>
      </c>
      <c r="M479" t="s">
        <v>61</v>
      </c>
      <c r="N479" s="34">
        <v>43218</v>
      </c>
      <c r="O479" s="62">
        <v>43050</v>
      </c>
      <c r="P479" s="62">
        <v>102600</v>
      </c>
      <c r="Q479" s="62">
        <v>59550</v>
      </c>
      <c r="R479">
        <v>26</v>
      </c>
      <c r="S479" s="62">
        <v>2667600</v>
      </c>
      <c r="T479" s="15">
        <v>0.08</v>
      </c>
      <c r="U479" s="62">
        <v>213408</v>
      </c>
      <c r="V479" s="62">
        <v>2454192</v>
      </c>
    </row>
    <row r="480" spans="1:22" x14ac:dyDescent="0.3">
      <c r="A480" t="s">
        <v>1183</v>
      </c>
      <c r="B480" s="34">
        <v>43217</v>
      </c>
      <c r="C480">
        <v>2018</v>
      </c>
      <c r="D480" t="s">
        <v>1174</v>
      </c>
      <c r="E480" t="s">
        <v>172</v>
      </c>
      <c r="F480" t="s">
        <v>2228</v>
      </c>
      <c r="G480" t="s">
        <v>55</v>
      </c>
      <c r="H480" t="s">
        <v>65</v>
      </c>
      <c r="I480" t="s">
        <v>107</v>
      </c>
      <c r="J480" t="s">
        <v>89</v>
      </c>
      <c r="K480" t="s">
        <v>59</v>
      </c>
      <c r="L480" t="s">
        <v>67</v>
      </c>
      <c r="M480" t="s">
        <v>61</v>
      </c>
      <c r="N480" s="34">
        <v>43219</v>
      </c>
      <c r="O480" s="62">
        <v>13500</v>
      </c>
      <c r="P480" s="62">
        <v>31500</v>
      </c>
      <c r="Q480" s="62">
        <v>18000</v>
      </c>
      <c r="R480">
        <v>34</v>
      </c>
      <c r="S480" s="62">
        <v>1071000</v>
      </c>
      <c r="T480" s="15">
        <v>0.02</v>
      </c>
      <c r="U480" s="62">
        <v>21420</v>
      </c>
      <c r="V480" s="62">
        <v>1049580</v>
      </c>
    </row>
    <row r="481" spans="1:22" x14ac:dyDescent="0.3">
      <c r="A481" t="s">
        <v>1184</v>
      </c>
      <c r="B481" s="34">
        <v>43218</v>
      </c>
      <c r="C481">
        <v>2018</v>
      </c>
      <c r="D481" t="s">
        <v>654</v>
      </c>
      <c r="E481" t="s">
        <v>105</v>
      </c>
      <c r="F481" t="s">
        <v>71</v>
      </c>
      <c r="G481" t="s">
        <v>72</v>
      </c>
      <c r="H481" t="s">
        <v>73</v>
      </c>
      <c r="I481" t="s">
        <v>74</v>
      </c>
      <c r="J481" t="s">
        <v>234</v>
      </c>
      <c r="K481" t="s">
        <v>59</v>
      </c>
      <c r="L481" t="s">
        <v>60</v>
      </c>
      <c r="M481" t="s">
        <v>61</v>
      </c>
      <c r="N481" s="34">
        <v>43219</v>
      </c>
      <c r="O481" s="62">
        <v>208200</v>
      </c>
      <c r="P481" s="62">
        <v>335700</v>
      </c>
      <c r="Q481" s="62">
        <v>127500</v>
      </c>
      <c r="R481">
        <v>39</v>
      </c>
      <c r="S481" s="62">
        <v>13092300</v>
      </c>
      <c r="T481" s="15">
        <v>7.0000000000000007E-2</v>
      </c>
      <c r="U481" s="62">
        <v>916461</v>
      </c>
      <c r="V481" s="62">
        <v>12175839</v>
      </c>
    </row>
    <row r="482" spans="1:22" x14ac:dyDescent="0.3">
      <c r="A482" t="s">
        <v>1185</v>
      </c>
      <c r="B482" s="34">
        <v>43219</v>
      </c>
      <c r="C482">
        <v>2018</v>
      </c>
      <c r="D482" t="s">
        <v>1186</v>
      </c>
      <c r="E482" t="s">
        <v>180</v>
      </c>
      <c r="F482" t="s">
        <v>2228</v>
      </c>
      <c r="G482" t="s">
        <v>72</v>
      </c>
      <c r="H482" t="s">
        <v>65</v>
      </c>
      <c r="I482" t="s">
        <v>74</v>
      </c>
      <c r="J482" t="s">
        <v>931</v>
      </c>
      <c r="K482" t="s">
        <v>59</v>
      </c>
      <c r="L482" t="s">
        <v>60</v>
      </c>
      <c r="M482" t="s">
        <v>61</v>
      </c>
      <c r="N482" s="34">
        <v>43221</v>
      </c>
      <c r="O482" s="62">
        <v>27600</v>
      </c>
      <c r="P482" s="62">
        <v>43200</v>
      </c>
      <c r="Q482" s="62">
        <v>15600</v>
      </c>
      <c r="R482">
        <v>27</v>
      </c>
      <c r="S482" s="62">
        <v>1166400</v>
      </c>
      <c r="T482" s="15">
        <v>0.06</v>
      </c>
      <c r="U482" s="62">
        <v>69984</v>
      </c>
      <c r="V482" s="62">
        <v>1096416</v>
      </c>
    </row>
    <row r="483" spans="1:22" x14ac:dyDescent="0.3">
      <c r="A483" t="s">
        <v>1187</v>
      </c>
      <c r="B483" s="34">
        <v>43220</v>
      </c>
      <c r="C483">
        <v>2018</v>
      </c>
      <c r="D483" t="s">
        <v>971</v>
      </c>
      <c r="E483" t="s">
        <v>189</v>
      </c>
      <c r="F483" t="s">
        <v>2228</v>
      </c>
      <c r="G483" t="s">
        <v>72</v>
      </c>
      <c r="H483" t="s">
        <v>56</v>
      </c>
      <c r="I483" t="s">
        <v>57</v>
      </c>
      <c r="J483" t="s">
        <v>837</v>
      </c>
      <c r="K483" t="s">
        <v>81</v>
      </c>
      <c r="L483" t="s">
        <v>82</v>
      </c>
      <c r="M483" t="s">
        <v>83</v>
      </c>
      <c r="N483" s="34">
        <v>43221</v>
      </c>
      <c r="O483" s="62">
        <v>4734150</v>
      </c>
      <c r="P483" s="62">
        <v>7514550</v>
      </c>
      <c r="Q483" s="62">
        <v>2780400</v>
      </c>
      <c r="R483">
        <v>37</v>
      </c>
      <c r="S483" s="62">
        <v>278038350</v>
      </c>
      <c r="T483" s="15">
        <v>0</v>
      </c>
      <c r="U483">
        <v>0</v>
      </c>
      <c r="V483" s="62">
        <v>278038350</v>
      </c>
    </row>
    <row r="484" spans="1:22" x14ac:dyDescent="0.3">
      <c r="A484" t="s">
        <v>1188</v>
      </c>
      <c r="B484" s="34">
        <v>43221</v>
      </c>
      <c r="C484">
        <v>2018</v>
      </c>
      <c r="D484" t="s">
        <v>1189</v>
      </c>
      <c r="E484" t="s">
        <v>551</v>
      </c>
      <c r="F484" t="s">
        <v>71</v>
      </c>
      <c r="G484" t="s">
        <v>55</v>
      </c>
      <c r="H484" t="s">
        <v>112</v>
      </c>
      <c r="I484" t="s">
        <v>117</v>
      </c>
      <c r="J484" t="s">
        <v>98</v>
      </c>
      <c r="K484" t="s">
        <v>59</v>
      </c>
      <c r="L484" t="s">
        <v>60</v>
      </c>
      <c r="M484" t="s">
        <v>76</v>
      </c>
      <c r="N484" s="34">
        <v>43223</v>
      </c>
      <c r="O484" s="62">
        <v>1490850</v>
      </c>
      <c r="P484" s="62">
        <v>2443950</v>
      </c>
      <c r="Q484" s="62">
        <v>953100</v>
      </c>
      <c r="R484">
        <v>48</v>
      </c>
      <c r="S484" s="62">
        <v>117309600</v>
      </c>
      <c r="T484" s="15">
        <v>0.04</v>
      </c>
      <c r="U484" s="62">
        <v>4692384</v>
      </c>
      <c r="V484" s="62">
        <v>112617216</v>
      </c>
    </row>
    <row r="485" spans="1:22" x14ac:dyDescent="0.3">
      <c r="A485" t="s">
        <v>1190</v>
      </c>
      <c r="B485" s="34">
        <v>43224</v>
      </c>
      <c r="C485">
        <v>2018</v>
      </c>
      <c r="D485" t="s">
        <v>694</v>
      </c>
      <c r="E485" t="s">
        <v>628</v>
      </c>
      <c r="F485" t="s">
        <v>71</v>
      </c>
      <c r="G485" t="s">
        <v>87</v>
      </c>
      <c r="H485" t="s">
        <v>304</v>
      </c>
      <c r="I485" t="s">
        <v>107</v>
      </c>
      <c r="J485" t="s">
        <v>1078</v>
      </c>
      <c r="K485" t="s">
        <v>59</v>
      </c>
      <c r="L485" t="s">
        <v>67</v>
      </c>
      <c r="M485" t="s">
        <v>61</v>
      </c>
      <c r="N485" s="34">
        <v>43225</v>
      </c>
      <c r="O485" s="62">
        <v>67200</v>
      </c>
      <c r="P485" s="62">
        <v>122100</v>
      </c>
      <c r="Q485" s="62">
        <v>54900</v>
      </c>
      <c r="R485">
        <v>23</v>
      </c>
      <c r="S485" s="62">
        <v>2808300</v>
      </c>
      <c r="T485" s="15">
        <v>7.0000000000000007E-2</v>
      </c>
      <c r="U485" s="62">
        <v>196581</v>
      </c>
      <c r="V485" s="62">
        <v>2611719</v>
      </c>
    </row>
    <row r="486" spans="1:22" x14ac:dyDescent="0.3">
      <c r="A486" t="s">
        <v>1191</v>
      </c>
      <c r="B486" s="34">
        <v>43224</v>
      </c>
      <c r="C486">
        <v>2018</v>
      </c>
      <c r="D486" t="s">
        <v>694</v>
      </c>
      <c r="E486" t="s">
        <v>628</v>
      </c>
      <c r="F486" t="s">
        <v>71</v>
      </c>
      <c r="G486" t="s">
        <v>87</v>
      </c>
      <c r="H486" t="s">
        <v>304</v>
      </c>
      <c r="I486" t="s">
        <v>107</v>
      </c>
      <c r="J486" t="s">
        <v>265</v>
      </c>
      <c r="K486" t="s">
        <v>59</v>
      </c>
      <c r="L486" t="s">
        <v>60</v>
      </c>
      <c r="M486" t="s">
        <v>61</v>
      </c>
      <c r="N486" s="34">
        <v>43225</v>
      </c>
      <c r="O486" s="62">
        <v>17700</v>
      </c>
      <c r="P486" s="62">
        <v>28200</v>
      </c>
      <c r="Q486" s="62">
        <v>10500</v>
      </c>
      <c r="R486">
        <v>33</v>
      </c>
      <c r="S486" s="62">
        <v>930600</v>
      </c>
      <c r="T486" s="15">
        <v>0.05</v>
      </c>
      <c r="U486" s="62">
        <v>46530</v>
      </c>
      <c r="V486" s="62">
        <v>884070</v>
      </c>
    </row>
    <row r="487" spans="1:22" x14ac:dyDescent="0.3">
      <c r="A487" t="s">
        <v>1192</v>
      </c>
      <c r="B487" s="34">
        <v>43225</v>
      </c>
      <c r="C487">
        <v>2018</v>
      </c>
      <c r="D487" t="s">
        <v>1193</v>
      </c>
      <c r="E487" t="s">
        <v>154</v>
      </c>
      <c r="F487" t="s">
        <v>71</v>
      </c>
      <c r="G487" t="s">
        <v>106</v>
      </c>
      <c r="H487" t="s">
        <v>155</v>
      </c>
      <c r="I487" t="s">
        <v>57</v>
      </c>
      <c r="J487" t="s">
        <v>284</v>
      </c>
      <c r="K487" t="s">
        <v>59</v>
      </c>
      <c r="L487" t="s">
        <v>60</v>
      </c>
      <c r="M487" t="s">
        <v>61</v>
      </c>
      <c r="N487" s="34">
        <v>43227</v>
      </c>
      <c r="O487" s="62">
        <v>33750</v>
      </c>
      <c r="P487" s="62">
        <v>55350</v>
      </c>
      <c r="Q487" s="62">
        <v>21600</v>
      </c>
      <c r="R487">
        <v>13</v>
      </c>
      <c r="S487" s="62">
        <v>719550</v>
      </c>
      <c r="T487" s="15">
        <v>0.05</v>
      </c>
      <c r="U487" s="62">
        <v>35978</v>
      </c>
      <c r="V487" s="62">
        <v>683573</v>
      </c>
    </row>
    <row r="488" spans="1:22" x14ac:dyDescent="0.3">
      <c r="A488" t="s">
        <v>1194</v>
      </c>
      <c r="B488" s="34">
        <v>43226</v>
      </c>
      <c r="C488">
        <v>2018</v>
      </c>
      <c r="D488" t="s">
        <v>914</v>
      </c>
      <c r="E488" t="s">
        <v>915</v>
      </c>
      <c r="F488" t="s">
        <v>261</v>
      </c>
      <c r="G488" t="s">
        <v>72</v>
      </c>
      <c r="H488" t="s">
        <v>97</v>
      </c>
      <c r="I488" t="s">
        <v>74</v>
      </c>
      <c r="J488" t="s">
        <v>226</v>
      </c>
      <c r="K488" t="s">
        <v>81</v>
      </c>
      <c r="L488" t="s">
        <v>227</v>
      </c>
      <c r="M488" t="s">
        <v>61</v>
      </c>
      <c r="N488" s="34">
        <v>43227</v>
      </c>
      <c r="O488" s="62">
        <v>132300</v>
      </c>
      <c r="P488" s="62">
        <v>314850</v>
      </c>
      <c r="Q488" s="62">
        <v>182550</v>
      </c>
      <c r="R488">
        <v>3</v>
      </c>
      <c r="S488" s="62">
        <v>944550</v>
      </c>
      <c r="T488" s="15">
        <v>0.01</v>
      </c>
      <c r="U488" s="62">
        <v>9446</v>
      </c>
      <c r="V488" s="62">
        <v>935105</v>
      </c>
    </row>
    <row r="489" spans="1:22" x14ac:dyDescent="0.3">
      <c r="A489" t="s">
        <v>1195</v>
      </c>
      <c r="B489" s="34">
        <v>43226</v>
      </c>
      <c r="C489">
        <v>2018</v>
      </c>
      <c r="D489" t="s">
        <v>914</v>
      </c>
      <c r="E489" t="s">
        <v>915</v>
      </c>
      <c r="F489" t="s">
        <v>261</v>
      </c>
      <c r="G489" t="s">
        <v>72</v>
      </c>
      <c r="H489" t="s">
        <v>97</v>
      </c>
      <c r="I489" t="s">
        <v>74</v>
      </c>
      <c r="J489" t="s">
        <v>234</v>
      </c>
      <c r="K489" t="s">
        <v>59</v>
      </c>
      <c r="L489" t="s">
        <v>60</v>
      </c>
      <c r="M489" t="s">
        <v>76</v>
      </c>
      <c r="N489" s="34">
        <v>43226</v>
      </c>
      <c r="O489" s="62">
        <v>208200</v>
      </c>
      <c r="P489" s="62">
        <v>335700</v>
      </c>
      <c r="Q489" s="62">
        <v>127500</v>
      </c>
      <c r="R489">
        <v>42</v>
      </c>
      <c r="S489" s="62">
        <v>14099400</v>
      </c>
      <c r="T489" s="15">
        <v>7.0000000000000007E-2</v>
      </c>
      <c r="U489" s="62">
        <v>986958</v>
      </c>
      <c r="V489" s="62">
        <v>13112442</v>
      </c>
    </row>
    <row r="490" spans="1:22" x14ac:dyDescent="0.3">
      <c r="A490" t="s">
        <v>1195</v>
      </c>
      <c r="B490" s="34">
        <v>43226</v>
      </c>
      <c r="C490">
        <v>2018</v>
      </c>
      <c r="D490" t="s">
        <v>914</v>
      </c>
      <c r="E490" t="s">
        <v>915</v>
      </c>
      <c r="F490" t="s">
        <v>261</v>
      </c>
      <c r="G490" t="s">
        <v>72</v>
      </c>
      <c r="H490" t="s">
        <v>97</v>
      </c>
      <c r="I490" t="s">
        <v>74</v>
      </c>
      <c r="J490" t="s">
        <v>186</v>
      </c>
      <c r="K490" t="s">
        <v>81</v>
      </c>
      <c r="L490" t="s">
        <v>60</v>
      </c>
      <c r="M490" t="s">
        <v>61</v>
      </c>
      <c r="N490" s="34">
        <v>43228</v>
      </c>
      <c r="O490" s="62">
        <v>95850</v>
      </c>
      <c r="P490" s="62">
        <v>299700</v>
      </c>
      <c r="Q490" s="62">
        <v>203850</v>
      </c>
      <c r="R490">
        <v>45</v>
      </c>
      <c r="S490" s="62">
        <v>13486500</v>
      </c>
      <c r="T490" s="15">
        <v>0.06</v>
      </c>
      <c r="U490" s="62">
        <v>809190</v>
      </c>
      <c r="V490" s="62">
        <v>12677310</v>
      </c>
    </row>
    <row r="491" spans="1:22" x14ac:dyDescent="0.3">
      <c r="A491" t="s">
        <v>1196</v>
      </c>
      <c r="B491" s="34">
        <v>43227</v>
      </c>
      <c r="C491">
        <v>2018</v>
      </c>
      <c r="D491" t="s">
        <v>386</v>
      </c>
      <c r="E491" t="s">
        <v>387</v>
      </c>
      <c r="F491" t="s">
        <v>71</v>
      </c>
      <c r="G491" t="s">
        <v>87</v>
      </c>
      <c r="H491" t="s">
        <v>194</v>
      </c>
      <c r="I491" t="s">
        <v>107</v>
      </c>
      <c r="J491" t="s">
        <v>75</v>
      </c>
      <c r="K491" t="s">
        <v>59</v>
      </c>
      <c r="L491" t="s">
        <v>67</v>
      </c>
      <c r="M491" t="s">
        <v>61</v>
      </c>
      <c r="N491" s="34">
        <v>43229</v>
      </c>
      <c r="O491" s="62">
        <v>36150</v>
      </c>
      <c r="P491" s="62">
        <v>55650</v>
      </c>
      <c r="Q491" s="62">
        <v>19500</v>
      </c>
      <c r="R491">
        <v>14</v>
      </c>
      <c r="S491" s="62">
        <v>779100</v>
      </c>
      <c r="T491" s="15">
        <v>0.09</v>
      </c>
      <c r="U491" s="62">
        <v>70119</v>
      </c>
      <c r="V491" s="62">
        <v>708981</v>
      </c>
    </row>
    <row r="492" spans="1:22" x14ac:dyDescent="0.3">
      <c r="A492" t="s">
        <v>1197</v>
      </c>
      <c r="B492" s="34">
        <v>43230</v>
      </c>
      <c r="C492">
        <v>2018</v>
      </c>
      <c r="D492" t="s">
        <v>583</v>
      </c>
      <c r="E492" t="s">
        <v>101</v>
      </c>
      <c r="F492" t="s">
        <v>71</v>
      </c>
      <c r="G492" t="s">
        <v>87</v>
      </c>
      <c r="H492" t="s">
        <v>97</v>
      </c>
      <c r="I492" t="s">
        <v>107</v>
      </c>
      <c r="J492" t="s">
        <v>130</v>
      </c>
      <c r="K492" t="s">
        <v>59</v>
      </c>
      <c r="L492" t="s">
        <v>67</v>
      </c>
      <c r="M492" t="s">
        <v>61</v>
      </c>
      <c r="N492" s="34">
        <v>43232</v>
      </c>
      <c r="O492" s="62">
        <v>10650</v>
      </c>
      <c r="P492" s="62">
        <v>17100</v>
      </c>
      <c r="Q492" s="62">
        <v>6450</v>
      </c>
      <c r="R492">
        <v>42</v>
      </c>
      <c r="S492" s="62">
        <v>718200</v>
      </c>
      <c r="T492" s="15">
        <v>0.06</v>
      </c>
      <c r="U492" s="62">
        <v>43092</v>
      </c>
      <c r="V492" s="62">
        <v>675108</v>
      </c>
    </row>
    <row r="493" spans="1:22" x14ac:dyDescent="0.3">
      <c r="A493" t="s">
        <v>1198</v>
      </c>
      <c r="B493" s="34">
        <v>43232</v>
      </c>
      <c r="C493">
        <v>2018</v>
      </c>
      <c r="D493" t="s">
        <v>638</v>
      </c>
      <c r="E493" t="s">
        <v>165</v>
      </c>
      <c r="F493" t="s">
        <v>71</v>
      </c>
      <c r="G493" t="s">
        <v>106</v>
      </c>
      <c r="H493" t="s">
        <v>88</v>
      </c>
      <c r="I493" t="s">
        <v>117</v>
      </c>
      <c r="J493" t="s">
        <v>611</v>
      </c>
      <c r="K493" t="s">
        <v>59</v>
      </c>
      <c r="L493" t="s">
        <v>60</v>
      </c>
      <c r="M493" t="s">
        <v>61</v>
      </c>
      <c r="N493" s="34">
        <v>43233</v>
      </c>
      <c r="O493" s="62">
        <v>34350</v>
      </c>
      <c r="P493" s="62">
        <v>55350</v>
      </c>
      <c r="Q493" s="62">
        <v>21000</v>
      </c>
      <c r="R493">
        <v>4</v>
      </c>
      <c r="S493" s="62">
        <v>221400</v>
      </c>
      <c r="T493" s="15">
        <v>0.01</v>
      </c>
      <c r="U493" s="62">
        <v>2214</v>
      </c>
      <c r="V493" s="62">
        <v>219186</v>
      </c>
    </row>
    <row r="494" spans="1:22" x14ac:dyDescent="0.3">
      <c r="A494" t="s">
        <v>1199</v>
      </c>
      <c r="B494" s="34">
        <v>43234</v>
      </c>
      <c r="C494">
        <v>2018</v>
      </c>
      <c r="D494" t="s">
        <v>431</v>
      </c>
      <c r="E494" t="s">
        <v>432</v>
      </c>
      <c r="F494" t="s">
        <v>71</v>
      </c>
      <c r="G494" t="s">
        <v>72</v>
      </c>
      <c r="H494" t="s">
        <v>88</v>
      </c>
      <c r="I494" t="s">
        <v>107</v>
      </c>
      <c r="J494" t="s">
        <v>190</v>
      </c>
      <c r="K494" t="s">
        <v>81</v>
      </c>
      <c r="L494" t="s">
        <v>60</v>
      </c>
      <c r="M494" t="s">
        <v>61</v>
      </c>
      <c r="N494" s="34">
        <v>43235</v>
      </c>
      <c r="O494" s="62">
        <v>480300</v>
      </c>
      <c r="P494" s="62">
        <v>2287200</v>
      </c>
      <c r="Q494" s="62">
        <v>1806900</v>
      </c>
      <c r="R494">
        <v>21</v>
      </c>
      <c r="S494" s="62">
        <v>48031200</v>
      </c>
      <c r="T494" s="15">
        <v>0.03</v>
      </c>
      <c r="U494" s="62">
        <v>1440936</v>
      </c>
      <c r="V494" s="62">
        <v>46590264</v>
      </c>
    </row>
    <row r="495" spans="1:22" x14ac:dyDescent="0.3">
      <c r="A495" t="s">
        <v>1200</v>
      </c>
      <c r="B495" s="34">
        <v>43235</v>
      </c>
      <c r="C495">
        <v>2018</v>
      </c>
      <c r="D495" t="s">
        <v>807</v>
      </c>
      <c r="E495" t="s">
        <v>579</v>
      </c>
      <c r="F495" t="s">
        <v>71</v>
      </c>
      <c r="G495" t="s">
        <v>72</v>
      </c>
      <c r="H495" t="s">
        <v>73</v>
      </c>
      <c r="I495" t="s">
        <v>57</v>
      </c>
      <c r="J495" t="s">
        <v>406</v>
      </c>
      <c r="K495" t="s">
        <v>81</v>
      </c>
      <c r="L495" t="s">
        <v>82</v>
      </c>
      <c r="M495" t="s">
        <v>83</v>
      </c>
      <c r="N495" s="34">
        <v>43237</v>
      </c>
      <c r="O495" s="62">
        <v>4184850</v>
      </c>
      <c r="P495" s="62">
        <v>6749850</v>
      </c>
      <c r="Q495" s="62">
        <v>2565000</v>
      </c>
      <c r="R495">
        <v>25</v>
      </c>
      <c r="S495" s="62">
        <v>168746250</v>
      </c>
      <c r="T495" s="15">
        <v>0.01</v>
      </c>
      <c r="U495" s="62">
        <v>1687463</v>
      </c>
      <c r="V495" s="62">
        <v>167058788</v>
      </c>
    </row>
    <row r="496" spans="1:22" x14ac:dyDescent="0.3">
      <c r="A496" t="s">
        <v>1201</v>
      </c>
      <c r="B496" s="34">
        <v>43236</v>
      </c>
      <c r="C496">
        <v>2018</v>
      </c>
      <c r="D496" t="s">
        <v>1202</v>
      </c>
      <c r="E496" t="s">
        <v>105</v>
      </c>
      <c r="F496" t="s">
        <v>71</v>
      </c>
      <c r="G496" t="s">
        <v>55</v>
      </c>
      <c r="H496" t="s">
        <v>73</v>
      </c>
      <c r="I496" t="s">
        <v>57</v>
      </c>
      <c r="J496" t="s">
        <v>480</v>
      </c>
      <c r="K496" t="s">
        <v>253</v>
      </c>
      <c r="L496" t="s">
        <v>459</v>
      </c>
      <c r="M496" t="s">
        <v>61</v>
      </c>
      <c r="N496" s="34">
        <v>43238</v>
      </c>
      <c r="O496" s="62">
        <v>842400</v>
      </c>
      <c r="P496" s="62">
        <v>2054700</v>
      </c>
      <c r="Q496" s="62">
        <v>1212300</v>
      </c>
      <c r="R496">
        <v>2</v>
      </c>
      <c r="S496" s="62">
        <v>4109400</v>
      </c>
      <c r="T496" s="15">
        <v>0.08</v>
      </c>
      <c r="U496" s="62">
        <v>328752</v>
      </c>
      <c r="V496" s="62">
        <v>3780648</v>
      </c>
    </row>
    <row r="497" spans="1:22" x14ac:dyDescent="0.3">
      <c r="A497" t="s">
        <v>1203</v>
      </c>
      <c r="B497" s="34">
        <v>43236</v>
      </c>
      <c r="C497">
        <v>2018</v>
      </c>
      <c r="D497" t="s">
        <v>961</v>
      </c>
      <c r="E497" t="s">
        <v>962</v>
      </c>
      <c r="F497" t="s">
        <v>261</v>
      </c>
      <c r="G497" t="s">
        <v>87</v>
      </c>
      <c r="H497" t="s">
        <v>97</v>
      </c>
      <c r="I497" t="s">
        <v>74</v>
      </c>
      <c r="J497" t="s">
        <v>456</v>
      </c>
      <c r="K497" t="s">
        <v>59</v>
      </c>
      <c r="L497" t="s">
        <v>60</v>
      </c>
      <c r="M497" t="s">
        <v>61</v>
      </c>
      <c r="N497" s="34">
        <v>43238</v>
      </c>
      <c r="O497" s="62">
        <v>275700</v>
      </c>
      <c r="P497" s="62">
        <v>437550</v>
      </c>
      <c r="Q497" s="62">
        <v>161850</v>
      </c>
      <c r="R497">
        <v>43</v>
      </c>
      <c r="S497" s="62">
        <v>18814650</v>
      </c>
      <c r="T497" s="15">
        <v>0.05</v>
      </c>
      <c r="U497" s="62">
        <v>940733</v>
      </c>
      <c r="V497" s="62">
        <v>17873918</v>
      </c>
    </row>
    <row r="498" spans="1:22" x14ac:dyDescent="0.3">
      <c r="A498" t="s">
        <v>1204</v>
      </c>
      <c r="B498" s="34">
        <v>43238</v>
      </c>
      <c r="C498">
        <v>2018</v>
      </c>
      <c r="D498" t="s">
        <v>1205</v>
      </c>
      <c r="E498" t="s">
        <v>405</v>
      </c>
      <c r="F498" t="s">
        <v>71</v>
      </c>
      <c r="G498" t="s">
        <v>106</v>
      </c>
      <c r="H498" t="s">
        <v>134</v>
      </c>
      <c r="I498" t="s">
        <v>57</v>
      </c>
      <c r="J498" t="s">
        <v>226</v>
      </c>
      <c r="K498" t="s">
        <v>81</v>
      </c>
      <c r="L498" t="s">
        <v>227</v>
      </c>
      <c r="M498" t="s">
        <v>61</v>
      </c>
      <c r="N498" s="34">
        <v>43241</v>
      </c>
      <c r="O498" s="62">
        <v>132300</v>
      </c>
      <c r="P498" s="62">
        <v>314850</v>
      </c>
      <c r="Q498" s="62">
        <v>182550</v>
      </c>
      <c r="R498">
        <v>23</v>
      </c>
      <c r="S498" s="62">
        <v>7241550</v>
      </c>
      <c r="T498" s="15">
        <v>0.1</v>
      </c>
      <c r="U498" s="62">
        <v>724155</v>
      </c>
      <c r="V498" s="62">
        <v>6517395</v>
      </c>
    </row>
    <row r="499" spans="1:22" x14ac:dyDescent="0.3">
      <c r="A499" t="s">
        <v>1206</v>
      </c>
      <c r="B499" s="34">
        <v>43238</v>
      </c>
      <c r="C499">
        <v>2018</v>
      </c>
      <c r="D499" t="s">
        <v>1207</v>
      </c>
      <c r="E499" t="s">
        <v>542</v>
      </c>
      <c r="F499" t="s">
        <v>71</v>
      </c>
      <c r="G499" t="s">
        <v>55</v>
      </c>
      <c r="H499" t="s">
        <v>134</v>
      </c>
      <c r="I499" t="s">
        <v>117</v>
      </c>
      <c r="J499" t="s">
        <v>305</v>
      </c>
      <c r="K499" t="s">
        <v>59</v>
      </c>
      <c r="L499" t="s">
        <v>67</v>
      </c>
      <c r="M499" t="s">
        <v>76</v>
      </c>
      <c r="N499" s="34">
        <v>43238</v>
      </c>
      <c r="O499" s="62">
        <v>26400</v>
      </c>
      <c r="P499" s="62">
        <v>50700</v>
      </c>
      <c r="Q499" s="62">
        <v>24300</v>
      </c>
      <c r="R499">
        <v>5</v>
      </c>
      <c r="S499" s="62">
        <v>253500</v>
      </c>
      <c r="T499" s="15">
        <v>0.08</v>
      </c>
      <c r="U499" s="62">
        <v>20280</v>
      </c>
      <c r="V499" s="62">
        <v>233220</v>
      </c>
    </row>
    <row r="500" spans="1:22" x14ac:dyDescent="0.3">
      <c r="A500" t="s">
        <v>1208</v>
      </c>
      <c r="B500" s="34">
        <v>43238</v>
      </c>
      <c r="C500">
        <v>2018</v>
      </c>
      <c r="D500" t="s">
        <v>1209</v>
      </c>
      <c r="E500" t="s">
        <v>455</v>
      </c>
      <c r="F500" t="s">
        <v>71</v>
      </c>
      <c r="G500" t="s">
        <v>72</v>
      </c>
      <c r="H500" t="s">
        <v>155</v>
      </c>
      <c r="I500" t="s">
        <v>92</v>
      </c>
      <c r="J500" t="s">
        <v>200</v>
      </c>
      <c r="K500" t="s">
        <v>59</v>
      </c>
      <c r="L500" t="s">
        <v>136</v>
      </c>
      <c r="M500" t="s">
        <v>61</v>
      </c>
      <c r="N500" s="34">
        <v>43265</v>
      </c>
      <c r="O500" s="62">
        <v>71850</v>
      </c>
      <c r="P500" s="62">
        <v>179550</v>
      </c>
      <c r="Q500" s="62">
        <v>107700</v>
      </c>
      <c r="R500">
        <v>17</v>
      </c>
      <c r="S500" s="62">
        <v>3052350</v>
      </c>
      <c r="T500" s="15">
        <v>0.03</v>
      </c>
      <c r="U500" s="62">
        <v>91571</v>
      </c>
      <c r="V500" s="62">
        <v>2960780</v>
      </c>
    </row>
    <row r="501" spans="1:22" x14ac:dyDescent="0.3">
      <c r="A501" t="s">
        <v>1210</v>
      </c>
      <c r="B501" s="34">
        <v>43239</v>
      </c>
      <c r="C501">
        <v>2018</v>
      </c>
      <c r="D501" t="s">
        <v>244</v>
      </c>
      <c r="E501" t="s">
        <v>245</v>
      </c>
      <c r="F501" t="s">
        <v>71</v>
      </c>
      <c r="G501" t="s">
        <v>55</v>
      </c>
      <c r="H501" t="s">
        <v>146</v>
      </c>
      <c r="I501" t="s">
        <v>117</v>
      </c>
      <c r="J501" t="s">
        <v>238</v>
      </c>
      <c r="K501" t="s">
        <v>59</v>
      </c>
      <c r="L501" t="s">
        <v>67</v>
      </c>
      <c r="M501" t="s">
        <v>61</v>
      </c>
      <c r="N501" s="34">
        <v>43241</v>
      </c>
      <c r="O501" s="62">
        <v>323400</v>
      </c>
      <c r="P501" s="62">
        <v>548250</v>
      </c>
      <c r="Q501" s="62">
        <v>224850</v>
      </c>
      <c r="R501">
        <v>34</v>
      </c>
      <c r="S501" s="62">
        <v>18640500</v>
      </c>
      <c r="T501" s="15">
        <v>0.03</v>
      </c>
      <c r="U501" s="62">
        <v>559215</v>
      </c>
      <c r="V501" s="62">
        <v>18081285</v>
      </c>
    </row>
    <row r="502" spans="1:22" x14ac:dyDescent="0.3">
      <c r="A502" t="s">
        <v>1211</v>
      </c>
      <c r="B502" s="34">
        <v>43239</v>
      </c>
      <c r="C502">
        <v>2018</v>
      </c>
      <c r="D502" t="s">
        <v>1212</v>
      </c>
      <c r="E502" t="s">
        <v>323</v>
      </c>
      <c r="F502" t="s">
        <v>71</v>
      </c>
      <c r="G502" t="s">
        <v>106</v>
      </c>
      <c r="H502" t="s">
        <v>194</v>
      </c>
      <c r="I502" t="s">
        <v>74</v>
      </c>
      <c r="J502" t="s">
        <v>700</v>
      </c>
      <c r="K502" t="s">
        <v>59</v>
      </c>
      <c r="L502" t="s">
        <v>67</v>
      </c>
      <c r="M502" t="s">
        <v>61</v>
      </c>
      <c r="N502" s="34">
        <v>43241</v>
      </c>
      <c r="O502" s="62">
        <v>34650</v>
      </c>
      <c r="P502" s="62">
        <v>56700</v>
      </c>
      <c r="Q502" s="62">
        <v>22050</v>
      </c>
      <c r="R502">
        <v>34</v>
      </c>
      <c r="S502" s="62">
        <v>1927800</v>
      </c>
      <c r="T502" s="15">
        <v>0.03</v>
      </c>
      <c r="U502" s="62">
        <v>57834</v>
      </c>
      <c r="V502" s="62">
        <v>1869966</v>
      </c>
    </row>
    <row r="503" spans="1:22" x14ac:dyDescent="0.3">
      <c r="A503" t="s">
        <v>1213</v>
      </c>
      <c r="B503" s="34">
        <v>43242</v>
      </c>
      <c r="C503">
        <v>2018</v>
      </c>
      <c r="D503" t="s">
        <v>1214</v>
      </c>
      <c r="E503" t="s">
        <v>905</v>
      </c>
      <c r="F503" t="s">
        <v>71</v>
      </c>
      <c r="G503" t="s">
        <v>106</v>
      </c>
      <c r="H503" t="s">
        <v>185</v>
      </c>
      <c r="I503" t="s">
        <v>117</v>
      </c>
      <c r="J503" t="s">
        <v>294</v>
      </c>
      <c r="K503" t="s">
        <v>81</v>
      </c>
      <c r="L503" t="s">
        <v>60</v>
      </c>
      <c r="M503" t="s">
        <v>61</v>
      </c>
      <c r="N503" s="34">
        <v>43253</v>
      </c>
      <c r="O503" s="62">
        <v>908850</v>
      </c>
      <c r="P503" s="62">
        <v>1514700</v>
      </c>
      <c r="Q503" s="62">
        <v>605850</v>
      </c>
      <c r="R503">
        <v>13</v>
      </c>
      <c r="S503" s="62">
        <v>19691100</v>
      </c>
      <c r="T503" s="15">
        <v>0.04</v>
      </c>
      <c r="U503" s="62">
        <v>787644</v>
      </c>
      <c r="V503" s="62">
        <v>18903456</v>
      </c>
    </row>
    <row r="504" spans="1:22" x14ac:dyDescent="0.3">
      <c r="A504" t="s">
        <v>1215</v>
      </c>
      <c r="B504" s="34">
        <v>43243</v>
      </c>
      <c r="C504">
        <v>2018</v>
      </c>
      <c r="D504" t="s">
        <v>1216</v>
      </c>
      <c r="E504" t="s">
        <v>53</v>
      </c>
      <c r="F504" t="s">
        <v>2228</v>
      </c>
      <c r="G504" t="s">
        <v>106</v>
      </c>
      <c r="H504" t="s">
        <v>56</v>
      </c>
      <c r="I504" t="s">
        <v>117</v>
      </c>
      <c r="J504" t="s">
        <v>98</v>
      </c>
      <c r="K504" t="s">
        <v>59</v>
      </c>
      <c r="L504" t="s">
        <v>60</v>
      </c>
      <c r="M504" t="s">
        <v>61</v>
      </c>
      <c r="N504" s="34">
        <v>43245</v>
      </c>
      <c r="O504" s="62">
        <v>1490850</v>
      </c>
      <c r="P504" s="62">
        <v>2443950</v>
      </c>
      <c r="Q504" s="62">
        <v>953100</v>
      </c>
      <c r="R504">
        <v>39</v>
      </c>
      <c r="S504" s="62">
        <v>95314050</v>
      </c>
      <c r="T504" s="15">
        <v>0.03</v>
      </c>
      <c r="U504" s="62">
        <v>2859422</v>
      </c>
      <c r="V504" s="62">
        <v>92454629</v>
      </c>
    </row>
    <row r="505" spans="1:22" x14ac:dyDescent="0.3">
      <c r="A505" t="s">
        <v>1217</v>
      </c>
      <c r="B505" s="34">
        <v>43244</v>
      </c>
      <c r="C505">
        <v>2018</v>
      </c>
      <c r="D505" t="s">
        <v>1135</v>
      </c>
      <c r="E505" t="s">
        <v>364</v>
      </c>
      <c r="F505" t="s">
        <v>71</v>
      </c>
      <c r="G505" t="s">
        <v>87</v>
      </c>
      <c r="H505" t="s">
        <v>97</v>
      </c>
      <c r="I505" t="s">
        <v>92</v>
      </c>
      <c r="J505" t="s">
        <v>510</v>
      </c>
      <c r="K505" t="s">
        <v>59</v>
      </c>
      <c r="L505" t="s">
        <v>67</v>
      </c>
      <c r="M505" t="s">
        <v>76</v>
      </c>
      <c r="N505" s="34">
        <v>43251</v>
      </c>
      <c r="O505" s="62">
        <v>49800</v>
      </c>
      <c r="P505" s="62">
        <v>77700</v>
      </c>
      <c r="Q505" s="62">
        <v>27900</v>
      </c>
      <c r="R505">
        <v>11</v>
      </c>
      <c r="S505" s="62">
        <v>854700</v>
      </c>
      <c r="T505" s="15">
        <v>0.06</v>
      </c>
      <c r="U505" s="62">
        <v>51282</v>
      </c>
      <c r="V505" s="62">
        <v>803418</v>
      </c>
    </row>
    <row r="506" spans="1:22" x14ac:dyDescent="0.3">
      <c r="A506" t="s">
        <v>1218</v>
      </c>
      <c r="B506" s="34">
        <v>43247</v>
      </c>
      <c r="C506">
        <v>2018</v>
      </c>
      <c r="D506" t="s">
        <v>868</v>
      </c>
      <c r="E506" t="s">
        <v>279</v>
      </c>
      <c r="F506" t="s">
        <v>71</v>
      </c>
      <c r="G506" t="s">
        <v>72</v>
      </c>
      <c r="H506" t="s">
        <v>155</v>
      </c>
      <c r="I506" t="s">
        <v>92</v>
      </c>
      <c r="J506" t="s">
        <v>488</v>
      </c>
      <c r="K506" t="s">
        <v>59</v>
      </c>
      <c r="L506" t="s">
        <v>136</v>
      </c>
      <c r="M506" t="s">
        <v>61</v>
      </c>
      <c r="N506" s="34">
        <v>43247</v>
      </c>
      <c r="O506" s="62">
        <v>77850</v>
      </c>
      <c r="P506" s="62">
        <v>194700</v>
      </c>
      <c r="Q506" s="62">
        <v>116850</v>
      </c>
      <c r="R506">
        <v>50</v>
      </c>
      <c r="S506" s="62">
        <v>9735000</v>
      </c>
      <c r="T506" s="15">
        <v>0.08</v>
      </c>
      <c r="U506" s="62">
        <v>778800</v>
      </c>
      <c r="V506" s="62">
        <v>8956200</v>
      </c>
    </row>
    <row r="507" spans="1:22" x14ac:dyDescent="0.3">
      <c r="A507" t="s">
        <v>1219</v>
      </c>
      <c r="B507" s="34">
        <v>43247</v>
      </c>
      <c r="C507">
        <v>2018</v>
      </c>
      <c r="D507" t="s">
        <v>1002</v>
      </c>
      <c r="E507" t="s">
        <v>364</v>
      </c>
      <c r="F507" t="s">
        <v>71</v>
      </c>
      <c r="G507" t="s">
        <v>55</v>
      </c>
      <c r="H507" t="s">
        <v>97</v>
      </c>
      <c r="I507" t="s">
        <v>107</v>
      </c>
      <c r="J507" t="s">
        <v>276</v>
      </c>
      <c r="K507" t="s">
        <v>81</v>
      </c>
      <c r="L507" t="s">
        <v>60</v>
      </c>
      <c r="M507" t="s">
        <v>61</v>
      </c>
      <c r="N507" s="34">
        <v>43248</v>
      </c>
      <c r="O507" s="62">
        <v>2347500</v>
      </c>
      <c r="P507" s="62">
        <v>4514550</v>
      </c>
      <c r="Q507" s="62">
        <v>2167050</v>
      </c>
      <c r="R507">
        <v>41</v>
      </c>
      <c r="S507" s="62">
        <v>185096550</v>
      </c>
      <c r="T507" s="15">
        <v>0.1</v>
      </c>
      <c r="U507" s="62">
        <v>18509655</v>
      </c>
      <c r="V507" s="62">
        <v>166586895</v>
      </c>
    </row>
    <row r="508" spans="1:22" x14ac:dyDescent="0.3">
      <c r="A508" t="s">
        <v>1220</v>
      </c>
      <c r="B508" s="34">
        <v>43249</v>
      </c>
      <c r="C508">
        <v>2018</v>
      </c>
      <c r="D508" t="s">
        <v>1221</v>
      </c>
      <c r="E508" t="s">
        <v>853</v>
      </c>
      <c r="F508" t="s">
        <v>71</v>
      </c>
      <c r="G508" t="s">
        <v>87</v>
      </c>
      <c r="H508" t="s">
        <v>185</v>
      </c>
      <c r="I508" t="s">
        <v>117</v>
      </c>
      <c r="J508" t="s">
        <v>142</v>
      </c>
      <c r="K508" t="s">
        <v>59</v>
      </c>
      <c r="L508" t="s">
        <v>60</v>
      </c>
      <c r="M508" t="s">
        <v>76</v>
      </c>
      <c r="N508" s="34">
        <v>43250</v>
      </c>
      <c r="O508" s="62">
        <v>68850</v>
      </c>
      <c r="P508" s="62">
        <v>109200</v>
      </c>
      <c r="Q508" s="62">
        <v>40350</v>
      </c>
      <c r="R508">
        <v>5</v>
      </c>
      <c r="S508" s="62">
        <v>546000</v>
      </c>
      <c r="T508" s="15">
        <v>0.05</v>
      </c>
      <c r="U508" s="62">
        <v>27300</v>
      </c>
      <c r="V508" s="62">
        <v>518700</v>
      </c>
    </row>
    <row r="509" spans="1:22" x14ac:dyDescent="0.3">
      <c r="A509" t="s">
        <v>1222</v>
      </c>
      <c r="B509" s="34">
        <v>43250</v>
      </c>
      <c r="C509">
        <v>2018</v>
      </c>
      <c r="D509" t="s">
        <v>528</v>
      </c>
      <c r="E509" t="s">
        <v>529</v>
      </c>
      <c r="F509" t="s">
        <v>261</v>
      </c>
      <c r="G509" t="s">
        <v>55</v>
      </c>
      <c r="H509" t="s">
        <v>316</v>
      </c>
      <c r="I509" t="s">
        <v>117</v>
      </c>
      <c r="J509" t="s">
        <v>1061</v>
      </c>
      <c r="K509" t="s">
        <v>59</v>
      </c>
      <c r="L509" t="s">
        <v>60</v>
      </c>
      <c r="M509" t="s">
        <v>61</v>
      </c>
      <c r="N509" s="34">
        <v>43251</v>
      </c>
      <c r="O509" s="62">
        <v>17850</v>
      </c>
      <c r="P509" s="62">
        <v>29700</v>
      </c>
      <c r="Q509" s="62">
        <v>11850</v>
      </c>
      <c r="R509">
        <v>3</v>
      </c>
      <c r="S509" s="62">
        <v>89100</v>
      </c>
      <c r="T509" s="15">
        <v>0.05</v>
      </c>
      <c r="U509" s="62">
        <v>4455</v>
      </c>
      <c r="V509" s="62">
        <v>84645</v>
      </c>
    </row>
    <row r="510" spans="1:22" x14ac:dyDescent="0.3">
      <c r="A510" t="s">
        <v>1223</v>
      </c>
      <c r="B510" s="34">
        <v>43252</v>
      </c>
      <c r="C510">
        <v>2018</v>
      </c>
      <c r="D510" t="s">
        <v>593</v>
      </c>
      <c r="E510" t="s">
        <v>594</v>
      </c>
      <c r="F510" t="s">
        <v>71</v>
      </c>
      <c r="G510" t="s">
        <v>72</v>
      </c>
      <c r="H510" t="s">
        <v>194</v>
      </c>
      <c r="I510" t="s">
        <v>117</v>
      </c>
      <c r="J510" t="s">
        <v>200</v>
      </c>
      <c r="K510" t="s">
        <v>59</v>
      </c>
      <c r="L510" t="s">
        <v>136</v>
      </c>
      <c r="M510" t="s">
        <v>61</v>
      </c>
      <c r="N510" s="34">
        <v>43254</v>
      </c>
      <c r="O510" s="62">
        <v>71850</v>
      </c>
      <c r="P510" s="62">
        <v>179550</v>
      </c>
      <c r="Q510" s="62">
        <v>107700</v>
      </c>
      <c r="R510">
        <v>30</v>
      </c>
      <c r="S510" s="62">
        <v>5386500</v>
      </c>
      <c r="T510" s="15">
        <v>0.08</v>
      </c>
      <c r="U510" s="62">
        <v>430920</v>
      </c>
      <c r="V510" s="62">
        <v>4955580</v>
      </c>
    </row>
    <row r="511" spans="1:22" x14ac:dyDescent="0.3">
      <c r="A511" t="s">
        <v>1224</v>
      </c>
      <c r="B511" s="34">
        <v>43253</v>
      </c>
      <c r="C511">
        <v>2018</v>
      </c>
      <c r="D511" t="s">
        <v>1225</v>
      </c>
      <c r="E511" t="s">
        <v>323</v>
      </c>
      <c r="F511" t="s">
        <v>71</v>
      </c>
      <c r="G511" t="s">
        <v>72</v>
      </c>
      <c r="H511" t="s">
        <v>194</v>
      </c>
      <c r="I511" t="s">
        <v>57</v>
      </c>
      <c r="J511" t="s">
        <v>437</v>
      </c>
      <c r="K511" t="s">
        <v>59</v>
      </c>
      <c r="L511" t="s">
        <v>60</v>
      </c>
      <c r="M511" t="s">
        <v>61</v>
      </c>
      <c r="N511" s="34">
        <v>43255</v>
      </c>
      <c r="O511" s="62">
        <v>27600</v>
      </c>
      <c r="P511" s="62">
        <v>43200</v>
      </c>
      <c r="Q511" s="62">
        <v>15600</v>
      </c>
      <c r="R511">
        <v>22</v>
      </c>
      <c r="S511" s="62">
        <v>950400</v>
      </c>
      <c r="T511" s="15">
        <v>0.1</v>
      </c>
      <c r="U511" s="62">
        <v>95040</v>
      </c>
      <c r="V511" s="62">
        <v>855360</v>
      </c>
    </row>
    <row r="512" spans="1:22" x14ac:dyDescent="0.3">
      <c r="A512" t="s">
        <v>1226</v>
      </c>
      <c r="B512" s="34">
        <v>43253</v>
      </c>
      <c r="C512">
        <v>2018</v>
      </c>
      <c r="D512" t="s">
        <v>767</v>
      </c>
      <c r="E512" t="s">
        <v>334</v>
      </c>
      <c r="F512" t="s">
        <v>2228</v>
      </c>
      <c r="G512" t="s">
        <v>55</v>
      </c>
      <c r="H512" t="s">
        <v>65</v>
      </c>
      <c r="I512" t="s">
        <v>57</v>
      </c>
      <c r="J512" t="s">
        <v>623</v>
      </c>
      <c r="K512" t="s">
        <v>59</v>
      </c>
      <c r="L512" t="s">
        <v>60</v>
      </c>
      <c r="M512" t="s">
        <v>61</v>
      </c>
      <c r="N512" s="34">
        <v>43256</v>
      </c>
      <c r="O512" s="62">
        <v>50550</v>
      </c>
      <c r="P512" s="62">
        <v>82950</v>
      </c>
      <c r="Q512" s="62">
        <v>32400</v>
      </c>
      <c r="R512">
        <v>12</v>
      </c>
      <c r="S512" s="62">
        <v>995400</v>
      </c>
      <c r="T512" s="15">
        <v>0.06</v>
      </c>
      <c r="U512" s="62">
        <v>59724</v>
      </c>
      <c r="V512" s="62">
        <v>935676</v>
      </c>
    </row>
    <row r="513" spans="1:22" x14ac:dyDescent="0.3">
      <c r="A513" t="s">
        <v>1227</v>
      </c>
      <c r="B513" s="34">
        <v>43253</v>
      </c>
      <c r="C513">
        <v>2018</v>
      </c>
      <c r="D513" t="s">
        <v>767</v>
      </c>
      <c r="E513" t="s">
        <v>334</v>
      </c>
      <c r="F513" t="s">
        <v>2228</v>
      </c>
      <c r="G513" t="s">
        <v>55</v>
      </c>
      <c r="H513" t="s">
        <v>65</v>
      </c>
      <c r="I513" t="s">
        <v>57</v>
      </c>
      <c r="J513" t="s">
        <v>765</v>
      </c>
      <c r="K513" t="s">
        <v>59</v>
      </c>
      <c r="L513" t="s">
        <v>67</v>
      </c>
      <c r="M513" t="s">
        <v>61</v>
      </c>
      <c r="N513" s="34">
        <v>43254</v>
      </c>
      <c r="O513" s="62">
        <v>32400</v>
      </c>
      <c r="P513" s="62">
        <v>57750</v>
      </c>
      <c r="Q513" s="62">
        <v>25350</v>
      </c>
      <c r="R513">
        <v>12</v>
      </c>
      <c r="S513" s="62">
        <v>693000</v>
      </c>
      <c r="T513" s="15">
        <v>0.1</v>
      </c>
      <c r="U513" s="62">
        <v>69300</v>
      </c>
      <c r="V513" s="62">
        <v>623700</v>
      </c>
    </row>
    <row r="514" spans="1:22" x14ac:dyDescent="0.3">
      <c r="A514" t="s">
        <v>1228</v>
      </c>
      <c r="B514" s="34">
        <v>43258</v>
      </c>
      <c r="C514">
        <v>2018</v>
      </c>
      <c r="D514" t="s">
        <v>1229</v>
      </c>
      <c r="E514" t="s">
        <v>1230</v>
      </c>
      <c r="F514" t="s">
        <v>71</v>
      </c>
      <c r="G514" t="s">
        <v>55</v>
      </c>
      <c r="H514" t="s">
        <v>122</v>
      </c>
      <c r="I514" t="s">
        <v>74</v>
      </c>
      <c r="J514" t="s">
        <v>118</v>
      </c>
      <c r="K514" t="s">
        <v>59</v>
      </c>
      <c r="L514" t="s">
        <v>60</v>
      </c>
      <c r="M514" t="s">
        <v>61</v>
      </c>
      <c r="N514" s="34">
        <v>43261</v>
      </c>
      <c r="O514" s="62">
        <v>73350</v>
      </c>
      <c r="P514" s="62">
        <v>114600</v>
      </c>
      <c r="Q514" s="62">
        <v>41250</v>
      </c>
      <c r="R514">
        <v>32</v>
      </c>
      <c r="S514" s="62">
        <v>3667200</v>
      </c>
      <c r="T514" s="15">
        <v>0.06</v>
      </c>
      <c r="U514" s="62">
        <v>220032</v>
      </c>
      <c r="V514" s="62">
        <v>3447168</v>
      </c>
    </row>
    <row r="515" spans="1:22" x14ac:dyDescent="0.3">
      <c r="A515" t="s">
        <v>1231</v>
      </c>
      <c r="B515" s="34">
        <v>43259</v>
      </c>
      <c r="C515">
        <v>2018</v>
      </c>
      <c r="D515" t="s">
        <v>571</v>
      </c>
      <c r="E515" t="s">
        <v>572</v>
      </c>
      <c r="F515" t="s">
        <v>261</v>
      </c>
      <c r="G515" t="s">
        <v>72</v>
      </c>
      <c r="H515" t="s">
        <v>146</v>
      </c>
      <c r="I515" t="s">
        <v>117</v>
      </c>
      <c r="J515" t="s">
        <v>863</v>
      </c>
      <c r="K515" t="s">
        <v>59</v>
      </c>
      <c r="L515" t="s">
        <v>67</v>
      </c>
      <c r="M515" t="s">
        <v>61</v>
      </c>
      <c r="N515" s="34">
        <v>43260</v>
      </c>
      <c r="O515" s="62">
        <v>13050</v>
      </c>
      <c r="P515" s="62">
        <v>27150</v>
      </c>
      <c r="Q515" s="62">
        <v>14100</v>
      </c>
      <c r="R515">
        <v>41</v>
      </c>
      <c r="S515" s="62">
        <v>1113150</v>
      </c>
      <c r="T515" s="15">
        <v>0.03</v>
      </c>
      <c r="U515" s="62">
        <v>33395</v>
      </c>
      <c r="V515" s="62">
        <v>1079756</v>
      </c>
    </row>
    <row r="516" spans="1:22" x14ac:dyDescent="0.3">
      <c r="A516" t="s">
        <v>1232</v>
      </c>
      <c r="B516" s="34">
        <v>43259</v>
      </c>
      <c r="C516">
        <v>2018</v>
      </c>
      <c r="D516" t="s">
        <v>1233</v>
      </c>
      <c r="E516" t="s">
        <v>1234</v>
      </c>
      <c r="F516" t="s">
        <v>2228</v>
      </c>
      <c r="G516" t="s">
        <v>106</v>
      </c>
      <c r="H516" t="s">
        <v>65</v>
      </c>
      <c r="I516" t="s">
        <v>74</v>
      </c>
      <c r="J516" t="s">
        <v>611</v>
      </c>
      <c r="K516" t="s">
        <v>59</v>
      </c>
      <c r="L516" t="s">
        <v>60</v>
      </c>
      <c r="M516" t="s">
        <v>61</v>
      </c>
      <c r="N516" s="34">
        <v>43259</v>
      </c>
      <c r="O516" s="62">
        <v>34350</v>
      </c>
      <c r="P516" s="62">
        <v>55350</v>
      </c>
      <c r="Q516" s="62">
        <v>21000</v>
      </c>
      <c r="R516">
        <v>12</v>
      </c>
      <c r="S516" s="62">
        <v>664200</v>
      </c>
      <c r="T516" s="15">
        <v>0.02</v>
      </c>
      <c r="U516" s="62">
        <v>13284</v>
      </c>
      <c r="V516" s="62">
        <v>650916</v>
      </c>
    </row>
    <row r="517" spans="1:22" x14ac:dyDescent="0.3">
      <c r="A517" t="s">
        <v>1235</v>
      </c>
      <c r="B517" s="34">
        <v>43262</v>
      </c>
      <c r="C517">
        <v>2018</v>
      </c>
      <c r="D517" t="s">
        <v>1236</v>
      </c>
      <c r="E517" t="s">
        <v>176</v>
      </c>
      <c r="F517" t="s">
        <v>71</v>
      </c>
      <c r="G517" t="s">
        <v>87</v>
      </c>
      <c r="H517" t="s">
        <v>97</v>
      </c>
      <c r="I517" t="s">
        <v>57</v>
      </c>
      <c r="J517" t="s">
        <v>931</v>
      </c>
      <c r="K517" t="s">
        <v>59</v>
      </c>
      <c r="L517" t="s">
        <v>60</v>
      </c>
      <c r="M517" t="s">
        <v>76</v>
      </c>
      <c r="N517" s="34">
        <v>43263</v>
      </c>
      <c r="O517" s="62">
        <v>27600</v>
      </c>
      <c r="P517" s="62">
        <v>43200</v>
      </c>
      <c r="Q517" s="62">
        <v>15600</v>
      </c>
      <c r="R517">
        <v>9</v>
      </c>
      <c r="S517" s="62">
        <v>388800</v>
      </c>
      <c r="T517" s="15">
        <v>0</v>
      </c>
      <c r="U517">
        <v>0</v>
      </c>
      <c r="V517" s="62">
        <v>388800</v>
      </c>
    </row>
    <row r="518" spans="1:22" x14ac:dyDescent="0.3">
      <c r="A518" t="s">
        <v>1237</v>
      </c>
      <c r="B518" s="34">
        <v>43264</v>
      </c>
      <c r="C518">
        <v>2018</v>
      </c>
      <c r="D518" t="s">
        <v>1238</v>
      </c>
      <c r="E518" t="s">
        <v>319</v>
      </c>
      <c r="F518" t="s">
        <v>71</v>
      </c>
      <c r="G518" t="s">
        <v>87</v>
      </c>
      <c r="H518" t="s">
        <v>185</v>
      </c>
      <c r="I518" t="s">
        <v>92</v>
      </c>
      <c r="J518" t="s">
        <v>197</v>
      </c>
      <c r="K518" t="s">
        <v>81</v>
      </c>
      <c r="L518" t="s">
        <v>60</v>
      </c>
      <c r="M518" t="s">
        <v>61</v>
      </c>
      <c r="N518" s="34">
        <v>43264</v>
      </c>
      <c r="O518" s="62">
        <v>151050</v>
      </c>
      <c r="P518" s="62">
        <v>239700</v>
      </c>
      <c r="Q518" s="62">
        <v>88650</v>
      </c>
      <c r="R518">
        <v>26</v>
      </c>
      <c r="S518" s="62">
        <v>6232200</v>
      </c>
      <c r="T518" s="15">
        <v>0.01</v>
      </c>
      <c r="U518" s="62">
        <v>62322</v>
      </c>
      <c r="V518" s="62">
        <v>6169878</v>
      </c>
    </row>
    <row r="519" spans="1:22" x14ac:dyDescent="0.3">
      <c r="A519" t="s">
        <v>1239</v>
      </c>
      <c r="B519" s="34">
        <v>43265</v>
      </c>
      <c r="C519">
        <v>2018</v>
      </c>
      <c r="D519" t="s">
        <v>1240</v>
      </c>
      <c r="E519" t="s">
        <v>206</v>
      </c>
      <c r="F519" t="s">
        <v>71</v>
      </c>
      <c r="G519" t="s">
        <v>72</v>
      </c>
      <c r="H519" t="s">
        <v>155</v>
      </c>
      <c r="I519" t="s">
        <v>117</v>
      </c>
      <c r="J519" t="s">
        <v>1241</v>
      </c>
      <c r="K519" t="s">
        <v>59</v>
      </c>
      <c r="L519" t="s">
        <v>60</v>
      </c>
      <c r="M519" t="s">
        <v>76</v>
      </c>
      <c r="N519" s="34">
        <v>43266</v>
      </c>
      <c r="O519" s="62">
        <v>59850</v>
      </c>
      <c r="P519" s="62">
        <v>93450</v>
      </c>
      <c r="Q519" s="62">
        <v>33600</v>
      </c>
      <c r="R519">
        <v>4</v>
      </c>
      <c r="S519" s="62">
        <v>373800</v>
      </c>
      <c r="T519" s="15">
        <v>0.1</v>
      </c>
      <c r="U519" s="62">
        <v>37380</v>
      </c>
      <c r="V519" s="62">
        <v>336420</v>
      </c>
    </row>
    <row r="520" spans="1:22" x14ac:dyDescent="0.3">
      <c r="A520" t="s">
        <v>1242</v>
      </c>
      <c r="B520" s="34">
        <v>43265</v>
      </c>
      <c r="C520">
        <v>2018</v>
      </c>
      <c r="D520" t="s">
        <v>1243</v>
      </c>
      <c r="E520" t="s">
        <v>750</v>
      </c>
      <c r="F520" t="s">
        <v>2228</v>
      </c>
      <c r="G520" t="s">
        <v>87</v>
      </c>
      <c r="H520" t="s">
        <v>56</v>
      </c>
      <c r="I520" t="s">
        <v>74</v>
      </c>
      <c r="J520" t="s">
        <v>147</v>
      </c>
      <c r="K520" t="s">
        <v>59</v>
      </c>
      <c r="L520" t="s">
        <v>67</v>
      </c>
      <c r="M520" t="s">
        <v>61</v>
      </c>
      <c r="N520" s="34">
        <v>43267</v>
      </c>
      <c r="O520" s="62">
        <v>19500</v>
      </c>
      <c r="P520" s="62">
        <v>43200</v>
      </c>
      <c r="Q520" s="62">
        <v>23700</v>
      </c>
      <c r="R520">
        <v>43</v>
      </c>
      <c r="S520" s="62">
        <v>1857600</v>
      </c>
      <c r="T520" s="15">
        <v>0.1</v>
      </c>
      <c r="U520" s="62">
        <v>185760</v>
      </c>
      <c r="V520" s="62">
        <v>1671840</v>
      </c>
    </row>
    <row r="521" spans="1:22" x14ac:dyDescent="0.3">
      <c r="A521" t="s">
        <v>1244</v>
      </c>
      <c r="B521" s="34">
        <v>43266</v>
      </c>
      <c r="C521">
        <v>2018</v>
      </c>
      <c r="D521" t="s">
        <v>1245</v>
      </c>
      <c r="E521" t="s">
        <v>279</v>
      </c>
      <c r="F521" t="s">
        <v>71</v>
      </c>
      <c r="G521" t="s">
        <v>55</v>
      </c>
      <c r="H521" t="s">
        <v>155</v>
      </c>
      <c r="I521" t="s">
        <v>57</v>
      </c>
      <c r="J521" t="s">
        <v>615</v>
      </c>
      <c r="K521" t="s">
        <v>59</v>
      </c>
      <c r="L521" t="s">
        <v>67</v>
      </c>
      <c r="M521" t="s">
        <v>61</v>
      </c>
      <c r="N521" s="34">
        <v>43267</v>
      </c>
      <c r="O521" s="62">
        <v>78300</v>
      </c>
      <c r="P521" s="62">
        <v>147750</v>
      </c>
      <c r="Q521" s="62">
        <v>69450</v>
      </c>
      <c r="R521">
        <v>41</v>
      </c>
      <c r="S521" s="62">
        <v>6057750</v>
      </c>
      <c r="T521" s="15">
        <v>0.05</v>
      </c>
      <c r="U521" s="62">
        <v>302888</v>
      </c>
      <c r="V521" s="62">
        <v>5754863</v>
      </c>
    </row>
    <row r="522" spans="1:22" x14ac:dyDescent="0.3">
      <c r="A522" t="s">
        <v>1246</v>
      </c>
      <c r="B522" s="34">
        <v>43267</v>
      </c>
      <c r="C522">
        <v>2018</v>
      </c>
      <c r="D522" t="s">
        <v>1247</v>
      </c>
      <c r="E522" t="s">
        <v>945</v>
      </c>
      <c r="F522" t="s">
        <v>71</v>
      </c>
      <c r="G522" t="s">
        <v>72</v>
      </c>
      <c r="H522" t="s">
        <v>185</v>
      </c>
      <c r="I522" t="s">
        <v>57</v>
      </c>
      <c r="J522" t="s">
        <v>765</v>
      </c>
      <c r="K522" t="s">
        <v>59</v>
      </c>
      <c r="L522" t="s">
        <v>67</v>
      </c>
      <c r="M522" t="s">
        <v>61</v>
      </c>
      <c r="N522" s="34">
        <v>43269</v>
      </c>
      <c r="O522" s="62">
        <v>32400</v>
      </c>
      <c r="P522" s="62">
        <v>57750</v>
      </c>
      <c r="Q522" s="62">
        <v>25350</v>
      </c>
      <c r="R522">
        <v>4</v>
      </c>
      <c r="S522" s="62">
        <v>231000</v>
      </c>
      <c r="T522" s="15">
        <v>0.09</v>
      </c>
      <c r="U522" s="62">
        <v>20790</v>
      </c>
      <c r="V522" s="62">
        <v>210210</v>
      </c>
    </row>
    <row r="523" spans="1:22" x14ac:dyDescent="0.3">
      <c r="A523" t="s">
        <v>1248</v>
      </c>
      <c r="B523" s="34">
        <v>43269</v>
      </c>
      <c r="C523">
        <v>2018</v>
      </c>
      <c r="D523" t="s">
        <v>656</v>
      </c>
      <c r="E523" t="s">
        <v>340</v>
      </c>
      <c r="F523" t="s">
        <v>2228</v>
      </c>
      <c r="G523" t="s">
        <v>106</v>
      </c>
      <c r="H523" t="s">
        <v>65</v>
      </c>
      <c r="I523" t="s">
        <v>57</v>
      </c>
      <c r="J523" t="s">
        <v>113</v>
      </c>
      <c r="K523" t="s">
        <v>59</v>
      </c>
      <c r="L523" t="s">
        <v>60</v>
      </c>
      <c r="M523" t="s">
        <v>61</v>
      </c>
      <c r="N523" s="34">
        <v>43270</v>
      </c>
      <c r="O523" s="62">
        <v>79950</v>
      </c>
      <c r="P523" s="62">
        <v>129000</v>
      </c>
      <c r="Q523" s="62">
        <v>49050</v>
      </c>
      <c r="R523">
        <v>2</v>
      </c>
      <c r="S523" s="62">
        <v>258000</v>
      </c>
      <c r="T523" s="15">
        <v>0.05</v>
      </c>
      <c r="U523" s="62">
        <v>12900</v>
      </c>
      <c r="V523" s="62">
        <v>245100</v>
      </c>
    </row>
    <row r="524" spans="1:22" x14ac:dyDescent="0.3">
      <c r="A524" t="s">
        <v>1249</v>
      </c>
      <c r="B524" s="34">
        <v>43274</v>
      </c>
      <c r="C524">
        <v>2018</v>
      </c>
      <c r="D524" t="s">
        <v>1250</v>
      </c>
      <c r="E524" t="s">
        <v>1251</v>
      </c>
      <c r="F524" t="s">
        <v>71</v>
      </c>
      <c r="G524" t="s">
        <v>106</v>
      </c>
      <c r="H524" t="s">
        <v>146</v>
      </c>
      <c r="I524" t="s">
        <v>57</v>
      </c>
      <c r="J524" t="s">
        <v>248</v>
      </c>
      <c r="K524" t="s">
        <v>59</v>
      </c>
      <c r="L524" t="s">
        <v>67</v>
      </c>
      <c r="M524" t="s">
        <v>61</v>
      </c>
      <c r="N524" s="34">
        <v>43275</v>
      </c>
      <c r="O524" s="62">
        <v>56250</v>
      </c>
      <c r="P524" s="62">
        <v>106200</v>
      </c>
      <c r="Q524" s="62">
        <v>49950</v>
      </c>
      <c r="R524">
        <v>12</v>
      </c>
      <c r="S524" s="62">
        <v>1274400</v>
      </c>
      <c r="T524" s="15">
        <v>0.1</v>
      </c>
      <c r="U524" s="62">
        <v>127440</v>
      </c>
      <c r="V524" s="62">
        <v>1146960</v>
      </c>
    </row>
    <row r="525" spans="1:22" x14ac:dyDescent="0.3">
      <c r="A525" t="s">
        <v>1252</v>
      </c>
      <c r="B525" s="34">
        <v>43275</v>
      </c>
      <c r="C525">
        <v>2018</v>
      </c>
      <c r="D525" t="s">
        <v>1253</v>
      </c>
      <c r="E525" t="s">
        <v>740</v>
      </c>
      <c r="F525" t="s">
        <v>71</v>
      </c>
      <c r="G525" t="s">
        <v>55</v>
      </c>
      <c r="H525" t="s">
        <v>97</v>
      </c>
      <c r="I525" t="s">
        <v>74</v>
      </c>
      <c r="J525" t="s">
        <v>429</v>
      </c>
      <c r="K525" t="s">
        <v>59</v>
      </c>
      <c r="L525" t="s">
        <v>60</v>
      </c>
      <c r="M525" t="s">
        <v>61</v>
      </c>
      <c r="N525" s="34">
        <v>43276</v>
      </c>
      <c r="O525" s="62">
        <v>29100</v>
      </c>
      <c r="P525" s="62">
        <v>46200</v>
      </c>
      <c r="Q525" s="62">
        <v>17100</v>
      </c>
      <c r="R525">
        <v>4</v>
      </c>
      <c r="S525" s="62">
        <v>184800</v>
      </c>
      <c r="T525" s="15">
        <v>0.03</v>
      </c>
      <c r="U525" s="62">
        <v>5544</v>
      </c>
      <c r="V525" s="62">
        <v>179256</v>
      </c>
    </row>
    <row r="526" spans="1:22" x14ac:dyDescent="0.3">
      <c r="A526" t="s">
        <v>1254</v>
      </c>
      <c r="B526" s="34">
        <v>43278</v>
      </c>
      <c r="C526">
        <v>2018</v>
      </c>
      <c r="D526" t="s">
        <v>1214</v>
      </c>
      <c r="E526" t="s">
        <v>905</v>
      </c>
      <c r="F526" t="s">
        <v>71</v>
      </c>
      <c r="G526" t="s">
        <v>87</v>
      </c>
      <c r="H526" t="s">
        <v>185</v>
      </c>
      <c r="I526" t="s">
        <v>57</v>
      </c>
      <c r="J526" t="s">
        <v>473</v>
      </c>
      <c r="K526" t="s">
        <v>59</v>
      </c>
      <c r="L526" t="s">
        <v>60</v>
      </c>
      <c r="M526" t="s">
        <v>61</v>
      </c>
      <c r="N526" s="34">
        <v>43280</v>
      </c>
      <c r="O526" s="62">
        <v>32700</v>
      </c>
      <c r="P526" s="62">
        <v>52800</v>
      </c>
      <c r="Q526" s="62">
        <v>20100</v>
      </c>
      <c r="R526">
        <v>49</v>
      </c>
      <c r="S526" s="62">
        <v>2587200</v>
      </c>
      <c r="T526" s="15">
        <v>0.08</v>
      </c>
      <c r="U526" s="62">
        <v>206976</v>
      </c>
      <c r="V526" s="62">
        <v>2380224</v>
      </c>
    </row>
    <row r="527" spans="1:22" x14ac:dyDescent="0.3">
      <c r="A527" t="s">
        <v>1255</v>
      </c>
      <c r="B527" s="34">
        <v>43279</v>
      </c>
      <c r="C527">
        <v>2018</v>
      </c>
      <c r="D527" t="s">
        <v>1256</v>
      </c>
      <c r="E527" t="s">
        <v>141</v>
      </c>
      <c r="F527" t="s">
        <v>71</v>
      </c>
      <c r="G527" t="s">
        <v>55</v>
      </c>
      <c r="H527" t="s">
        <v>112</v>
      </c>
      <c r="I527" t="s">
        <v>107</v>
      </c>
      <c r="J527" t="s">
        <v>837</v>
      </c>
      <c r="K527" t="s">
        <v>81</v>
      </c>
      <c r="L527" t="s">
        <v>82</v>
      </c>
      <c r="M527" t="s">
        <v>83</v>
      </c>
      <c r="N527" s="34">
        <v>43280</v>
      </c>
      <c r="O527" s="62">
        <v>4734150</v>
      </c>
      <c r="P527" s="62">
        <v>7514550</v>
      </c>
      <c r="Q527" s="62">
        <v>2780400</v>
      </c>
      <c r="R527">
        <v>3</v>
      </c>
      <c r="S527" s="62">
        <v>22543650</v>
      </c>
      <c r="T527" s="15">
        <v>0.06</v>
      </c>
      <c r="U527" s="62">
        <v>1352619</v>
      </c>
      <c r="V527" s="62">
        <v>21191031</v>
      </c>
    </row>
    <row r="528" spans="1:22" x14ac:dyDescent="0.3">
      <c r="A528" t="s">
        <v>1257</v>
      </c>
      <c r="B528" s="34">
        <v>43279</v>
      </c>
      <c r="C528">
        <v>2018</v>
      </c>
      <c r="D528" t="s">
        <v>1258</v>
      </c>
      <c r="E528" t="s">
        <v>340</v>
      </c>
      <c r="F528" t="s">
        <v>2228</v>
      </c>
      <c r="G528" t="s">
        <v>106</v>
      </c>
      <c r="H528" t="s">
        <v>65</v>
      </c>
      <c r="I528" t="s">
        <v>57</v>
      </c>
      <c r="J528" t="s">
        <v>546</v>
      </c>
      <c r="K528" t="s">
        <v>59</v>
      </c>
      <c r="L528" t="s">
        <v>60</v>
      </c>
      <c r="M528" t="s">
        <v>61</v>
      </c>
      <c r="N528" s="34">
        <v>43279</v>
      </c>
      <c r="O528" s="62">
        <v>224250</v>
      </c>
      <c r="P528" s="62">
        <v>521400</v>
      </c>
      <c r="Q528" s="62">
        <v>297150</v>
      </c>
      <c r="R528">
        <v>43</v>
      </c>
      <c r="S528" s="62">
        <v>22420200</v>
      </c>
      <c r="T528" s="15">
        <v>0</v>
      </c>
      <c r="U528">
        <v>0</v>
      </c>
      <c r="V528" s="62">
        <v>22420200</v>
      </c>
    </row>
    <row r="529" spans="1:22" x14ac:dyDescent="0.3">
      <c r="A529" t="s">
        <v>1259</v>
      </c>
      <c r="B529" s="34">
        <v>43280</v>
      </c>
      <c r="C529">
        <v>2018</v>
      </c>
      <c r="D529" t="s">
        <v>1260</v>
      </c>
      <c r="E529" t="s">
        <v>340</v>
      </c>
      <c r="F529" t="s">
        <v>2228</v>
      </c>
      <c r="G529" t="s">
        <v>87</v>
      </c>
      <c r="H529" t="s">
        <v>65</v>
      </c>
      <c r="I529" t="s">
        <v>117</v>
      </c>
      <c r="J529" t="s">
        <v>287</v>
      </c>
      <c r="K529" t="s">
        <v>59</v>
      </c>
      <c r="L529" t="s">
        <v>60</v>
      </c>
      <c r="M529" t="s">
        <v>61</v>
      </c>
      <c r="N529" s="34">
        <v>43280</v>
      </c>
      <c r="O529" s="62">
        <v>185850</v>
      </c>
      <c r="P529" s="62">
        <v>299700</v>
      </c>
      <c r="Q529" s="62">
        <v>113850</v>
      </c>
      <c r="R529">
        <v>32</v>
      </c>
      <c r="S529" s="62">
        <v>9590400</v>
      </c>
      <c r="T529" s="15">
        <v>0.05</v>
      </c>
      <c r="U529" s="62">
        <v>479520</v>
      </c>
      <c r="V529" s="62">
        <v>9110880</v>
      </c>
    </row>
    <row r="530" spans="1:22" x14ac:dyDescent="0.3">
      <c r="A530" t="s">
        <v>1261</v>
      </c>
      <c r="B530" s="34">
        <v>43281</v>
      </c>
      <c r="C530">
        <v>2018</v>
      </c>
      <c r="D530" t="s">
        <v>1262</v>
      </c>
      <c r="E530" t="s">
        <v>154</v>
      </c>
      <c r="F530" t="s">
        <v>71</v>
      </c>
      <c r="G530" t="s">
        <v>72</v>
      </c>
      <c r="H530" t="s">
        <v>155</v>
      </c>
      <c r="I530" t="s">
        <v>74</v>
      </c>
      <c r="J530" t="s">
        <v>1163</v>
      </c>
      <c r="K530" t="s">
        <v>59</v>
      </c>
      <c r="L530" t="s">
        <v>136</v>
      </c>
      <c r="M530" t="s">
        <v>61</v>
      </c>
      <c r="N530" s="34">
        <v>43284</v>
      </c>
      <c r="O530" s="62">
        <v>43050</v>
      </c>
      <c r="P530" s="62">
        <v>102600</v>
      </c>
      <c r="Q530" s="62">
        <v>59550</v>
      </c>
      <c r="R530">
        <v>35</v>
      </c>
      <c r="S530" s="62">
        <v>3591000</v>
      </c>
      <c r="T530" s="15">
        <v>0.02</v>
      </c>
      <c r="U530" s="62">
        <v>71820</v>
      </c>
      <c r="V530" s="62">
        <v>3519180</v>
      </c>
    </row>
    <row r="531" spans="1:22" x14ac:dyDescent="0.3">
      <c r="A531" t="s">
        <v>1263</v>
      </c>
      <c r="B531" s="34">
        <v>43283</v>
      </c>
      <c r="C531">
        <v>2018</v>
      </c>
      <c r="D531" t="s">
        <v>1264</v>
      </c>
      <c r="E531" t="s">
        <v>340</v>
      </c>
      <c r="F531" t="s">
        <v>2228</v>
      </c>
      <c r="G531" t="s">
        <v>106</v>
      </c>
      <c r="H531" t="s">
        <v>65</v>
      </c>
      <c r="I531" t="s">
        <v>74</v>
      </c>
      <c r="J531" t="s">
        <v>269</v>
      </c>
      <c r="K531" t="s">
        <v>81</v>
      </c>
      <c r="L531" t="s">
        <v>60</v>
      </c>
      <c r="M531" t="s">
        <v>76</v>
      </c>
      <c r="N531" s="34">
        <v>43284</v>
      </c>
      <c r="O531" s="62">
        <v>96000</v>
      </c>
      <c r="P531" s="62">
        <v>436500</v>
      </c>
      <c r="Q531" s="62">
        <v>340500</v>
      </c>
      <c r="R531">
        <v>50</v>
      </c>
      <c r="S531" s="62">
        <v>21825000</v>
      </c>
      <c r="T531" s="15">
        <v>0.09</v>
      </c>
      <c r="U531" s="62">
        <v>1964250</v>
      </c>
      <c r="V531" s="62">
        <v>19860750</v>
      </c>
    </row>
    <row r="532" spans="1:22" x14ac:dyDescent="0.3">
      <c r="A532" t="s">
        <v>1265</v>
      </c>
      <c r="B532" s="34">
        <v>43284</v>
      </c>
      <c r="C532">
        <v>2018</v>
      </c>
      <c r="D532" t="s">
        <v>259</v>
      </c>
      <c r="E532" t="s">
        <v>260</v>
      </c>
      <c r="F532" t="s">
        <v>261</v>
      </c>
      <c r="G532" t="s">
        <v>106</v>
      </c>
      <c r="H532" t="s">
        <v>146</v>
      </c>
      <c r="I532" t="s">
        <v>92</v>
      </c>
      <c r="J532" t="s">
        <v>252</v>
      </c>
      <c r="K532" t="s">
        <v>253</v>
      </c>
      <c r="L532" t="s">
        <v>136</v>
      </c>
      <c r="M532" t="s">
        <v>61</v>
      </c>
      <c r="N532" s="34">
        <v>43291</v>
      </c>
      <c r="O532" s="62">
        <v>82500</v>
      </c>
      <c r="P532" s="62">
        <v>183300</v>
      </c>
      <c r="Q532" s="62">
        <v>100800</v>
      </c>
      <c r="R532">
        <v>5</v>
      </c>
      <c r="S532" s="62">
        <v>916500</v>
      </c>
      <c r="T532" s="15">
        <v>0.04</v>
      </c>
      <c r="U532" s="62">
        <v>36660</v>
      </c>
      <c r="V532" s="62">
        <v>879840</v>
      </c>
    </row>
    <row r="533" spans="1:22" x14ac:dyDescent="0.3">
      <c r="A533" t="s">
        <v>1266</v>
      </c>
      <c r="B533" s="34">
        <v>43284</v>
      </c>
      <c r="C533">
        <v>2018</v>
      </c>
      <c r="D533" t="s">
        <v>458</v>
      </c>
      <c r="E533" t="s">
        <v>189</v>
      </c>
      <c r="F533" t="s">
        <v>2228</v>
      </c>
      <c r="G533" t="s">
        <v>106</v>
      </c>
      <c r="H533" t="s">
        <v>56</v>
      </c>
      <c r="I533" t="s">
        <v>74</v>
      </c>
      <c r="J533" t="s">
        <v>248</v>
      </c>
      <c r="K533" t="s">
        <v>59</v>
      </c>
      <c r="L533" t="s">
        <v>67</v>
      </c>
      <c r="M533" t="s">
        <v>61</v>
      </c>
      <c r="N533" s="34">
        <v>43285</v>
      </c>
      <c r="O533" s="62">
        <v>56250</v>
      </c>
      <c r="P533" s="62">
        <v>106200</v>
      </c>
      <c r="Q533" s="62">
        <v>49950</v>
      </c>
      <c r="R533">
        <v>31</v>
      </c>
      <c r="S533" s="62">
        <v>3292200</v>
      </c>
      <c r="T533" s="15">
        <v>0.01</v>
      </c>
      <c r="U533" s="62">
        <v>32922</v>
      </c>
      <c r="V533" s="62">
        <v>3259278</v>
      </c>
    </row>
    <row r="534" spans="1:22" x14ac:dyDescent="0.3">
      <c r="A534" t="s">
        <v>1267</v>
      </c>
      <c r="B534" s="34">
        <v>43285</v>
      </c>
      <c r="C534">
        <v>2018</v>
      </c>
      <c r="D534" t="s">
        <v>1268</v>
      </c>
      <c r="E534" t="s">
        <v>462</v>
      </c>
      <c r="F534" t="s">
        <v>71</v>
      </c>
      <c r="G534" t="s">
        <v>55</v>
      </c>
      <c r="H534" t="s">
        <v>112</v>
      </c>
      <c r="I534" t="s">
        <v>57</v>
      </c>
      <c r="J534" t="s">
        <v>142</v>
      </c>
      <c r="K534" t="s">
        <v>59</v>
      </c>
      <c r="L534" t="s">
        <v>60</v>
      </c>
      <c r="M534" t="s">
        <v>76</v>
      </c>
      <c r="N534" s="34">
        <v>43286</v>
      </c>
      <c r="O534" s="62">
        <v>68850</v>
      </c>
      <c r="P534" s="62">
        <v>109200</v>
      </c>
      <c r="Q534" s="62">
        <v>40350</v>
      </c>
      <c r="R534">
        <v>40</v>
      </c>
      <c r="S534" s="62">
        <v>4368000</v>
      </c>
      <c r="T534" s="15">
        <v>0.04</v>
      </c>
      <c r="U534" s="62">
        <v>174720</v>
      </c>
      <c r="V534" s="62">
        <v>4193280</v>
      </c>
    </row>
    <row r="535" spans="1:22" x14ac:dyDescent="0.3">
      <c r="A535" t="s">
        <v>1269</v>
      </c>
      <c r="B535" s="34">
        <v>43287</v>
      </c>
      <c r="C535">
        <v>2018</v>
      </c>
      <c r="D535" t="s">
        <v>1270</v>
      </c>
      <c r="E535" t="s">
        <v>1271</v>
      </c>
      <c r="F535" t="s">
        <v>71</v>
      </c>
      <c r="G535" t="s">
        <v>72</v>
      </c>
      <c r="H535" t="s">
        <v>73</v>
      </c>
      <c r="I535" t="s">
        <v>117</v>
      </c>
      <c r="J535" t="s">
        <v>623</v>
      </c>
      <c r="K535" t="s">
        <v>59</v>
      </c>
      <c r="L535" t="s">
        <v>60</v>
      </c>
      <c r="M535" t="s">
        <v>61</v>
      </c>
      <c r="N535" s="34">
        <v>43289</v>
      </c>
      <c r="O535" s="62">
        <v>50550</v>
      </c>
      <c r="P535" s="62">
        <v>82950</v>
      </c>
      <c r="Q535" s="62">
        <v>32400</v>
      </c>
      <c r="R535">
        <v>23</v>
      </c>
      <c r="S535" s="62">
        <v>1907850</v>
      </c>
      <c r="T535" s="15">
        <v>0.1</v>
      </c>
      <c r="U535" s="62">
        <v>190785</v>
      </c>
      <c r="V535" s="62">
        <v>1717065</v>
      </c>
    </row>
    <row r="536" spans="1:22" x14ac:dyDescent="0.3">
      <c r="A536" t="s">
        <v>1272</v>
      </c>
      <c r="B536" s="34">
        <v>43287</v>
      </c>
      <c r="C536">
        <v>2018</v>
      </c>
      <c r="D536" t="s">
        <v>1273</v>
      </c>
      <c r="E536" t="s">
        <v>116</v>
      </c>
      <c r="F536" t="s">
        <v>2228</v>
      </c>
      <c r="G536" t="s">
        <v>72</v>
      </c>
      <c r="H536" t="s">
        <v>56</v>
      </c>
      <c r="I536" t="s">
        <v>74</v>
      </c>
      <c r="J536" t="s">
        <v>162</v>
      </c>
      <c r="K536" t="s">
        <v>59</v>
      </c>
      <c r="L536" t="s">
        <v>60</v>
      </c>
      <c r="M536" t="s">
        <v>61</v>
      </c>
      <c r="N536" s="34">
        <v>43288</v>
      </c>
      <c r="O536" s="62">
        <v>52800</v>
      </c>
      <c r="P536" s="62">
        <v>85200</v>
      </c>
      <c r="Q536" s="62">
        <v>32400</v>
      </c>
      <c r="R536">
        <v>8</v>
      </c>
      <c r="S536" s="62">
        <v>681600</v>
      </c>
      <c r="T536" s="15">
        <v>0.02</v>
      </c>
      <c r="U536" s="62">
        <v>13632</v>
      </c>
      <c r="V536" s="62">
        <v>667968</v>
      </c>
    </row>
    <row r="537" spans="1:22" x14ac:dyDescent="0.3">
      <c r="A537" t="s">
        <v>1274</v>
      </c>
      <c r="B537" s="34">
        <v>43288</v>
      </c>
      <c r="C537">
        <v>2018</v>
      </c>
      <c r="D537" t="s">
        <v>1128</v>
      </c>
      <c r="E537" t="s">
        <v>189</v>
      </c>
      <c r="F537" t="s">
        <v>2228</v>
      </c>
      <c r="G537" t="s">
        <v>55</v>
      </c>
      <c r="H537" t="s">
        <v>56</v>
      </c>
      <c r="I537" t="s">
        <v>107</v>
      </c>
      <c r="J537" t="s">
        <v>226</v>
      </c>
      <c r="K537" t="s">
        <v>81</v>
      </c>
      <c r="L537" t="s">
        <v>227</v>
      </c>
      <c r="M537" t="s">
        <v>61</v>
      </c>
      <c r="N537" s="34">
        <v>43290</v>
      </c>
      <c r="O537" s="62">
        <v>132300</v>
      </c>
      <c r="P537" s="62">
        <v>314850</v>
      </c>
      <c r="Q537" s="62">
        <v>182550</v>
      </c>
      <c r="R537">
        <v>45</v>
      </c>
      <c r="S537" s="62">
        <v>14168250</v>
      </c>
      <c r="T537" s="15">
        <v>0.03</v>
      </c>
      <c r="U537" s="62">
        <v>425048</v>
      </c>
      <c r="V537" s="62">
        <v>13743203</v>
      </c>
    </row>
    <row r="538" spans="1:22" x14ac:dyDescent="0.3">
      <c r="A538" t="s">
        <v>1275</v>
      </c>
      <c r="B538" s="34">
        <v>43288</v>
      </c>
      <c r="C538">
        <v>2018</v>
      </c>
      <c r="D538" t="s">
        <v>1262</v>
      </c>
      <c r="E538" t="s">
        <v>154</v>
      </c>
      <c r="F538" t="s">
        <v>71</v>
      </c>
      <c r="G538" t="s">
        <v>72</v>
      </c>
      <c r="H538" t="s">
        <v>155</v>
      </c>
      <c r="I538" t="s">
        <v>107</v>
      </c>
      <c r="J538" t="s">
        <v>442</v>
      </c>
      <c r="K538" t="s">
        <v>59</v>
      </c>
      <c r="L538" t="s">
        <v>67</v>
      </c>
      <c r="M538" t="s">
        <v>76</v>
      </c>
      <c r="N538" s="34">
        <v>43290</v>
      </c>
      <c r="O538" s="62">
        <v>22950</v>
      </c>
      <c r="P538" s="62">
        <v>41700</v>
      </c>
      <c r="Q538" s="62">
        <v>18750</v>
      </c>
      <c r="R538">
        <v>34</v>
      </c>
      <c r="S538" s="62">
        <v>1417800</v>
      </c>
      <c r="T538" s="15">
        <v>0</v>
      </c>
      <c r="U538">
        <v>0</v>
      </c>
      <c r="V538" s="62">
        <v>1417800</v>
      </c>
    </row>
    <row r="539" spans="1:22" x14ac:dyDescent="0.3">
      <c r="A539" t="s">
        <v>1276</v>
      </c>
      <c r="B539" s="34">
        <v>43293</v>
      </c>
      <c r="C539">
        <v>2018</v>
      </c>
      <c r="D539" t="s">
        <v>835</v>
      </c>
      <c r="E539" t="s">
        <v>169</v>
      </c>
      <c r="F539" t="s">
        <v>2228</v>
      </c>
      <c r="G539" t="s">
        <v>106</v>
      </c>
      <c r="H539" t="s">
        <v>65</v>
      </c>
      <c r="I539" t="s">
        <v>117</v>
      </c>
      <c r="J539" t="s">
        <v>398</v>
      </c>
      <c r="K539" t="s">
        <v>81</v>
      </c>
      <c r="L539" t="s">
        <v>60</v>
      </c>
      <c r="M539" t="s">
        <v>61</v>
      </c>
      <c r="N539" s="34">
        <v>43295</v>
      </c>
      <c r="O539" s="62">
        <v>817800</v>
      </c>
      <c r="P539" s="62">
        <v>1514550</v>
      </c>
      <c r="Q539" s="62">
        <v>696750</v>
      </c>
      <c r="R539">
        <v>13</v>
      </c>
      <c r="S539" s="62">
        <v>19689150</v>
      </c>
      <c r="T539" s="15">
        <v>0.06</v>
      </c>
      <c r="U539" s="62">
        <v>1181349</v>
      </c>
      <c r="V539" s="62">
        <v>18507801</v>
      </c>
    </row>
    <row r="540" spans="1:22" x14ac:dyDescent="0.3">
      <c r="A540" t="s">
        <v>1277</v>
      </c>
      <c r="B540" s="34">
        <v>43298</v>
      </c>
      <c r="C540">
        <v>2018</v>
      </c>
      <c r="D540" t="s">
        <v>1278</v>
      </c>
      <c r="E540" t="s">
        <v>610</v>
      </c>
      <c r="F540" t="s">
        <v>261</v>
      </c>
      <c r="G540" t="s">
        <v>55</v>
      </c>
      <c r="H540" t="s">
        <v>112</v>
      </c>
      <c r="I540" t="s">
        <v>117</v>
      </c>
      <c r="J540" t="s">
        <v>80</v>
      </c>
      <c r="K540" t="s">
        <v>81</v>
      </c>
      <c r="L540" t="s">
        <v>82</v>
      </c>
      <c r="M540" t="s">
        <v>83</v>
      </c>
      <c r="N540" s="34">
        <v>43299</v>
      </c>
      <c r="O540" s="62">
        <v>1125000</v>
      </c>
      <c r="P540" s="62">
        <v>1814550</v>
      </c>
      <c r="Q540" s="62">
        <v>689550</v>
      </c>
      <c r="R540">
        <v>38</v>
      </c>
      <c r="S540" s="62">
        <v>68952900</v>
      </c>
      <c r="T540" s="15">
        <v>0.09</v>
      </c>
      <c r="U540" s="62">
        <v>6205761</v>
      </c>
      <c r="V540" s="62">
        <v>62747139</v>
      </c>
    </row>
    <row r="541" spans="1:22" x14ac:dyDescent="0.3">
      <c r="A541" t="s">
        <v>1279</v>
      </c>
      <c r="B541" s="34">
        <v>43298</v>
      </c>
      <c r="C541">
        <v>2018</v>
      </c>
      <c r="D541" t="s">
        <v>812</v>
      </c>
      <c r="E541" t="s">
        <v>813</v>
      </c>
      <c r="F541" t="s">
        <v>2228</v>
      </c>
      <c r="G541" t="s">
        <v>106</v>
      </c>
      <c r="H541" t="s">
        <v>65</v>
      </c>
      <c r="I541" t="s">
        <v>57</v>
      </c>
      <c r="J541" t="s">
        <v>753</v>
      </c>
      <c r="K541" t="s">
        <v>59</v>
      </c>
      <c r="L541" t="s">
        <v>67</v>
      </c>
      <c r="M541" t="s">
        <v>61</v>
      </c>
      <c r="N541" s="34">
        <v>43299</v>
      </c>
      <c r="O541" s="62">
        <v>38850</v>
      </c>
      <c r="P541" s="62">
        <v>59700</v>
      </c>
      <c r="Q541" s="62">
        <v>20850</v>
      </c>
      <c r="R541">
        <v>2</v>
      </c>
      <c r="S541" s="62">
        <v>119400</v>
      </c>
      <c r="T541" s="15">
        <v>0.04</v>
      </c>
      <c r="U541" s="62">
        <v>4776</v>
      </c>
      <c r="V541" s="62">
        <v>114624</v>
      </c>
    </row>
    <row r="542" spans="1:22" x14ac:dyDescent="0.3">
      <c r="A542" t="s">
        <v>1280</v>
      </c>
      <c r="B542" s="34">
        <v>43302</v>
      </c>
      <c r="C542">
        <v>2018</v>
      </c>
      <c r="D542" t="s">
        <v>502</v>
      </c>
      <c r="E542" t="s">
        <v>503</v>
      </c>
      <c r="F542" t="s">
        <v>261</v>
      </c>
      <c r="G542" t="s">
        <v>55</v>
      </c>
      <c r="H542" t="s">
        <v>316</v>
      </c>
      <c r="I542" t="s">
        <v>74</v>
      </c>
      <c r="J542" t="s">
        <v>623</v>
      </c>
      <c r="K542" t="s">
        <v>59</v>
      </c>
      <c r="L542" t="s">
        <v>60</v>
      </c>
      <c r="M542" t="s">
        <v>61</v>
      </c>
      <c r="N542" s="34">
        <v>43303</v>
      </c>
      <c r="O542" s="62">
        <v>50550</v>
      </c>
      <c r="P542" s="62">
        <v>82950</v>
      </c>
      <c r="Q542" s="62">
        <v>32400</v>
      </c>
      <c r="R542">
        <v>9</v>
      </c>
      <c r="S542" s="62">
        <v>746550</v>
      </c>
      <c r="T542" s="15">
        <v>0.09</v>
      </c>
      <c r="U542" s="62">
        <v>67190</v>
      </c>
      <c r="V542" s="62">
        <v>679361</v>
      </c>
    </row>
    <row r="543" spans="1:22" x14ac:dyDescent="0.3">
      <c r="A543" t="s">
        <v>1281</v>
      </c>
      <c r="B543" s="34">
        <v>43302</v>
      </c>
      <c r="C543">
        <v>2018</v>
      </c>
      <c r="D543" t="s">
        <v>1282</v>
      </c>
      <c r="E543" t="s">
        <v>930</v>
      </c>
      <c r="F543" t="s">
        <v>71</v>
      </c>
      <c r="G543" t="s">
        <v>106</v>
      </c>
      <c r="H543" t="s">
        <v>97</v>
      </c>
      <c r="I543" t="s">
        <v>107</v>
      </c>
      <c r="J543" t="s">
        <v>297</v>
      </c>
      <c r="K543" t="s">
        <v>59</v>
      </c>
      <c r="L543" t="s">
        <v>67</v>
      </c>
      <c r="M543" t="s">
        <v>61</v>
      </c>
      <c r="N543" s="34">
        <v>43303</v>
      </c>
      <c r="O543" s="62">
        <v>52200</v>
      </c>
      <c r="P543" s="62">
        <v>81450</v>
      </c>
      <c r="Q543" s="62">
        <v>29250</v>
      </c>
      <c r="R543">
        <v>13</v>
      </c>
      <c r="S543" s="62">
        <v>1058850</v>
      </c>
      <c r="T543" s="15">
        <v>0.02</v>
      </c>
      <c r="U543" s="62">
        <v>21177</v>
      </c>
      <c r="V543" s="62">
        <v>1037673</v>
      </c>
    </row>
    <row r="544" spans="1:22" x14ac:dyDescent="0.3">
      <c r="A544" t="s">
        <v>1283</v>
      </c>
      <c r="B544" s="34">
        <v>43304</v>
      </c>
      <c r="C544">
        <v>2018</v>
      </c>
      <c r="D544" t="s">
        <v>1284</v>
      </c>
      <c r="E544" t="s">
        <v>387</v>
      </c>
      <c r="F544" t="s">
        <v>71</v>
      </c>
      <c r="G544" t="s">
        <v>87</v>
      </c>
      <c r="H544" t="s">
        <v>194</v>
      </c>
      <c r="I544" t="s">
        <v>57</v>
      </c>
      <c r="J544" t="s">
        <v>1285</v>
      </c>
      <c r="K544" t="s">
        <v>59</v>
      </c>
      <c r="L544" t="s">
        <v>60</v>
      </c>
      <c r="M544" t="s">
        <v>61</v>
      </c>
      <c r="N544" s="34">
        <v>43307</v>
      </c>
      <c r="O544" s="62">
        <v>52950</v>
      </c>
      <c r="P544" s="62">
        <v>129300</v>
      </c>
      <c r="Q544" s="62">
        <v>76350</v>
      </c>
      <c r="R544">
        <v>50</v>
      </c>
      <c r="S544" s="62">
        <v>6465000</v>
      </c>
      <c r="T544" s="15">
        <v>7.0000000000000007E-2</v>
      </c>
      <c r="U544" s="62">
        <v>452550</v>
      </c>
      <c r="V544" s="62">
        <v>6012450</v>
      </c>
    </row>
    <row r="545" spans="1:22" x14ac:dyDescent="0.3">
      <c r="A545" t="s">
        <v>1286</v>
      </c>
      <c r="B545" s="34">
        <v>43304</v>
      </c>
      <c r="C545">
        <v>2018</v>
      </c>
      <c r="D545" t="s">
        <v>1287</v>
      </c>
      <c r="E545" t="s">
        <v>628</v>
      </c>
      <c r="F545" t="s">
        <v>71</v>
      </c>
      <c r="G545" t="s">
        <v>72</v>
      </c>
      <c r="H545" t="s">
        <v>304</v>
      </c>
      <c r="I545" t="s">
        <v>74</v>
      </c>
      <c r="J545" t="s">
        <v>442</v>
      </c>
      <c r="K545" t="s">
        <v>59</v>
      </c>
      <c r="L545" t="s">
        <v>67</v>
      </c>
      <c r="M545" t="s">
        <v>61</v>
      </c>
      <c r="N545" s="34">
        <v>43305</v>
      </c>
      <c r="O545" s="62">
        <v>22950</v>
      </c>
      <c r="P545" s="62">
        <v>41700</v>
      </c>
      <c r="Q545" s="62">
        <v>18750</v>
      </c>
      <c r="R545">
        <v>19</v>
      </c>
      <c r="S545" s="62">
        <v>792300</v>
      </c>
      <c r="T545" s="15">
        <v>0.06</v>
      </c>
      <c r="U545" s="62">
        <v>47538</v>
      </c>
      <c r="V545" s="62">
        <v>744762</v>
      </c>
    </row>
    <row r="546" spans="1:22" x14ac:dyDescent="0.3">
      <c r="A546" t="s">
        <v>1288</v>
      </c>
      <c r="B546" s="34">
        <v>43305</v>
      </c>
      <c r="C546">
        <v>2018</v>
      </c>
      <c r="D546" t="s">
        <v>286</v>
      </c>
      <c r="E546" t="s">
        <v>1251</v>
      </c>
      <c r="F546" t="s">
        <v>261</v>
      </c>
      <c r="G546" t="s">
        <v>106</v>
      </c>
      <c r="H546" t="s">
        <v>194</v>
      </c>
      <c r="I546" t="s">
        <v>117</v>
      </c>
      <c r="J546" t="s">
        <v>197</v>
      </c>
      <c r="K546" t="s">
        <v>81</v>
      </c>
      <c r="L546" t="s">
        <v>60</v>
      </c>
      <c r="M546" t="s">
        <v>61</v>
      </c>
      <c r="N546" s="34">
        <v>43306</v>
      </c>
      <c r="O546" s="62">
        <v>151050</v>
      </c>
      <c r="P546" s="62">
        <v>239700</v>
      </c>
      <c r="Q546" s="62">
        <v>88650</v>
      </c>
      <c r="R546">
        <v>40</v>
      </c>
      <c r="S546" s="62">
        <v>9588000</v>
      </c>
      <c r="T546" s="15">
        <v>0.01</v>
      </c>
      <c r="U546" s="62">
        <v>95880</v>
      </c>
      <c r="V546" s="62">
        <v>9492120</v>
      </c>
    </row>
    <row r="547" spans="1:22" x14ac:dyDescent="0.3">
      <c r="A547" t="s">
        <v>1289</v>
      </c>
      <c r="B547" s="34">
        <v>43307</v>
      </c>
      <c r="C547">
        <v>2018</v>
      </c>
      <c r="D547" t="s">
        <v>1290</v>
      </c>
      <c r="E547" t="s">
        <v>1291</v>
      </c>
      <c r="F547" t="s">
        <v>71</v>
      </c>
      <c r="G547" t="s">
        <v>72</v>
      </c>
      <c r="H547" t="s">
        <v>122</v>
      </c>
      <c r="I547" t="s">
        <v>57</v>
      </c>
      <c r="J547" t="s">
        <v>765</v>
      </c>
      <c r="K547" t="s">
        <v>59</v>
      </c>
      <c r="L547" t="s">
        <v>67</v>
      </c>
      <c r="M547" t="s">
        <v>61</v>
      </c>
      <c r="N547" s="34">
        <v>43308</v>
      </c>
      <c r="O547" s="62">
        <v>32400</v>
      </c>
      <c r="P547" s="62">
        <v>57750</v>
      </c>
      <c r="Q547" s="62">
        <v>25350</v>
      </c>
      <c r="R547">
        <v>42</v>
      </c>
      <c r="S547" s="62">
        <v>2425500</v>
      </c>
      <c r="T547" s="15">
        <v>0.01</v>
      </c>
      <c r="U547" s="62">
        <v>24255</v>
      </c>
      <c r="V547" s="62">
        <v>2401245</v>
      </c>
    </row>
    <row r="548" spans="1:22" x14ac:dyDescent="0.3">
      <c r="A548" t="s">
        <v>1292</v>
      </c>
      <c r="B548" s="34">
        <v>43312</v>
      </c>
      <c r="C548">
        <v>2018</v>
      </c>
      <c r="D548" t="s">
        <v>971</v>
      </c>
      <c r="E548" t="s">
        <v>189</v>
      </c>
      <c r="F548" t="s">
        <v>2228</v>
      </c>
      <c r="G548" t="s">
        <v>72</v>
      </c>
      <c r="H548" t="s">
        <v>56</v>
      </c>
      <c r="I548" t="s">
        <v>117</v>
      </c>
      <c r="J548" t="s">
        <v>623</v>
      </c>
      <c r="K548" t="s">
        <v>59</v>
      </c>
      <c r="L548" t="s">
        <v>60</v>
      </c>
      <c r="M548" t="s">
        <v>61</v>
      </c>
      <c r="N548" s="34">
        <v>43313</v>
      </c>
      <c r="O548" s="62">
        <v>50550</v>
      </c>
      <c r="P548" s="62">
        <v>82950</v>
      </c>
      <c r="Q548" s="62">
        <v>32400</v>
      </c>
      <c r="R548">
        <v>30</v>
      </c>
      <c r="S548" s="62">
        <v>2488500</v>
      </c>
      <c r="T548" s="15">
        <v>0.01</v>
      </c>
      <c r="U548" s="62">
        <v>24885</v>
      </c>
      <c r="V548" s="62">
        <v>2463615</v>
      </c>
    </row>
    <row r="549" spans="1:22" x14ac:dyDescent="0.3">
      <c r="A549" t="s">
        <v>1293</v>
      </c>
      <c r="B549" s="34">
        <v>43312</v>
      </c>
      <c r="C549">
        <v>2018</v>
      </c>
      <c r="D549" t="s">
        <v>891</v>
      </c>
      <c r="E549" t="s">
        <v>892</v>
      </c>
      <c r="F549" t="s">
        <v>2228</v>
      </c>
      <c r="G549" t="s">
        <v>72</v>
      </c>
      <c r="H549" t="s">
        <v>65</v>
      </c>
      <c r="I549" t="s">
        <v>117</v>
      </c>
      <c r="J549" t="s">
        <v>623</v>
      </c>
      <c r="K549" t="s">
        <v>59</v>
      </c>
      <c r="L549" t="s">
        <v>60</v>
      </c>
      <c r="M549" t="s">
        <v>61</v>
      </c>
      <c r="N549" s="34">
        <v>43313</v>
      </c>
      <c r="O549" s="62">
        <v>50550</v>
      </c>
      <c r="P549" s="62">
        <v>82950</v>
      </c>
      <c r="Q549" s="62">
        <v>32400</v>
      </c>
      <c r="R549">
        <v>27</v>
      </c>
      <c r="S549" s="62">
        <v>2239650</v>
      </c>
      <c r="T549" s="15">
        <v>0.04</v>
      </c>
      <c r="U549" s="62">
        <v>89586</v>
      </c>
      <c r="V549" s="62">
        <v>2150064</v>
      </c>
    </row>
    <row r="550" spans="1:22" x14ac:dyDescent="0.3">
      <c r="A550" t="s">
        <v>1294</v>
      </c>
      <c r="B550" s="34">
        <v>43312</v>
      </c>
      <c r="C550">
        <v>2018</v>
      </c>
      <c r="D550" t="s">
        <v>1295</v>
      </c>
      <c r="E550" t="s">
        <v>1296</v>
      </c>
      <c r="F550" t="s">
        <v>71</v>
      </c>
      <c r="G550" t="s">
        <v>106</v>
      </c>
      <c r="H550" t="s">
        <v>304</v>
      </c>
      <c r="I550" t="s">
        <v>117</v>
      </c>
      <c r="J550" t="s">
        <v>465</v>
      </c>
      <c r="K550" t="s">
        <v>59</v>
      </c>
      <c r="L550" t="s">
        <v>60</v>
      </c>
      <c r="M550" t="s">
        <v>61</v>
      </c>
      <c r="N550" s="34">
        <v>43312</v>
      </c>
      <c r="O550" s="62">
        <v>52500</v>
      </c>
      <c r="P550" s="62">
        <v>86100</v>
      </c>
      <c r="Q550" s="62">
        <v>33600</v>
      </c>
      <c r="R550">
        <v>23</v>
      </c>
      <c r="S550" s="62">
        <v>1980300</v>
      </c>
      <c r="T550" s="15">
        <v>0.06</v>
      </c>
      <c r="U550" s="62">
        <v>118818</v>
      </c>
      <c r="V550" s="62">
        <v>1861482</v>
      </c>
    </row>
    <row r="551" spans="1:22" x14ac:dyDescent="0.3">
      <c r="A551" t="s">
        <v>1297</v>
      </c>
      <c r="B551" s="34">
        <v>43313</v>
      </c>
      <c r="C551">
        <v>2018</v>
      </c>
      <c r="D551" t="s">
        <v>259</v>
      </c>
      <c r="E551" t="s">
        <v>260</v>
      </c>
      <c r="F551" t="s">
        <v>261</v>
      </c>
      <c r="G551" t="s">
        <v>72</v>
      </c>
      <c r="H551" t="s">
        <v>146</v>
      </c>
      <c r="I551" t="s">
        <v>107</v>
      </c>
      <c r="J551" t="s">
        <v>186</v>
      </c>
      <c r="K551" t="s">
        <v>81</v>
      </c>
      <c r="L551" t="s">
        <v>60</v>
      </c>
      <c r="M551" t="s">
        <v>76</v>
      </c>
      <c r="N551" s="34">
        <v>43313</v>
      </c>
      <c r="O551" s="62">
        <v>95850</v>
      </c>
      <c r="P551" s="62">
        <v>299700</v>
      </c>
      <c r="Q551" s="62">
        <v>203850</v>
      </c>
      <c r="R551">
        <v>6</v>
      </c>
      <c r="S551" s="62">
        <v>1798200</v>
      </c>
      <c r="T551" s="15">
        <v>0.08</v>
      </c>
      <c r="U551" s="62">
        <v>143856</v>
      </c>
      <c r="V551" s="62">
        <v>1654344</v>
      </c>
    </row>
    <row r="552" spans="1:22" x14ac:dyDescent="0.3">
      <c r="A552" t="s">
        <v>1298</v>
      </c>
      <c r="B552" s="34">
        <v>43314</v>
      </c>
      <c r="C552">
        <v>2018</v>
      </c>
      <c r="D552" t="s">
        <v>1299</v>
      </c>
      <c r="E552" t="s">
        <v>133</v>
      </c>
      <c r="F552" t="s">
        <v>71</v>
      </c>
      <c r="G552" t="s">
        <v>72</v>
      </c>
      <c r="H552" t="s">
        <v>194</v>
      </c>
      <c r="I552" t="s">
        <v>57</v>
      </c>
      <c r="J552" t="s">
        <v>412</v>
      </c>
      <c r="K552" t="s">
        <v>59</v>
      </c>
      <c r="L552" t="s">
        <v>67</v>
      </c>
      <c r="M552" t="s">
        <v>76</v>
      </c>
      <c r="N552" s="34">
        <v>43316</v>
      </c>
      <c r="O552" s="62">
        <v>44700</v>
      </c>
      <c r="P552" s="62">
        <v>87600</v>
      </c>
      <c r="Q552" s="62">
        <v>42900</v>
      </c>
      <c r="R552">
        <v>12</v>
      </c>
      <c r="S552" s="62">
        <v>1051200</v>
      </c>
      <c r="T552" s="15">
        <v>0.02</v>
      </c>
      <c r="U552" s="62">
        <v>21024</v>
      </c>
      <c r="V552" s="62">
        <v>1030176</v>
      </c>
    </row>
    <row r="553" spans="1:22" x14ac:dyDescent="0.3">
      <c r="A553" t="s">
        <v>1300</v>
      </c>
      <c r="B553" s="34">
        <v>43317</v>
      </c>
      <c r="C553">
        <v>2018</v>
      </c>
      <c r="D553" t="s">
        <v>309</v>
      </c>
      <c r="E553" t="s">
        <v>159</v>
      </c>
      <c r="F553" t="s">
        <v>71</v>
      </c>
      <c r="G553" t="s">
        <v>106</v>
      </c>
      <c r="H553" t="s">
        <v>122</v>
      </c>
      <c r="I553" t="s">
        <v>57</v>
      </c>
      <c r="J553" t="s">
        <v>751</v>
      </c>
      <c r="K553" t="s">
        <v>81</v>
      </c>
      <c r="L553" t="s">
        <v>459</v>
      </c>
      <c r="M553" t="s">
        <v>61</v>
      </c>
      <c r="N553" s="34">
        <v>43317</v>
      </c>
      <c r="O553" s="62">
        <v>5669850</v>
      </c>
      <c r="P553" s="62">
        <v>8999850</v>
      </c>
      <c r="Q553" s="62">
        <v>3330000</v>
      </c>
      <c r="R553">
        <v>50</v>
      </c>
      <c r="S553" s="62">
        <v>449992500</v>
      </c>
      <c r="T553" s="15">
        <v>0.09</v>
      </c>
      <c r="U553" s="62">
        <v>40499325</v>
      </c>
      <c r="V553" s="62">
        <v>409493175</v>
      </c>
    </row>
    <row r="554" spans="1:22" x14ac:dyDescent="0.3">
      <c r="A554" t="s">
        <v>1301</v>
      </c>
      <c r="B554" s="34">
        <v>43318</v>
      </c>
      <c r="C554">
        <v>2018</v>
      </c>
      <c r="D554" t="s">
        <v>214</v>
      </c>
      <c r="E554" t="s">
        <v>215</v>
      </c>
      <c r="F554" t="s">
        <v>71</v>
      </c>
      <c r="G554" t="s">
        <v>72</v>
      </c>
      <c r="H554" t="s">
        <v>146</v>
      </c>
      <c r="I554" t="s">
        <v>92</v>
      </c>
      <c r="J554" t="s">
        <v>305</v>
      </c>
      <c r="K554" t="s">
        <v>59</v>
      </c>
      <c r="L554" t="s">
        <v>67</v>
      </c>
      <c r="M554" t="s">
        <v>61</v>
      </c>
      <c r="N554" s="34">
        <v>43318</v>
      </c>
      <c r="O554" s="62">
        <v>26400</v>
      </c>
      <c r="P554" s="62">
        <v>50700</v>
      </c>
      <c r="Q554" s="62">
        <v>24300</v>
      </c>
      <c r="R554">
        <v>31</v>
      </c>
      <c r="S554" s="62">
        <v>1571700</v>
      </c>
      <c r="T554" s="15">
        <v>0.04</v>
      </c>
      <c r="U554" s="62">
        <v>62868</v>
      </c>
      <c r="V554" s="62">
        <v>1508832</v>
      </c>
    </row>
    <row r="555" spans="1:22" x14ac:dyDescent="0.3">
      <c r="A555" t="s">
        <v>1302</v>
      </c>
      <c r="B555" s="34">
        <v>43319</v>
      </c>
      <c r="C555">
        <v>2018</v>
      </c>
      <c r="D555" t="s">
        <v>1303</v>
      </c>
      <c r="E555" t="s">
        <v>180</v>
      </c>
      <c r="F555" t="s">
        <v>2228</v>
      </c>
      <c r="G555" t="s">
        <v>106</v>
      </c>
      <c r="H555" t="s">
        <v>65</v>
      </c>
      <c r="I555" t="s">
        <v>74</v>
      </c>
      <c r="J555" t="s">
        <v>394</v>
      </c>
      <c r="K555" t="s">
        <v>59</v>
      </c>
      <c r="L555" t="s">
        <v>67</v>
      </c>
      <c r="M555" t="s">
        <v>61</v>
      </c>
      <c r="N555" s="34">
        <v>43320</v>
      </c>
      <c r="O555" s="62">
        <v>3600</v>
      </c>
      <c r="P555" s="62">
        <v>18900</v>
      </c>
      <c r="Q555" s="62">
        <v>15300</v>
      </c>
      <c r="R555">
        <v>35</v>
      </c>
      <c r="S555" s="62">
        <v>661500</v>
      </c>
      <c r="T555" s="15">
        <v>0.1</v>
      </c>
      <c r="U555" s="62">
        <v>66150</v>
      </c>
      <c r="V555" s="62">
        <v>595350</v>
      </c>
    </row>
    <row r="556" spans="1:22" x14ac:dyDescent="0.3">
      <c r="A556" t="s">
        <v>1304</v>
      </c>
      <c r="B556" s="34">
        <v>43319</v>
      </c>
      <c r="C556">
        <v>2018</v>
      </c>
      <c r="D556" t="s">
        <v>1303</v>
      </c>
      <c r="E556" t="s">
        <v>180</v>
      </c>
      <c r="F556" t="s">
        <v>2228</v>
      </c>
      <c r="G556" t="s">
        <v>106</v>
      </c>
      <c r="H556" t="s">
        <v>65</v>
      </c>
      <c r="I556" t="s">
        <v>74</v>
      </c>
      <c r="J556" t="s">
        <v>66</v>
      </c>
      <c r="K556" t="s">
        <v>59</v>
      </c>
      <c r="L556" t="s">
        <v>67</v>
      </c>
      <c r="M556" t="s">
        <v>61</v>
      </c>
      <c r="N556" s="34">
        <v>43321</v>
      </c>
      <c r="O556" s="62">
        <v>35850</v>
      </c>
      <c r="P556" s="62">
        <v>63900</v>
      </c>
      <c r="Q556" s="62">
        <v>28050</v>
      </c>
      <c r="R556">
        <v>8</v>
      </c>
      <c r="S556" s="62">
        <v>511200</v>
      </c>
      <c r="T556" s="15">
        <v>0.1</v>
      </c>
      <c r="U556" s="62">
        <v>51120</v>
      </c>
      <c r="V556" s="62">
        <v>460080</v>
      </c>
    </row>
    <row r="557" spans="1:22" x14ac:dyDescent="0.3">
      <c r="A557" t="s">
        <v>1305</v>
      </c>
      <c r="B557" s="34">
        <v>43319</v>
      </c>
      <c r="C557">
        <v>2018</v>
      </c>
      <c r="D557" t="s">
        <v>1306</v>
      </c>
      <c r="E557" t="s">
        <v>180</v>
      </c>
      <c r="F557" t="s">
        <v>2228</v>
      </c>
      <c r="G557" t="s">
        <v>106</v>
      </c>
      <c r="H557" t="s">
        <v>65</v>
      </c>
      <c r="I557" t="s">
        <v>74</v>
      </c>
      <c r="J557" t="s">
        <v>406</v>
      </c>
      <c r="K557" t="s">
        <v>81</v>
      </c>
      <c r="L557" t="s">
        <v>459</v>
      </c>
      <c r="M557" t="s">
        <v>61</v>
      </c>
      <c r="N557" s="34">
        <v>43321</v>
      </c>
      <c r="O557" s="62">
        <v>3240000</v>
      </c>
      <c r="P557" s="62">
        <v>6749850</v>
      </c>
      <c r="Q557" s="62">
        <v>3509850</v>
      </c>
      <c r="R557">
        <v>2</v>
      </c>
      <c r="S557" s="62">
        <v>13499700</v>
      </c>
      <c r="T557" s="15">
        <v>0.08</v>
      </c>
      <c r="U557" s="62">
        <v>1079976</v>
      </c>
      <c r="V557" s="62">
        <v>12419724</v>
      </c>
    </row>
    <row r="558" spans="1:22" x14ac:dyDescent="0.3">
      <c r="A558" t="s">
        <v>1307</v>
      </c>
      <c r="B558" s="34">
        <v>43320</v>
      </c>
      <c r="C558">
        <v>2018</v>
      </c>
      <c r="D558" t="s">
        <v>640</v>
      </c>
      <c r="E558" t="s">
        <v>641</v>
      </c>
      <c r="F558" t="s">
        <v>261</v>
      </c>
      <c r="G558" t="s">
        <v>72</v>
      </c>
      <c r="H558" t="s">
        <v>194</v>
      </c>
      <c r="I558" t="s">
        <v>74</v>
      </c>
      <c r="J558" t="s">
        <v>226</v>
      </c>
      <c r="K558" t="s">
        <v>81</v>
      </c>
      <c r="L558" t="s">
        <v>227</v>
      </c>
      <c r="M558" t="s">
        <v>61</v>
      </c>
      <c r="N558" s="34">
        <v>43320</v>
      </c>
      <c r="O558" s="62">
        <v>132300</v>
      </c>
      <c r="P558" s="62">
        <v>314850</v>
      </c>
      <c r="Q558" s="62">
        <v>182550</v>
      </c>
      <c r="R558">
        <v>19</v>
      </c>
      <c r="S558" s="62">
        <v>5982150</v>
      </c>
      <c r="T558" s="15">
        <v>0.01</v>
      </c>
      <c r="U558" s="62">
        <v>59822</v>
      </c>
      <c r="V558" s="62">
        <v>5922329</v>
      </c>
    </row>
    <row r="559" spans="1:22" x14ac:dyDescent="0.3">
      <c r="A559" t="s">
        <v>1308</v>
      </c>
      <c r="B559" s="34">
        <v>43320</v>
      </c>
      <c r="C559">
        <v>2018</v>
      </c>
      <c r="D559" t="s">
        <v>1309</v>
      </c>
      <c r="E559" t="s">
        <v>449</v>
      </c>
      <c r="F559" t="s">
        <v>2228</v>
      </c>
      <c r="G559" t="s">
        <v>55</v>
      </c>
      <c r="H559" t="s">
        <v>56</v>
      </c>
      <c r="I559" t="s">
        <v>74</v>
      </c>
      <c r="J559" t="s">
        <v>234</v>
      </c>
      <c r="K559" t="s">
        <v>59</v>
      </c>
      <c r="L559" t="s">
        <v>60</v>
      </c>
      <c r="M559" t="s">
        <v>61</v>
      </c>
      <c r="N559" s="34">
        <v>43322</v>
      </c>
      <c r="O559" s="62">
        <v>208200</v>
      </c>
      <c r="P559" s="62">
        <v>335700</v>
      </c>
      <c r="Q559" s="62">
        <v>127500</v>
      </c>
      <c r="R559">
        <v>6</v>
      </c>
      <c r="S559" s="62">
        <v>2014200</v>
      </c>
      <c r="T559" s="15">
        <v>0</v>
      </c>
      <c r="U559">
        <v>0</v>
      </c>
      <c r="V559" s="62">
        <v>2014200</v>
      </c>
    </row>
    <row r="560" spans="1:22" x14ac:dyDescent="0.3">
      <c r="A560" t="s">
        <v>1310</v>
      </c>
      <c r="B560" s="34">
        <v>43322</v>
      </c>
      <c r="C560">
        <v>2018</v>
      </c>
      <c r="D560" t="s">
        <v>1311</v>
      </c>
      <c r="E560" t="s">
        <v>169</v>
      </c>
      <c r="F560" t="s">
        <v>2228</v>
      </c>
      <c r="G560" t="s">
        <v>55</v>
      </c>
      <c r="H560" t="s">
        <v>65</v>
      </c>
      <c r="I560" t="s">
        <v>92</v>
      </c>
      <c r="J560" t="s">
        <v>415</v>
      </c>
      <c r="K560" t="s">
        <v>59</v>
      </c>
      <c r="L560" t="s">
        <v>60</v>
      </c>
      <c r="M560" t="s">
        <v>76</v>
      </c>
      <c r="N560" s="34">
        <v>43324</v>
      </c>
      <c r="O560" s="62">
        <v>54750</v>
      </c>
      <c r="P560" s="62">
        <v>89700</v>
      </c>
      <c r="Q560" s="62">
        <v>34950</v>
      </c>
      <c r="R560">
        <v>50</v>
      </c>
      <c r="S560" s="62">
        <v>4485000</v>
      </c>
      <c r="T560" s="15">
        <v>0.09</v>
      </c>
      <c r="U560" s="62">
        <v>403650</v>
      </c>
      <c r="V560" s="62">
        <v>4081350</v>
      </c>
    </row>
    <row r="561" spans="1:22" x14ac:dyDescent="0.3">
      <c r="A561" t="s">
        <v>1312</v>
      </c>
      <c r="B561" s="34">
        <v>43322</v>
      </c>
      <c r="C561">
        <v>2018</v>
      </c>
      <c r="D561" t="s">
        <v>1313</v>
      </c>
      <c r="E561" t="s">
        <v>172</v>
      </c>
      <c r="F561" t="s">
        <v>2228</v>
      </c>
      <c r="G561" t="s">
        <v>72</v>
      </c>
      <c r="H561" t="s">
        <v>65</v>
      </c>
      <c r="I561" t="s">
        <v>107</v>
      </c>
      <c r="J561" t="s">
        <v>837</v>
      </c>
      <c r="K561" t="s">
        <v>81</v>
      </c>
      <c r="L561" t="s">
        <v>82</v>
      </c>
      <c r="M561" t="s">
        <v>83</v>
      </c>
      <c r="N561" s="34">
        <v>43325</v>
      </c>
      <c r="O561" s="62">
        <v>4734150</v>
      </c>
      <c r="P561" s="62">
        <v>7514550</v>
      </c>
      <c r="Q561" s="62">
        <v>2780400</v>
      </c>
      <c r="R561">
        <v>44</v>
      </c>
      <c r="S561" s="62">
        <v>330640200</v>
      </c>
      <c r="T561" s="15">
        <v>0.09</v>
      </c>
      <c r="U561" s="62">
        <v>29757618</v>
      </c>
      <c r="V561" s="62">
        <v>300882582</v>
      </c>
    </row>
    <row r="562" spans="1:22" x14ac:dyDescent="0.3">
      <c r="A562" t="s">
        <v>1314</v>
      </c>
      <c r="B562" s="34">
        <v>43323</v>
      </c>
      <c r="C562">
        <v>2018</v>
      </c>
      <c r="D562" t="s">
        <v>1315</v>
      </c>
      <c r="E562" t="s">
        <v>572</v>
      </c>
      <c r="F562" t="s">
        <v>261</v>
      </c>
      <c r="G562" t="s">
        <v>72</v>
      </c>
      <c r="H562" t="s">
        <v>146</v>
      </c>
      <c r="I562" t="s">
        <v>92</v>
      </c>
      <c r="J562" t="s">
        <v>931</v>
      </c>
      <c r="K562" t="s">
        <v>59</v>
      </c>
      <c r="L562" t="s">
        <v>60</v>
      </c>
      <c r="M562" t="s">
        <v>61</v>
      </c>
      <c r="N562" s="34">
        <v>43328</v>
      </c>
      <c r="O562" s="62">
        <v>27600</v>
      </c>
      <c r="P562" s="62">
        <v>43200</v>
      </c>
      <c r="Q562" s="62">
        <v>15600</v>
      </c>
      <c r="R562">
        <v>29</v>
      </c>
      <c r="S562" s="62">
        <v>1252800</v>
      </c>
      <c r="T562" s="15">
        <v>0.03</v>
      </c>
      <c r="U562" s="62">
        <v>37584</v>
      </c>
      <c r="V562" s="62">
        <v>1215216</v>
      </c>
    </row>
    <row r="563" spans="1:22" x14ac:dyDescent="0.3">
      <c r="A563" t="s">
        <v>1316</v>
      </c>
      <c r="B563" s="34">
        <v>43324</v>
      </c>
      <c r="C563">
        <v>2018</v>
      </c>
      <c r="D563" t="s">
        <v>397</v>
      </c>
      <c r="E563" t="s">
        <v>189</v>
      </c>
      <c r="F563" t="s">
        <v>2228</v>
      </c>
      <c r="G563" t="s">
        <v>87</v>
      </c>
      <c r="H563" t="s">
        <v>56</v>
      </c>
      <c r="I563" t="s">
        <v>57</v>
      </c>
      <c r="J563" t="s">
        <v>446</v>
      </c>
      <c r="K563" t="s">
        <v>59</v>
      </c>
      <c r="L563" t="s">
        <v>60</v>
      </c>
      <c r="M563" t="s">
        <v>61</v>
      </c>
      <c r="N563" s="34">
        <v>43326</v>
      </c>
      <c r="O563" s="62">
        <v>33900</v>
      </c>
      <c r="P563" s="62">
        <v>53700</v>
      </c>
      <c r="Q563" s="62">
        <v>19800</v>
      </c>
      <c r="R563">
        <v>7</v>
      </c>
      <c r="S563" s="62">
        <v>375900</v>
      </c>
      <c r="T563" s="15">
        <v>0.09</v>
      </c>
      <c r="U563" s="62">
        <v>33831</v>
      </c>
      <c r="V563" s="62">
        <v>342069</v>
      </c>
    </row>
    <row r="564" spans="1:22" x14ac:dyDescent="0.3">
      <c r="A564" t="s">
        <v>1317</v>
      </c>
      <c r="B564" s="34">
        <v>43325</v>
      </c>
      <c r="C564">
        <v>2018</v>
      </c>
      <c r="D564" t="s">
        <v>782</v>
      </c>
      <c r="E564" t="s">
        <v>783</v>
      </c>
      <c r="F564" t="s">
        <v>71</v>
      </c>
      <c r="G564" t="s">
        <v>106</v>
      </c>
      <c r="H564" t="s">
        <v>112</v>
      </c>
      <c r="I564" t="s">
        <v>107</v>
      </c>
      <c r="J564" t="s">
        <v>1003</v>
      </c>
      <c r="K564" t="s">
        <v>59</v>
      </c>
      <c r="L564" t="s">
        <v>60</v>
      </c>
      <c r="M564" t="s">
        <v>61</v>
      </c>
      <c r="N564" s="34">
        <v>43326</v>
      </c>
      <c r="O564" s="62">
        <v>60450</v>
      </c>
      <c r="P564" s="62">
        <v>140700</v>
      </c>
      <c r="Q564" s="62">
        <v>80250</v>
      </c>
      <c r="R564">
        <v>31</v>
      </c>
      <c r="S564" s="62">
        <v>4361700</v>
      </c>
      <c r="T564" s="15">
        <v>0.08</v>
      </c>
      <c r="U564" s="62">
        <v>348936</v>
      </c>
      <c r="V564" s="62">
        <v>4012764</v>
      </c>
    </row>
    <row r="565" spans="1:22" x14ac:dyDescent="0.3">
      <c r="A565" t="s">
        <v>1318</v>
      </c>
      <c r="B565" s="34">
        <v>43326</v>
      </c>
      <c r="C565">
        <v>2018</v>
      </c>
      <c r="D565" t="s">
        <v>1319</v>
      </c>
      <c r="E565" t="s">
        <v>1150</v>
      </c>
      <c r="F565" t="s">
        <v>71</v>
      </c>
      <c r="G565" t="s">
        <v>55</v>
      </c>
      <c r="H565" t="s">
        <v>185</v>
      </c>
      <c r="I565" t="s">
        <v>74</v>
      </c>
      <c r="J565" t="s">
        <v>135</v>
      </c>
      <c r="K565" t="s">
        <v>59</v>
      </c>
      <c r="L565" t="s">
        <v>136</v>
      </c>
      <c r="M565" t="s">
        <v>61</v>
      </c>
      <c r="N565" s="34">
        <v>43327</v>
      </c>
      <c r="O565" s="62">
        <v>51300</v>
      </c>
      <c r="P565" s="62">
        <v>125100</v>
      </c>
      <c r="Q565" s="62">
        <v>73800</v>
      </c>
      <c r="R565">
        <v>21</v>
      </c>
      <c r="S565" s="62">
        <v>2627100</v>
      </c>
      <c r="T565" s="15">
        <v>0.03</v>
      </c>
      <c r="U565" s="62">
        <v>78813</v>
      </c>
      <c r="V565" s="62">
        <v>2548287</v>
      </c>
    </row>
    <row r="566" spans="1:22" x14ac:dyDescent="0.3">
      <c r="A566" t="s">
        <v>1320</v>
      </c>
      <c r="B566" s="34">
        <v>43327</v>
      </c>
      <c r="C566">
        <v>2018</v>
      </c>
      <c r="D566" t="s">
        <v>744</v>
      </c>
      <c r="E566" t="s">
        <v>449</v>
      </c>
      <c r="F566" t="s">
        <v>2228</v>
      </c>
      <c r="G566" t="s">
        <v>72</v>
      </c>
      <c r="H566" t="s">
        <v>65</v>
      </c>
      <c r="I566" t="s">
        <v>74</v>
      </c>
      <c r="J566" t="s">
        <v>197</v>
      </c>
      <c r="K566" t="s">
        <v>81</v>
      </c>
      <c r="L566" t="s">
        <v>60</v>
      </c>
      <c r="M566" t="s">
        <v>61</v>
      </c>
      <c r="N566" s="34">
        <v>43329</v>
      </c>
      <c r="O566" s="62">
        <v>151050</v>
      </c>
      <c r="P566" s="62">
        <v>239700</v>
      </c>
      <c r="Q566" s="62">
        <v>88650</v>
      </c>
      <c r="R566">
        <v>26</v>
      </c>
      <c r="S566" s="62">
        <v>6232200</v>
      </c>
      <c r="T566" s="15">
        <v>0.03</v>
      </c>
      <c r="U566" s="62">
        <v>186966</v>
      </c>
      <c r="V566" s="62">
        <v>6045234</v>
      </c>
    </row>
    <row r="567" spans="1:22" x14ac:dyDescent="0.3">
      <c r="A567" t="s">
        <v>1321</v>
      </c>
      <c r="B567" s="34">
        <v>43328</v>
      </c>
      <c r="C567">
        <v>2018</v>
      </c>
      <c r="D567" t="s">
        <v>1322</v>
      </c>
      <c r="E567" t="s">
        <v>1051</v>
      </c>
      <c r="F567" t="s">
        <v>71</v>
      </c>
      <c r="G567" t="s">
        <v>72</v>
      </c>
      <c r="H567" t="s">
        <v>122</v>
      </c>
      <c r="I567" t="s">
        <v>57</v>
      </c>
      <c r="J567" t="s">
        <v>854</v>
      </c>
      <c r="K567" t="s">
        <v>59</v>
      </c>
      <c r="L567" t="s">
        <v>60</v>
      </c>
      <c r="M567" t="s">
        <v>61</v>
      </c>
      <c r="N567" s="34">
        <v>43329</v>
      </c>
      <c r="O567" s="62">
        <v>1263300</v>
      </c>
      <c r="P567" s="62">
        <v>3158250</v>
      </c>
      <c r="Q567" s="62">
        <v>1894950</v>
      </c>
      <c r="R567">
        <v>18</v>
      </c>
      <c r="S567" s="62">
        <v>56848500</v>
      </c>
      <c r="T567" s="15">
        <v>0.05</v>
      </c>
      <c r="U567" s="62">
        <v>2842425</v>
      </c>
      <c r="V567" s="62">
        <v>54006075</v>
      </c>
    </row>
    <row r="568" spans="1:22" x14ac:dyDescent="0.3">
      <c r="A568" t="s">
        <v>1323</v>
      </c>
      <c r="B568" s="34">
        <v>43330</v>
      </c>
      <c r="C568">
        <v>2018</v>
      </c>
      <c r="D568" t="s">
        <v>1324</v>
      </c>
      <c r="E568" t="s">
        <v>340</v>
      </c>
      <c r="F568" t="s">
        <v>2228</v>
      </c>
      <c r="G568" t="s">
        <v>55</v>
      </c>
      <c r="H568" t="s">
        <v>65</v>
      </c>
      <c r="I568" t="s">
        <v>92</v>
      </c>
      <c r="J568" t="s">
        <v>234</v>
      </c>
      <c r="K568" t="s">
        <v>59</v>
      </c>
      <c r="L568" t="s">
        <v>60</v>
      </c>
      <c r="M568" t="s">
        <v>61</v>
      </c>
      <c r="N568" s="34">
        <v>43332</v>
      </c>
      <c r="O568" s="62">
        <v>208200</v>
      </c>
      <c r="P568" s="62">
        <v>335700</v>
      </c>
      <c r="Q568" s="62">
        <v>127500</v>
      </c>
      <c r="R568">
        <v>45</v>
      </c>
      <c r="S568" s="62">
        <v>15106500</v>
      </c>
      <c r="T568" s="15">
        <v>0.05</v>
      </c>
      <c r="U568" s="62">
        <v>755325</v>
      </c>
      <c r="V568" s="62">
        <v>14351175</v>
      </c>
    </row>
    <row r="569" spans="1:22" x14ac:dyDescent="0.3">
      <c r="A569" t="s">
        <v>1325</v>
      </c>
      <c r="B569" s="34">
        <v>43334</v>
      </c>
      <c r="C569">
        <v>2018</v>
      </c>
      <c r="D569" t="s">
        <v>640</v>
      </c>
      <c r="E569" t="s">
        <v>641</v>
      </c>
      <c r="F569" t="s">
        <v>261</v>
      </c>
      <c r="G569" t="s">
        <v>72</v>
      </c>
      <c r="H569" t="s">
        <v>194</v>
      </c>
      <c r="I569" t="s">
        <v>107</v>
      </c>
      <c r="J569" t="s">
        <v>398</v>
      </c>
      <c r="K569" t="s">
        <v>81</v>
      </c>
      <c r="L569" t="s">
        <v>60</v>
      </c>
      <c r="M569" t="s">
        <v>61</v>
      </c>
      <c r="N569" s="34">
        <v>43335</v>
      </c>
      <c r="O569" s="62">
        <v>817800</v>
      </c>
      <c r="P569" s="62">
        <v>1514550</v>
      </c>
      <c r="Q569" s="62">
        <v>696750</v>
      </c>
      <c r="R569">
        <v>15</v>
      </c>
      <c r="S569" s="62">
        <v>22718250</v>
      </c>
      <c r="T569" s="15">
        <v>0.1</v>
      </c>
      <c r="U569" s="62">
        <v>2271825</v>
      </c>
      <c r="V569" s="62">
        <v>20446425</v>
      </c>
    </row>
    <row r="570" spans="1:22" x14ac:dyDescent="0.3">
      <c r="A570" t="s">
        <v>1326</v>
      </c>
      <c r="B570" s="34">
        <v>43335</v>
      </c>
      <c r="C570">
        <v>2018</v>
      </c>
      <c r="D570" t="s">
        <v>667</v>
      </c>
      <c r="E570" t="s">
        <v>733</v>
      </c>
      <c r="F570" t="s">
        <v>71</v>
      </c>
      <c r="G570" t="s">
        <v>72</v>
      </c>
      <c r="H570" t="s">
        <v>146</v>
      </c>
      <c r="I570" t="s">
        <v>117</v>
      </c>
      <c r="J570" t="s">
        <v>775</v>
      </c>
      <c r="K570" t="s">
        <v>59</v>
      </c>
      <c r="L570" t="s">
        <v>136</v>
      </c>
      <c r="M570" t="s">
        <v>61</v>
      </c>
      <c r="N570" s="34">
        <v>43337</v>
      </c>
      <c r="O570" s="62">
        <v>62850</v>
      </c>
      <c r="P570" s="62">
        <v>153450</v>
      </c>
      <c r="Q570" s="62">
        <v>90600</v>
      </c>
      <c r="R570">
        <v>46</v>
      </c>
      <c r="S570" s="62">
        <v>7058700</v>
      </c>
      <c r="T570" s="15">
        <v>0.05</v>
      </c>
      <c r="U570" s="62">
        <v>352935</v>
      </c>
      <c r="V570" s="62">
        <v>6705765</v>
      </c>
    </row>
    <row r="571" spans="1:22" x14ac:dyDescent="0.3">
      <c r="A571" t="s">
        <v>1327</v>
      </c>
      <c r="B571" s="34">
        <v>43335</v>
      </c>
      <c r="C571">
        <v>2018</v>
      </c>
      <c r="D571" t="s">
        <v>667</v>
      </c>
      <c r="E571" t="s">
        <v>733</v>
      </c>
      <c r="F571" t="s">
        <v>71</v>
      </c>
      <c r="G571" t="s">
        <v>72</v>
      </c>
      <c r="H571" t="s">
        <v>146</v>
      </c>
      <c r="I571" t="s">
        <v>117</v>
      </c>
      <c r="J571" t="s">
        <v>415</v>
      </c>
      <c r="K571" t="s">
        <v>59</v>
      </c>
      <c r="L571" t="s">
        <v>60</v>
      </c>
      <c r="M571" t="s">
        <v>61</v>
      </c>
      <c r="N571" s="34">
        <v>43337</v>
      </c>
      <c r="O571" s="62">
        <v>54750</v>
      </c>
      <c r="P571" s="62">
        <v>89700</v>
      </c>
      <c r="Q571" s="62">
        <v>34950</v>
      </c>
      <c r="R571">
        <v>4</v>
      </c>
      <c r="S571" s="62">
        <v>358800</v>
      </c>
      <c r="T571" s="15">
        <v>7.0000000000000007E-2</v>
      </c>
      <c r="U571" s="62">
        <v>25116</v>
      </c>
      <c r="V571" s="62">
        <v>333684</v>
      </c>
    </row>
    <row r="572" spans="1:22" x14ac:dyDescent="0.3">
      <c r="A572" t="s">
        <v>1328</v>
      </c>
      <c r="B572" s="34">
        <v>43336</v>
      </c>
      <c r="C572">
        <v>2018</v>
      </c>
      <c r="D572" t="s">
        <v>128</v>
      </c>
      <c r="E572" t="s">
        <v>129</v>
      </c>
      <c r="F572" t="s">
        <v>2228</v>
      </c>
      <c r="G572" t="s">
        <v>72</v>
      </c>
      <c r="H572" t="s">
        <v>56</v>
      </c>
      <c r="I572" t="s">
        <v>57</v>
      </c>
      <c r="J572" t="s">
        <v>917</v>
      </c>
      <c r="K572" t="s">
        <v>59</v>
      </c>
      <c r="L572" t="s">
        <v>67</v>
      </c>
      <c r="M572" t="s">
        <v>61</v>
      </c>
      <c r="N572" s="34">
        <v>43338</v>
      </c>
      <c r="O572" s="62">
        <v>28200</v>
      </c>
      <c r="P572" s="62">
        <v>47100</v>
      </c>
      <c r="Q572" s="62">
        <v>18900</v>
      </c>
      <c r="R572">
        <v>50</v>
      </c>
      <c r="S572" s="62">
        <v>2355000</v>
      </c>
      <c r="T572" s="15">
        <v>0</v>
      </c>
      <c r="U572">
        <v>0</v>
      </c>
      <c r="V572" s="62">
        <v>2355000</v>
      </c>
    </row>
    <row r="573" spans="1:22" x14ac:dyDescent="0.3">
      <c r="A573" t="s">
        <v>1329</v>
      </c>
      <c r="B573" s="34">
        <v>43338</v>
      </c>
      <c r="C573">
        <v>2018</v>
      </c>
      <c r="D573" t="s">
        <v>1330</v>
      </c>
      <c r="E573" t="s">
        <v>358</v>
      </c>
      <c r="F573" t="s">
        <v>71</v>
      </c>
      <c r="G573" t="s">
        <v>72</v>
      </c>
      <c r="H573" t="s">
        <v>73</v>
      </c>
      <c r="I573" t="s">
        <v>117</v>
      </c>
      <c r="J573" t="s">
        <v>394</v>
      </c>
      <c r="K573" t="s">
        <v>59</v>
      </c>
      <c r="L573" t="s">
        <v>67</v>
      </c>
      <c r="M573" t="s">
        <v>76</v>
      </c>
      <c r="N573" s="34">
        <v>43338</v>
      </c>
      <c r="O573" s="62">
        <v>3600</v>
      </c>
      <c r="P573" s="62">
        <v>18900</v>
      </c>
      <c r="Q573" s="62">
        <v>15300</v>
      </c>
      <c r="R573">
        <v>35</v>
      </c>
      <c r="S573" s="62">
        <v>661500</v>
      </c>
      <c r="T573" s="15">
        <v>0.06</v>
      </c>
      <c r="U573" s="62">
        <v>39690</v>
      </c>
      <c r="V573" s="62">
        <v>621810</v>
      </c>
    </row>
    <row r="574" spans="1:22" x14ac:dyDescent="0.3">
      <c r="A574" t="s">
        <v>1331</v>
      </c>
      <c r="B574" s="34">
        <v>43338</v>
      </c>
      <c r="C574">
        <v>2018</v>
      </c>
      <c r="D574" t="s">
        <v>1332</v>
      </c>
      <c r="E574" t="s">
        <v>724</v>
      </c>
      <c r="F574" t="s">
        <v>71</v>
      </c>
      <c r="G574" t="s">
        <v>55</v>
      </c>
      <c r="H574" t="s">
        <v>185</v>
      </c>
      <c r="I574" t="s">
        <v>57</v>
      </c>
      <c r="J574" t="s">
        <v>320</v>
      </c>
      <c r="K574" t="s">
        <v>59</v>
      </c>
      <c r="L574" t="s">
        <v>60</v>
      </c>
      <c r="M574" t="s">
        <v>61</v>
      </c>
      <c r="N574" s="34">
        <v>43340</v>
      </c>
      <c r="O574" s="62">
        <v>2682450</v>
      </c>
      <c r="P574" s="62">
        <v>6238200</v>
      </c>
      <c r="Q574" s="62">
        <v>3555750</v>
      </c>
      <c r="R574">
        <v>11</v>
      </c>
      <c r="S574" s="62">
        <v>68620200</v>
      </c>
      <c r="T574" s="15">
        <v>0.06</v>
      </c>
      <c r="U574" s="62">
        <v>4117212</v>
      </c>
      <c r="V574" s="62">
        <v>64502988</v>
      </c>
    </row>
    <row r="575" spans="1:22" x14ac:dyDescent="0.3">
      <c r="A575" t="s">
        <v>1333</v>
      </c>
      <c r="B575" s="34">
        <v>43339</v>
      </c>
      <c r="C575">
        <v>2018</v>
      </c>
      <c r="D575" t="s">
        <v>1334</v>
      </c>
      <c r="E575" t="s">
        <v>1335</v>
      </c>
      <c r="F575" t="s">
        <v>71</v>
      </c>
      <c r="G575" t="s">
        <v>55</v>
      </c>
      <c r="H575" t="s">
        <v>122</v>
      </c>
      <c r="I575" t="s">
        <v>57</v>
      </c>
      <c r="J575" t="s">
        <v>488</v>
      </c>
      <c r="K575" t="s">
        <v>59</v>
      </c>
      <c r="L575" t="s">
        <v>136</v>
      </c>
      <c r="M575" t="s">
        <v>61</v>
      </c>
      <c r="N575" s="34">
        <v>43341</v>
      </c>
      <c r="O575" s="62">
        <v>77850</v>
      </c>
      <c r="P575" s="62">
        <v>194700</v>
      </c>
      <c r="Q575" s="62">
        <v>116850</v>
      </c>
      <c r="R575">
        <v>23</v>
      </c>
      <c r="S575" s="62">
        <v>4478100</v>
      </c>
      <c r="T575" s="15">
        <v>0.01</v>
      </c>
      <c r="U575" s="62">
        <v>44781</v>
      </c>
      <c r="V575" s="62">
        <v>4433319</v>
      </c>
    </row>
    <row r="576" spans="1:22" x14ac:dyDescent="0.3">
      <c r="A576" t="s">
        <v>1336</v>
      </c>
      <c r="B576" s="34">
        <v>43341</v>
      </c>
      <c r="C576">
        <v>2018</v>
      </c>
      <c r="D576" t="s">
        <v>929</v>
      </c>
      <c r="E576" t="s">
        <v>930</v>
      </c>
      <c r="F576" t="s">
        <v>71</v>
      </c>
      <c r="G576" t="s">
        <v>55</v>
      </c>
      <c r="H576" t="s">
        <v>97</v>
      </c>
      <c r="I576" t="s">
        <v>107</v>
      </c>
      <c r="J576" t="s">
        <v>287</v>
      </c>
      <c r="K576" t="s">
        <v>59</v>
      </c>
      <c r="L576" t="s">
        <v>60</v>
      </c>
      <c r="M576" t="s">
        <v>61</v>
      </c>
      <c r="N576" s="34">
        <v>43344</v>
      </c>
      <c r="O576" s="62">
        <v>185850</v>
      </c>
      <c r="P576" s="62">
        <v>299700</v>
      </c>
      <c r="Q576" s="62">
        <v>113850</v>
      </c>
      <c r="R576">
        <v>33</v>
      </c>
      <c r="S576" s="62">
        <v>9890100</v>
      </c>
      <c r="T576" s="15">
        <v>0.09</v>
      </c>
      <c r="U576" s="62">
        <v>890109</v>
      </c>
      <c r="V576" s="62">
        <v>8999991</v>
      </c>
    </row>
    <row r="577" spans="1:22" x14ac:dyDescent="0.3">
      <c r="A577" t="s">
        <v>1337</v>
      </c>
      <c r="B577" s="34">
        <v>43342</v>
      </c>
      <c r="C577">
        <v>2018</v>
      </c>
      <c r="D577" t="s">
        <v>351</v>
      </c>
      <c r="E577" t="s">
        <v>352</v>
      </c>
      <c r="F577" t="s">
        <v>261</v>
      </c>
      <c r="G577" t="s">
        <v>72</v>
      </c>
      <c r="H577" t="s">
        <v>112</v>
      </c>
      <c r="I577" t="s">
        <v>107</v>
      </c>
      <c r="J577" t="s">
        <v>108</v>
      </c>
      <c r="K577" t="s">
        <v>59</v>
      </c>
      <c r="L577" t="s">
        <v>60</v>
      </c>
      <c r="M577" t="s">
        <v>61</v>
      </c>
      <c r="N577" s="34">
        <v>43344</v>
      </c>
      <c r="O577" s="62">
        <v>814350</v>
      </c>
      <c r="P577" s="62">
        <v>1357200</v>
      </c>
      <c r="Q577" s="62">
        <v>542850</v>
      </c>
      <c r="R577">
        <v>11</v>
      </c>
      <c r="S577" s="62">
        <v>14929200</v>
      </c>
      <c r="T577" s="15">
        <v>0.04</v>
      </c>
      <c r="U577" s="62">
        <v>597168</v>
      </c>
      <c r="V577" s="62">
        <v>14332032</v>
      </c>
    </row>
    <row r="578" spans="1:22" x14ac:dyDescent="0.3">
      <c r="A578" t="s">
        <v>1338</v>
      </c>
      <c r="B578" s="34">
        <v>43342</v>
      </c>
      <c r="C578">
        <v>2018</v>
      </c>
      <c r="D578" t="s">
        <v>1264</v>
      </c>
      <c r="E578" t="s">
        <v>340</v>
      </c>
      <c r="F578" t="s">
        <v>2228</v>
      </c>
      <c r="G578" t="s">
        <v>106</v>
      </c>
      <c r="H578" t="s">
        <v>65</v>
      </c>
      <c r="I578" t="s">
        <v>107</v>
      </c>
      <c r="J578" t="s">
        <v>1061</v>
      </c>
      <c r="K578" t="s">
        <v>59</v>
      </c>
      <c r="L578" t="s">
        <v>60</v>
      </c>
      <c r="M578" t="s">
        <v>61</v>
      </c>
      <c r="N578" s="34">
        <v>43342</v>
      </c>
      <c r="O578" s="62">
        <v>17850</v>
      </c>
      <c r="P578" s="62">
        <v>29700</v>
      </c>
      <c r="Q578" s="62">
        <v>11850</v>
      </c>
      <c r="R578">
        <v>29</v>
      </c>
      <c r="S578" s="62">
        <v>861300</v>
      </c>
      <c r="T578" s="15">
        <v>0.09</v>
      </c>
      <c r="U578" s="62">
        <v>77517</v>
      </c>
      <c r="V578" s="62">
        <v>783783</v>
      </c>
    </row>
    <row r="579" spans="1:22" x14ac:dyDescent="0.3">
      <c r="A579" t="s">
        <v>1339</v>
      </c>
      <c r="B579" s="34">
        <v>43342</v>
      </c>
      <c r="C579">
        <v>2018</v>
      </c>
      <c r="D579" t="s">
        <v>1340</v>
      </c>
      <c r="E579" t="s">
        <v>154</v>
      </c>
      <c r="F579" t="s">
        <v>71</v>
      </c>
      <c r="G579" t="s">
        <v>72</v>
      </c>
      <c r="H579" t="s">
        <v>155</v>
      </c>
      <c r="I579" t="s">
        <v>92</v>
      </c>
      <c r="J579" t="s">
        <v>300</v>
      </c>
      <c r="K579" t="s">
        <v>81</v>
      </c>
      <c r="L579" t="s">
        <v>136</v>
      </c>
      <c r="M579" t="s">
        <v>61</v>
      </c>
      <c r="N579" s="34">
        <v>43349</v>
      </c>
      <c r="O579" s="62">
        <v>302700</v>
      </c>
      <c r="P579" s="62">
        <v>531150</v>
      </c>
      <c r="Q579" s="62">
        <v>228450</v>
      </c>
      <c r="R579">
        <v>1</v>
      </c>
      <c r="S579" s="62">
        <v>531150</v>
      </c>
      <c r="T579" s="15">
        <v>0.1</v>
      </c>
      <c r="U579" s="62">
        <v>53115</v>
      </c>
      <c r="V579" s="62">
        <v>478035</v>
      </c>
    </row>
    <row r="580" spans="1:22" x14ac:dyDescent="0.3">
      <c r="A580" t="s">
        <v>1341</v>
      </c>
      <c r="B580" s="34">
        <v>43343</v>
      </c>
      <c r="C580">
        <v>2018</v>
      </c>
      <c r="D580" t="s">
        <v>337</v>
      </c>
      <c r="E580" t="s">
        <v>245</v>
      </c>
      <c r="F580" t="s">
        <v>71</v>
      </c>
      <c r="G580" t="s">
        <v>72</v>
      </c>
      <c r="H580" t="s">
        <v>146</v>
      </c>
      <c r="I580" t="s">
        <v>74</v>
      </c>
      <c r="J580" t="s">
        <v>437</v>
      </c>
      <c r="K580" t="s">
        <v>59</v>
      </c>
      <c r="L580" t="s">
        <v>60</v>
      </c>
      <c r="M580" t="s">
        <v>61</v>
      </c>
      <c r="N580" s="34">
        <v>43344</v>
      </c>
      <c r="O580" s="62">
        <v>27600</v>
      </c>
      <c r="P580" s="62">
        <v>43200</v>
      </c>
      <c r="Q580" s="62">
        <v>15600</v>
      </c>
      <c r="R580">
        <v>16</v>
      </c>
      <c r="S580" s="62">
        <v>691200</v>
      </c>
      <c r="T580" s="15">
        <v>0.05</v>
      </c>
      <c r="U580" s="62">
        <v>34560</v>
      </c>
      <c r="V580" s="62">
        <v>656640</v>
      </c>
    </row>
    <row r="581" spans="1:22" x14ac:dyDescent="0.3">
      <c r="A581" t="s">
        <v>1342</v>
      </c>
      <c r="B581" s="34">
        <v>43344</v>
      </c>
      <c r="C581">
        <v>2018</v>
      </c>
      <c r="D581" t="s">
        <v>835</v>
      </c>
      <c r="E581" t="s">
        <v>169</v>
      </c>
      <c r="F581" t="s">
        <v>2228</v>
      </c>
      <c r="G581" t="s">
        <v>72</v>
      </c>
      <c r="H581" t="s">
        <v>65</v>
      </c>
      <c r="I581" t="s">
        <v>57</v>
      </c>
      <c r="J581" t="s">
        <v>437</v>
      </c>
      <c r="K581" t="s">
        <v>59</v>
      </c>
      <c r="L581" t="s">
        <v>60</v>
      </c>
      <c r="M581" t="s">
        <v>61</v>
      </c>
      <c r="N581" s="34">
        <v>43347</v>
      </c>
      <c r="O581" s="62">
        <v>27600</v>
      </c>
      <c r="P581" s="62">
        <v>43200</v>
      </c>
      <c r="Q581" s="62">
        <v>15600</v>
      </c>
      <c r="R581">
        <v>26</v>
      </c>
      <c r="S581" s="62">
        <v>1123200</v>
      </c>
      <c r="T581" s="15">
        <v>0.08</v>
      </c>
      <c r="U581" s="62">
        <v>89856</v>
      </c>
      <c r="V581" s="62">
        <v>1033344</v>
      </c>
    </row>
    <row r="582" spans="1:22" x14ac:dyDescent="0.3">
      <c r="A582" t="s">
        <v>1343</v>
      </c>
      <c r="B582" s="34">
        <v>43344</v>
      </c>
      <c r="C582">
        <v>2018</v>
      </c>
      <c r="D582" t="s">
        <v>633</v>
      </c>
      <c r="E582" t="s">
        <v>64</v>
      </c>
      <c r="F582" t="s">
        <v>2228</v>
      </c>
      <c r="G582" t="s">
        <v>55</v>
      </c>
      <c r="H582" t="s">
        <v>65</v>
      </c>
      <c r="I582" t="s">
        <v>74</v>
      </c>
      <c r="J582" t="s">
        <v>300</v>
      </c>
      <c r="K582" t="s">
        <v>81</v>
      </c>
      <c r="L582" t="s">
        <v>136</v>
      </c>
      <c r="M582" t="s">
        <v>61</v>
      </c>
      <c r="N582" s="34">
        <v>43346</v>
      </c>
      <c r="O582" s="62">
        <v>302700</v>
      </c>
      <c r="P582" s="62">
        <v>531150</v>
      </c>
      <c r="Q582" s="62">
        <v>228450</v>
      </c>
      <c r="R582">
        <v>49</v>
      </c>
      <c r="S582" s="62">
        <v>26026350</v>
      </c>
      <c r="T582" s="15">
        <v>0.02</v>
      </c>
      <c r="U582" s="62">
        <v>520527</v>
      </c>
      <c r="V582" s="62">
        <v>25505823</v>
      </c>
    </row>
    <row r="583" spans="1:22" x14ac:dyDescent="0.3">
      <c r="A583" t="s">
        <v>1344</v>
      </c>
      <c r="B583" s="34">
        <v>43344</v>
      </c>
      <c r="C583">
        <v>2018</v>
      </c>
      <c r="D583" t="s">
        <v>1345</v>
      </c>
      <c r="E583" t="s">
        <v>165</v>
      </c>
      <c r="F583" t="s">
        <v>71</v>
      </c>
      <c r="G583" t="s">
        <v>106</v>
      </c>
      <c r="H583" t="s">
        <v>88</v>
      </c>
      <c r="I583" t="s">
        <v>74</v>
      </c>
      <c r="J583" t="s">
        <v>156</v>
      </c>
      <c r="K583" t="s">
        <v>81</v>
      </c>
      <c r="L583" t="s">
        <v>60</v>
      </c>
      <c r="M583" t="s">
        <v>61</v>
      </c>
      <c r="N583" s="34">
        <v>43345</v>
      </c>
      <c r="O583" s="62">
        <v>1223850</v>
      </c>
      <c r="P583" s="62">
        <v>2399850</v>
      </c>
      <c r="Q583" s="62">
        <v>1176000</v>
      </c>
      <c r="R583">
        <v>19</v>
      </c>
      <c r="S583" s="62">
        <v>45597150</v>
      </c>
      <c r="T583" s="15">
        <v>0.1</v>
      </c>
      <c r="U583" s="62">
        <v>4559715</v>
      </c>
      <c r="V583" s="62">
        <v>41037435</v>
      </c>
    </row>
    <row r="584" spans="1:22" x14ac:dyDescent="0.3">
      <c r="A584" t="s">
        <v>1346</v>
      </c>
      <c r="B584" s="34">
        <v>43346</v>
      </c>
      <c r="C584">
        <v>2018</v>
      </c>
      <c r="D584" t="s">
        <v>640</v>
      </c>
      <c r="E584" t="s">
        <v>641</v>
      </c>
      <c r="F584" t="s">
        <v>261</v>
      </c>
      <c r="G584" t="s">
        <v>72</v>
      </c>
      <c r="H584" t="s">
        <v>194</v>
      </c>
      <c r="I584" t="s">
        <v>74</v>
      </c>
      <c r="J584" t="s">
        <v>700</v>
      </c>
      <c r="K584" t="s">
        <v>59</v>
      </c>
      <c r="L584" t="s">
        <v>67</v>
      </c>
      <c r="M584" t="s">
        <v>61</v>
      </c>
      <c r="N584" s="34">
        <v>43348</v>
      </c>
      <c r="O584" s="62">
        <v>34650</v>
      </c>
      <c r="P584" s="62">
        <v>56700</v>
      </c>
      <c r="Q584" s="62">
        <v>22050</v>
      </c>
      <c r="R584">
        <v>19</v>
      </c>
      <c r="S584" s="62">
        <v>1077300</v>
      </c>
      <c r="T584" s="15">
        <v>0.03</v>
      </c>
      <c r="U584" s="62">
        <v>32319</v>
      </c>
      <c r="V584" s="62">
        <v>1044981</v>
      </c>
    </row>
    <row r="585" spans="1:22" x14ac:dyDescent="0.3">
      <c r="A585" t="s">
        <v>1347</v>
      </c>
      <c r="B585" s="34">
        <v>43348</v>
      </c>
      <c r="C585">
        <v>2018</v>
      </c>
      <c r="D585" t="s">
        <v>1122</v>
      </c>
      <c r="E585" t="s">
        <v>145</v>
      </c>
      <c r="F585" t="s">
        <v>71</v>
      </c>
      <c r="G585" t="s">
        <v>72</v>
      </c>
      <c r="H585" t="s">
        <v>146</v>
      </c>
      <c r="I585" t="s">
        <v>117</v>
      </c>
      <c r="J585" t="s">
        <v>89</v>
      </c>
      <c r="K585" t="s">
        <v>59</v>
      </c>
      <c r="L585" t="s">
        <v>67</v>
      </c>
      <c r="M585" t="s">
        <v>61</v>
      </c>
      <c r="N585" s="34">
        <v>43349</v>
      </c>
      <c r="O585" s="62">
        <v>13500</v>
      </c>
      <c r="P585" s="62">
        <v>31500</v>
      </c>
      <c r="Q585" s="62">
        <v>18000</v>
      </c>
      <c r="R585">
        <v>17</v>
      </c>
      <c r="S585" s="62">
        <v>535500</v>
      </c>
      <c r="T585" s="15">
        <v>0.09</v>
      </c>
      <c r="U585" s="62">
        <v>48195</v>
      </c>
      <c r="V585" s="62">
        <v>487305</v>
      </c>
    </row>
    <row r="586" spans="1:22" x14ac:dyDescent="0.3">
      <c r="A586" t="s">
        <v>1348</v>
      </c>
      <c r="B586" s="34">
        <v>43348</v>
      </c>
      <c r="C586">
        <v>2018</v>
      </c>
      <c r="D586" t="s">
        <v>947</v>
      </c>
      <c r="E586" t="s">
        <v>340</v>
      </c>
      <c r="F586" t="s">
        <v>2228</v>
      </c>
      <c r="G586" t="s">
        <v>87</v>
      </c>
      <c r="H586" t="s">
        <v>65</v>
      </c>
      <c r="I586" t="s">
        <v>92</v>
      </c>
      <c r="J586" t="s">
        <v>248</v>
      </c>
      <c r="K586" t="s">
        <v>59</v>
      </c>
      <c r="L586" t="s">
        <v>67</v>
      </c>
      <c r="M586" t="s">
        <v>61</v>
      </c>
      <c r="N586" s="34">
        <v>43352</v>
      </c>
      <c r="O586" s="62">
        <v>56250</v>
      </c>
      <c r="P586" s="62">
        <v>106200</v>
      </c>
      <c r="Q586" s="62">
        <v>49950</v>
      </c>
      <c r="R586">
        <v>49</v>
      </c>
      <c r="S586" s="62">
        <v>5203800</v>
      </c>
      <c r="T586" s="15">
        <v>0</v>
      </c>
      <c r="U586">
        <v>0</v>
      </c>
      <c r="V586" s="62">
        <v>5203800</v>
      </c>
    </row>
    <row r="587" spans="1:22" x14ac:dyDescent="0.3">
      <c r="A587" t="s">
        <v>1349</v>
      </c>
      <c r="B587" s="34">
        <v>43350</v>
      </c>
      <c r="C587">
        <v>2018</v>
      </c>
      <c r="D587" t="s">
        <v>1350</v>
      </c>
      <c r="E587" t="s">
        <v>1351</v>
      </c>
      <c r="F587" t="s">
        <v>2228</v>
      </c>
      <c r="G587" t="s">
        <v>72</v>
      </c>
      <c r="H587" t="s">
        <v>56</v>
      </c>
      <c r="I587" t="s">
        <v>74</v>
      </c>
      <c r="J587" t="s">
        <v>93</v>
      </c>
      <c r="K587" t="s">
        <v>59</v>
      </c>
      <c r="L587" t="s">
        <v>67</v>
      </c>
      <c r="M587" t="s">
        <v>61</v>
      </c>
      <c r="N587" s="34">
        <v>43352</v>
      </c>
      <c r="O587" s="62">
        <v>16350</v>
      </c>
      <c r="P587" s="62">
        <v>39000</v>
      </c>
      <c r="Q587" s="62">
        <v>22650</v>
      </c>
      <c r="R587">
        <v>8</v>
      </c>
      <c r="S587" s="62">
        <v>312000</v>
      </c>
      <c r="T587" s="15">
        <v>0.04</v>
      </c>
      <c r="U587" s="62">
        <v>12480</v>
      </c>
      <c r="V587" s="62">
        <v>299520</v>
      </c>
    </row>
    <row r="588" spans="1:22" x14ac:dyDescent="0.3">
      <c r="A588" t="s">
        <v>1352</v>
      </c>
      <c r="B588" s="34">
        <v>43351</v>
      </c>
      <c r="C588">
        <v>2018</v>
      </c>
      <c r="D588" t="s">
        <v>192</v>
      </c>
      <c r="E588" t="s">
        <v>193</v>
      </c>
      <c r="F588" t="s">
        <v>71</v>
      </c>
      <c r="G588" t="s">
        <v>106</v>
      </c>
      <c r="H588" t="s">
        <v>194</v>
      </c>
      <c r="I588" t="s">
        <v>107</v>
      </c>
      <c r="J588" t="s">
        <v>186</v>
      </c>
      <c r="K588" t="s">
        <v>81</v>
      </c>
      <c r="L588" t="s">
        <v>60</v>
      </c>
      <c r="M588" t="s">
        <v>61</v>
      </c>
      <c r="N588" s="34">
        <v>43353</v>
      </c>
      <c r="O588" s="62">
        <v>95850</v>
      </c>
      <c r="P588" s="62">
        <v>299700</v>
      </c>
      <c r="Q588" s="62">
        <v>203850</v>
      </c>
      <c r="R588">
        <v>7</v>
      </c>
      <c r="S588" s="62">
        <v>2097900</v>
      </c>
      <c r="T588" s="15">
        <v>0.09</v>
      </c>
      <c r="U588" s="62">
        <v>188811</v>
      </c>
      <c r="V588" s="62">
        <v>1909089</v>
      </c>
    </row>
    <row r="589" spans="1:22" x14ac:dyDescent="0.3">
      <c r="A589" t="s">
        <v>1353</v>
      </c>
      <c r="B589" s="34">
        <v>43352</v>
      </c>
      <c r="C589">
        <v>2018</v>
      </c>
      <c r="D589" t="s">
        <v>211</v>
      </c>
      <c r="E589" t="s">
        <v>121</v>
      </c>
      <c r="F589" t="s">
        <v>71</v>
      </c>
      <c r="G589" t="s">
        <v>72</v>
      </c>
      <c r="H589" t="s">
        <v>122</v>
      </c>
      <c r="I589" t="s">
        <v>107</v>
      </c>
      <c r="J589" t="s">
        <v>93</v>
      </c>
      <c r="K589" t="s">
        <v>59</v>
      </c>
      <c r="L589" t="s">
        <v>67</v>
      </c>
      <c r="M589" t="s">
        <v>76</v>
      </c>
      <c r="N589" s="34">
        <v>43353</v>
      </c>
      <c r="O589" s="62">
        <v>16350</v>
      </c>
      <c r="P589" s="62">
        <v>39000</v>
      </c>
      <c r="Q589" s="62">
        <v>22650</v>
      </c>
      <c r="R589">
        <v>42</v>
      </c>
      <c r="S589" s="62">
        <v>1638000</v>
      </c>
      <c r="T589" s="15">
        <v>0.05</v>
      </c>
      <c r="U589" s="62">
        <v>81900</v>
      </c>
      <c r="V589" s="62">
        <v>1556100</v>
      </c>
    </row>
    <row r="590" spans="1:22" x14ac:dyDescent="0.3">
      <c r="A590" t="s">
        <v>1354</v>
      </c>
      <c r="B590" s="34">
        <v>43353</v>
      </c>
      <c r="C590">
        <v>2018</v>
      </c>
      <c r="D590" t="s">
        <v>1313</v>
      </c>
      <c r="E590" t="s">
        <v>172</v>
      </c>
      <c r="F590" t="s">
        <v>2228</v>
      </c>
      <c r="G590" t="s">
        <v>72</v>
      </c>
      <c r="H590" t="s">
        <v>65</v>
      </c>
      <c r="I590" t="s">
        <v>57</v>
      </c>
      <c r="J590" t="s">
        <v>931</v>
      </c>
      <c r="K590" t="s">
        <v>59</v>
      </c>
      <c r="L590" t="s">
        <v>60</v>
      </c>
      <c r="M590" t="s">
        <v>61</v>
      </c>
      <c r="N590" s="34">
        <v>43355</v>
      </c>
      <c r="O590" s="62">
        <v>27600</v>
      </c>
      <c r="P590" s="62">
        <v>43200</v>
      </c>
      <c r="Q590" s="62">
        <v>15600</v>
      </c>
      <c r="R590">
        <v>24</v>
      </c>
      <c r="S590" s="62">
        <v>1036800</v>
      </c>
      <c r="T590" s="15">
        <v>7.0000000000000007E-2</v>
      </c>
      <c r="U590" s="62">
        <v>72576</v>
      </c>
      <c r="V590" s="62">
        <v>964224</v>
      </c>
    </row>
    <row r="591" spans="1:22" x14ac:dyDescent="0.3">
      <c r="A591" t="s">
        <v>1355</v>
      </c>
      <c r="B591" s="34">
        <v>43355</v>
      </c>
      <c r="C591">
        <v>2018</v>
      </c>
      <c r="D591" t="s">
        <v>1356</v>
      </c>
      <c r="E591" t="s">
        <v>189</v>
      </c>
      <c r="F591" t="s">
        <v>2228</v>
      </c>
      <c r="G591" t="s">
        <v>72</v>
      </c>
      <c r="H591" t="s">
        <v>56</v>
      </c>
      <c r="I591" t="s">
        <v>107</v>
      </c>
      <c r="J591" t="s">
        <v>226</v>
      </c>
      <c r="K591" t="s">
        <v>81</v>
      </c>
      <c r="L591" t="s">
        <v>227</v>
      </c>
      <c r="M591" t="s">
        <v>76</v>
      </c>
      <c r="N591" s="34">
        <v>43357</v>
      </c>
      <c r="O591" s="62">
        <v>132300</v>
      </c>
      <c r="P591" s="62">
        <v>314850</v>
      </c>
      <c r="Q591" s="62">
        <v>182550</v>
      </c>
      <c r="R591">
        <v>18</v>
      </c>
      <c r="S591" s="62">
        <v>5667300</v>
      </c>
      <c r="T591" s="15">
        <v>0</v>
      </c>
      <c r="U591">
        <v>0</v>
      </c>
      <c r="V591" s="62">
        <v>5667300</v>
      </c>
    </row>
    <row r="592" spans="1:22" x14ac:dyDescent="0.3">
      <c r="A592" t="s">
        <v>1357</v>
      </c>
      <c r="B592" s="34">
        <v>43355</v>
      </c>
      <c r="C592">
        <v>2018</v>
      </c>
      <c r="D592" t="s">
        <v>1096</v>
      </c>
      <c r="E592" t="s">
        <v>813</v>
      </c>
      <c r="F592" t="s">
        <v>2228</v>
      </c>
      <c r="G592" t="s">
        <v>87</v>
      </c>
      <c r="H592" t="s">
        <v>65</v>
      </c>
      <c r="I592" t="s">
        <v>117</v>
      </c>
      <c r="J592" t="s">
        <v>216</v>
      </c>
      <c r="K592" t="s">
        <v>81</v>
      </c>
      <c r="L592" t="s">
        <v>136</v>
      </c>
      <c r="M592" t="s">
        <v>61</v>
      </c>
      <c r="N592" s="34">
        <v>43356</v>
      </c>
      <c r="O592" s="62">
        <v>28050</v>
      </c>
      <c r="P592" s="62">
        <v>121800</v>
      </c>
      <c r="Q592" s="62">
        <v>93750</v>
      </c>
      <c r="R592">
        <v>3</v>
      </c>
      <c r="S592" s="62">
        <v>365400</v>
      </c>
      <c r="T592" s="15">
        <v>0.03</v>
      </c>
      <c r="U592" s="62">
        <v>10962</v>
      </c>
      <c r="V592" s="62">
        <v>354438</v>
      </c>
    </row>
    <row r="593" spans="1:22" x14ac:dyDescent="0.3">
      <c r="A593" t="s">
        <v>1358</v>
      </c>
      <c r="B593" s="34">
        <v>43355</v>
      </c>
      <c r="C593">
        <v>2018</v>
      </c>
      <c r="D593" t="s">
        <v>1359</v>
      </c>
      <c r="E593" t="s">
        <v>521</v>
      </c>
      <c r="F593" t="s">
        <v>71</v>
      </c>
      <c r="G593" t="s">
        <v>55</v>
      </c>
      <c r="H593" t="s">
        <v>88</v>
      </c>
      <c r="I593" t="s">
        <v>92</v>
      </c>
      <c r="J593" t="s">
        <v>546</v>
      </c>
      <c r="K593" t="s">
        <v>59</v>
      </c>
      <c r="L593" t="s">
        <v>60</v>
      </c>
      <c r="M593" t="s">
        <v>61</v>
      </c>
      <c r="N593" s="34">
        <v>43360</v>
      </c>
      <c r="O593" s="62">
        <v>224250</v>
      </c>
      <c r="P593" s="62">
        <v>521400</v>
      </c>
      <c r="Q593" s="62">
        <v>297150</v>
      </c>
      <c r="R593">
        <v>43</v>
      </c>
      <c r="S593" s="62">
        <v>22420200</v>
      </c>
      <c r="T593" s="15">
        <v>0.08</v>
      </c>
      <c r="U593" s="62">
        <v>1793616</v>
      </c>
      <c r="V593" s="62">
        <v>20626584</v>
      </c>
    </row>
    <row r="594" spans="1:22" x14ac:dyDescent="0.3">
      <c r="A594" t="s">
        <v>1360</v>
      </c>
      <c r="B594" s="34">
        <v>43356</v>
      </c>
      <c r="C594">
        <v>2018</v>
      </c>
      <c r="D594" t="s">
        <v>1037</v>
      </c>
      <c r="E594" t="s">
        <v>233</v>
      </c>
      <c r="F594" t="s">
        <v>2228</v>
      </c>
      <c r="G594" t="s">
        <v>72</v>
      </c>
      <c r="H594" t="s">
        <v>65</v>
      </c>
      <c r="I594" t="s">
        <v>92</v>
      </c>
      <c r="J594" t="s">
        <v>775</v>
      </c>
      <c r="K594" t="s">
        <v>59</v>
      </c>
      <c r="L594" t="s">
        <v>136</v>
      </c>
      <c r="M594" t="s">
        <v>61</v>
      </c>
      <c r="N594" s="34">
        <v>43361</v>
      </c>
      <c r="O594" s="62">
        <v>62850</v>
      </c>
      <c r="P594" s="62">
        <v>153450</v>
      </c>
      <c r="Q594" s="62">
        <v>90600</v>
      </c>
      <c r="R594">
        <v>35</v>
      </c>
      <c r="S594" s="62">
        <v>5370750</v>
      </c>
      <c r="T594" s="15">
        <v>0.01</v>
      </c>
      <c r="U594" s="62">
        <v>53708</v>
      </c>
      <c r="V594" s="62">
        <v>5317043</v>
      </c>
    </row>
    <row r="595" spans="1:22" x14ac:dyDescent="0.3">
      <c r="A595" t="s">
        <v>1361</v>
      </c>
      <c r="B595" s="34">
        <v>43363</v>
      </c>
      <c r="C595">
        <v>2018</v>
      </c>
      <c r="D595" t="s">
        <v>1362</v>
      </c>
      <c r="E595" t="s">
        <v>1363</v>
      </c>
      <c r="F595" t="s">
        <v>71</v>
      </c>
      <c r="G595" t="s">
        <v>87</v>
      </c>
      <c r="H595" t="s">
        <v>122</v>
      </c>
      <c r="I595" t="s">
        <v>74</v>
      </c>
      <c r="J595" t="s">
        <v>573</v>
      </c>
      <c r="K595" t="s">
        <v>81</v>
      </c>
      <c r="L595" t="s">
        <v>60</v>
      </c>
      <c r="M595" t="s">
        <v>61</v>
      </c>
      <c r="N595" s="34">
        <v>43365</v>
      </c>
      <c r="O595" s="62">
        <v>936000</v>
      </c>
      <c r="P595" s="62">
        <v>2339850</v>
      </c>
      <c r="Q595" s="62">
        <v>1403850</v>
      </c>
      <c r="R595">
        <v>21</v>
      </c>
      <c r="S595" s="62">
        <v>49136850</v>
      </c>
      <c r="T595" s="15">
        <v>0.08</v>
      </c>
      <c r="U595" s="62">
        <v>3930948</v>
      </c>
      <c r="V595" s="62">
        <v>45205902</v>
      </c>
    </row>
    <row r="596" spans="1:22" x14ac:dyDescent="0.3">
      <c r="A596" t="s">
        <v>1364</v>
      </c>
      <c r="B596" s="34">
        <v>43363</v>
      </c>
      <c r="C596">
        <v>2018</v>
      </c>
      <c r="D596" t="s">
        <v>192</v>
      </c>
      <c r="E596" t="s">
        <v>193</v>
      </c>
      <c r="F596" t="s">
        <v>71</v>
      </c>
      <c r="G596" t="s">
        <v>55</v>
      </c>
      <c r="H596" t="s">
        <v>194</v>
      </c>
      <c r="I596" t="s">
        <v>107</v>
      </c>
      <c r="J596" t="s">
        <v>751</v>
      </c>
      <c r="K596" t="s">
        <v>81</v>
      </c>
      <c r="L596" t="s">
        <v>459</v>
      </c>
      <c r="M596" t="s">
        <v>61</v>
      </c>
      <c r="N596" s="34">
        <v>43364</v>
      </c>
      <c r="O596" s="62">
        <v>5669850</v>
      </c>
      <c r="P596" s="62">
        <v>8999850</v>
      </c>
      <c r="Q596" s="62">
        <v>3330000</v>
      </c>
      <c r="R596">
        <v>41</v>
      </c>
      <c r="S596" s="62">
        <v>368993850</v>
      </c>
      <c r="T596" s="15">
        <v>0.09</v>
      </c>
      <c r="U596" s="62">
        <v>33209447</v>
      </c>
      <c r="V596" s="62">
        <v>335784404</v>
      </c>
    </row>
    <row r="597" spans="1:22" x14ac:dyDescent="0.3">
      <c r="A597" t="s">
        <v>1365</v>
      </c>
      <c r="B597" s="34">
        <v>43365</v>
      </c>
      <c r="C597">
        <v>2018</v>
      </c>
      <c r="D597" t="s">
        <v>1366</v>
      </c>
      <c r="E597" t="s">
        <v>1296</v>
      </c>
      <c r="F597" t="s">
        <v>71</v>
      </c>
      <c r="G597" t="s">
        <v>72</v>
      </c>
      <c r="H597" t="s">
        <v>304</v>
      </c>
      <c r="I597" t="s">
        <v>74</v>
      </c>
      <c r="J597" t="s">
        <v>98</v>
      </c>
      <c r="K597" t="s">
        <v>59</v>
      </c>
      <c r="L597" t="s">
        <v>60</v>
      </c>
      <c r="M597" t="s">
        <v>61</v>
      </c>
      <c r="N597" s="34">
        <v>43367</v>
      </c>
      <c r="O597" s="62">
        <v>1490850</v>
      </c>
      <c r="P597" s="62">
        <v>2443950</v>
      </c>
      <c r="Q597" s="62">
        <v>953100</v>
      </c>
      <c r="R597">
        <v>36</v>
      </c>
      <c r="S597" s="62">
        <v>87982200</v>
      </c>
      <c r="T597" s="15">
        <v>0.09</v>
      </c>
      <c r="U597" s="62">
        <v>7918398</v>
      </c>
      <c r="V597" s="62">
        <v>80063802</v>
      </c>
    </row>
    <row r="598" spans="1:22" x14ac:dyDescent="0.3">
      <c r="A598" t="s">
        <v>1367</v>
      </c>
      <c r="B598" s="34">
        <v>43365</v>
      </c>
      <c r="C598">
        <v>2018</v>
      </c>
      <c r="D598" t="s">
        <v>333</v>
      </c>
      <c r="E598" t="s">
        <v>334</v>
      </c>
      <c r="F598" t="s">
        <v>2228</v>
      </c>
      <c r="G598" t="s">
        <v>72</v>
      </c>
      <c r="H598" t="s">
        <v>65</v>
      </c>
      <c r="I598" t="s">
        <v>92</v>
      </c>
      <c r="J598" t="s">
        <v>162</v>
      </c>
      <c r="K598" t="s">
        <v>59</v>
      </c>
      <c r="L598" t="s">
        <v>60</v>
      </c>
      <c r="M598" t="s">
        <v>61</v>
      </c>
      <c r="N598" s="34">
        <v>43369</v>
      </c>
      <c r="O598" s="62">
        <v>52800</v>
      </c>
      <c r="P598" s="62">
        <v>85200</v>
      </c>
      <c r="Q598" s="62">
        <v>32400</v>
      </c>
      <c r="R598">
        <v>8</v>
      </c>
      <c r="S598" s="62">
        <v>681600</v>
      </c>
      <c r="T598" s="15">
        <v>0.05</v>
      </c>
      <c r="U598" s="62">
        <v>34080</v>
      </c>
      <c r="V598" s="62">
        <v>647520</v>
      </c>
    </row>
    <row r="599" spans="1:22" x14ac:dyDescent="0.3">
      <c r="A599" t="s">
        <v>1368</v>
      </c>
      <c r="B599" s="34">
        <v>43366</v>
      </c>
      <c r="C599">
        <v>2018</v>
      </c>
      <c r="D599" t="s">
        <v>1369</v>
      </c>
      <c r="E599" t="s">
        <v>1335</v>
      </c>
      <c r="F599" t="s">
        <v>71</v>
      </c>
      <c r="G599" t="s">
        <v>87</v>
      </c>
      <c r="H599" t="s">
        <v>122</v>
      </c>
      <c r="I599" t="s">
        <v>92</v>
      </c>
      <c r="J599" t="s">
        <v>634</v>
      </c>
      <c r="K599" t="s">
        <v>59</v>
      </c>
      <c r="L599" t="s">
        <v>136</v>
      </c>
      <c r="M599" t="s">
        <v>61</v>
      </c>
      <c r="N599" s="34">
        <v>43366</v>
      </c>
      <c r="O599" s="62">
        <v>52650</v>
      </c>
      <c r="P599" s="62">
        <v>128550</v>
      </c>
      <c r="Q599" s="62">
        <v>75900</v>
      </c>
      <c r="R599">
        <v>22</v>
      </c>
      <c r="S599" s="62">
        <v>2828100</v>
      </c>
      <c r="T599" s="15">
        <v>0.1</v>
      </c>
      <c r="U599" s="62">
        <v>282810</v>
      </c>
      <c r="V599" s="62">
        <v>2545290</v>
      </c>
    </row>
    <row r="600" spans="1:22" x14ac:dyDescent="0.3">
      <c r="A600" t="s">
        <v>1370</v>
      </c>
      <c r="B600" s="34">
        <v>43366</v>
      </c>
      <c r="C600">
        <v>2018</v>
      </c>
      <c r="D600" t="s">
        <v>1155</v>
      </c>
      <c r="E600" t="s">
        <v>101</v>
      </c>
      <c r="F600" t="s">
        <v>71</v>
      </c>
      <c r="G600" t="s">
        <v>87</v>
      </c>
      <c r="H600" t="s">
        <v>97</v>
      </c>
      <c r="I600" t="s">
        <v>57</v>
      </c>
      <c r="J600" t="s">
        <v>661</v>
      </c>
      <c r="K600" t="s">
        <v>59</v>
      </c>
      <c r="L600" t="s">
        <v>67</v>
      </c>
      <c r="M600" t="s">
        <v>76</v>
      </c>
      <c r="N600" s="34">
        <v>43368</v>
      </c>
      <c r="O600" s="62">
        <v>13950</v>
      </c>
      <c r="P600" s="62">
        <v>24000</v>
      </c>
      <c r="Q600" s="62">
        <v>10050</v>
      </c>
      <c r="R600">
        <v>24</v>
      </c>
      <c r="S600" s="62">
        <v>576000</v>
      </c>
      <c r="T600" s="15">
        <v>0.04</v>
      </c>
      <c r="U600" s="62">
        <v>23040</v>
      </c>
      <c r="V600" s="62">
        <v>552960</v>
      </c>
    </row>
    <row r="601" spans="1:22" x14ac:dyDescent="0.3">
      <c r="A601" t="s">
        <v>1371</v>
      </c>
      <c r="B601" s="34">
        <v>43368</v>
      </c>
      <c r="C601">
        <v>2018</v>
      </c>
      <c r="D601" t="s">
        <v>408</v>
      </c>
      <c r="E601" t="s">
        <v>165</v>
      </c>
      <c r="F601" t="s">
        <v>71</v>
      </c>
      <c r="G601" t="s">
        <v>72</v>
      </c>
      <c r="H601" t="s">
        <v>88</v>
      </c>
      <c r="I601" t="s">
        <v>107</v>
      </c>
      <c r="J601" t="s">
        <v>252</v>
      </c>
      <c r="K601" t="s">
        <v>253</v>
      </c>
      <c r="L601" t="s">
        <v>136</v>
      </c>
      <c r="M601" t="s">
        <v>61</v>
      </c>
      <c r="N601" s="34">
        <v>43371</v>
      </c>
      <c r="O601" s="62">
        <v>82500</v>
      </c>
      <c r="P601" s="62">
        <v>183300</v>
      </c>
      <c r="Q601" s="62">
        <v>100800</v>
      </c>
      <c r="R601">
        <v>8</v>
      </c>
      <c r="S601" s="62">
        <v>1466400</v>
      </c>
      <c r="T601" s="15">
        <v>0.1</v>
      </c>
      <c r="U601" s="62">
        <v>146640</v>
      </c>
      <c r="V601" s="62">
        <v>1319760</v>
      </c>
    </row>
    <row r="602" spans="1:22" x14ac:dyDescent="0.3">
      <c r="A602" t="s">
        <v>1372</v>
      </c>
      <c r="B602" s="34">
        <v>43369</v>
      </c>
      <c r="C602">
        <v>2018</v>
      </c>
      <c r="D602" t="s">
        <v>1373</v>
      </c>
      <c r="E602" t="s">
        <v>319</v>
      </c>
      <c r="F602" t="s">
        <v>2228</v>
      </c>
      <c r="G602" t="s">
        <v>55</v>
      </c>
      <c r="H602" t="s">
        <v>65</v>
      </c>
      <c r="I602" t="s">
        <v>57</v>
      </c>
      <c r="J602" t="s">
        <v>390</v>
      </c>
      <c r="K602" t="s">
        <v>59</v>
      </c>
      <c r="L602" t="s">
        <v>67</v>
      </c>
      <c r="M602" t="s">
        <v>61</v>
      </c>
      <c r="N602" s="34">
        <v>43370</v>
      </c>
      <c r="O602" s="62">
        <v>19650</v>
      </c>
      <c r="P602" s="62">
        <v>42600</v>
      </c>
      <c r="Q602" s="62">
        <v>22950</v>
      </c>
      <c r="R602">
        <v>23</v>
      </c>
      <c r="S602" s="62">
        <v>979800</v>
      </c>
      <c r="T602" s="15">
        <v>0.06</v>
      </c>
      <c r="U602" s="62">
        <v>58788</v>
      </c>
      <c r="V602" s="62">
        <v>921012</v>
      </c>
    </row>
    <row r="603" spans="1:22" x14ac:dyDescent="0.3">
      <c r="A603" t="s">
        <v>1374</v>
      </c>
      <c r="B603" s="34">
        <v>43375</v>
      </c>
      <c r="C603">
        <v>2018</v>
      </c>
      <c r="D603" t="s">
        <v>1375</v>
      </c>
      <c r="E603" t="s">
        <v>340</v>
      </c>
      <c r="F603" t="s">
        <v>2228</v>
      </c>
      <c r="G603" t="s">
        <v>106</v>
      </c>
      <c r="H603" t="s">
        <v>65</v>
      </c>
      <c r="I603" t="s">
        <v>107</v>
      </c>
      <c r="J603" t="s">
        <v>142</v>
      </c>
      <c r="K603" t="s">
        <v>59</v>
      </c>
      <c r="L603" t="s">
        <v>60</v>
      </c>
      <c r="M603" t="s">
        <v>61</v>
      </c>
      <c r="N603" s="34">
        <v>43377</v>
      </c>
      <c r="O603" s="62">
        <v>68850</v>
      </c>
      <c r="P603" s="62">
        <v>109200</v>
      </c>
      <c r="Q603" s="62">
        <v>40350</v>
      </c>
      <c r="R603">
        <v>16</v>
      </c>
      <c r="S603" s="62">
        <v>1747200</v>
      </c>
      <c r="T603" s="15">
        <v>7.0000000000000007E-2</v>
      </c>
      <c r="U603" s="62">
        <v>122304</v>
      </c>
      <c r="V603" s="62">
        <v>1624896</v>
      </c>
    </row>
    <row r="604" spans="1:22" x14ac:dyDescent="0.3">
      <c r="A604" t="s">
        <v>1376</v>
      </c>
      <c r="B604" s="34">
        <v>43376</v>
      </c>
      <c r="C604">
        <v>2018</v>
      </c>
      <c r="D604" t="s">
        <v>1377</v>
      </c>
      <c r="E604" t="s">
        <v>222</v>
      </c>
      <c r="F604" t="s">
        <v>71</v>
      </c>
      <c r="G604" t="s">
        <v>72</v>
      </c>
      <c r="H604" t="s">
        <v>155</v>
      </c>
      <c r="I604" t="s">
        <v>117</v>
      </c>
      <c r="J604" t="s">
        <v>284</v>
      </c>
      <c r="K604" t="s">
        <v>59</v>
      </c>
      <c r="L604" t="s">
        <v>60</v>
      </c>
      <c r="M604" t="s">
        <v>61</v>
      </c>
      <c r="N604" s="34">
        <v>43378</v>
      </c>
      <c r="O604" s="62">
        <v>33750</v>
      </c>
      <c r="P604" s="62">
        <v>55350</v>
      </c>
      <c r="Q604" s="62">
        <v>21600</v>
      </c>
      <c r="R604">
        <v>42</v>
      </c>
      <c r="S604" s="62">
        <v>2324700</v>
      </c>
      <c r="T604" s="15">
        <v>0.06</v>
      </c>
      <c r="U604" s="62">
        <v>139482</v>
      </c>
      <c r="V604" s="62">
        <v>2185218</v>
      </c>
    </row>
    <row r="605" spans="1:22" x14ac:dyDescent="0.3">
      <c r="A605" t="s">
        <v>1378</v>
      </c>
      <c r="B605" s="34">
        <v>43380</v>
      </c>
      <c r="C605">
        <v>2018</v>
      </c>
      <c r="D605" t="s">
        <v>686</v>
      </c>
      <c r="E605" t="s">
        <v>251</v>
      </c>
      <c r="F605" t="s">
        <v>71</v>
      </c>
      <c r="G605" t="s">
        <v>55</v>
      </c>
      <c r="H605" t="s">
        <v>122</v>
      </c>
      <c r="I605" t="s">
        <v>117</v>
      </c>
      <c r="J605" t="s">
        <v>93</v>
      </c>
      <c r="K605" t="s">
        <v>59</v>
      </c>
      <c r="L605" t="s">
        <v>67</v>
      </c>
      <c r="M605" t="s">
        <v>61</v>
      </c>
      <c r="N605" s="34">
        <v>43380</v>
      </c>
      <c r="O605" s="62">
        <v>16350</v>
      </c>
      <c r="P605" s="62">
        <v>39000</v>
      </c>
      <c r="Q605" s="62">
        <v>22650</v>
      </c>
      <c r="R605">
        <v>26</v>
      </c>
      <c r="S605" s="62">
        <v>1014000</v>
      </c>
      <c r="T605" s="15">
        <v>0.08</v>
      </c>
      <c r="U605" s="62">
        <v>81120</v>
      </c>
      <c r="V605" s="62">
        <v>932880</v>
      </c>
    </row>
    <row r="606" spans="1:22" x14ac:dyDescent="0.3">
      <c r="A606" t="s">
        <v>1379</v>
      </c>
      <c r="B606" s="34">
        <v>43380</v>
      </c>
      <c r="C606">
        <v>2018</v>
      </c>
      <c r="D606" t="s">
        <v>686</v>
      </c>
      <c r="E606" t="s">
        <v>251</v>
      </c>
      <c r="F606" t="s">
        <v>71</v>
      </c>
      <c r="G606" t="s">
        <v>55</v>
      </c>
      <c r="H606" t="s">
        <v>122</v>
      </c>
      <c r="I606" t="s">
        <v>117</v>
      </c>
      <c r="J606" t="s">
        <v>526</v>
      </c>
      <c r="K606" t="s">
        <v>81</v>
      </c>
      <c r="L606" t="s">
        <v>60</v>
      </c>
      <c r="M606" t="s">
        <v>61</v>
      </c>
      <c r="N606" s="34">
        <v>43382</v>
      </c>
      <c r="O606" s="62">
        <v>631650</v>
      </c>
      <c r="P606" s="62">
        <v>1214700</v>
      </c>
      <c r="Q606" s="62">
        <v>583050</v>
      </c>
      <c r="R606">
        <v>34</v>
      </c>
      <c r="S606" s="62">
        <v>41299800</v>
      </c>
      <c r="T606" s="15">
        <v>0.02</v>
      </c>
      <c r="U606" s="62">
        <v>825996</v>
      </c>
      <c r="V606" s="62">
        <v>40473804</v>
      </c>
    </row>
    <row r="607" spans="1:22" x14ac:dyDescent="0.3">
      <c r="A607" t="s">
        <v>1380</v>
      </c>
      <c r="B607" s="34">
        <v>43380</v>
      </c>
      <c r="C607">
        <v>2018</v>
      </c>
      <c r="D607" t="s">
        <v>1381</v>
      </c>
      <c r="E607" t="s">
        <v>376</v>
      </c>
      <c r="F607" t="s">
        <v>71</v>
      </c>
      <c r="G607" t="s">
        <v>87</v>
      </c>
      <c r="H607" t="s">
        <v>146</v>
      </c>
      <c r="I607" t="s">
        <v>57</v>
      </c>
      <c r="J607" t="s">
        <v>265</v>
      </c>
      <c r="K607" t="s">
        <v>59</v>
      </c>
      <c r="L607" t="s">
        <v>60</v>
      </c>
      <c r="M607" t="s">
        <v>76</v>
      </c>
      <c r="N607" s="34">
        <v>43381</v>
      </c>
      <c r="O607" s="62">
        <v>17700</v>
      </c>
      <c r="P607" s="62">
        <v>28200</v>
      </c>
      <c r="Q607" s="62">
        <v>10500</v>
      </c>
      <c r="R607">
        <v>5</v>
      </c>
      <c r="S607" s="62">
        <v>141000</v>
      </c>
      <c r="T607" s="15">
        <v>0.08</v>
      </c>
      <c r="U607" s="62">
        <v>11280</v>
      </c>
      <c r="V607" s="62">
        <v>129720</v>
      </c>
    </row>
    <row r="608" spans="1:22" x14ac:dyDescent="0.3">
      <c r="A608" t="s">
        <v>1382</v>
      </c>
      <c r="B608" s="34">
        <v>43382</v>
      </c>
      <c r="C608">
        <v>2018</v>
      </c>
      <c r="D608" t="s">
        <v>1383</v>
      </c>
      <c r="E608" t="s">
        <v>340</v>
      </c>
      <c r="F608" t="s">
        <v>2228</v>
      </c>
      <c r="G608" t="s">
        <v>72</v>
      </c>
      <c r="H608" t="s">
        <v>65</v>
      </c>
      <c r="I608" t="s">
        <v>117</v>
      </c>
      <c r="J608" t="s">
        <v>415</v>
      </c>
      <c r="K608" t="s">
        <v>59</v>
      </c>
      <c r="L608" t="s">
        <v>60</v>
      </c>
      <c r="M608" t="s">
        <v>61</v>
      </c>
      <c r="N608" s="34">
        <v>43384</v>
      </c>
      <c r="O608" s="62">
        <v>54750</v>
      </c>
      <c r="P608" s="62">
        <v>89700</v>
      </c>
      <c r="Q608" s="62">
        <v>34950</v>
      </c>
      <c r="R608">
        <v>50</v>
      </c>
      <c r="S608" s="62">
        <v>4485000</v>
      </c>
      <c r="T608" s="15">
        <v>0.02</v>
      </c>
      <c r="U608" s="62">
        <v>89700</v>
      </c>
      <c r="V608" s="62">
        <v>4395300</v>
      </c>
    </row>
    <row r="609" spans="1:22" x14ac:dyDescent="0.3">
      <c r="A609" t="s">
        <v>1384</v>
      </c>
      <c r="B609" s="34">
        <v>43382</v>
      </c>
      <c r="C609">
        <v>2018</v>
      </c>
      <c r="D609" t="s">
        <v>1385</v>
      </c>
      <c r="E609" t="s">
        <v>133</v>
      </c>
      <c r="F609" t="s">
        <v>2228</v>
      </c>
      <c r="G609" t="s">
        <v>72</v>
      </c>
      <c r="H609" t="s">
        <v>65</v>
      </c>
      <c r="I609" t="s">
        <v>57</v>
      </c>
      <c r="J609" t="s">
        <v>442</v>
      </c>
      <c r="K609" t="s">
        <v>59</v>
      </c>
      <c r="L609" t="s">
        <v>67</v>
      </c>
      <c r="M609" t="s">
        <v>61</v>
      </c>
      <c r="N609" s="34">
        <v>43382</v>
      </c>
      <c r="O609" s="62">
        <v>22950</v>
      </c>
      <c r="P609" s="62">
        <v>41700</v>
      </c>
      <c r="Q609" s="62">
        <v>18750</v>
      </c>
      <c r="R609">
        <v>44</v>
      </c>
      <c r="S609" s="62">
        <v>1834800</v>
      </c>
      <c r="T609" s="15">
        <v>7.0000000000000007E-2</v>
      </c>
      <c r="U609" s="62">
        <v>128436</v>
      </c>
      <c r="V609" s="62">
        <v>1706364</v>
      </c>
    </row>
    <row r="610" spans="1:22" x14ac:dyDescent="0.3">
      <c r="A610" t="s">
        <v>1386</v>
      </c>
      <c r="B610" s="34">
        <v>43382</v>
      </c>
      <c r="C610">
        <v>2018</v>
      </c>
      <c r="D610" t="s">
        <v>1359</v>
      </c>
      <c r="E610" t="s">
        <v>521</v>
      </c>
      <c r="F610" t="s">
        <v>71</v>
      </c>
      <c r="G610" t="s">
        <v>72</v>
      </c>
      <c r="H610" t="s">
        <v>88</v>
      </c>
      <c r="I610" t="s">
        <v>107</v>
      </c>
      <c r="J610" t="s">
        <v>473</v>
      </c>
      <c r="K610" t="s">
        <v>59</v>
      </c>
      <c r="L610" t="s">
        <v>60</v>
      </c>
      <c r="M610" t="s">
        <v>61</v>
      </c>
      <c r="N610" s="34">
        <v>43384</v>
      </c>
      <c r="O610" s="62">
        <v>32700</v>
      </c>
      <c r="P610" s="62">
        <v>52800</v>
      </c>
      <c r="Q610" s="62">
        <v>20100</v>
      </c>
      <c r="R610">
        <v>1</v>
      </c>
      <c r="S610" s="62">
        <v>52800</v>
      </c>
      <c r="T610" s="15">
        <v>0.04</v>
      </c>
      <c r="U610" s="62">
        <v>2112</v>
      </c>
      <c r="V610" s="62">
        <v>50688</v>
      </c>
    </row>
    <row r="611" spans="1:22" x14ac:dyDescent="0.3">
      <c r="A611" t="s">
        <v>1387</v>
      </c>
      <c r="B611" s="34">
        <v>43383</v>
      </c>
      <c r="C611">
        <v>2018</v>
      </c>
      <c r="D611" t="s">
        <v>681</v>
      </c>
      <c r="E611" t="s">
        <v>206</v>
      </c>
      <c r="F611" t="s">
        <v>71</v>
      </c>
      <c r="G611" t="s">
        <v>106</v>
      </c>
      <c r="H611" t="s">
        <v>155</v>
      </c>
      <c r="I611" t="s">
        <v>117</v>
      </c>
      <c r="J611" t="s">
        <v>500</v>
      </c>
      <c r="K611" t="s">
        <v>59</v>
      </c>
      <c r="L611" t="s">
        <v>60</v>
      </c>
      <c r="M611" t="s">
        <v>76</v>
      </c>
      <c r="N611" s="34">
        <v>43385</v>
      </c>
      <c r="O611" s="62">
        <v>36750</v>
      </c>
      <c r="P611" s="62">
        <v>58350</v>
      </c>
      <c r="Q611" s="62">
        <v>21600</v>
      </c>
      <c r="R611">
        <v>32</v>
      </c>
      <c r="S611" s="62">
        <v>1867200</v>
      </c>
      <c r="T611" s="15">
        <v>0.1</v>
      </c>
      <c r="U611" s="62">
        <v>186720</v>
      </c>
      <c r="V611" s="62">
        <v>1680480</v>
      </c>
    </row>
    <row r="612" spans="1:22" x14ac:dyDescent="0.3">
      <c r="A612" t="s">
        <v>1388</v>
      </c>
      <c r="B612" s="34">
        <v>43383</v>
      </c>
      <c r="C612">
        <v>2018</v>
      </c>
      <c r="D612" t="s">
        <v>1389</v>
      </c>
      <c r="E612" t="s">
        <v>159</v>
      </c>
      <c r="F612" t="s">
        <v>71</v>
      </c>
      <c r="G612" t="s">
        <v>72</v>
      </c>
      <c r="H612" t="s">
        <v>122</v>
      </c>
      <c r="I612" t="s">
        <v>107</v>
      </c>
      <c r="J612" t="s">
        <v>410</v>
      </c>
      <c r="K612" t="s">
        <v>81</v>
      </c>
      <c r="L612" t="s">
        <v>60</v>
      </c>
      <c r="M612" t="s">
        <v>61</v>
      </c>
      <c r="N612" s="34">
        <v>43384</v>
      </c>
      <c r="O612" s="62">
        <v>97650</v>
      </c>
      <c r="P612" s="62">
        <v>464700</v>
      </c>
      <c r="Q612" s="62">
        <v>367050</v>
      </c>
      <c r="R612">
        <v>6</v>
      </c>
      <c r="S612" s="62">
        <v>2788200</v>
      </c>
      <c r="T612" s="15">
        <v>0.01</v>
      </c>
      <c r="U612" s="62">
        <v>27882</v>
      </c>
      <c r="V612" s="62">
        <v>2760318</v>
      </c>
    </row>
    <row r="613" spans="1:22" x14ac:dyDescent="0.3">
      <c r="A613" t="s">
        <v>1390</v>
      </c>
      <c r="B613" s="34">
        <v>43384</v>
      </c>
      <c r="C613">
        <v>2018</v>
      </c>
      <c r="D613" t="s">
        <v>1391</v>
      </c>
      <c r="E613" t="s">
        <v>1291</v>
      </c>
      <c r="F613" t="s">
        <v>71</v>
      </c>
      <c r="G613" t="s">
        <v>55</v>
      </c>
      <c r="H613" t="s">
        <v>122</v>
      </c>
      <c r="I613" t="s">
        <v>92</v>
      </c>
      <c r="J613" t="s">
        <v>931</v>
      </c>
      <c r="K613" t="s">
        <v>59</v>
      </c>
      <c r="L613" t="s">
        <v>60</v>
      </c>
      <c r="M613" t="s">
        <v>61</v>
      </c>
      <c r="N613" s="34">
        <v>43388</v>
      </c>
      <c r="O613" s="62">
        <v>27600</v>
      </c>
      <c r="P613" s="62">
        <v>43200</v>
      </c>
      <c r="Q613" s="62">
        <v>15600</v>
      </c>
      <c r="R613">
        <v>49</v>
      </c>
      <c r="S613" s="62">
        <v>2116800</v>
      </c>
      <c r="T613" s="15">
        <v>0.01</v>
      </c>
      <c r="U613" s="62">
        <v>21168</v>
      </c>
      <c r="V613" s="62">
        <v>2095632</v>
      </c>
    </row>
    <row r="614" spans="1:22" x14ac:dyDescent="0.3">
      <c r="A614" t="s">
        <v>1392</v>
      </c>
      <c r="B614" s="34">
        <v>43387</v>
      </c>
      <c r="C614">
        <v>2018</v>
      </c>
      <c r="D614" t="s">
        <v>1393</v>
      </c>
      <c r="E614" t="s">
        <v>206</v>
      </c>
      <c r="F614" t="s">
        <v>71</v>
      </c>
      <c r="G614" t="s">
        <v>55</v>
      </c>
      <c r="H614" t="s">
        <v>155</v>
      </c>
      <c r="I614" t="s">
        <v>74</v>
      </c>
      <c r="J614" t="s">
        <v>349</v>
      </c>
      <c r="K614" t="s">
        <v>59</v>
      </c>
      <c r="L614" t="s">
        <v>67</v>
      </c>
      <c r="M614" t="s">
        <v>61</v>
      </c>
      <c r="N614" s="34">
        <v>43389</v>
      </c>
      <c r="O614" s="62">
        <v>166650</v>
      </c>
      <c r="P614" s="62">
        <v>297600</v>
      </c>
      <c r="Q614" s="62">
        <v>130950</v>
      </c>
      <c r="R614">
        <v>1</v>
      </c>
      <c r="S614" s="62">
        <v>297600</v>
      </c>
      <c r="T614" s="15">
        <v>0.05</v>
      </c>
      <c r="U614" s="62">
        <v>14880</v>
      </c>
      <c r="V614" s="62">
        <v>282720</v>
      </c>
    </row>
    <row r="615" spans="1:22" x14ac:dyDescent="0.3">
      <c r="A615" t="s">
        <v>1394</v>
      </c>
      <c r="B615" s="34">
        <v>43389</v>
      </c>
      <c r="C615">
        <v>2018</v>
      </c>
      <c r="D615" t="s">
        <v>1395</v>
      </c>
      <c r="E615" t="s">
        <v>1396</v>
      </c>
      <c r="F615" t="s">
        <v>71</v>
      </c>
      <c r="G615" t="s">
        <v>72</v>
      </c>
      <c r="H615" t="s">
        <v>146</v>
      </c>
      <c r="I615" t="s">
        <v>107</v>
      </c>
      <c r="J615" t="s">
        <v>648</v>
      </c>
      <c r="K615" t="s">
        <v>253</v>
      </c>
      <c r="L615" t="s">
        <v>136</v>
      </c>
      <c r="M615" t="s">
        <v>61</v>
      </c>
      <c r="N615" s="34">
        <v>43389</v>
      </c>
      <c r="O615" s="62">
        <v>170700</v>
      </c>
      <c r="P615" s="62">
        <v>279750</v>
      </c>
      <c r="Q615" s="62">
        <v>109050</v>
      </c>
      <c r="R615">
        <v>44</v>
      </c>
      <c r="S615" s="62">
        <v>12309000</v>
      </c>
      <c r="T615" s="15">
        <v>0.03</v>
      </c>
      <c r="U615" s="62">
        <v>369270</v>
      </c>
      <c r="V615" s="62">
        <v>11939730</v>
      </c>
    </row>
    <row r="616" spans="1:22" x14ac:dyDescent="0.3">
      <c r="A616" t="s">
        <v>1397</v>
      </c>
      <c r="B616" s="34">
        <v>43389</v>
      </c>
      <c r="C616">
        <v>2018</v>
      </c>
      <c r="D616" t="s">
        <v>1350</v>
      </c>
      <c r="E616" t="s">
        <v>1351</v>
      </c>
      <c r="F616" t="s">
        <v>2228</v>
      </c>
      <c r="G616" t="s">
        <v>72</v>
      </c>
      <c r="H616" t="s">
        <v>56</v>
      </c>
      <c r="I616" t="s">
        <v>57</v>
      </c>
      <c r="J616" t="s">
        <v>382</v>
      </c>
      <c r="K616" t="s">
        <v>59</v>
      </c>
      <c r="L616" t="s">
        <v>60</v>
      </c>
      <c r="M616" t="s">
        <v>61</v>
      </c>
      <c r="N616" s="34">
        <v>43390</v>
      </c>
      <c r="O616" s="62">
        <v>41100</v>
      </c>
      <c r="P616" s="62">
        <v>67350</v>
      </c>
      <c r="Q616" s="62">
        <v>26250</v>
      </c>
      <c r="R616">
        <v>15</v>
      </c>
      <c r="S616" s="62">
        <v>1010250</v>
      </c>
      <c r="T616" s="15">
        <v>0.05</v>
      </c>
      <c r="U616" s="62">
        <v>50513</v>
      </c>
      <c r="V616" s="62">
        <v>959738</v>
      </c>
    </row>
    <row r="617" spans="1:22" x14ac:dyDescent="0.3">
      <c r="A617" t="s">
        <v>1398</v>
      </c>
      <c r="B617" s="34">
        <v>43390</v>
      </c>
      <c r="C617">
        <v>2018</v>
      </c>
      <c r="D617" t="s">
        <v>660</v>
      </c>
      <c r="E617" t="s">
        <v>215</v>
      </c>
      <c r="F617" t="s">
        <v>71</v>
      </c>
      <c r="G617" t="s">
        <v>55</v>
      </c>
      <c r="H617" t="s">
        <v>146</v>
      </c>
      <c r="I617" t="s">
        <v>74</v>
      </c>
      <c r="J617" t="s">
        <v>226</v>
      </c>
      <c r="K617" t="s">
        <v>81</v>
      </c>
      <c r="L617" t="s">
        <v>227</v>
      </c>
      <c r="M617" t="s">
        <v>61</v>
      </c>
      <c r="N617" s="34">
        <v>43392</v>
      </c>
      <c r="O617" s="62">
        <v>132300</v>
      </c>
      <c r="P617" s="62">
        <v>314850</v>
      </c>
      <c r="Q617" s="62">
        <v>182550</v>
      </c>
      <c r="R617">
        <v>49</v>
      </c>
      <c r="S617" s="62">
        <v>15427650</v>
      </c>
      <c r="T617" s="15">
        <v>0.06</v>
      </c>
      <c r="U617" s="62">
        <v>925659</v>
      </c>
      <c r="V617" s="62">
        <v>14501991</v>
      </c>
    </row>
    <row r="618" spans="1:22" x14ac:dyDescent="0.3">
      <c r="A618" t="s">
        <v>1399</v>
      </c>
      <c r="B618" s="34">
        <v>43394</v>
      </c>
      <c r="C618">
        <v>2018</v>
      </c>
      <c r="D618" t="s">
        <v>1256</v>
      </c>
      <c r="E618" t="s">
        <v>141</v>
      </c>
      <c r="F618" t="s">
        <v>71</v>
      </c>
      <c r="G618" t="s">
        <v>55</v>
      </c>
      <c r="H618" t="s">
        <v>112</v>
      </c>
      <c r="I618" t="s">
        <v>107</v>
      </c>
      <c r="J618" t="s">
        <v>480</v>
      </c>
      <c r="K618" t="s">
        <v>253</v>
      </c>
      <c r="L618" t="s">
        <v>459</v>
      </c>
      <c r="M618" t="s">
        <v>61</v>
      </c>
      <c r="N618" s="34">
        <v>43395</v>
      </c>
      <c r="O618" s="62">
        <v>842400</v>
      </c>
      <c r="P618" s="62">
        <v>2054700</v>
      </c>
      <c r="Q618" s="62">
        <v>1212300</v>
      </c>
      <c r="R618">
        <v>7</v>
      </c>
      <c r="S618" s="62">
        <v>14382900</v>
      </c>
      <c r="T618" s="15">
        <v>0.02</v>
      </c>
      <c r="U618" s="62">
        <v>287658</v>
      </c>
      <c r="V618" s="62">
        <v>14095242</v>
      </c>
    </row>
    <row r="619" spans="1:22" x14ac:dyDescent="0.3">
      <c r="A619" t="s">
        <v>1400</v>
      </c>
      <c r="B619" s="34">
        <v>43396</v>
      </c>
      <c r="C619">
        <v>2018</v>
      </c>
      <c r="D619" t="s">
        <v>1149</v>
      </c>
      <c r="E619" t="s">
        <v>1150</v>
      </c>
      <c r="F619" t="s">
        <v>71</v>
      </c>
      <c r="G619" t="s">
        <v>106</v>
      </c>
      <c r="H619" t="s">
        <v>185</v>
      </c>
      <c r="I619" t="s">
        <v>117</v>
      </c>
      <c r="J619" t="s">
        <v>1105</v>
      </c>
      <c r="K619" t="s">
        <v>59</v>
      </c>
      <c r="L619" t="s">
        <v>67</v>
      </c>
      <c r="M619" t="s">
        <v>61</v>
      </c>
      <c r="N619" s="34">
        <v>43398</v>
      </c>
      <c r="O619" s="62">
        <v>14100</v>
      </c>
      <c r="P619" s="62">
        <v>28200</v>
      </c>
      <c r="Q619" s="62">
        <v>14100</v>
      </c>
      <c r="R619">
        <v>22</v>
      </c>
      <c r="S619" s="62">
        <v>620400</v>
      </c>
      <c r="T619" s="15">
        <v>7.0000000000000007E-2</v>
      </c>
      <c r="U619" s="62">
        <v>43428</v>
      </c>
      <c r="V619" s="62">
        <v>576972</v>
      </c>
    </row>
    <row r="620" spans="1:22" x14ac:dyDescent="0.3">
      <c r="A620" t="s">
        <v>1401</v>
      </c>
      <c r="B620" s="34">
        <v>43397</v>
      </c>
      <c r="C620">
        <v>2018</v>
      </c>
      <c r="D620" t="s">
        <v>1402</v>
      </c>
      <c r="E620" t="s">
        <v>724</v>
      </c>
      <c r="F620" t="s">
        <v>71</v>
      </c>
      <c r="G620" t="s">
        <v>55</v>
      </c>
      <c r="H620" t="s">
        <v>185</v>
      </c>
      <c r="I620" t="s">
        <v>92</v>
      </c>
      <c r="J620" t="s">
        <v>591</v>
      </c>
      <c r="K620" t="s">
        <v>59</v>
      </c>
      <c r="L620" t="s">
        <v>60</v>
      </c>
      <c r="M620" t="s">
        <v>61</v>
      </c>
      <c r="N620" s="34">
        <v>43399</v>
      </c>
      <c r="O620" s="62">
        <v>165600</v>
      </c>
      <c r="P620" s="62">
        <v>254700</v>
      </c>
      <c r="Q620" s="62">
        <v>89100</v>
      </c>
      <c r="R620">
        <v>1</v>
      </c>
      <c r="S620" s="62">
        <v>254700</v>
      </c>
      <c r="T620" s="15">
        <v>0.03</v>
      </c>
      <c r="U620" s="62">
        <v>7641</v>
      </c>
      <c r="V620" s="62">
        <v>247059</v>
      </c>
    </row>
    <row r="621" spans="1:22" x14ac:dyDescent="0.3">
      <c r="A621" t="s">
        <v>1403</v>
      </c>
      <c r="B621" s="34">
        <v>43399</v>
      </c>
      <c r="C621">
        <v>2018</v>
      </c>
      <c r="D621" t="s">
        <v>293</v>
      </c>
      <c r="E621" t="s">
        <v>145</v>
      </c>
      <c r="F621" t="s">
        <v>71</v>
      </c>
      <c r="G621" t="s">
        <v>106</v>
      </c>
      <c r="H621" t="s">
        <v>146</v>
      </c>
      <c r="I621" t="s">
        <v>92</v>
      </c>
      <c r="J621" t="s">
        <v>297</v>
      </c>
      <c r="K621" t="s">
        <v>59</v>
      </c>
      <c r="L621" t="s">
        <v>67</v>
      </c>
      <c r="M621" t="s">
        <v>76</v>
      </c>
      <c r="N621" s="34">
        <v>43404</v>
      </c>
      <c r="O621" s="62">
        <v>52200</v>
      </c>
      <c r="P621" s="62">
        <v>81450</v>
      </c>
      <c r="Q621" s="62">
        <v>29250</v>
      </c>
      <c r="R621">
        <v>48</v>
      </c>
      <c r="S621" s="62">
        <v>3909600</v>
      </c>
      <c r="T621" s="15">
        <v>0.05</v>
      </c>
      <c r="U621" s="62">
        <v>195480</v>
      </c>
      <c r="V621" s="62">
        <v>3714120</v>
      </c>
    </row>
    <row r="622" spans="1:22" x14ac:dyDescent="0.3">
      <c r="A622" t="s">
        <v>1404</v>
      </c>
      <c r="B622" s="34">
        <v>43400</v>
      </c>
      <c r="C622">
        <v>2018</v>
      </c>
      <c r="D622" t="s">
        <v>1405</v>
      </c>
      <c r="E622" t="s">
        <v>184</v>
      </c>
      <c r="F622" t="s">
        <v>71</v>
      </c>
      <c r="G622" t="s">
        <v>87</v>
      </c>
      <c r="H622" t="s">
        <v>97</v>
      </c>
      <c r="I622" t="s">
        <v>92</v>
      </c>
      <c r="J622" t="s">
        <v>615</v>
      </c>
      <c r="K622" t="s">
        <v>59</v>
      </c>
      <c r="L622" t="s">
        <v>67</v>
      </c>
      <c r="M622" t="s">
        <v>61</v>
      </c>
      <c r="N622" s="34">
        <v>43404</v>
      </c>
      <c r="O622" s="62">
        <v>78300</v>
      </c>
      <c r="P622" s="62">
        <v>147750</v>
      </c>
      <c r="Q622" s="62">
        <v>69450</v>
      </c>
      <c r="R622">
        <v>21</v>
      </c>
      <c r="S622" s="62">
        <v>3102750</v>
      </c>
      <c r="T622" s="15">
        <v>0.1</v>
      </c>
      <c r="U622" s="62">
        <v>310275</v>
      </c>
      <c r="V622" s="62">
        <v>2792475</v>
      </c>
    </row>
    <row r="623" spans="1:22" x14ac:dyDescent="0.3">
      <c r="A623" t="s">
        <v>1406</v>
      </c>
      <c r="B623" s="34">
        <v>43401</v>
      </c>
      <c r="C623">
        <v>2018</v>
      </c>
      <c r="D623" t="s">
        <v>835</v>
      </c>
      <c r="E623" t="s">
        <v>169</v>
      </c>
      <c r="F623" t="s">
        <v>2228</v>
      </c>
      <c r="G623" t="s">
        <v>72</v>
      </c>
      <c r="H623" t="s">
        <v>65</v>
      </c>
      <c r="I623" t="s">
        <v>92</v>
      </c>
      <c r="J623" t="s">
        <v>963</v>
      </c>
      <c r="K623" t="s">
        <v>59</v>
      </c>
      <c r="L623" t="s">
        <v>67</v>
      </c>
      <c r="M623" t="s">
        <v>61</v>
      </c>
      <c r="N623" s="34">
        <v>43405</v>
      </c>
      <c r="O623" s="62">
        <v>13800</v>
      </c>
      <c r="P623" s="62">
        <v>27150</v>
      </c>
      <c r="Q623" s="62">
        <v>13350</v>
      </c>
      <c r="R623">
        <v>48</v>
      </c>
      <c r="S623" s="62">
        <v>1303200</v>
      </c>
      <c r="T623" s="15">
        <v>0.02</v>
      </c>
      <c r="U623" s="62">
        <v>26064</v>
      </c>
      <c r="V623" s="62">
        <v>1277136</v>
      </c>
    </row>
    <row r="624" spans="1:22" x14ac:dyDescent="0.3">
      <c r="A624" t="s">
        <v>1407</v>
      </c>
      <c r="B624" s="34">
        <v>43402</v>
      </c>
      <c r="C624">
        <v>2018</v>
      </c>
      <c r="D624" t="s">
        <v>1408</v>
      </c>
      <c r="E624" t="s">
        <v>1271</v>
      </c>
      <c r="F624" t="s">
        <v>71</v>
      </c>
      <c r="G624" t="s">
        <v>106</v>
      </c>
      <c r="H624" t="s">
        <v>122</v>
      </c>
      <c r="I624" t="s">
        <v>57</v>
      </c>
      <c r="J624" t="s">
        <v>75</v>
      </c>
      <c r="K624" t="s">
        <v>59</v>
      </c>
      <c r="L624" t="s">
        <v>67</v>
      </c>
      <c r="M624" t="s">
        <v>61</v>
      </c>
      <c r="N624" s="34">
        <v>43402</v>
      </c>
      <c r="O624" s="62">
        <v>36150</v>
      </c>
      <c r="P624" s="62">
        <v>55650</v>
      </c>
      <c r="Q624" s="62">
        <v>19500</v>
      </c>
      <c r="R624">
        <v>13</v>
      </c>
      <c r="S624" s="62">
        <v>723450</v>
      </c>
      <c r="T624" s="15">
        <v>0.06</v>
      </c>
      <c r="U624" s="62">
        <v>43407</v>
      </c>
      <c r="V624" s="62">
        <v>680043</v>
      </c>
    </row>
    <row r="625" spans="1:22" x14ac:dyDescent="0.3">
      <c r="A625" t="s">
        <v>1409</v>
      </c>
      <c r="B625" s="34">
        <v>43403</v>
      </c>
      <c r="C625">
        <v>2018</v>
      </c>
      <c r="D625" t="s">
        <v>550</v>
      </c>
      <c r="E625" t="s">
        <v>551</v>
      </c>
      <c r="F625" t="s">
        <v>71</v>
      </c>
      <c r="G625" t="s">
        <v>72</v>
      </c>
      <c r="H625" t="s">
        <v>112</v>
      </c>
      <c r="I625" t="s">
        <v>57</v>
      </c>
      <c r="J625" t="s">
        <v>530</v>
      </c>
      <c r="K625" t="s">
        <v>59</v>
      </c>
      <c r="L625" t="s">
        <v>136</v>
      </c>
      <c r="M625" t="s">
        <v>61</v>
      </c>
      <c r="N625" s="34">
        <v>43405</v>
      </c>
      <c r="O625" s="62">
        <v>37500</v>
      </c>
      <c r="P625" s="62">
        <v>85200</v>
      </c>
      <c r="Q625" s="62">
        <v>47700</v>
      </c>
      <c r="R625">
        <v>21</v>
      </c>
      <c r="S625" s="62">
        <v>1789200</v>
      </c>
      <c r="T625" s="15">
        <v>7.0000000000000007E-2</v>
      </c>
      <c r="U625" s="62">
        <v>125244</v>
      </c>
      <c r="V625" s="62">
        <v>1663956</v>
      </c>
    </row>
    <row r="626" spans="1:22" x14ac:dyDescent="0.3">
      <c r="A626" t="s">
        <v>1410</v>
      </c>
      <c r="B626" s="34">
        <v>43403</v>
      </c>
      <c r="C626">
        <v>2018</v>
      </c>
      <c r="D626" t="s">
        <v>78</v>
      </c>
      <c r="E626" t="s">
        <v>79</v>
      </c>
      <c r="F626" t="s">
        <v>2228</v>
      </c>
      <c r="G626" t="s">
        <v>72</v>
      </c>
      <c r="H626" t="s">
        <v>56</v>
      </c>
      <c r="I626" t="s">
        <v>57</v>
      </c>
      <c r="J626" t="s">
        <v>446</v>
      </c>
      <c r="K626" t="s">
        <v>59</v>
      </c>
      <c r="L626" t="s">
        <v>60</v>
      </c>
      <c r="M626" t="s">
        <v>61</v>
      </c>
      <c r="N626" s="34">
        <v>43405</v>
      </c>
      <c r="O626" s="62">
        <v>33900</v>
      </c>
      <c r="P626" s="62">
        <v>53700</v>
      </c>
      <c r="Q626" s="62">
        <v>19800</v>
      </c>
      <c r="R626">
        <v>43</v>
      </c>
      <c r="S626" s="62">
        <v>2309100</v>
      </c>
      <c r="T626" s="15">
        <v>0.08</v>
      </c>
      <c r="U626" s="62">
        <v>184728</v>
      </c>
      <c r="V626" s="62">
        <v>2124372</v>
      </c>
    </row>
    <row r="627" spans="1:22" x14ac:dyDescent="0.3">
      <c r="A627" t="s">
        <v>1411</v>
      </c>
      <c r="B627" s="34">
        <v>43404</v>
      </c>
      <c r="C627">
        <v>2018</v>
      </c>
      <c r="D627" t="s">
        <v>171</v>
      </c>
      <c r="E627" t="s">
        <v>172</v>
      </c>
      <c r="F627" t="s">
        <v>2228</v>
      </c>
      <c r="G627" t="s">
        <v>106</v>
      </c>
      <c r="H627" t="s">
        <v>65</v>
      </c>
      <c r="I627" t="s">
        <v>117</v>
      </c>
      <c r="J627" t="s">
        <v>465</v>
      </c>
      <c r="K627" t="s">
        <v>59</v>
      </c>
      <c r="L627" t="s">
        <v>60</v>
      </c>
      <c r="M627" t="s">
        <v>61</v>
      </c>
      <c r="N627" s="34">
        <v>43405</v>
      </c>
      <c r="O627" s="62">
        <v>52500</v>
      </c>
      <c r="P627" s="62">
        <v>86100</v>
      </c>
      <c r="Q627" s="62">
        <v>33600</v>
      </c>
      <c r="R627">
        <v>41</v>
      </c>
      <c r="S627" s="62">
        <v>3530100</v>
      </c>
      <c r="T627" s="15">
        <v>0.08</v>
      </c>
      <c r="U627" s="62">
        <v>282408</v>
      </c>
      <c r="V627" s="62">
        <v>3247692</v>
      </c>
    </row>
    <row r="628" spans="1:22" x14ac:dyDescent="0.3">
      <c r="A628" t="s">
        <v>1412</v>
      </c>
      <c r="B628" s="34">
        <v>43405</v>
      </c>
      <c r="C628">
        <v>2018</v>
      </c>
      <c r="D628" t="s">
        <v>495</v>
      </c>
      <c r="E628" t="s">
        <v>154</v>
      </c>
      <c r="F628" t="s">
        <v>71</v>
      </c>
      <c r="G628" t="s">
        <v>87</v>
      </c>
      <c r="H628" t="s">
        <v>155</v>
      </c>
      <c r="I628" t="s">
        <v>74</v>
      </c>
      <c r="J628" t="s">
        <v>691</v>
      </c>
      <c r="K628" t="s">
        <v>59</v>
      </c>
      <c r="L628" t="s">
        <v>136</v>
      </c>
      <c r="M628" t="s">
        <v>61</v>
      </c>
      <c r="N628" s="34">
        <v>43408</v>
      </c>
      <c r="O628" s="62">
        <v>61500</v>
      </c>
      <c r="P628" s="62">
        <v>139650</v>
      </c>
      <c r="Q628" s="62">
        <v>78150</v>
      </c>
      <c r="R628">
        <v>26</v>
      </c>
      <c r="S628" s="62">
        <v>3630900</v>
      </c>
      <c r="T628" s="15">
        <v>0.06</v>
      </c>
      <c r="U628" s="62">
        <v>217854</v>
      </c>
      <c r="V628" s="62">
        <v>3413046</v>
      </c>
    </row>
    <row r="629" spans="1:22" x14ac:dyDescent="0.3">
      <c r="A629" t="s">
        <v>1413</v>
      </c>
      <c r="B629" s="34">
        <v>43408</v>
      </c>
      <c r="C629">
        <v>2018</v>
      </c>
      <c r="D629" t="s">
        <v>1414</v>
      </c>
      <c r="E629" t="s">
        <v>756</v>
      </c>
      <c r="F629" t="s">
        <v>71</v>
      </c>
      <c r="G629" t="s">
        <v>55</v>
      </c>
      <c r="H629" t="s">
        <v>146</v>
      </c>
      <c r="I629" t="s">
        <v>92</v>
      </c>
      <c r="J629" t="s">
        <v>190</v>
      </c>
      <c r="K629" t="s">
        <v>81</v>
      </c>
      <c r="L629" t="s">
        <v>60</v>
      </c>
      <c r="M629" t="s">
        <v>61</v>
      </c>
      <c r="N629" s="34">
        <v>43415</v>
      </c>
      <c r="O629" s="62">
        <v>480300</v>
      </c>
      <c r="P629" s="62">
        <v>2287200</v>
      </c>
      <c r="Q629" s="62">
        <v>1806900</v>
      </c>
      <c r="R629">
        <v>14</v>
      </c>
      <c r="S629" s="62">
        <v>32020800</v>
      </c>
      <c r="T629" s="15">
        <v>0.03</v>
      </c>
      <c r="U629" s="62">
        <v>960624</v>
      </c>
      <c r="V629" s="62">
        <v>31060176</v>
      </c>
    </row>
    <row r="630" spans="1:22" x14ac:dyDescent="0.3">
      <c r="A630" t="s">
        <v>1415</v>
      </c>
      <c r="B630" s="34">
        <v>43408</v>
      </c>
      <c r="C630">
        <v>2018</v>
      </c>
      <c r="D630" t="s">
        <v>1416</v>
      </c>
      <c r="E630" t="s">
        <v>145</v>
      </c>
      <c r="F630" t="s">
        <v>71</v>
      </c>
      <c r="G630" t="s">
        <v>72</v>
      </c>
      <c r="H630" t="s">
        <v>146</v>
      </c>
      <c r="I630" t="s">
        <v>107</v>
      </c>
      <c r="J630" t="s">
        <v>510</v>
      </c>
      <c r="K630" t="s">
        <v>59</v>
      </c>
      <c r="L630" t="s">
        <v>67</v>
      </c>
      <c r="M630" t="s">
        <v>76</v>
      </c>
      <c r="N630" s="34">
        <v>43409</v>
      </c>
      <c r="O630" s="62">
        <v>49800</v>
      </c>
      <c r="P630" s="62">
        <v>77700</v>
      </c>
      <c r="Q630" s="62">
        <v>27900</v>
      </c>
      <c r="R630">
        <v>1</v>
      </c>
      <c r="S630" s="62">
        <v>77700</v>
      </c>
      <c r="T630" s="15">
        <v>0</v>
      </c>
      <c r="U630">
        <v>0</v>
      </c>
      <c r="V630" s="62">
        <v>77700</v>
      </c>
    </row>
    <row r="631" spans="1:22" x14ac:dyDescent="0.3">
      <c r="A631" t="s">
        <v>1417</v>
      </c>
      <c r="B631" s="34">
        <v>43408</v>
      </c>
      <c r="C631">
        <v>2018</v>
      </c>
      <c r="D631" t="s">
        <v>330</v>
      </c>
      <c r="E631" t="s">
        <v>172</v>
      </c>
      <c r="F631" t="s">
        <v>2228</v>
      </c>
      <c r="G631" t="s">
        <v>87</v>
      </c>
      <c r="H631" t="s">
        <v>65</v>
      </c>
      <c r="I631" t="s">
        <v>74</v>
      </c>
      <c r="J631" t="s">
        <v>265</v>
      </c>
      <c r="K631" t="s">
        <v>59</v>
      </c>
      <c r="L631" t="s">
        <v>60</v>
      </c>
      <c r="M631" t="s">
        <v>61</v>
      </c>
      <c r="N631" s="34">
        <v>43409</v>
      </c>
      <c r="O631" s="62">
        <v>17700</v>
      </c>
      <c r="P631" s="62">
        <v>28200</v>
      </c>
      <c r="Q631" s="62">
        <v>10500</v>
      </c>
      <c r="R631">
        <v>8</v>
      </c>
      <c r="S631" s="62">
        <v>225600</v>
      </c>
      <c r="T631" s="15">
        <v>0.05</v>
      </c>
      <c r="U631" s="62">
        <v>11280</v>
      </c>
      <c r="V631" s="62">
        <v>214320</v>
      </c>
    </row>
    <row r="632" spans="1:22" x14ac:dyDescent="0.3">
      <c r="A632" t="s">
        <v>1418</v>
      </c>
      <c r="B632" s="34">
        <v>43409</v>
      </c>
      <c r="C632">
        <v>2018</v>
      </c>
      <c r="D632" t="s">
        <v>1419</v>
      </c>
      <c r="E632" t="s">
        <v>116</v>
      </c>
      <c r="F632" t="s">
        <v>2228</v>
      </c>
      <c r="G632" t="s">
        <v>55</v>
      </c>
      <c r="H632" t="s">
        <v>65</v>
      </c>
      <c r="I632" t="s">
        <v>57</v>
      </c>
      <c r="J632" t="s">
        <v>1061</v>
      </c>
      <c r="K632" t="s">
        <v>59</v>
      </c>
      <c r="L632" t="s">
        <v>60</v>
      </c>
      <c r="M632" t="s">
        <v>61</v>
      </c>
      <c r="N632" s="34">
        <v>43411</v>
      </c>
      <c r="O632" s="62">
        <v>17850</v>
      </c>
      <c r="P632" s="62">
        <v>29700</v>
      </c>
      <c r="Q632" s="62">
        <v>11850</v>
      </c>
      <c r="R632">
        <v>21</v>
      </c>
      <c r="S632" s="62">
        <v>623700</v>
      </c>
      <c r="T632" s="15">
        <v>0.01</v>
      </c>
      <c r="U632" s="62">
        <v>6237</v>
      </c>
      <c r="V632" s="62">
        <v>617463</v>
      </c>
    </row>
    <row r="633" spans="1:22" x14ac:dyDescent="0.3">
      <c r="A633" t="s">
        <v>1420</v>
      </c>
      <c r="B633" s="34">
        <v>43409</v>
      </c>
      <c r="C633">
        <v>2018</v>
      </c>
      <c r="D633" t="s">
        <v>910</v>
      </c>
      <c r="E633" t="s">
        <v>393</v>
      </c>
      <c r="F633" t="s">
        <v>71</v>
      </c>
      <c r="G633" t="s">
        <v>72</v>
      </c>
      <c r="H633" t="s">
        <v>122</v>
      </c>
      <c r="I633" t="s">
        <v>57</v>
      </c>
      <c r="J633" t="s">
        <v>629</v>
      </c>
      <c r="K633" t="s">
        <v>59</v>
      </c>
      <c r="L633" t="s">
        <v>67</v>
      </c>
      <c r="M633" t="s">
        <v>61</v>
      </c>
      <c r="N633" s="34">
        <v>43411</v>
      </c>
      <c r="O633" s="62">
        <v>26400</v>
      </c>
      <c r="P633" s="62">
        <v>44100</v>
      </c>
      <c r="Q633" s="62">
        <v>17700</v>
      </c>
      <c r="R633">
        <v>35</v>
      </c>
      <c r="S633" s="62">
        <v>1543500</v>
      </c>
      <c r="T633" s="15">
        <v>0.09</v>
      </c>
      <c r="U633" s="62">
        <v>138915</v>
      </c>
      <c r="V633" s="62">
        <v>1404585</v>
      </c>
    </row>
    <row r="634" spans="1:22" x14ac:dyDescent="0.3">
      <c r="A634" t="s">
        <v>1421</v>
      </c>
      <c r="B634" s="34">
        <v>43410</v>
      </c>
      <c r="C634">
        <v>2018</v>
      </c>
      <c r="D634" t="s">
        <v>1422</v>
      </c>
      <c r="E634" t="s">
        <v>319</v>
      </c>
      <c r="F634" t="s">
        <v>2228</v>
      </c>
      <c r="G634" t="s">
        <v>55</v>
      </c>
      <c r="H634" t="s">
        <v>56</v>
      </c>
      <c r="I634" t="s">
        <v>57</v>
      </c>
      <c r="J634" t="s">
        <v>917</v>
      </c>
      <c r="K634" t="s">
        <v>59</v>
      </c>
      <c r="L634" t="s">
        <v>67</v>
      </c>
      <c r="M634" t="s">
        <v>76</v>
      </c>
      <c r="N634" s="34">
        <v>43411</v>
      </c>
      <c r="O634" s="62">
        <v>28200</v>
      </c>
      <c r="P634" s="62">
        <v>47100</v>
      </c>
      <c r="Q634" s="62">
        <v>18900</v>
      </c>
      <c r="R634">
        <v>43</v>
      </c>
      <c r="S634" s="62">
        <v>2025300</v>
      </c>
      <c r="T634" s="15">
        <v>7.0000000000000007E-2</v>
      </c>
      <c r="U634" s="62">
        <v>141771</v>
      </c>
      <c r="V634" s="62">
        <v>1883529</v>
      </c>
    </row>
    <row r="635" spans="1:22" x14ac:dyDescent="0.3">
      <c r="A635" t="s">
        <v>1423</v>
      </c>
      <c r="B635" s="34">
        <v>43410</v>
      </c>
      <c r="C635">
        <v>2018</v>
      </c>
      <c r="D635" t="s">
        <v>1422</v>
      </c>
      <c r="E635" t="s">
        <v>319</v>
      </c>
      <c r="F635" t="s">
        <v>2228</v>
      </c>
      <c r="G635" t="s">
        <v>55</v>
      </c>
      <c r="H635" t="s">
        <v>56</v>
      </c>
      <c r="I635" t="s">
        <v>57</v>
      </c>
      <c r="J635" t="s">
        <v>450</v>
      </c>
      <c r="K635" t="s">
        <v>59</v>
      </c>
      <c r="L635" t="s">
        <v>136</v>
      </c>
      <c r="M635" t="s">
        <v>61</v>
      </c>
      <c r="N635" s="34">
        <v>43412</v>
      </c>
      <c r="O635" s="62">
        <v>21900</v>
      </c>
      <c r="P635" s="62">
        <v>53550</v>
      </c>
      <c r="Q635" s="62">
        <v>31650</v>
      </c>
      <c r="R635">
        <v>19</v>
      </c>
      <c r="S635" s="62">
        <v>1017450</v>
      </c>
      <c r="T635" s="15">
        <v>0.08</v>
      </c>
      <c r="U635" s="62">
        <v>81396</v>
      </c>
      <c r="V635" s="62">
        <v>936054</v>
      </c>
    </row>
    <row r="636" spans="1:22" x14ac:dyDescent="0.3">
      <c r="A636" t="s">
        <v>1424</v>
      </c>
      <c r="B636" s="34">
        <v>43410</v>
      </c>
      <c r="C636">
        <v>2018</v>
      </c>
      <c r="D636" t="s">
        <v>1309</v>
      </c>
      <c r="E636" t="s">
        <v>449</v>
      </c>
      <c r="F636" t="s">
        <v>2228</v>
      </c>
      <c r="G636" t="s">
        <v>55</v>
      </c>
      <c r="H636" t="s">
        <v>56</v>
      </c>
      <c r="I636" t="s">
        <v>74</v>
      </c>
      <c r="J636" t="s">
        <v>367</v>
      </c>
      <c r="K636" t="s">
        <v>59</v>
      </c>
      <c r="L636" t="s">
        <v>60</v>
      </c>
      <c r="M636" t="s">
        <v>61</v>
      </c>
      <c r="N636" s="34">
        <v>43413</v>
      </c>
      <c r="O636" s="62">
        <v>29700</v>
      </c>
      <c r="P636" s="62">
        <v>47250</v>
      </c>
      <c r="Q636" s="62">
        <v>17550</v>
      </c>
      <c r="R636">
        <v>17</v>
      </c>
      <c r="S636" s="62">
        <v>803250</v>
      </c>
      <c r="T636" s="15">
        <v>0.05</v>
      </c>
      <c r="U636" s="62">
        <v>40163</v>
      </c>
      <c r="V636" s="62">
        <v>763088</v>
      </c>
    </row>
    <row r="637" spans="1:22" x14ac:dyDescent="0.3">
      <c r="A637" t="s">
        <v>1425</v>
      </c>
      <c r="B637" s="34">
        <v>43411</v>
      </c>
      <c r="C637">
        <v>2018</v>
      </c>
      <c r="D637" t="s">
        <v>192</v>
      </c>
      <c r="E637" t="s">
        <v>193</v>
      </c>
      <c r="F637" t="s">
        <v>71</v>
      </c>
      <c r="G637" t="s">
        <v>87</v>
      </c>
      <c r="H637" t="s">
        <v>194</v>
      </c>
      <c r="I637" t="s">
        <v>117</v>
      </c>
      <c r="J637" t="s">
        <v>142</v>
      </c>
      <c r="K637" t="s">
        <v>59</v>
      </c>
      <c r="L637" t="s">
        <v>60</v>
      </c>
      <c r="M637" t="s">
        <v>76</v>
      </c>
      <c r="N637" s="34">
        <v>43412</v>
      </c>
      <c r="O637" s="62">
        <v>68850</v>
      </c>
      <c r="P637" s="62">
        <v>109200</v>
      </c>
      <c r="Q637" s="62">
        <v>40350</v>
      </c>
      <c r="R637">
        <v>20</v>
      </c>
      <c r="S637" s="62">
        <v>2184000</v>
      </c>
      <c r="T637" s="15">
        <v>0.1</v>
      </c>
      <c r="U637" s="62">
        <v>218400</v>
      </c>
      <c r="V637" s="62">
        <v>1965600</v>
      </c>
    </row>
    <row r="638" spans="1:22" x14ac:dyDescent="0.3">
      <c r="A638" t="s">
        <v>1426</v>
      </c>
      <c r="B638" s="34">
        <v>43411</v>
      </c>
      <c r="C638">
        <v>2018</v>
      </c>
      <c r="D638" t="s">
        <v>1050</v>
      </c>
      <c r="E638" t="s">
        <v>1051</v>
      </c>
      <c r="F638" t="s">
        <v>71</v>
      </c>
      <c r="G638" t="s">
        <v>72</v>
      </c>
      <c r="H638" t="s">
        <v>122</v>
      </c>
      <c r="I638" t="s">
        <v>57</v>
      </c>
      <c r="J638" t="s">
        <v>588</v>
      </c>
      <c r="K638" t="s">
        <v>59</v>
      </c>
      <c r="L638" t="s">
        <v>60</v>
      </c>
      <c r="M638" t="s">
        <v>61</v>
      </c>
      <c r="N638" s="34">
        <v>43411</v>
      </c>
      <c r="O638" s="62">
        <v>67950</v>
      </c>
      <c r="P638" s="62">
        <v>109500</v>
      </c>
      <c r="Q638" s="62">
        <v>41550</v>
      </c>
      <c r="R638">
        <v>12</v>
      </c>
      <c r="S638" s="62">
        <v>1314000</v>
      </c>
      <c r="T638" s="15">
        <v>0.03</v>
      </c>
      <c r="U638" s="62">
        <v>39420</v>
      </c>
      <c r="V638" s="62">
        <v>1274580</v>
      </c>
    </row>
    <row r="639" spans="1:22" x14ac:dyDescent="0.3">
      <c r="A639" t="s">
        <v>1427</v>
      </c>
      <c r="B639" s="34">
        <v>43412</v>
      </c>
      <c r="C639">
        <v>2018</v>
      </c>
      <c r="D639" t="s">
        <v>1162</v>
      </c>
      <c r="E639" t="s">
        <v>180</v>
      </c>
      <c r="F639" t="s">
        <v>2228</v>
      </c>
      <c r="G639" t="s">
        <v>106</v>
      </c>
      <c r="H639" t="s">
        <v>65</v>
      </c>
      <c r="I639" t="s">
        <v>92</v>
      </c>
      <c r="J639" t="s">
        <v>468</v>
      </c>
      <c r="K639" t="s">
        <v>59</v>
      </c>
      <c r="L639" t="s">
        <v>67</v>
      </c>
      <c r="M639" t="s">
        <v>76</v>
      </c>
      <c r="N639" s="34">
        <v>43416</v>
      </c>
      <c r="O639" s="62">
        <v>13950</v>
      </c>
      <c r="P639" s="62">
        <v>22200</v>
      </c>
      <c r="Q639" s="62">
        <v>8250</v>
      </c>
      <c r="R639">
        <v>37</v>
      </c>
      <c r="S639" s="62">
        <v>821400</v>
      </c>
      <c r="T639" s="15">
        <v>0.04</v>
      </c>
      <c r="U639" s="62">
        <v>32856</v>
      </c>
      <c r="V639" s="62">
        <v>788544</v>
      </c>
    </row>
    <row r="640" spans="1:22" x14ac:dyDescent="0.3">
      <c r="A640" t="s">
        <v>1428</v>
      </c>
      <c r="B640" s="34">
        <v>43412</v>
      </c>
      <c r="C640">
        <v>2018</v>
      </c>
      <c r="D640" t="s">
        <v>1162</v>
      </c>
      <c r="E640" t="s">
        <v>180</v>
      </c>
      <c r="F640" t="s">
        <v>2228</v>
      </c>
      <c r="G640" t="s">
        <v>106</v>
      </c>
      <c r="H640" t="s">
        <v>65</v>
      </c>
      <c r="I640" t="s">
        <v>92</v>
      </c>
      <c r="J640" t="s">
        <v>349</v>
      </c>
      <c r="K640" t="s">
        <v>59</v>
      </c>
      <c r="L640" t="s">
        <v>67</v>
      </c>
      <c r="M640" t="s">
        <v>61</v>
      </c>
      <c r="N640" s="34">
        <v>43417</v>
      </c>
      <c r="O640" s="62">
        <v>166650</v>
      </c>
      <c r="P640" s="62">
        <v>297600</v>
      </c>
      <c r="Q640" s="62">
        <v>130950</v>
      </c>
      <c r="R640">
        <v>28</v>
      </c>
      <c r="S640" s="62">
        <v>8332800</v>
      </c>
      <c r="T640" s="15">
        <v>0.08</v>
      </c>
      <c r="U640" s="62">
        <v>666624</v>
      </c>
      <c r="V640" s="62">
        <v>7666176</v>
      </c>
    </row>
    <row r="641" spans="1:22" x14ac:dyDescent="0.3">
      <c r="A641" t="s">
        <v>1429</v>
      </c>
      <c r="B641" s="34">
        <v>43414</v>
      </c>
      <c r="C641">
        <v>2018</v>
      </c>
      <c r="D641" t="s">
        <v>1430</v>
      </c>
      <c r="E641" t="s">
        <v>340</v>
      </c>
      <c r="F641" t="s">
        <v>2228</v>
      </c>
      <c r="G641" t="s">
        <v>72</v>
      </c>
      <c r="H641" t="s">
        <v>65</v>
      </c>
      <c r="I641" t="s">
        <v>57</v>
      </c>
      <c r="J641" t="s">
        <v>442</v>
      </c>
      <c r="K641" t="s">
        <v>59</v>
      </c>
      <c r="L641" t="s">
        <v>67</v>
      </c>
      <c r="M641" t="s">
        <v>61</v>
      </c>
      <c r="N641" s="34">
        <v>43416</v>
      </c>
      <c r="O641" s="62">
        <v>22950</v>
      </c>
      <c r="P641" s="62">
        <v>41700</v>
      </c>
      <c r="Q641" s="62">
        <v>18750</v>
      </c>
      <c r="R641">
        <v>38</v>
      </c>
      <c r="S641" s="62">
        <v>1584600</v>
      </c>
      <c r="T641" s="15">
        <v>0.1</v>
      </c>
      <c r="U641" s="62">
        <v>158460</v>
      </c>
      <c r="V641" s="62">
        <v>1426140</v>
      </c>
    </row>
    <row r="642" spans="1:22" x14ac:dyDescent="0.3">
      <c r="A642" t="s">
        <v>1431</v>
      </c>
      <c r="B642" s="34">
        <v>43414</v>
      </c>
      <c r="C642">
        <v>2018</v>
      </c>
      <c r="D642" t="s">
        <v>1432</v>
      </c>
      <c r="E642" t="s">
        <v>1433</v>
      </c>
      <c r="F642" t="s">
        <v>71</v>
      </c>
      <c r="G642" t="s">
        <v>55</v>
      </c>
      <c r="H642" t="s">
        <v>194</v>
      </c>
      <c r="I642" t="s">
        <v>107</v>
      </c>
      <c r="J642" t="s">
        <v>108</v>
      </c>
      <c r="K642" t="s">
        <v>59</v>
      </c>
      <c r="L642" t="s">
        <v>60</v>
      </c>
      <c r="M642" t="s">
        <v>61</v>
      </c>
      <c r="N642" s="34">
        <v>43415</v>
      </c>
      <c r="O642" s="62">
        <v>814350</v>
      </c>
      <c r="P642" s="62">
        <v>1357200</v>
      </c>
      <c r="Q642" s="62">
        <v>542850</v>
      </c>
      <c r="R642">
        <v>15</v>
      </c>
      <c r="S642" s="62">
        <v>20358000</v>
      </c>
      <c r="T642" s="15">
        <v>0.01</v>
      </c>
      <c r="U642" s="62">
        <v>203580</v>
      </c>
      <c r="V642" s="62">
        <v>20154420</v>
      </c>
    </row>
    <row r="643" spans="1:22" x14ac:dyDescent="0.3">
      <c r="A643" t="s">
        <v>1434</v>
      </c>
      <c r="B643" s="34">
        <v>43415</v>
      </c>
      <c r="C643">
        <v>2018</v>
      </c>
      <c r="D643" t="s">
        <v>1435</v>
      </c>
      <c r="E643" t="s">
        <v>159</v>
      </c>
      <c r="F643" t="s">
        <v>71</v>
      </c>
      <c r="G643" t="s">
        <v>55</v>
      </c>
      <c r="H643" t="s">
        <v>122</v>
      </c>
      <c r="I643" t="s">
        <v>57</v>
      </c>
      <c r="J643" t="s">
        <v>611</v>
      </c>
      <c r="K643" t="s">
        <v>59</v>
      </c>
      <c r="L643" t="s">
        <v>60</v>
      </c>
      <c r="M643" t="s">
        <v>76</v>
      </c>
      <c r="N643" s="34">
        <v>43416</v>
      </c>
      <c r="O643" s="62">
        <v>34350</v>
      </c>
      <c r="P643" s="62">
        <v>55350</v>
      </c>
      <c r="Q643" s="62">
        <v>21000</v>
      </c>
      <c r="R643">
        <v>48</v>
      </c>
      <c r="S643" s="62">
        <v>2656800</v>
      </c>
      <c r="T643" s="15">
        <v>0.1</v>
      </c>
      <c r="U643" s="62">
        <v>265680</v>
      </c>
      <c r="V643" s="62">
        <v>2391120</v>
      </c>
    </row>
    <row r="644" spans="1:22" x14ac:dyDescent="0.3">
      <c r="A644" t="s">
        <v>1436</v>
      </c>
      <c r="B644" s="34">
        <v>43415</v>
      </c>
      <c r="C644">
        <v>2018</v>
      </c>
      <c r="D644" t="s">
        <v>763</v>
      </c>
      <c r="E644" t="s">
        <v>237</v>
      </c>
      <c r="F644" t="s">
        <v>71</v>
      </c>
      <c r="G644" t="s">
        <v>55</v>
      </c>
      <c r="H644" t="s">
        <v>112</v>
      </c>
      <c r="I644" t="s">
        <v>117</v>
      </c>
      <c r="J644" t="s">
        <v>942</v>
      </c>
      <c r="K644" t="s">
        <v>81</v>
      </c>
      <c r="L644" t="s">
        <v>60</v>
      </c>
      <c r="M644" t="s">
        <v>76</v>
      </c>
      <c r="N644" s="34">
        <v>43416</v>
      </c>
      <c r="O644" s="62">
        <v>220500</v>
      </c>
      <c r="P644" s="62">
        <v>449850</v>
      </c>
      <c r="Q644" s="62">
        <v>229350</v>
      </c>
      <c r="R644">
        <v>27</v>
      </c>
      <c r="S644" s="62">
        <v>12145950</v>
      </c>
      <c r="T644" s="15">
        <v>0.05</v>
      </c>
      <c r="U644" s="62">
        <v>607298</v>
      </c>
      <c r="V644" s="62">
        <v>11538653</v>
      </c>
    </row>
    <row r="645" spans="1:22" x14ac:dyDescent="0.3">
      <c r="A645" t="s">
        <v>1437</v>
      </c>
      <c r="B645" s="34">
        <v>43417</v>
      </c>
      <c r="C645">
        <v>2018</v>
      </c>
      <c r="D645" t="s">
        <v>414</v>
      </c>
      <c r="E645" t="s">
        <v>241</v>
      </c>
      <c r="F645" t="s">
        <v>71</v>
      </c>
      <c r="G645" t="s">
        <v>55</v>
      </c>
      <c r="H645" t="s">
        <v>146</v>
      </c>
      <c r="I645" t="s">
        <v>74</v>
      </c>
      <c r="J645" t="s">
        <v>526</v>
      </c>
      <c r="K645" t="s">
        <v>81</v>
      </c>
      <c r="L645" t="s">
        <v>60</v>
      </c>
      <c r="M645" t="s">
        <v>61</v>
      </c>
      <c r="N645" s="34">
        <v>43419</v>
      </c>
      <c r="O645" s="62">
        <v>631650</v>
      </c>
      <c r="P645" s="62">
        <v>1214700</v>
      </c>
      <c r="Q645" s="62">
        <v>583050</v>
      </c>
      <c r="R645">
        <v>22</v>
      </c>
      <c r="S645" s="62">
        <v>26723400</v>
      </c>
      <c r="T645" s="15">
        <v>0.1</v>
      </c>
      <c r="U645" s="62">
        <v>2672340</v>
      </c>
      <c r="V645" s="62">
        <v>24051060</v>
      </c>
    </row>
    <row r="646" spans="1:22" x14ac:dyDescent="0.3">
      <c r="A646" t="s">
        <v>1438</v>
      </c>
      <c r="B646" s="34">
        <v>43418</v>
      </c>
      <c r="C646">
        <v>2018</v>
      </c>
      <c r="D646" t="s">
        <v>1439</v>
      </c>
      <c r="E646" t="s">
        <v>1440</v>
      </c>
      <c r="F646" t="s">
        <v>71</v>
      </c>
      <c r="G646" t="s">
        <v>55</v>
      </c>
      <c r="H646" t="s">
        <v>88</v>
      </c>
      <c r="I646" t="s">
        <v>107</v>
      </c>
      <c r="J646" t="s">
        <v>406</v>
      </c>
      <c r="K646" t="s">
        <v>81</v>
      </c>
      <c r="L646" t="s">
        <v>459</v>
      </c>
      <c r="M646" t="s">
        <v>61</v>
      </c>
      <c r="N646" s="34">
        <v>43420</v>
      </c>
      <c r="O646" s="62">
        <v>3240000</v>
      </c>
      <c r="P646" s="62">
        <v>6749850</v>
      </c>
      <c r="Q646" s="62">
        <v>3509850</v>
      </c>
      <c r="R646">
        <v>29</v>
      </c>
      <c r="S646" s="62">
        <v>195745650</v>
      </c>
      <c r="T646" s="15">
        <v>0</v>
      </c>
      <c r="U646">
        <v>0</v>
      </c>
      <c r="V646" s="62">
        <v>195745650</v>
      </c>
    </row>
    <row r="647" spans="1:22" x14ac:dyDescent="0.3">
      <c r="A647" t="s">
        <v>1441</v>
      </c>
      <c r="B647" s="34">
        <v>43418</v>
      </c>
      <c r="C647">
        <v>2018</v>
      </c>
      <c r="D647" t="s">
        <v>1442</v>
      </c>
      <c r="E647" t="s">
        <v>449</v>
      </c>
      <c r="F647" t="s">
        <v>2228</v>
      </c>
      <c r="G647" t="s">
        <v>87</v>
      </c>
      <c r="H647" t="s">
        <v>65</v>
      </c>
      <c r="I647" t="s">
        <v>107</v>
      </c>
      <c r="J647" t="s">
        <v>287</v>
      </c>
      <c r="K647" t="s">
        <v>59</v>
      </c>
      <c r="L647" t="s">
        <v>60</v>
      </c>
      <c r="M647" t="s">
        <v>61</v>
      </c>
      <c r="N647" s="34">
        <v>43420</v>
      </c>
      <c r="O647" s="62">
        <v>185850</v>
      </c>
      <c r="P647" s="62">
        <v>299700</v>
      </c>
      <c r="Q647" s="62">
        <v>113850</v>
      </c>
      <c r="R647">
        <v>44</v>
      </c>
      <c r="S647" s="62">
        <v>13186800</v>
      </c>
      <c r="T647" s="15">
        <v>7.0000000000000007E-2</v>
      </c>
      <c r="U647" s="62">
        <v>923076</v>
      </c>
      <c r="V647" s="62">
        <v>12263724</v>
      </c>
    </row>
    <row r="648" spans="1:22" x14ac:dyDescent="0.3">
      <c r="A648" t="s">
        <v>1443</v>
      </c>
      <c r="B648" s="34">
        <v>43419</v>
      </c>
      <c r="C648">
        <v>2018</v>
      </c>
      <c r="D648" t="s">
        <v>1167</v>
      </c>
      <c r="E648" t="s">
        <v>485</v>
      </c>
      <c r="F648" t="s">
        <v>71</v>
      </c>
      <c r="G648" t="s">
        <v>72</v>
      </c>
      <c r="H648" t="s">
        <v>185</v>
      </c>
      <c r="I648" t="s">
        <v>92</v>
      </c>
      <c r="J648" t="s">
        <v>355</v>
      </c>
      <c r="K648" t="s">
        <v>59</v>
      </c>
      <c r="L648" t="s">
        <v>60</v>
      </c>
      <c r="M648" t="s">
        <v>61</v>
      </c>
      <c r="N648" s="34">
        <v>43424</v>
      </c>
      <c r="O648" s="62">
        <v>19950</v>
      </c>
      <c r="P648" s="62">
        <v>31200</v>
      </c>
      <c r="Q648" s="62">
        <v>11250</v>
      </c>
      <c r="R648">
        <v>20</v>
      </c>
      <c r="S648" s="62">
        <v>624000</v>
      </c>
      <c r="T648" s="15">
        <v>0.1</v>
      </c>
      <c r="U648" s="62">
        <v>62400</v>
      </c>
      <c r="V648" s="62">
        <v>561600</v>
      </c>
    </row>
    <row r="649" spans="1:22" x14ac:dyDescent="0.3">
      <c r="A649" t="s">
        <v>1444</v>
      </c>
      <c r="B649" s="34">
        <v>43423</v>
      </c>
      <c r="C649">
        <v>2018</v>
      </c>
      <c r="D649" t="s">
        <v>1270</v>
      </c>
      <c r="E649" t="s">
        <v>1271</v>
      </c>
      <c r="F649" t="s">
        <v>71</v>
      </c>
      <c r="G649" t="s">
        <v>72</v>
      </c>
      <c r="H649" t="s">
        <v>73</v>
      </c>
      <c r="I649" t="s">
        <v>74</v>
      </c>
      <c r="J649" t="s">
        <v>753</v>
      </c>
      <c r="K649" t="s">
        <v>59</v>
      </c>
      <c r="L649" t="s">
        <v>67</v>
      </c>
      <c r="M649" t="s">
        <v>61</v>
      </c>
      <c r="N649" s="34">
        <v>43424</v>
      </c>
      <c r="O649" s="62">
        <v>38850</v>
      </c>
      <c r="P649" s="62">
        <v>59700</v>
      </c>
      <c r="Q649" s="62">
        <v>20850</v>
      </c>
      <c r="R649">
        <v>16</v>
      </c>
      <c r="S649" s="62">
        <v>955200</v>
      </c>
      <c r="T649" s="15">
        <v>0.09</v>
      </c>
      <c r="U649" s="62">
        <v>85968</v>
      </c>
      <c r="V649" s="62">
        <v>869232</v>
      </c>
    </row>
    <row r="650" spans="1:22" x14ac:dyDescent="0.3">
      <c r="A650" t="s">
        <v>1445</v>
      </c>
      <c r="B650" s="34">
        <v>43424</v>
      </c>
      <c r="C650">
        <v>2018</v>
      </c>
      <c r="D650" t="s">
        <v>652</v>
      </c>
      <c r="E650" t="s">
        <v>445</v>
      </c>
      <c r="F650" t="s">
        <v>2228</v>
      </c>
      <c r="G650" t="s">
        <v>72</v>
      </c>
      <c r="H650" t="s">
        <v>56</v>
      </c>
      <c r="I650" t="s">
        <v>57</v>
      </c>
      <c r="J650" t="s">
        <v>113</v>
      </c>
      <c r="K650" t="s">
        <v>59</v>
      </c>
      <c r="L650" t="s">
        <v>60</v>
      </c>
      <c r="M650" t="s">
        <v>76</v>
      </c>
      <c r="N650" s="34">
        <v>43425</v>
      </c>
      <c r="O650" s="62">
        <v>79950</v>
      </c>
      <c r="P650" s="62">
        <v>129000</v>
      </c>
      <c r="Q650" s="62">
        <v>49050</v>
      </c>
      <c r="R650">
        <v>15</v>
      </c>
      <c r="S650" s="62">
        <v>1935000</v>
      </c>
      <c r="T650" s="15">
        <v>0.04</v>
      </c>
      <c r="U650" s="62">
        <v>77400</v>
      </c>
      <c r="V650" s="62">
        <v>1857600</v>
      </c>
    </row>
    <row r="651" spans="1:22" x14ac:dyDescent="0.3">
      <c r="A651" t="s">
        <v>1446</v>
      </c>
      <c r="B651" s="34">
        <v>43426</v>
      </c>
      <c r="C651">
        <v>2018</v>
      </c>
      <c r="D651" t="s">
        <v>1447</v>
      </c>
      <c r="E651" t="s">
        <v>1160</v>
      </c>
      <c r="F651" t="s">
        <v>71</v>
      </c>
      <c r="G651" t="s">
        <v>106</v>
      </c>
      <c r="H651" t="s">
        <v>304</v>
      </c>
      <c r="I651" t="s">
        <v>107</v>
      </c>
      <c r="J651" t="s">
        <v>873</v>
      </c>
      <c r="K651" t="s">
        <v>59</v>
      </c>
      <c r="L651" t="s">
        <v>60</v>
      </c>
      <c r="M651" t="s">
        <v>61</v>
      </c>
      <c r="N651" s="34">
        <v>43427</v>
      </c>
      <c r="O651" s="62">
        <v>41400</v>
      </c>
      <c r="P651" s="62">
        <v>65700</v>
      </c>
      <c r="Q651" s="62">
        <v>24300</v>
      </c>
      <c r="R651">
        <v>24</v>
      </c>
      <c r="S651" s="62">
        <v>1576800</v>
      </c>
      <c r="T651" s="15">
        <v>0.02</v>
      </c>
      <c r="U651" s="62">
        <v>31536</v>
      </c>
      <c r="V651" s="62">
        <v>1545264</v>
      </c>
    </row>
    <row r="652" spans="1:22" x14ac:dyDescent="0.3">
      <c r="A652" t="s">
        <v>1448</v>
      </c>
      <c r="B652" s="34">
        <v>43426</v>
      </c>
      <c r="C652">
        <v>2018</v>
      </c>
      <c r="D652" t="s">
        <v>1447</v>
      </c>
      <c r="E652" t="s">
        <v>1160</v>
      </c>
      <c r="F652" t="s">
        <v>71</v>
      </c>
      <c r="G652" t="s">
        <v>106</v>
      </c>
      <c r="H652" t="s">
        <v>304</v>
      </c>
      <c r="I652" t="s">
        <v>107</v>
      </c>
      <c r="J652" t="s">
        <v>691</v>
      </c>
      <c r="K652" t="s">
        <v>59</v>
      </c>
      <c r="L652" t="s">
        <v>136</v>
      </c>
      <c r="M652" t="s">
        <v>61</v>
      </c>
      <c r="N652" s="34">
        <v>43429</v>
      </c>
      <c r="O652" s="62">
        <v>61500</v>
      </c>
      <c r="P652" s="62">
        <v>139650</v>
      </c>
      <c r="Q652" s="62">
        <v>78150</v>
      </c>
      <c r="R652">
        <v>30</v>
      </c>
      <c r="S652" s="62">
        <v>4189500</v>
      </c>
      <c r="T652" s="15">
        <v>0.03</v>
      </c>
      <c r="U652" s="62">
        <v>125685</v>
      </c>
      <c r="V652" s="62">
        <v>4063815</v>
      </c>
    </row>
    <row r="653" spans="1:22" x14ac:dyDescent="0.3">
      <c r="A653" t="s">
        <v>1449</v>
      </c>
      <c r="B653" s="34">
        <v>43427</v>
      </c>
      <c r="C653">
        <v>2018</v>
      </c>
      <c r="D653" t="s">
        <v>953</v>
      </c>
      <c r="E653" t="s">
        <v>387</v>
      </c>
      <c r="F653" t="s">
        <v>71</v>
      </c>
      <c r="G653" t="s">
        <v>87</v>
      </c>
      <c r="H653" t="s">
        <v>194</v>
      </c>
      <c r="I653" t="s">
        <v>57</v>
      </c>
      <c r="J653" t="s">
        <v>751</v>
      </c>
      <c r="K653" t="s">
        <v>81</v>
      </c>
      <c r="L653" t="s">
        <v>459</v>
      </c>
      <c r="M653" t="s">
        <v>61</v>
      </c>
      <c r="N653" s="34">
        <v>43428</v>
      </c>
      <c r="O653" s="62">
        <v>5669850</v>
      </c>
      <c r="P653" s="62">
        <v>8999850</v>
      </c>
      <c r="Q653" s="62">
        <v>3330000</v>
      </c>
      <c r="R653">
        <v>46</v>
      </c>
      <c r="S653" s="62">
        <v>413993100</v>
      </c>
      <c r="T653" s="15">
        <v>7.0000000000000007E-2</v>
      </c>
      <c r="U653" s="62">
        <v>28979517</v>
      </c>
      <c r="V653" s="62">
        <v>385013583</v>
      </c>
    </row>
    <row r="654" spans="1:22" x14ac:dyDescent="0.3">
      <c r="A654" t="s">
        <v>1450</v>
      </c>
      <c r="B654" s="34">
        <v>43427</v>
      </c>
      <c r="C654">
        <v>2018</v>
      </c>
      <c r="D654" t="s">
        <v>1159</v>
      </c>
      <c r="E654" t="s">
        <v>1160</v>
      </c>
      <c r="F654" t="s">
        <v>71</v>
      </c>
      <c r="G654" t="s">
        <v>106</v>
      </c>
      <c r="H654" t="s">
        <v>304</v>
      </c>
      <c r="I654" t="s">
        <v>57</v>
      </c>
      <c r="J654" t="s">
        <v>629</v>
      </c>
      <c r="K654" t="s">
        <v>59</v>
      </c>
      <c r="L654" t="s">
        <v>67</v>
      </c>
      <c r="M654" t="s">
        <v>61</v>
      </c>
      <c r="N654" s="34">
        <v>43430</v>
      </c>
      <c r="O654" s="62">
        <v>26400</v>
      </c>
      <c r="P654" s="62">
        <v>44100</v>
      </c>
      <c r="Q654" s="62">
        <v>17700</v>
      </c>
      <c r="R654">
        <v>39</v>
      </c>
      <c r="S654" s="62">
        <v>1719900</v>
      </c>
      <c r="T654" s="15">
        <v>0.04</v>
      </c>
      <c r="U654" s="62">
        <v>68796</v>
      </c>
      <c r="V654" s="62">
        <v>1651104</v>
      </c>
    </row>
    <row r="655" spans="1:22" x14ac:dyDescent="0.3">
      <c r="A655" t="s">
        <v>1451</v>
      </c>
      <c r="B655" s="34">
        <v>43427</v>
      </c>
      <c r="C655">
        <v>2018</v>
      </c>
      <c r="D655" t="s">
        <v>1452</v>
      </c>
      <c r="E655" t="s">
        <v>165</v>
      </c>
      <c r="F655" t="s">
        <v>71</v>
      </c>
      <c r="G655" t="s">
        <v>87</v>
      </c>
      <c r="H655" t="s">
        <v>88</v>
      </c>
      <c r="I655" t="s">
        <v>57</v>
      </c>
      <c r="J655" t="s">
        <v>197</v>
      </c>
      <c r="K655" t="s">
        <v>81</v>
      </c>
      <c r="L655" t="s">
        <v>60</v>
      </c>
      <c r="M655" t="s">
        <v>76</v>
      </c>
      <c r="N655" s="34">
        <v>43428</v>
      </c>
      <c r="O655" s="62">
        <v>151050</v>
      </c>
      <c r="P655" s="62">
        <v>239700</v>
      </c>
      <c r="Q655" s="62">
        <v>88650</v>
      </c>
      <c r="R655">
        <v>7</v>
      </c>
      <c r="S655" s="62">
        <v>1677900</v>
      </c>
      <c r="T655" s="15">
        <v>0.04</v>
      </c>
      <c r="U655" s="62">
        <v>67116</v>
      </c>
      <c r="V655" s="62">
        <v>1610784</v>
      </c>
    </row>
    <row r="656" spans="1:22" x14ac:dyDescent="0.3">
      <c r="A656" t="s">
        <v>1453</v>
      </c>
      <c r="B656" s="34">
        <v>43428</v>
      </c>
      <c r="C656">
        <v>2018</v>
      </c>
      <c r="D656" t="s">
        <v>221</v>
      </c>
      <c r="E656" t="s">
        <v>222</v>
      </c>
      <c r="F656" t="s">
        <v>71</v>
      </c>
      <c r="G656" t="s">
        <v>72</v>
      </c>
      <c r="H656" t="s">
        <v>155</v>
      </c>
      <c r="I656" t="s">
        <v>107</v>
      </c>
      <c r="J656" t="s">
        <v>410</v>
      </c>
      <c r="K656" t="s">
        <v>81</v>
      </c>
      <c r="L656" t="s">
        <v>60</v>
      </c>
      <c r="M656" t="s">
        <v>61</v>
      </c>
      <c r="N656" s="34">
        <v>43431</v>
      </c>
      <c r="O656" s="62">
        <v>97650</v>
      </c>
      <c r="P656" s="62">
        <v>464700</v>
      </c>
      <c r="Q656" s="62">
        <v>367050</v>
      </c>
      <c r="R656">
        <v>8</v>
      </c>
      <c r="S656" s="62">
        <v>3717600</v>
      </c>
      <c r="T656" s="15">
        <v>0.06</v>
      </c>
      <c r="U656" s="62">
        <v>223056</v>
      </c>
      <c r="V656" s="62">
        <v>3494544</v>
      </c>
    </row>
    <row r="657" spans="1:22" x14ac:dyDescent="0.3">
      <c r="A657" t="s">
        <v>1454</v>
      </c>
      <c r="B657" s="34">
        <v>43430</v>
      </c>
      <c r="C657">
        <v>2018</v>
      </c>
      <c r="D657" t="s">
        <v>1455</v>
      </c>
      <c r="E657" t="s">
        <v>116</v>
      </c>
      <c r="F657" t="s">
        <v>2228</v>
      </c>
      <c r="G657" t="s">
        <v>72</v>
      </c>
      <c r="H657" t="s">
        <v>65</v>
      </c>
      <c r="I657" t="s">
        <v>117</v>
      </c>
      <c r="J657" t="s">
        <v>248</v>
      </c>
      <c r="K657" t="s">
        <v>59</v>
      </c>
      <c r="L657" t="s">
        <v>67</v>
      </c>
      <c r="M657" t="s">
        <v>61</v>
      </c>
      <c r="N657" s="34">
        <v>43432</v>
      </c>
      <c r="O657" s="62">
        <v>56250</v>
      </c>
      <c r="P657" s="62">
        <v>106200</v>
      </c>
      <c r="Q657" s="62">
        <v>49950</v>
      </c>
      <c r="R657">
        <v>48</v>
      </c>
      <c r="S657" s="62">
        <v>5097600</v>
      </c>
      <c r="T657" s="15">
        <v>0.03</v>
      </c>
      <c r="U657" s="62">
        <v>152928</v>
      </c>
      <c r="V657" s="62">
        <v>4944672</v>
      </c>
    </row>
    <row r="658" spans="1:22" x14ac:dyDescent="0.3">
      <c r="A658" t="s">
        <v>1456</v>
      </c>
      <c r="B658" s="34">
        <v>43431</v>
      </c>
      <c r="C658">
        <v>2018</v>
      </c>
      <c r="D658" t="s">
        <v>325</v>
      </c>
      <c r="E658" t="s">
        <v>323</v>
      </c>
      <c r="F658" t="s">
        <v>71</v>
      </c>
      <c r="G658" t="s">
        <v>87</v>
      </c>
      <c r="H658" t="s">
        <v>194</v>
      </c>
      <c r="I658" t="s">
        <v>57</v>
      </c>
      <c r="J658" t="s">
        <v>465</v>
      </c>
      <c r="K658" t="s">
        <v>59</v>
      </c>
      <c r="L658" t="s">
        <v>60</v>
      </c>
      <c r="M658" t="s">
        <v>76</v>
      </c>
      <c r="N658" s="34">
        <v>43433</v>
      </c>
      <c r="O658" s="62">
        <v>52500</v>
      </c>
      <c r="P658" s="62">
        <v>86100</v>
      </c>
      <c r="Q658" s="62">
        <v>33600</v>
      </c>
      <c r="R658">
        <v>32</v>
      </c>
      <c r="S658" s="62">
        <v>2755200</v>
      </c>
      <c r="T658" s="15">
        <v>0.08</v>
      </c>
      <c r="U658" s="62">
        <v>220416</v>
      </c>
      <c r="V658" s="62">
        <v>2534784</v>
      </c>
    </row>
    <row r="659" spans="1:22" x14ac:dyDescent="0.3">
      <c r="A659" t="s">
        <v>1457</v>
      </c>
      <c r="B659" s="34">
        <v>43437</v>
      </c>
      <c r="C659">
        <v>2018</v>
      </c>
      <c r="D659" t="s">
        <v>1439</v>
      </c>
      <c r="E659" t="s">
        <v>1440</v>
      </c>
      <c r="F659" t="s">
        <v>71</v>
      </c>
      <c r="G659" t="s">
        <v>55</v>
      </c>
      <c r="H659" t="s">
        <v>88</v>
      </c>
      <c r="I659" t="s">
        <v>107</v>
      </c>
      <c r="J659" t="s">
        <v>473</v>
      </c>
      <c r="K659" t="s">
        <v>59</v>
      </c>
      <c r="L659" t="s">
        <v>60</v>
      </c>
      <c r="M659" t="s">
        <v>61</v>
      </c>
      <c r="N659" s="34">
        <v>43439</v>
      </c>
      <c r="O659" s="62">
        <v>32700</v>
      </c>
      <c r="P659" s="62">
        <v>52800</v>
      </c>
      <c r="Q659" s="62">
        <v>20100</v>
      </c>
      <c r="R659">
        <v>38</v>
      </c>
      <c r="S659" s="62">
        <v>2006400</v>
      </c>
      <c r="T659" s="15">
        <v>0.09</v>
      </c>
      <c r="U659" s="62">
        <v>180576</v>
      </c>
      <c r="V659" s="62">
        <v>1825824</v>
      </c>
    </row>
    <row r="660" spans="1:22" x14ac:dyDescent="0.3">
      <c r="A660" t="s">
        <v>1458</v>
      </c>
      <c r="B660" s="34">
        <v>43438</v>
      </c>
      <c r="C660">
        <v>2018</v>
      </c>
      <c r="D660" t="s">
        <v>1402</v>
      </c>
      <c r="E660" t="s">
        <v>724</v>
      </c>
      <c r="F660" t="s">
        <v>71</v>
      </c>
      <c r="G660" t="s">
        <v>55</v>
      </c>
      <c r="H660" t="s">
        <v>185</v>
      </c>
      <c r="I660" t="s">
        <v>92</v>
      </c>
      <c r="J660" t="s">
        <v>197</v>
      </c>
      <c r="K660" t="s">
        <v>81</v>
      </c>
      <c r="L660" t="s">
        <v>60</v>
      </c>
      <c r="M660" t="s">
        <v>61</v>
      </c>
      <c r="N660" s="34">
        <v>43443</v>
      </c>
      <c r="O660" s="62">
        <v>151050</v>
      </c>
      <c r="P660" s="62">
        <v>239700</v>
      </c>
      <c r="Q660" s="62">
        <v>88650</v>
      </c>
      <c r="R660">
        <v>6</v>
      </c>
      <c r="S660" s="62">
        <v>1438200</v>
      </c>
      <c r="T660" s="15">
        <v>0.1</v>
      </c>
      <c r="U660" s="62">
        <v>143820</v>
      </c>
      <c r="V660" s="62">
        <v>1294380</v>
      </c>
    </row>
    <row r="661" spans="1:22" x14ac:dyDescent="0.3">
      <c r="A661" t="s">
        <v>1459</v>
      </c>
      <c r="B661" s="34">
        <v>43439</v>
      </c>
      <c r="C661">
        <v>2018</v>
      </c>
      <c r="D661" t="s">
        <v>1460</v>
      </c>
      <c r="E661" t="s">
        <v>927</v>
      </c>
      <c r="F661" t="s">
        <v>2228</v>
      </c>
      <c r="G661" t="s">
        <v>106</v>
      </c>
      <c r="H661" t="s">
        <v>56</v>
      </c>
      <c r="I661" t="s">
        <v>92</v>
      </c>
      <c r="J661" t="s">
        <v>1285</v>
      </c>
      <c r="K661" t="s">
        <v>59</v>
      </c>
      <c r="L661" t="s">
        <v>60</v>
      </c>
      <c r="M661" t="s">
        <v>76</v>
      </c>
      <c r="N661" s="34">
        <v>43446</v>
      </c>
      <c r="O661" s="62">
        <v>52950</v>
      </c>
      <c r="P661" s="62">
        <v>129300</v>
      </c>
      <c r="Q661" s="62">
        <v>76350</v>
      </c>
      <c r="R661">
        <v>8</v>
      </c>
      <c r="S661" s="62">
        <v>1034400</v>
      </c>
      <c r="T661" s="15">
        <v>0</v>
      </c>
      <c r="U661">
        <v>0</v>
      </c>
      <c r="V661" s="62">
        <v>1034400</v>
      </c>
    </row>
    <row r="662" spans="1:22" x14ac:dyDescent="0.3">
      <c r="A662" t="s">
        <v>1461</v>
      </c>
      <c r="B662" s="34">
        <v>43440</v>
      </c>
      <c r="C662">
        <v>2018</v>
      </c>
      <c r="D662" t="s">
        <v>934</v>
      </c>
      <c r="E662" t="s">
        <v>233</v>
      </c>
      <c r="F662" t="s">
        <v>2228</v>
      </c>
      <c r="G662" t="s">
        <v>106</v>
      </c>
      <c r="H662" t="s">
        <v>65</v>
      </c>
      <c r="I662" t="s">
        <v>57</v>
      </c>
      <c r="J662" t="s">
        <v>854</v>
      </c>
      <c r="K662" t="s">
        <v>59</v>
      </c>
      <c r="L662" t="s">
        <v>60</v>
      </c>
      <c r="M662" t="s">
        <v>76</v>
      </c>
      <c r="N662" s="34">
        <v>43441</v>
      </c>
      <c r="O662" s="62">
        <v>1263300</v>
      </c>
      <c r="P662" s="62">
        <v>3158250</v>
      </c>
      <c r="Q662" s="62">
        <v>1894950</v>
      </c>
      <c r="R662">
        <v>2</v>
      </c>
      <c r="S662" s="62">
        <v>6316500</v>
      </c>
      <c r="T662" s="15">
        <v>0.05</v>
      </c>
      <c r="U662" s="62">
        <v>315825</v>
      </c>
      <c r="V662" s="62">
        <v>6000675</v>
      </c>
    </row>
    <row r="663" spans="1:22" x14ac:dyDescent="0.3">
      <c r="A663" t="s">
        <v>1462</v>
      </c>
      <c r="B663" s="34">
        <v>43440</v>
      </c>
      <c r="C663">
        <v>2018</v>
      </c>
      <c r="D663" t="s">
        <v>1463</v>
      </c>
      <c r="E663" t="s">
        <v>225</v>
      </c>
      <c r="F663" t="s">
        <v>71</v>
      </c>
      <c r="G663" t="s">
        <v>72</v>
      </c>
      <c r="H663" t="s">
        <v>155</v>
      </c>
      <c r="I663" t="s">
        <v>92</v>
      </c>
      <c r="J663" t="s">
        <v>894</v>
      </c>
      <c r="K663" t="s">
        <v>59</v>
      </c>
      <c r="L663" t="s">
        <v>67</v>
      </c>
      <c r="M663" t="s">
        <v>61</v>
      </c>
      <c r="N663" s="34">
        <v>43444</v>
      </c>
      <c r="O663" s="62">
        <v>16350</v>
      </c>
      <c r="P663" s="62">
        <v>27300</v>
      </c>
      <c r="Q663" s="62">
        <v>10950</v>
      </c>
      <c r="R663">
        <v>42</v>
      </c>
      <c r="S663" s="62">
        <v>1146600</v>
      </c>
      <c r="T663" s="15">
        <v>0.08</v>
      </c>
      <c r="U663" s="62">
        <v>91728</v>
      </c>
      <c r="V663" s="62">
        <v>1054872</v>
      </c>
    </row>
    <row r="664" spans="1:22" x14ac:dyDescent="0.3">
      <c r="A664" t="s">
        <v>1464</v>
      </c>
      <c r="B664" s="34">
        <v>43440</v>
      </c>
      <c r="C664">
        <v>2018</v>
      </c>
      <c r="D664" t="s">
        <v>590</v>
      </c>
      <c r="E664" t="s">
        <v>579</v>
      </c>
      <c r="F664" t="s">
        <v>71</v>
      </c>
      <c r="G664" t="s">
        <v>106</v>
      </c>
      <c r="H664" t="s">
        <v>73</v>
      </c>
      <c r="I664" t="s">
        <v>74</v>
      </c>
      <c r="J664" t="s">
        <v>598</v>
      </c>
      <c r="K664" t="s">
        <v>59</v>
      </c>
      <c r="L664" t="s">
        <v>136</v>
      </c>
      <c r="M664" t="s">
        <v>61</v>
      </c>
      <c r="N664" s="34">
        <v>43442</v>
      </c>
      <c r="O664" s="62">
        <v>252000</v>
      </c>
      <c r="P664" s="62">
        <v>614550</v>
      </c>
      <c r="Q664" s="62">
        <v>362550</v>
      </c>
      <c r="R664">
        <v>28</v>
      </c>
      <c r="S664" s="62">
        <v>17207400</v>
      </c>
      <c r="T664" s="15">
        <v>0.04</v>
      </c>
      <c r="U664" s="62">
        <v>688296</v>
      </c>
      <c r="V664" s="62">
        <v>16519104</v>
      </c>
    </row>
    <row r="665" spans="1:22" x14ac:dyDescent="0.3">
      <c r="A665" t="s">
        <v>1465</v>
      </c>
      <c r="B665" s="34">
        <v>43442</v>
      </c>
      <c r="C665">
        <v>2018</v>
      </c>
      <c r="D665" t="s">
        <v>188</v>
      </c>
      <c r="E665" t="s">
        <v>189</v>
      </c>
      <c r="F665" t="s">
        <v>2228</v>
      </c>
      <c r="G665" t="s">
        <v>72</v>
      </c>
      <c r="H665" t="s">
        <v>56</v>
      </c>
      <c r="I665" t="s">
        <v>117</v>
      </c>
      <c r="J665" t="s">
        <v>798</v>
      </c>
      <c r="K665" t="s">
        <v>59</v>
      </c>
      <c r="L665" t="s">
        <v>60</v>
      </c>
      <c r="M665" t="s">
        <v>61</v>
      </c>
      <c r="N665" s="34">
        <v>43444</v>
      </c>
      <c r="O665" s="62">
        <v>780600</v>
      </c>
      <c r="P665" s="62">
        <v>1258950</v>
      </c>
      <c r="Q665" s="62">
        <v>478350</v>
      </c>
      <c r="R665">
        <v>3</v>
      </c>
      <c r="S665" s="62">
        <v>3776850</v>
      </c>
      <c r="T665" s="15">
        <v>0</v>
      </c>
      <c r="U665">
        <v>0</v>
      </c>
      <c r="V665" s="62">
        <v>3776850</v>
      </c>
    </row>
    <row r="666" spans="1:22" x14ac:dyDescent="0.3">
      <c r="A666" t="s">
        <v>1466</v>
      </c>
      <c r="B666" s="34">
        <v>43442</v>
      </c>
      <c r="C666">
        <v>2018</v>
      </c>
      <c r="D666" t="s">
        <v>158</v>
      </c>
      <c r="E666" t="s">
        <v>159</v>
      </c>
      <c r="F666" t="s">
        <v>71</v>
      </c>
      <c r="G666" t="s">
        <v>72</v>
      </c>
      <c r="H666" t="s">
        <v>122</v>
      </c>
      <c r="I666" t="s">
        <v>107</v>
      </c>
      <c r="J666" t="s">
        <v>611</v>
      </c>
      <c r="K666" t="s">
        <v>59</v>
      </c>
      <c r="L666" t="s">
        <v>60</v>
      </c>
      <c r="M666" t="s">
        <v>61</v>
      </c>
      <c r="N666" s="34">
        <v>43443</v>
      </c>
      <c r="O666" s="62">
        <v>34350</v>
      </c>
      <c r="P666" s="62">
        <v>55350</v>
      </c>
      <c r="Q666" s="62">
        <v>21000</v>
      </c>
      <c r="R666">
        <v>39</v>
      </c>
      <c r="S666" s="62">
        <v>2158650</v>
      </c>
      <c r="T666" s="15">
        <v>0.03</v>
      </c>
      <c r="U666" s="62">
        <v>64760</v>
      </c>
      <c r="V666" s="62">
        <v>2093891</v>
      </c>
    </row>
    <row r="667" spans="1:22" x14ac:dyDescent="0.3">
      <c r="A667" t="s">
        <v>1467</v>
      </c>
      <c r="B667" s="34">
        <v>43444</v>
      </c>
      <c r="C667">
        <v>2018</v>
      </c>
      <c r="D667" t="s">
        <v>638</v>
      </c>
      <c r="E667" t="s">
        <v>165</v>
      </c>
      <c r="F667" t="s">
        <v>71</v>
      </c>
      <c r="G667" t="s">
        <v>106</v>
      </c>
      <c r="H667" t="s">
        <v>88</v>
      </c>
      <c r="I667" t="s">
        <v>74</v>
      </c>
      <c r="J667" t="s">
        <v>429</v>
      </c>
      <c r="K667" t="s">
        <v>59</v>
      </c>
      <c r="L667" t="s">
        <v>60</v>
      </c>
      <c r="M667" t="s">
        <v>61</v>
      </c>
      <c r="N667" s="34">
        <v>43446</v>
      </c>
      <c r="O667" s="62">
        <v>29100</v>
      </c>
      <c r="P667" s="62">
        <v>46200</v>
      </c>
      <c r="Q667" s="62">
        <v>17100</v>
      </c>
      <c r="R667">
        <v>6</v>
      </c>
      <c r="S667" s="62">
        <v>277200</v>
      </c>
      <c r="T667" s="15">
        <v>0.02</v>
      </c>
      <c r="U667" s="62">
        <v>5544</v>
      </c>
      <c r="V667" s="62">
        <v>271656</v>
      </c>
    </row>
    <row r="668" spans="1:22" x14ac:dyDescent="0.3">
      <c r="A668" t="s">
        <v>1468</v>
      </c>
      <c r="B668" s="34">
        <v>43446</v>
      </c>
      <c r="C668">
        <v>2018</v>
      </c>
      <c r="D668" t="s">
        <v>1469</v>
      </c>
      <c r="E668" t="s">
        <v>1470</v>
      </c>
      <c r="F668" t="s">
        <v>71</v>
      </c>
      <c r="G668" t="s">
        <v>72</v>
      </c>
      <c r="H668" t="s">
        <v>73</v>
      </c>
      <c r="I668" t="s">
        <v>117</v>
      </c>
      <c r="J668" t="s">
        <v>560</v>
      </c>
      <c r="K668" t="s">
        <v>81</v>
      </c>
      <c r="L668" t="s">
        <v>60</v>
      </c>
      <c r="M668" t="s">
        <v>61</v>
      </c>
      <c r="N668" s="34">
        <v>43448</v>
      </c>
      <c r="O668" s="62">
        <v>619200</v>
      </c>
      <c r="P668" s="62">
        <v>1439850</v>
      </c>
      <c r="Q668" s="62">
        <v>820650</v>
      </c>
      <c r="R668">
        <v>26</v>
      </c>
      <c r="S668" s="62">
        <v>37436100</v>
      </c>
      <c r="T668" s="15">
        <v>0.02</v>
      </c>
      <c r="U668" s="62">
        <v>748722</v>
      </c>
      <c r="V668" s="62">
        <v>36687378</v>
      </c>
    </row>
    <row r="669" spans="1:22" x14ac:dyDescent="0.3">
      <c r="A669" t="s">
        <v>1471</v>
      </c>
      <c r="B669" s="34">
        <v>43447</v>
      </c>
      <c r="C669">
        <v>2018</v>
      </c>
      <c r="D669" t="s">
        <v>1472</v>
      </c>
      <c r="E669" t="s">
        <v>1473</v>
      </c>
      <c r="F669" t="s">
        <v>261</v>
      </c>
      <c r="G669" t="s">
        <v>87</v>
      </c>
      <c r="H669" t="s">
        <v>194</v>
      </c>
      <c r="I669" t="s">
        <v>92</v>
      </c>
      <c r="J669" t="s">
        <v>345</v>
      </c>
      <c r="K669" t="s">
        <v>59</v>
      </c>
      <c r="L669" t="s">
        <v>60</v>
      </c>
      <c r="M669" t="s">
        <v>61</v>
      </c>
      <c r="N669" s="34">
        <v>43447</v>
      </c>
      <c r="O669" s="62">
        <v>51000</v>
      </c>
      <c r="P669" s="62">
        <v>81000</v>
      </c>
      <c r="Q669" s="62">
        <v>30000</v>
      </c>
      <c r="R669">
        <v>14</v>
      </c>
      <c r="S669" s="62">
        <v>1134000</v>
      </c>
      <c r="T669" s="15">
        <v>0.02</v>
      </c>
      <c r="U669" s="62">
        <v>22680</v>
      </c>
      <c r="V669" s="62">
        <v>1111320</v>
      </c>
    </row>
    <row r="670" spans="1:22" x14ac:dyDescent="0.3">
      <c r="A670" t="s">
        <v>1474</v>
      </c>
      <c r="B670" s="34">
        <v>43447</v>
      </c>
      <c r="C670">
        <v>2018</v>
      </c>
      <c r="D670" t="s">
        <v>1475</v>
      </c>
      <c r="E670" t="s">
        <v>445</v>
      </c>
      <c r="F670" t="s">
        <v>2228</v>
      </c>
      <c r="G670" t="s">
        <v>55</v>
      </c>
      <c r="H670" t="s">
        <v>56</v>
      </c>
      <c r="I670" t="s">
        <v>74</v>
      </c>
      <c r="J670" t="s">
        <v>419</v>
      </c>
      <c r="K670" t="s">
        <v>59</v>
      </c>
      <c r="L670" t="s">
        <v>60</v>
      </c>
      <c r="M670" t="s">
        <v>61</v>
      </c>
      <c r="N670" s="34">
        <v>43448</v>
      </c>
      <c r="O670" s="62">
        <v>66900</v>
      </c>
      <c r="P670" s="62">
        <v>163350</v>
      </c>
      <c r="Q670" s="62">
        <v>96450</v>
      </c>
      <c r="R670">
        <v>50</v>
      </c>
      <c r="S670" s="62">
        <v>8167500</v>
      </c>
      <c r="T670" s="15">
        <v>0.09</v>
      </c>
      <c r="U670" s="62">
        <v>735075</v>
      </c>
      <c r="V670" s="62">
        <v>7432425</v>
      </c>
    </row>
    <row r="671" spans="1:22" x14ac:dyDescent="0.3">
      <c r="A671" t="s">
        <v>1476</v>
      </c>
      <c r="B671" s="34">
        <v>43449</v>
      </c>
      <c r="C671">
        <v>2018</v>
      </c>
      <c r="D671" t="s">
        <v>1043</v>
      </c>
      <c r="E671" t="s">
        <v>370</v>
      </c>
      <c r="F671" t="s">
        <v>71</v>
      </c>
      <c r="G671" t="s">
        <v>55</v>
      </c>
      <c r="H671" t="s">
        <v>146</v>
      </c>
      <c r="I671" t="s">
        <v>117</v>
      </c>
      <c r="J671" t="s">
        <v>294</v>
      </c>
      <c r="K671" t="s">
        <v>81</v>
      </c>
      <c r="L671" t="s">
        <v>60</v>
      </c>
      <c r="M671" t="s">
        <v>61</v>
      </c>
      <c r="N671" s="34">
        <v>43452</v>
      </c>
      <c r="O671" s="62">
        <v>908850</v>
      </c>
      <c r="P671" s="62">
        <v>1514700</v>
      </c>
      <c r="Q671" s="62">
        <v>605850</v>
      </c>
      <c r="R671">
        <v>9</v>
      </c>
      <c r="S671" s="62">
        <v>13632300</v>
      </c>
      <c r="T671" s="15">
        <v>0.1</v>
      </c>
      <c r="U671" s="62">
        <v>1363230</v>
      </c>
      <c r="V671" s="62">
        <v>12269070</v>
      </c>
    </row>
    <row r="672" spans="1:22" x14ac:dyDescent="0.3">
      <c r="A672" t="s">
        <v>1477</v>
      </c>
      <c r="B672" s="34">
        <v>43449</v>
      </c>
      <c r="C672">
        <v>2018</v>
      </c>
      <c r="D672" t="s">
        <v>578</v>
      </c>
      <c r="E672" t="s">
        <v>579</v>
      </c>
      <c r="F672" t="s">
        <v>71</v>
      </c>
      <c r="G672" t="s">
        <v>72</v>
      </c>
      <c r="H672" t="s">
        <v>73</v>
      </c>
      <c r="I672" t="s">
        <v>117</v>
      </c>
      <c r="J672" t="s">
        <v>276</v>
      </c>
      <c r="K672" t="s">
        <v>81</v>
      </c>
      <c r="L672" t="s">
        <v>60</v>
      </c>
      <c r="M672" t="s">
        <v>61</v>
      </c>
      <c r="N672" s="34">
        <v>43451</v>
      </c>
      <c r="O672" s="62">
        <v>2347500</v>
      </c>
      <c r="P672" s="62">
        <v>4514550</v>
      </c>
      <c r="Q672" s="62">
        <v>2167050</v>
      </c>
      <c r="R672">
        <v>20</v>
      </c>
      <c r="S672" s="62">
        <v>90291000</v>
      </c>
      <c r="T672" s="15">
        <v>0.05</v>
      </c>
      <c r="U672" s="62">
        <v>4514550</v>
      </c>
      <c r="V672" s="62">
        <v>85776450</v>
      </c>
    </row>
    <row r="673" spans="1:22" x14ac:dyDescent="0.3">
      <c r="A673" t="s">
        <v>1478</v>
      </c>
      <c r="B673" s="34">
        <v>43450</v>
      </c>
      <c r="C673">
        <v>2018</v>
      </c>
      <c r="D673" t="s">
        <v>517</v>
      </c>
      <c r="E673" t="s">
        <v>518</v>
      </c>
      <c r="F673" t="s">
        <v>71</v>
      </c>
      <c r="G673" t="s">
        <v>72</v>
      </c>
      <c r="H673" t="s">
        <v>112</v>
      </c>
      <c r="I673" t="s">
        <v>92</v>
      </c>
      <c r="J673" t="s">
        <v>419</v>
      </c>
      <c r="K673" t="s">
        <v>59</v>
      </c>
      <c r="L673" t="s">
        <v>60</v>
      </c>
      <c r="M673" t="s">
        <v>61</v>
      </c>
      <c r="N673" s="34">
        <v>43454</v>
      </c>
      <c r="O673" s="62">
        <v>66900</v>
      </c>
      <c r="P673" s="62">
        <v>163350</v>
      </c>
      <c r="Q673" s="62">
        <v>96450</v>
      </c>
      <c r="R673">
        <v>3</v>
      </c>
      <c r="S673" s="62">
        <v>490050</v>
      </c>
      <c r="T673" s="15">
        <v>0.08</v>
      </c>
      <c r="U673" s="62">
        <v>39204</v>
      </c>
      <c r="V673" s="62">
        <v>450846</v>
      </c>
    </row>
    <row r="674" spans="1:22" x14ac:dyDescent="0.3">
      <c r="A674" t="s">
        <v>1479</v>
      </c>
      <c r="B674" s="34">
        <v>43451</v>
      </c>
      <c r="C674">
        <v>2018</v>
      </c>
      <c r="D674" t="s">
        <v>1480</v>
      </c>
      <c r="E674" t="s">
        <v>340</v>
      </c>
      <c r="F674" t="s">
        <v>2228</v>
      </c>
      <c r="G674" t="s">
        <v>87</v>
      </c>
      <c r="H674" t="s">
        <v>65</v>
      </c>
      <c r="I674" t="s">
        <v>117</v>
      </c>
      <c r="J674" t="s">
        <v>80</v>
      </c>
      <c r="K674" t="s">
        <v>81</v>
      </c>
      <c r="L674" t="s">
        <v>82</v>
      </c>
      <c r="M674" t="s">
        <v>83</v>
      </c>
      <c r="N674" s="34">
        <v>43453</v>
      </c>
      <c r="O674" s="62">
        <v>1125000</v>
      </c>
      <c r="P674" s="62">
        <v>1814550</v>
      </c>
      <c r="Q674" s="62">
        <v>689550</v>
      </c>
      <c r="R674">
        <v>46</v>
      </c>
      <c r="S674" s="62">
        <v>83469300</v>
      </c>
      <c r="T674" s="15">
        <v>7.0000000000000007E-2</v>
      </c>
      <c r="U674" s="62">
        <v>5842851</v>
      </c>
      <c r="V674" s="62">
        <v>77626449</v>
      </c>
    </row>
    <row r="675" spans="1:22" x14ac:dyDescent="0.3">
      <c r="A675" t="s">
        <v>1481</v>
      </c>
      <c r="B675" s="34">
        <v>43453</v>
      </c>
      <c r="C675">
        <v>2018</v>
      </c>
      <c r="D675" t="s">
        <v>351</v>
      </c>
      <c r="E675" t="s">
        <v>352</v>
      </c>
      <c r="F675" t="s">
        <v>261</v>
      </c>
      <c r="G675" t="s">
        <v>72</v>
      </c>
      <c r="H675" t="s">
        <v>112</v>
      </c>
      <c r="I675" t="s">
        <v>74</v>
      </c>
      <c r="J675" t="s">
        <v>294</v>
      </c>
      <c r="K675" t="s">
        <v>81</v>
      </c>
      <c r="L675" t="s">
        <v>60</v>
      </c>
      <c r="M675" t="s">
        <v>61</v>
      </c>
      <c r="N675" s="34">
        <v>43454</v>
      </c>
      <c r="O675" s="62">
        <v>908850</v>
      </c>
      <c r="P675" s="62">
        <v>1514700</v>
      </c>
      <c r="Q675" s="62">
        <v>605850</v>
      </c>
      <c r="R675">
        <v>44</v>
      </c>
      <c r="S675" s="62">
        <v>66646800</v>
      </c>
      <c r="T675" s="15">
        <v>0.09</v>
      </c>
      <c r="U675" s="62">
        <v>5998212</v>
      </c>
      <c r="V675" s="62">
        <v>60648588</v>
      </c>
    </row>
    <row r="676" spans="1:22" x14ac:dyDescent="0.3">
      <c r="A676" t="s">
        <v>1482</v>
      </c>
      <c r="B676" s="34">
        <v>43454</v>
      </c>
      <c r="C676">
        <v>2018</v>
      </c>
      <c r="D676" t="s">
        <v>1483</v>
      </c>
      <c r="E676" t="s">
        <v>358</v>
      </c>
      <c r="F676" t="s">
        <v>71</v>
      </c>
      <c r="G676" t="s">
        <v>106</v>
      </c>
      <c r="H676" t="s">
        <v>73</v>
      </c>
      <c r="I676" t="s">
        <v>57</v>
      </c>
      <c r="J676" t="s">
        <v>200</v>
      </c>
      <c r="K676" t="s">
        <v>59</v>
      </c>
      <c r="L676" t="s">
        <v>136</v>
      </c>
      <c r="M676" t="s">
        <v>61</v>
      </c>
      <c r="N676" s="34">
        <v>43456</v>
      </c>
      <c r="O676" s="62">
        <v>71850</v>
      </c>
      <c r="P676" s="62">
        <v>179550</v>
      </c>
      <c r="Q676" s="62">
        <v>107700</v>
      </c>
      <c r="R676">
        <v>48</v>
      </c>
      <c r="S676" s="62">
        <v>8618400</v>
      </c>
      <c r="T676" s="15">
        <v>0.02</v>
      </c>
      <c r="U676" s="62">
        <v>172368</v>
      </c>
      <c r="V676" s="62">
        <v>8446032</v>
      </c>
    </row>
    <row r="677" spans="1:22" x14ac:dyDescent="0.3">
      <c r="A677" t="s">
        <v>1484</v>
      </c>
      <c r="B677" s="34">
        <v>43455</v>
      </c>
      <c r="C677">
        <v>2018</v>
      </c>
      <c r="D677" t="s">
        <v>318</v>
      </c>
      <c r="E677" t="s">
        <v>319</v>
      </c>
      <c r="F677" t="s">
        <v>71</v>
      </c>
      <c r="G677" t="s">
        <v>72</v>
      </c>
      <c r="H677" t="s">
        <v>194</v>
      </c>
      <c r="I677" t="s">
        <v>57</v>
      </c>
      <c r="J677" t="s">
        <v>510</v>
      </c>
      <c r="K677" t="s">
        <v>59</v>
      </c>
      <c r="L677" t="s">
        <v>67</v>
      </c>
      <c r="M677" t="s">
        <v>61</v>
      </c>
      <c r="N677" s="34">
        <v>43457</v>
      </c>
      <c r="O677" s="62">
        <v>49800</v>
      </c>
      <c r="P677" s="62">
        <v>77700</v>
      </c>
      <c r="Q677" s="62">
        <v>27900</v>
      </c>
      <c r="R677">
        <v>20</v>
      </c>
      <c r="S677" s="62">
        <v>1554000</v>
      </c>
      <c r="T677" s="15">
        <v>0.06</v>
      </c>
      <c r="U677" s="62">
        <v>93240</v>
      </c>
      <c r="V677" s="62">
        <v>1460760</v>
      </c>
    </row>
    <row r="678" spans="1:22" x14ac:dyDescent="0.3">
      <c r="A678" t="s">
        <v>1485</v>
      </c>
      <c r="B678" s="34">
        <v>43455</v>
      </c>
      <c r="C678">
        <v>2018</v>
      </c>
      <c r="D678" t="s">
        <v>171</v>
      </c>
      <c r="E678" t="s">
        <v>172</v>
      </c>
      <c r="F678" t="s">
        <v>2228</v>
      </c>
      <c r="G678" t="s">
        <v>106</v>
      </c>
      <c r="H678" t="s">
        <v>65</v>
      </c>
      <c r="I678" t="s">
        <v>57</v>
      </c>
      <c r="J678" t="s">
        <v>394</v>
      </c>
      <c r="K678" t="s">
        <v>59</v>
      </c>
      <c r="L678" t="s">
        <v>67</v>
      </c>
      <c r="M678" t="s">
        <v>61</v>
      </c>
      <c r="N678" s="34">
        <v>43457</v>
      </c>
      <c r="O678" s="62">
        <v>3600</v>
      </c>
      <c r="P678" s="62">
        <v>18900</v>
      </c>
      <c r="Q678" s="62">
        <v>15300</v>
      </c>
      <c r="R678">
        <v>31</v>
      </c>
      <c r="S678" s="62">
        <v>585900</v>
      </c>
      <c r="T678" s="15">
        <v>0.06</v>
      </c>
      <c r="U678" s="62">
        <v>35154</v>
      </c>
      <c r="V678" s="62">
        <v>550746</v>
      </c>
    </row>
    <row r="679" spans="1:22" x14ac:dyDescent="0.3">
      <c r="A679" t="s">
        <v>1486</v>
      </c>
      <c r="B679" s="34">
        <v>43457</v>
      </c>
      <c r="C679">
        <v>2018</v>
      </c>
      <c r="D679" t="s">
        <v>924</v>
      </c>
      <c r="E679" t="s">
        <v>853</v>
      </c>
      <c r="F679" t="s">
        <v>71</v>
      </c>
      <c r="G679" t="s">
        <v>72</v>
      </c>
      <c r="H679" t="s">
        <v>185</v>
      </c>
      <c r="I679" t="s">
        <v>74</v>
      </c>
      <c r="J679" t="s">
        <v>284</v>
      </c>
      <c r="K679" t="s">
        <v>59</v>
      </c>
      <c r="L679" t="s">
        <v>60</v>
      </c>
      <c r="M679" t="s">
        <v>76</v>
      </c>
      <c r="N679" s="34">
        <v>43458</v>
      </c>
      <c r="O679" s="62">
        <v>33750</v>
      </c>
      <c r="P679" s="62">
        <v>55350</v>
      </c>
      <c r="Q679" s="62">
        <v>21600</v>
      </c>
      <c r="R679">
        <v>23</v>
      </c>
      <c r="S679" s="62">
        <v>1273050</v>
      </c>
      <c r="T679" s="15">
        <v>0.02</v>
      </c>
      <c r="U679" s="62">
        <v>25461</v>
      </c>
      <c r="V679" s="62">
        <v>1247589</v>
      </c>
    </row>
    <row r="680" spans="1:22" x14ac:dyDescent="0.3">
      <c r="A680" t="s">
        <v>1487</v>
      </c>
      <c r="B680" s="34">
        <v>43458</v>
      </c>
      <c r="C680">
        <v>2018</v>
      </c>
      <c r="D680" t="s">
        <v>1488</v>
      </c>
      <c r="E680" t="s">
        <v>521</v>
      </c>
      <c r="F680" t="s">
        <v>71</v>
      </c>
      <c r="G680" t="s">
        <v>87</v>
      </c>
      <c r="H680" t="s">
        <v>88</v>
      </c>
      <c r="I680" t="s">
        <v>107</v>
      </c>
      <c r="J680" t="s">
        <v>629</v>
      </c>
      <c r="K680" t="s">
        <v>59</v>
      </c>
      <c r="L680" t="s">
        <v>67</v>
      </c>
      <c r="M680" t="s">
        <v>76</v>
      </c>
      <c r="N680" s="34">
        <v>43458</v>
      </c>
      <c r="O680" s="62">
        <v>26400</v>
      </c>
      <c r="P680" s="62">
        <v>44100</v>
      </c>
      <c r="Q680" s="62">
        <v>17700</v>
      </c>
      <c r="R680">
        <v>47</v>
      </c>
      <c r="S680" s="62">
        <v>2072700</v>
      </c>
      <c r="T680" s="15">
        <v>0.04</v>
      </c>
      <c r="U680" s="62">
        <v>82908</v>
      </c>
      <c r="V680" s="62">
        <v>1989792</v>
      </c>
    </row>
    <row r="681" spans="1:22" x14ac:dyDescent="0.3">
      <c r="A681" t="s">
        <v>1489</v>
      </c>
      <c r="B681" s="34">
        <v>43459</v>
      </c>
      <c r="C681">
        <v>2018</v>
      </c>
      <c r="D681" t="s">
        <v>787</v>
      </c>
      <c r="E681" t="s">
        <v>668</v>
      </c>
      <c r="F681" t="s">
        <v>2228</v>
      </c>
      <c r="G681" t="s">
        <v>106</v>
      </c>
      <c r="H681" t="s">
        <v>65</v>
      </c>
      <c r="I681" t="s">
        <v>107</v>
      </c>
      <c r="J681" t="s">
        <v>863</v>
      </c>
      <c r="K681" t="s">
        <v>59</v>
      </c>
      <c r="L681" t="s">
        <v>67</v>
      </c>
      <c r="M681" t="s">
        <v>61</v>
      </c>
      <c r="N681" s="34">
        <v>43460</v>
      </c>
      <c r="O681" s="62">
        <v>13050</v>
      </c>
      <c r="P681" s="62">
        <v>27150</v>
      </c>
      <c r="Q681" s="62">
        <v>14100</v>
      </c>
      <c r="R681">
        <v>6</v>
      </c>
      <c r="S681" s="62">
        <v>162900</v>
      </c>
      <c r="T681" s="15">
        <v>7.0000000000000007E-2</v>
      </c>
      <c r="U681" s="62">
        <v>11403</v>
      </c>
      <c r="V681" s="62">
        <v>151497</v>
      </c>
    </row>
    <row r="682" spans="1:22" x14ac:dyDescent="0.3">
      <c r="A682" t="s">
        <v>1490</v>
      </c>
      <c r="B682" s="34">
        <v>43462</v>
      </c>
      <c r="C682">
        <v>2018</v>
      </c>
      <c r="D682" t="s">
        <v>1491</v>
      </c>
      <c r="E682" t="s">
        <v>462</v>
      </c>
      <c r="F682" t="s">
        <v>71</v>
      </c>
      <c r="G682" t="s">
        <v>72</v>
      </c>
      <c r="H682" t="s">
        <v>112</v>
      </c>
      <c r="I682" t="s">
        <v>74</v>
      </c>
      <c r="J682" t="s">
        <v>468</v>
      </c>
      <c r="K682" t="s">
        <v>59</v>
      </c>
      <c r="L682" t="s">
        <v>67</v>
      </c>
      <c r="M682" t="s">
        <v>61</v>
      </c>
      <c r="N682" s="34">
        <v>43464</v>
      </c>
      <c r="O682" s="62">
        <v>13950</v>
      </c>
      <c r="P682" s="62">
        <v>22200</v>
      </c>
      <c r="Q682" s="62">
        <v>8250</v>
      </c>
      <c r="R682">
        <v>1</v>
      </c>
      <c r="S682" s="62">
        <v>22200</v>
      </c>
      <c r="T682" s="15">
        <v>0.01</v>
      </c>
      <c r="U682">
        <v>222</v>
      </c>
      <c r="V682" s="62">
        <v>21978</v>
      </c>
    </row>
    <row r="683" spans="1:22" x14ac:dyDescent="0.3">
      <c r="A683" t="s">
        <v>1492</v>
      </c>
      <c r="B683" s="34">
        <v>43463</v>
      </c>
      <c r="C683">
        <v>2018</v>
      </c>
      <c r="D683" t="s">
        <v>369</v>
      </c>
      <c r="E683" t="s">
        <v>370</v>
      </c>
      <c r="F683" t="s">
        <v>71</v>
      </c>
      <c r="G683" t="s">
        <v>72</v>
      </c>
      <c r="H683" t="s">
        <v>146</v>
      </c>
      <c r="I683" t="s">
        <v>92</v>
      </c>
      <c r="J683" t="s">
        <v>634</v>
      </c>
      <c r="K683" t="s">
        <v>59</v>
      </c>
      <c r="L683" t="s">
        <v>136</v>
      </c>
      <c r="M683" t="s">
        <v>76</v>
      </c>
      <c r="N683" s="34">
        <v>43468</v>
      </c>
      <c r="O683" s="62">
        <v>52650</v>
      </c>
      <c r="P683" s="62">
        <v>128550</v>
      </c>
      <c r="Q683" s="62">
        <v>75900</v>
      </c>
      <c r="R683">
        <v>49</v>
      </c>
      <c r="S683" s="62">
        <v>6298950</v>
      </c>
      <c r="T683" s="15">
        <v>0.01</v>
      </c>
      <c r="U683" s="62">
        <v>62990</v>
      </c>
      <c r="V683" s="62">
        <v>6235961</v>
      </c>
    </row>
    <row r="684" spans="1:22" x14ac:dyDescent="0.3">
      <c r="A684" t="s">
        <v>1493</v>
      </c>
      <c r="B684" s="34">
        <v>43464</v>
      </c>
      <c r="C684">
        <v>2018</v>
      </c>
      <c r="D684" t="s">
        <v>1483</v>
      </c>
      <c r="E684" t="s">
        <v>358</v>
      </c>
      <c r="F684" t="s">
        <v>71</v>
      </c>
      <c r="G684" t="s">
        <v>106</v>
      </c>
      <c r="H684" t="s">
        <v>73</v>
      </c>
      <c r="I684" t="s">
        <v>107</v>
      </c>
      <c r="J684" t="s">
        <v>151</v>
      </c>
      <c r="K684" t="s">
        <v>59</v>
      </c>
      <c r="L684" t="s">
        <v>67</v>
      </c>
      <c r="M684" t="s">
        <v>61</v>
      </c>
      <c r="N684" s="34">
        <v>43464</v>
      </c>
      <c r="O684" s="62">
        <v>27300</v>
      </c>
      <c r="P684" s="62">
        <v>44700</v>
      </c>
      <c r="Q684" s="62">
        <v>17400</v>
      </c>
      <c r="R684">
        <v>3</v>
      </c>
      <c r="S684" s="62">
        <v>134100</v>
      </c>
      <c r="T684" s="15">
        <v>0.04</v>
      </c>
      <c r="U684" s="62">
        <v>5364</v>
      </c>
      <c r="V684" s="62">
        <v>128736</v>
      </c>
    </row>
    <row r="685" spans="1:22" x14ac:dyDescent="0.3">
      <c r="A685" t="s">
        <v>1494</v>
      </c>
      <c r="B685" s="34">
        <v>43472</v>
      </c>
      <c r="C685">
        <v>2019</v>
      </c>
      <c r="D685" t="s">
        <v>366</v>
      </c>
      <c r="E685" t="s">
        <v>180</v>
      </c>
      <c r="F685" t="s">
        <v>2228</v>
      </c>
      <c r="G685" t="s">
        <v>55</v>
      </c>
      <c r="H685" t="s">
        <v>65</v>
      </c>
      <c r="I685" t="s">
        <v>107</v>
      </c>
      <c r="J685" t="s">
        <v>256</v>
      </c>
      <c r="K685" t="s">
        <v>59</v>
      </c>
      <c r="L685" t="s">
        <v>60</v>
      </c>
      <c r="M685" t="s">
        <v>61</v>
      </c>
      <c r="N685" s="34">
        <v>43473</v>
      </c>
      <c r="O685" s="62">
        <v>204600</v>
      </c>
      <c r="P685" s="62">
        <v>314700</v>
      </c>
      <c r="Q685" s="62">
        <v>110100</v>
      </c>
      <c r="R685">
        <v>10</v>
      </c>
      <c r="S685" s="62">
        <v>3147000</v>
      </c>
      <c r="T685" s="15">
        <v>0.06</v>
      </c>
      <c r="U685" s="62">
        <v>188820</v>
      </c>
      <c r="V685" s="62">
        <v>2958180</v>
      </c>
    </row>
    <row r="686" spans="1:22" x14ac:dyDescent="0.3">
      <c r="A686" t="s">
        <v>1495</v>
      </c>
      <c r="B686" s="34">
        <v>43472</v>
      </c>
      <c r="C686">
        <v>2019</v>
      </c>
      <c r="D686" t="s">
        <v>1496</v>
      </c>
      <c r="E686" t="s">
        <v>813</v>
      </c>
      <c r="F686" t="s">
        <v>2228</v>
      </c>
      <c r="G686" t="s">
        <v>72</v>
      </c>
      <c r="H686" t="s">
        <v>65</v>
      </c>
      <c r="I686" t="s">
        <v>74</v>
      </c>
      <c r="J686" t="s">
        <v>473</v>
      </c>
      <c r="K686" t="s">
        <v>59</v>
      </c>
      <c r="L686" t="s">
        <v>60</v>
      </c>
      <c r="M686" t="s">
        <v>61</v>
      </c>
      <c r="N686" s="34">
        <v>43474</v>
      </c>
      <c r="O686" s="62">
        <v>32700</v>
      </c>
      <c r="P686" s="62">
        <v>52800</v>
      </c>
      <c r="Q686" s="62">
        <v>20100</v>
      </c>
      <c r="R686">
        <v>13</v>
      </c>
      <c r="S686" s="62">
        <v>686400</v>
      </c>
      <c r="T686" s="15">
        <v>0.08</v>
      </c>
      <c r="U686" s="62">
        <v>54912</v>
      </c>
      <c r="V686" s="62">
        <v>631488</v>
      </c>
    </row>
    <row r="687" spans="1:22" x14ac:dyDescent="0.3">
      <c r="A687" t="s">
        <v>1497</v>
      </c>
      <c r="B687" s="34">
        <v>43473</v>
      </c>
      <c r="C687">
        <v>2019</v>
      </c>
      <c r="D687" t="s">
        <v>770</v>
      </c>
      <c r="E687" t="s">
        <v>539</v>
      </c>
      <c r="F687" t="s">
        <v>71</v>
      </c>
      <c r="G687" t="s">
        <v>72</v>
      </c>
      <c r="H687" t="s">
        <v>146</v>
      </c>
      <c r="I687" t="s">
        <v>57</v>
      </c>
      <c r="J687" t="s">
        <v>345</v>
      </c>
      <c r="K687" t="s">
        <v>59</v>
      </c>
      <c r="L687" t="s">
        <v>60</v>
      </c>
      <c r="M687" t="s">
        <v>61</v>
      </c>
      <c r="N687" s="34">
        <v>43475</v>
      </c>
      <c r="O687" s="62">
        <v>51000</v>
      </c>
      <c r="P687" s="62">
        <v>81000</v>
      </c>
      <c r="Q687" s="62">
        <v>30000</v>
      </c>
      <c r="R687">
        <v>10</v>
      </c>
      <c r="S687" s="62">
        <v>810000</v>
      </c>
      <c r="T687" s="15">
        <v>0.04</v>
      </c>
      <c r="U687" s="62">
        <v>32400</v>
      </c>
      <c r="V687" s="62">
        <v>777600</v>
      </c>
    </row>
    <row r="688" spans="1:22" x14ac:dyDescent="0.3">
      <c r="A688" t="s">
        <v>1498</v>
      </c>
      <c r="B688" s="34">
        <v>43474</v>
      </c>
      <c r="C688">
        <v>2019</v>
      </c>
      <c r="D688" t="s">
        <v>1499</v>
      </c>
      <c r="E688" t="s">
        <v>1251</v>
      </c>
      <c r="F688" t="s">
        <v>71</v>
      </c>
      <c r="G688" t="s">
        <v>106</v>
      </c>
      <c r="H688" t="s">
        <v>146</v>
      </c>
      <c r="I688" t="s">
        <v>107</v>
      </c>
      <c r="J688" t="s">
        <v>287</v>
      </c>
      <c r="K688" t="s">
        <v>59</v>
      </c>
      <c r="L688" t="s">
        <v>60</v>
      </c>
      <c r="M688" t="s">
        <v>61</v>
      </c>
      <c r="N688" s="34">
        <v>43476</v>
      </c>
      <c r="O688" s="62">
        <v>185850</v>
      </c>
      <c r="P688" s="62">
        <v>299700</v>
      </c>
      <c r="Q688" s="62">
        <v>113850</v>
      </c>
      <c r="R688">
        <v>20</v>
      </c>
      <c r="S688" s="62">
        <v>5994000</v>
      </c>
      <c r="T688" s="15">
        <v>0.05</v>
      </c>
      <c r="U688" s="62">
        <v>299700</v>
      </c>
      <c r="V688" s="62">
        <v>5694300</v>
      </c>
    </row>
    <row r="689" spans="1:22" x14ac:dyDescent="0.3">
      <c r="A689" t="s">
        <v>1500</v>
      </c>
      <c r="B689" s="34">
        <v>43474</v>
      </c>
      <c r="C689">
        <v>2019</v>
      </c>
      <c r="D689" t="s">
        <v>1273</v>
      </c>
      <c r="E689" t="s">
        <v>116</v>
      </c>
      <c r="F689" t="s">
        <v>2228</v>
      </c>
      <c r="G689" t="s">
        <v>72</v>
      </c>
      <c r="H689" t="s">
        <v>56</v>
      </c>
      <c r="I689" t="s">
        <v>92</v>
      </c>
      <c r="J689" t="s">
        <v>287</v>
      </c>
      <c r="K689" t="s">
        <v>59</v>
      </c>
      <c r="L689" t="s">
        <v>60</v>
      </c>
      <c r="M689" t="s">
        <v>61</v>
      </c>
      <c r="N689" s="34">
        <v>43474</v>
      </c>
      <c r="O689" s="62">
        <v>185850</v>
      </c>
      <c r="P689" s="62">
        <v>299700</v>
      </c>
      <c r="Q689" s="62">
        <v>113850</v>
      </c>
      <c r="R689">
        <v>34</v>
      </c>
      <c r="S689" s="62">
        <v>10189800</v>
      </c>
      <c r="T689" s="15">
        <v>0.06</v>
      </c>
      <c r="U689" s="62">
        <v>611388</v>
      </c>
      <c r="V689" s="62">
        <v>9578412</v>
      </c>
    </row>
    <row r="690" spans="1:22" x14ac:dyDescent="0.3">
      <c r="A690" t="s">
        <v>1501</v>
      </c>
      <c r="B690" s="34">
        <v>43475</v>
      </c>
      <c r="C690">
        <v>2019</v>
      </c>
      <c r="D690" t="s">
        <v>1502</v>
      </c>
      <c r="E690" t="s">
        <v>145</v>
      </c>
      <c r="F690" t="s">
        <v>71</v>
      </c>
      <c r="G690" t="s">
        <v>55</v>
      </c>
      <c r="H690" t="s">
        <v>146</v>
      </c>
      <c r="I690" t="s">
        <v>107</v>
      </c>
      <c r="J690" t="s">
        <v>248</v>
      </c>
      <c r="K690" t="s">
        <v>59</v>
      </c>
      <c r="L690" t="s">
        <v>67</v>
      </c>
      <c r="M690" t="s">
        <v>61</v>
      </c>
      <c r="N690" s="34">
        <v>43477</v>
      </c>
      <c r="O690" s="62">
        <v>56250</v>
      </c>
      <c r="P690" s="62">
        <v>106200</v>
      </c>
      <c r="Q690" s="62">
        <v>49950</v>
      </c>
      <c r="R690">
        <v>37</v>
      </c>
      <c r="S690" s="62">
        <v>3929400</v>
      </c>
      <c r="T690" s="15">
        <v>0.08</v>
      </c>
      <c r="U690" s="62">
        <v>314352</v>
      </c>
      <c r="V690" s="62">
        <v>3615048</v>
      </c>
    </row>
    <row r="691" spans="1:22" x14ac:dyDescent="0.3">
      <c r="A691" t="s">
        <v>1503</v>
      </c>
      <c r="B691" s="34">
        <v>43476</v>
      </c>
      <c r="C691">
        <v>2019</v>
      </c>
      <c r="D691" t="s">
        <v>1162</v>
      </c>
      <c r="E691" t="s">
        <v>180</v>
      </c>
      <c r="F691" t="s">
        <v>2228</v>
      </c>
      <c r="G691" t="s">
        <v>106</v>
      </c>
      <c r="H691" t="s">
        <v>65</v>
      </c>
      <c r="I691" t="s">
        <v>117</v>
      </c>
      <c r="J691" t="s">
        <v>465</v>
      </c>
      <c r="K691" t="s">
        <v>59</v>
      </c>
      <c r="L691" t="s">
        <v>60</v>
      </c>
      <c r="M691" t="s">
        <v>76</v>
      </c>
      <c r="N691" s="34">
        <v>43477</v>
      </c>
      <c r="O691" s="62">
        <v>52500</v>
      </c>
      <c r="P691" s="62">
        <v>86100</v>
      </c>
      <c r="Q691" s="62">
        <v>33600</v>
      </c>
      <c r="R691">
        <v>26</v>
      </c>
      <c r="S691" s="62">
        <v>2238600</v>
      </c>
      <c r="T691" s="15">
        <v>0.03</v>
      </c>
      <c r="U691" s="62">
        <v>67158</v>
      </c>
      <c r="V691" s="62">
        <v>2171442</v>
      </c>
    </row>
    <row r="692" spans="1:22" x14ac:dyDescent="0.3">
      <c r="A692" t="s">
        <v>1504</v>
      </c>
      <c r="B692" s="34">
        <v>43478</v>
      </c>
      <c r="C692">
        <v>2019</v>
      </c>
      <c r="D692" t="s">
        <v>1505</v>
      </c>
      <c r="E692" t="s">
        <v>165</v>
      </c>
      <c r="F692" t="s">
        <v>71</v>
      </c>
      <c r="G692" t="s">
        <v>72</v>
      </c>
      <c r="H692" t="s">
        <v>88</v>
      </c>
      <c r="I692" t="s">
        <v>92</v>
      </c>
      <c r="J692" t="s">
        <v>833</v>
      </c>
      <c r="K692" t="s">
        <v>59</v>
      </c>
      <c r="L692" t="s">
        <v>67</v>
      </c>
      <c r="M692" t="s">
        <v>61</v>
      </c>
      <c r="N692" s="34">
        <v>43487</v>
      </c>
      <c r="O692" s="62">
        <v>15750</v>
      </c>
      <c r="P692" s="62">
        <v>29250</v>
      </c>
      <c r="Q692" s="62">
        <v>13500</v>
      </c>
      <c r="R692">
        <v>4</v>
      </c>
      <c r="S692" s="62">
        <v>117000</v>
      </c>
      <c r="T692" s="15">
        <v>0.09</v>
      </c>
      <c r="U692" s="62">
        <v>10530</v>
      </c>
      <c r="V692" s="62">
        <v>106470</v>
      </c>
    </row>
    <row r="693" spans="1:22" x14ac:dyDescent="0.3">
      <c r="A693" t="s">
        <v>1506</v>
      </c>
      <c r="B693" s="34">
        <v>43486</v>
      </c>
      <c r="C693">
        <v>2019</v>
      </c>
      <c r="D693" t="s">
        <v>1507</v>
      </c>
      <c r="E693" t="s">
        <v>370</v>
      </c>
      <c r="F693" t="s">
        <v>71</v>
      </c>
      <c r="G693" t="s">
        <v>87</v>
      </c>
      <c r="H693" t="s">
        <v>146</v>
      </c>
      <c r="I693" t="s">
        <v>57</v>
      </c>
      <c r="J693" t="s">
        <v>837</v>
      </c>
      <c r="K693" t="s">
        <v>81</v>
      </c>
      <c r="L693" t="s">
        <v>82</v>
      </c>
      <c r="M693" t="s">
        <v>83</v>
      </c>
      <c r="N693" s="34">
        <v>43488</v>
      </c>
      <c r="O693" s="62">
        <v>4734150</v>
      </c>
      <c r="P693" s="62">
        <v>7514550</v>
      </c>
      <c r="Q693" s="62">
        <v>2780400</v>
      </c>
      <c r="R693">
        <v>25</v>
      </c>
      <c r="S693" s="62">
        <v>187863750</v>
      </c>
      <c r="T693" s="15">
        <v>0.02</v>
      </c>
      <c r="U693" s="62">
        <v>3757275</v>
      </c>
      <c r="V693" s="62">
        <v>184106475</v>
      </c>
    </row>
    <row r="694" spans="1:22" x14ac:dyDescent="0.3">
      <c r="A694" t="s">
        <v>1508</v>
      </c>
      <c r="B694" s="34">
        <v>43489</v>
      </c>
      <c r="C694">
        <v>2019</v>
      </c>
      <c r="D694" t="s">
        <v>1509</v>
      </c>
      <c r="E694" t="s">
        <v>1510</v>
      </c>
      <c r="F694" t="s">
        <v>71</v>
      </c>
      <c r="G694" t="s">
        <v>72</v>
      </c>
      <c r="H694" t="s">
        <v>194</v>
      </c>
      <c r="I694" t="s">
        <v>57</v>
      </c>
      <c r="J694" t="s">
        <v>265</v>
      </c>
      <c r="K694" t="s">
        <v>59</v>
      </c>
      <c r="L694" t="s">
        <v>60</v>
      </c>
      <c r="M694" t="s">
        <v>61</v>
      </c>
      <c r="N694" s="34">
        <v>43491</v>
      </c>
      <c r="O694" s="62">
        <v>17700</v>
      </c>
      <c r="P694" s="62">
        <v>28200</v>
      </c>
      <c r="Q694" s="62">
        <v>10500</v>
      </c>
      <c r="R694">
        <v>29</v>
      </c>
      <c r="S694" s="62">
        <v>817800</v>
      </c>
      <c r="T694" s="15">
        <v>0.1</v>
      </c>
      <c r="U694" s="62">
        <v>81780</v>
      </c>
      <c r="V694" s="62">
        <v>736020</v>
      </c>
    </row>
    <row r="695" spans="1:22" x14ac:dyDescent="0.3">
      <c r="A695" t="s">
        <v>1511</v>
      </c>
      <c r="B695" s="34">
        <v>43490</v>
      </c>
      <c r="C695">
        <v>2019</v>
      </c>
      <c r="D695" t="s">
        <v>881</v>
      </c>
      <c r="E695" t="s">
        <v>882</v>
      </c>
      <c r="F695" t="s">
        <v>71</v>
      </c>
      <c r="G695" t="s">
        <v>106</v>
      </c>
      <c r="H695" t="s">
        <v>316</v>
      </c>
      <c r="I695" t="s">
        <v>92</v>
      </c>
      <c r="J695" t="s">
        <v>406</v>
      </c>
      <c r="K695" t="s">
        <v>81</v>
      </c>
      <c r="L695" t="s">
        <v>82</v>
      </c>
      <c r="M695" t="s">
        <v>83</v>
      </c>
      <c r="N695" s="34">
        <v>43492</v>
      </c>
      <c r="O695" s="62">
        <v>4184850</v>
      </c>
      <c r="P695" s="62">
        <v>6749850</v>
      </c>
      <c r="Q695" s="62">
        <v>2565000</v>
      </c>
      <c r="R695">
        <v>47</v>
      </c>
      <c r="S695" s="62">
        <v>317242950</v>
      </c>
      <c r="T695" s="15">
        <v>0.02</v>
      </c>
      <c r="U695" s="62">
        <v>6344859</v>
      </c>
      <c r="V695" s="62">
        <v>310898091</v>
      </c>
    </row>
    <row r="696" spans="1:22" x14ac:dyDescent="0.3">
      <c r="A696" t="s">
        <v>1512</v>
      </c>
      <c r="B696" s="34">
        <v>43492</v>
      </c>
      <c r="C696">
        <v>2019</v>
      </c>
      <c r="D696" t="s">
        <v>1513</v>
      </c>
      <c r="E696" t="s">
        <v>1271</v>
      </c>
      <c r="F696" t="s">
        <v>2228</v>
      </c>
      <c r="G696" t="s">
        <v>106</v>
      </c>
      <c r="H696" t="s">
        <v>65</v>
      </c>
      <c r="I696" t="s">
        <v>74</v>
      </c>
      <c r="J696" t="s">
        <v>345</v>
      </c>
      <c r="K696" t="s">
        <v>59</v>
      </c>
      <c r="L696" t="s">
        <v>60</v>
      </c>
      <c r="M696" t="s">
        <v>61</v>
      </c>
      <c r="N696" s="34">
        <v>43493</v>
      </c>
      <c r="O696" s="62">
        <v>51000</v>
      </c>
      <c r="P696" s="62">
        <v>81000</v>
      </c>
      <c r="Q696" s="62">
        <v>30000</v>
      </c>
      <c r="R696">
        <v>8</v>
      </c>
      <c r="S696" s="62">
        <v>648000</v>
      </c>
      <c r="T696" s="15">
        <v>0</v>
      </c>
      <c r="U696">
        <v>0</v>
      </c>
      <c r="V696" s="62">
        <v>648000</v>
      </c>
    </row>
    <row r="697" spans="1:22" x14ac:dyDescent="0.3">
      <c r="A697" t="s">
        <v>1514</v>
      </c>
      <c r="B697" s="34">
        <v>43497</v>
      </c>
      <c r="C697">
        <v>2019</v>
      </c>
      <c r="D697" t="s">
        <v>1515</v>
      </c>
      <c r="E697" t="s">
        <v>521</v>
      </c>
      <c r="F697" t="s">
        <v>71</v>
      </c>
      <c r="G697" t="s">
        <v>55</v>
      </c>
      <c r="H697" t="s">
        <v>88</v>
      </c>
      <c r="I697" t="s">
        <v>92</v>
      </c>
      <c r="J697" t="s">
        <v>1061</v>
      </c>
      <c r="K697" t="s">
        <v>59</v>
      </c>
      <c r="L697" t="s">
        <v>60</v>
      </c>
      <c r="M697" t="s">
        <v>61</v>
      </c>
      <c r="N697" s="34">
        <v>43501</v>
      </c>
      <c r="O697" s="62">
        <v>17850</v>
      </c>
      <c r="P697" s="62">
        <v>29700</v>
      </c>
      <c r="Q697" s="62">
        <v>11850</v>
      </c>
      <c r="R697">
        <v>4</v>
      </c>
      <c r="S697" s="62">
        <v>118800</v>
      </c>
      <c r="T697" s="15">
        <v>0.08</v>
      </c>
      <c r="U697" s="62">
        <v>9504</v>
      </c>
      <c r="V697" s="62">
        <v>109296</v>
      </c>
    </row>
    <row r="698" spans="1:22" x14ac:dyDescent="0.3">
      <c r="A698" t="s">
        <v>1516</v>
      </c>
      <c r="B698" s="34">
        <v>43498</v>
      </c>
      <c r="C698">
        <v>2019</v>
      </c>
      <c r="D698" t="s">
        <v>278</v>
      </c>
      <c r="E698" t="s">
        <v>279</v>
      </c>
      <c r="F698" t="s">
        <v>71</v>
      </c>
      <c r="G698" t="s">
        <v>55</v>
      </c>
      <c r="H698" t="s">
        <v>155</v>
      </c>
      <c r="I698" t="s">
        <v>117</v>
      </c>
      <c r="J698" t="s">
        <v>829</v>
      </c>
      <c r="K698" t="s">
        <v>59</v>
      </c>
      <c r="L698" t="s">
        <v>67</v>
      </c>
      <c r="M698" t="s">
        <v>76</v>
      </c>
      <c r="N698" s="34">
        <v>43500</v>
      </c>
      <c r="O698" s="62">
        <v>31950</v>
      </c>
      <c r="P698" s="62">
        <v>52350</v>
      </c>
      <c r="Q698" s="62">
        <v>20400</v>
      </c>
      <c r="R698">
        <v>3</v>
      </c>
      <c r="S698" s="62">
        <v>157050</v>
      </c>
      <c r="T698" s="15">
        <v>0.01</v>
      </c>
      <c r="U698" s="62">
        <v>1571</v>
      </c>
      <c r="V698" s="62">
        <v>155480</v>
      </c>
    </row>
    <row r="699" spans="1:22" x14ac:dyDescent="0.3">
      <c r="A699" t="s">
        <v>1517</v>
      </c>
      <c r="B699" s="34">
        <v>43498</v>
      </c>
      <c r="C699">
        <v>2019</v>
      </c>
      <c r="D699" t="s">
        <v>1518</v>
      </c>
      <c r="E699" t="s">
        <v>1102</v>
      </c>
      <c r="F699" t="s">
        <v>71</v>
      </c>
      <c r="G699" t="s">
        <v>72</v>
      </c>
      <c r="H699" t="s">
        <v>73</v>
      </c>
      <c r="I699" t="s">
        <v>57</v>
      </c>
      <c r="J699" t="s">
        <v>265</v>
      </c>
      <c r="K699" t="s">
        <v>59</v>
      </c>
      <c r="L699" t="s">
        <v>60</v>
      </c>
      <c r="M699" t="s">
        <v>61</v>
      </c>
      <c r="N699" s="34">
        <v>43500</v>
      </c>
      <c r="O699" s="62">
        <v>17700</v>
      </c>
      <c r="P699" s="62">
        <v>28200</v>
      </c>
      <c r="Q699" s="62">
        <v>10500</v>
      </c>
      <c r="R699">
        <v>6</v>
      </c>
      <c r="S699" s="62">
        <v>169200</v>
      </c>
      <c r="T699" s="15">
        <v>7.0000000000000007E-2</v>
      </c>
      <c r="U699" s="62">
        <v>11844</v>
      </c>
      <c r="V699" s="62">
        <v>157356</v>
      </c>
    </row>
    <row r="700" spans="1:22" x14ac:dyDescent="0.3">
      <c r="A700" t="s">
        <v>1519</v>
      </c>
      <c r="B700" s="34">
        <v>43501</v>
      </c>
      <c r="C700">
        <v>2019</v>
      </c>
      <c r="D700" t="s">
        <v>1422</v>
      </c>
      <c r="E700" t="s">
        <v>319</v>
      </c>
      <c r="F700" t="s">
        <v>2228</v>
      </c>
      <c r="G700" t="s">
        <v>87</v>
      </c>
      <c r="H700" t="s">
        <v>56</v>
      </c>
      <c r="I700" t="s">
        <v>74</v>
      </c>
      <c r="J700" t="s">
        <v>588</v>
      </c>
      <c r="K700" t="s">
        <v>59</v>
      </c>
      <c r="L700" t="s">
        <v>60</v>
      </c>
      <c r="M700" t="s">
        <v>61</v>
      </c>
      <c r="N700" s="34">
        <v>43503</v>
      </c>
      <c r="O700" s="62">
        <v>67950</v>
      </c>
      <c r="P700" s="62">
        <v>109500</v>
      </c>
      <c r="Q700" s="62">
        <v>41550</v>
      </c>
      <c r="R700">
        <v>34</v>
      </c>
      <c r="S700" s="62">
        <v>3723000</v>
      </c>
      <c r="T700" s="15">
        <v>0.03</v>
      </c>
      <c r="U700" s="62">
        <v>111690</v>
      </c>
      <c r="V700" s="62">
        <v>3611310</v>
      </c>
    </row>
    <row r="701" spans="1:22" x14ac:dyDescent="0.3">
      <c r="A701" t="s">
        <v>1520</v>
      </c>
      <c r="B701" s="34">
        <v>43501</v>
      </c>
      <c r="C701">
        <v>2019</v>
      </c>
      <c r="D701" t="s">
        <v>1521</v>
      </c>
      <c r="E701" t="s">
        <v>237</v>
      </c>
      <c r="F701" t="s">
        <v>71</v>
      </c>
      <c r="G701" t="s">
        <v>106</v>
      </c>
      <c r="H701" t="s">
        <v>112</v>
      </c>
      <c r="I701" t="s">
        <v>57</v>
      </c>
      <c r="J701" t="s">
        <v>284</v>
      </c>
      <c r="K701" t="s">
        <v>59</v>
      </c>
      <c r="L701" t="s">
        <v>60</v>
      </c>
      <c r="M701" t="s">
        <v>61</v>
      </c>
      <c r="N701" s="34">
        <v>43503</v>
      </c>
      <c r="O701" s="62">
        <v>33750</v>
      </c>
      <c r="P701" s="62">
        <v>55350</v>
      </c>
      <c r="Q701" s="62">
        <v>21600</v>
      </c>
      <c r="R701">
        <v>47</v>
      </c>
      <c r="S701" s="62">
        <v>2601450</v>
      </c>
      <c r="T701" s="15">
        <v>0</v>
      </c>
      <c r="U701">
        <v>0</v>
      </c>
      <c r="V701" s="62">
        <v>2601450</v>
      </c>
    </row>
    <row r="702" spans="1:22" x14ac:dyDescent="0.3">
      <c r="A702" t="s">
        <v>1522</v>
      </c>
      <c r="B702" s="34">
        <v>43505</v>
      </c>
      <c r="C702">
        <v>2019</v>
      </c>
      <c r="D702" t="s">
        <v>199</v>
      </c>
      <c r="E702" t="s">
        <v>79</v>
      </c>
      <c r="F702" t="s">
        <v>2228</v>
      </c>
      <c r="G702" t="s">
        <v>72</v>
      </c>
      <c r="H702" t="s">
        <v>56</v>
      </c>
      <c r="I702" t="s">
        <v>107</v>
      </c>
      <c r="J702" t="s">
        <v>359</v>
      </c>
      <c r="K702" t="s">
        <v>81</v>
      </c>
      <c r="L702" t="s">
        <v>227</v>
      </c>
      <c r="M702" t="s">
        <v>61</v>
      </c>
      <c r="N702" s="34">
        <v>43507</v>
      </c>
      <c r="O702" s="62">
        <v>118800</v>
      </c>
      <c r="P702" s="62">
        <v>194850</v>
      </c>
      <c r="Q702" s="62">
        <v>76050</v>
      </c>
      <c r="R702">
        <v>46</v>
      </c>
      <c r="S702" s="62">
        <v>8963100</v>
      </c>
      <c r="T702" s="15">
        <v>0.01</v>
      </c>
      <c r="U702" s="62">
        <v>89631</v>
      </c>
      <c r="V702" s="62">
        <v>8873469</v>
      </c>
    </row>
    <row r="703" spans="1:22" x14ac:dyDescent="0.3">
      <c r="A703" t="s">
        <v>1523</v>
      </c>
      <c r="B703" s="34">
        <v>43508</v>
      </c>
      <c r="C703">
        <v>2019</v>
      </c>
      <c r="D703" t="s">
        <v>1524</v>
      </c>
      <c r="E703" t="s">
        <v>387</v>
      </c>
      <c r="F703" t="s">
        <v>71</v>
      </c>
      <c r="G703" t="s">
        <v>55</v>
      </c>
      <c r="H703" t="s">
        <v>194</v>
      </c>
      <c r="I703" t="s">
        <v>57</v>
      </c>
      <c r="J703" t="s">
        <v>320</v>
      </c>
      <c r="K703" t="s">
        <v>59</v>
      </c>
      <c r="L703" t="s">
        <v>60</v>
      </c>
      <c r="M703" t="s">
        <v>61</v>
      </c>
      <c r="N703" s="34">
        <v>43508</v>
      </c>
      <c r="O703" s="62">
        <v>2682450</v>
      </c>
      <c r="P703" s="62">
        <v>6238200</v>
      </c>
      <c r="Q703" s="62">
        <v>3555750</v>
      </c>
      <c r="R703">
        <v>21</v>
      </c>
      <c r="S703" s="62">
        <v>131002200</v>
      </c>
      <c r="T703" s="15">
        <v>0.09</v>
      </c>
      <c r="U703" s="62">
        <v>11790198</v>
      </c>
      <c r="V703" s="62">
        <v>119212002</v>
      </c>
    </row>
    <row r="704" spans="1:22" x14ac:dyDescent="0.3">
      <c r="A704" t="s">
        <v>1525</v>
      </c>
      <c r="B704" s="34">
        <v>43508</v>
      </c>
      <c r="C704">
        <v>2019</v>
      </c>
      <c r="D704" t="s">
        <v>1526</v>
      </c>
      <c r="E704" t="s">
        <v>1119</v>
      </c>
      <c r="F704" t="s">
        <v>71</v>
      </c>
      <c r="G704" t="s">
        <v>72</v>
      </c>
      <c r="H704" t="s">
        <v>185</v>
      </c>
      <c r="I704" t="s">
        <v>57</v>
      </c>
      <c r="J704" t="s">
        <v>276</v>
      </c>
      <c r="K704" t="s">
        <v>81</v>
      </c>
      <c r="L704" t="s">
        <v>60</v>
      </c>
      <c r="M704" t="s">
        <v>61</v>
      </c>
      <c r="N704" s="34">
        <v>43509</v>
      </c>
      <c r="O704" s="62">
        <v>2347500</v>
      </c>
      <c r="P704" s="62">
        <v>4514550</v>
      </c>
      <c r="Q704" s="62">
        <v>2167050</v>
      </c>
      <c r="R704">
        <v>23</v>
      </c>
      <c r="S704" s="62">
        <v>103834650</v>
      </c>
      <c r="T704" s="15">
        <v>0.06</v>
      </c>
      <c r="U704" s="62">
        <v>6230079</v>
      </c>
      <c r="V704" s="62">
        <v>97604571</v>
      </c>
    </row>
    <row r="705" spans="1:22" x14ac:dyDescent="0.3">
      <c r="A705" t="s">
        <v>1527</v>
      </c>
      <c r="B705" s="34">
        <v>43509</v>
      </c>
      <c r="C705">
        <v>2019</v>
      </c>
      <c r="D705" t="s">
        <v>1509</v>
      </c>
      <c r="E705" t="s">
        <v>1510</v>
      </c>
      <c r="F705" t="s">
        <v>71</v>
      </c>
      <c r="G705" t="s">
        <v>106</v>
      </c>
      <c r="H705" t="s">
        <v>194</v>
      </c>
      <c r="I705" t="s">
        <v>92</v>
      </c>
      <c r="J705" t="s">
        <v>66</v>
      </c>
      <c r="K705" t="s">
        <v>59</v>
      </c>
      <c r="L705" t="s">
        <v>67</v>
      </c>
      <c r="M705" t="s">
        <v>61</v>
      </c>
      <c r="N705" s="34">
        <v>43511</v>
      </c>
      <c r="O705" s="62">
        <v>35850</v>
      </c>
      <c r="P705" s="62">
        <v>63900</v>
      </c>
      <c r="Q705" s="62">
        <v>28050</v>
      </c>
      <c r="R705">
        <v>47</v>
      </c>
      <c r="S705" s="62">
        <v>3003300</v>
      </c>
      <c r="T705" s="15">
        <v>7.0000000000000007E-2</v>
      </c>
      <c r="U705" s="62">
        <v>210231</v>
      </c>
      <c r="V705" s="62">
        <v>2793069</v>
      </c>
    </row>
    <row r="706" spans="1:22" x14ac:dyDescent="0.3">
      <c r="A706" t="s">
        <v>1528</v>
      </c>
      <c r="B706" s="34">
        <v>43509</v>
      </c>
      <c r="C706">
        <v>2019</v>
      </c>
      <c r="D706" t="s">
        <v>1509</v>
      </c>
      <c r="E706" t="s">
        <v>1510</v>
      </c>
      <c r="F706" t="s">
        <v>71</v>
      </c>
      <c r="G706" t="s">
        <v>106</v>
      </c>
      <c r="H706" t="s">
        <v>194</v>
      </c>
      <c r="I706" t="s">
        <v>92</v>
      </c>
      <c r="J706" t="s">
        <v>147</v>
      </c>
      <c r="K706" t="s">
        <v>59</v>
      </c>
      <c r="L706" t="s">
        <v>67</v>
      </c>
      <c r="M706" t="s">
        <v>61</v>
      </c>
      <c r="N706" s="34">
        <v>43514</v>
      </c>
      <c r="O706" s="62">
        <v>19500</v>
      </c>
      <c r="P706" s="62">
        <v>43200</v>
      </c>
      <c r="Q706" s="62">
        <v>23700</v>
      </c>
      <c r="R706">
        <v>17</v>
      </c>
      <c r="S706" s="62">
        <v>734400</v>
      </c>
      <c r="T706" s="15">
        <v>0.09</v>
      </c>
      <c r="U706" s="62">
        <v>66096</v>
      </c>
      <c r="V706" s="62">
        <v>668304</v>
      </c>
    </row>
    <row r="707" spans="1:22" x14ac:dyDescent="0.3">
      <c r="A707" t="s">
        <v>1529</v>
      </c>
      <c r="B707" s="34">
        <v>43514</v>
      </c>
      <c r="C707">
        <v>2019</v>
      </c>
      <c r="D707" t="s">
        <v>1530</v>
      </c>
      <c r="E707" t="s">
        <v>169</v>
      </c>
      <c r="F707" t="s">
        <v>2228</v>
      </c>
      <c r="G707" t="s">
        <v>72</v>
      </c>
      <c r="H707" t="s">
        <v>65</v>
      </c>
      <c r="I707" t="s">
        <v>57</v>
      </c>
      <c r="J707" t="s">
        <v>942</v>
      </c>
      <c r="K707" t="s">
        <v>81</v>
      </c>
      <c r="L707" t="s">
        <v>60</v>
      </c>
      <c r="M707" t="s">
        <v>76</v>
      </c>
      <c r="N707" s="34">
        <v>43514</v>
      </c>
      <c r="O707" s="62">
        <v>220500</v>
      </c>
      <c r="P707" s="62">
        <v>449850</v>
      </c>
      <c r="Q707" s="62">
        <v>229350</v>
      </c>
      <c r="R707">
        <v>20</v>
      </c>
      <c r="S707" s="62">
        <v>8997000</v>
      </c>
      <c r="T707" s="15">
        <v>0.04</v>
      </c>
      <c r="U707" s="62">
        <v>359880</v>
      </c>
      <c r="V707" s="62">
        <v>8637120</v>
      </c>
    </row>
    <row r="708" spans="1:22" x14ac:dyDescent="0.3">
      <c r="A708" t="s">
        <v>1531</v>
      </c>
      <c r="B708" s="34">
        <v>43514</v>
      </c>
      <c r="C708">
        <v>2019</v>
      </c>
      <c r="D708" t="s">
        <v>361</v>
      </c>
      <c r="E708" t="s">
        <v>193</v>
      </c>
      <c r="F708" t="s">
        <v>71</v>
      </c>
      <c r="G708" t="s">
        <v>106</v>
      </c>
      <c r="H708" t="s">
        <v>194</v>
      </c>
      <c r="I708" t="s">
        <v>92</v>
      </c>
      <c r="J708" t="s">
        <v>108</v>
      </c>
      <c r="K708" t="s">
        <v>59</v>
      </c>
      <c r="L708" t="s">
        <v>60</v>
      </c>
      <c r="M708" t="s">
        <v>61</v>
      </c>
      <c r="N708" s="34">
        <v>43521</v>
      </c>
      <c r="O708" s="62">
        <v>814350</v>
      </c>
      <c r="P708" s="62">
        <v>1357200</v>
      </c>
      <c r="Q708" s="62">
        <v>542850</v>
      </c>
      <c r="R708">
        <v>49</v>
      </c>
      <c r="S708" s="62">
        <v>66502800</v>
      </c>
      <c r="T708" s="15">
        <v>0.05</v>
      </c>
      <c r="U708" s="62">
        <v>3325140</v>
      </c>
      <c r="V708" s="62">
        <v>63177660</v>
      </c>
    </row>
    <row r="709" spans="1:22" x14ac:dyDescent="0.3">
      <c r="A709" t="s">
        <v>1532</v>
      </c>
      <c r="B709" s="34">
        <v>43515</v>
      </c>
      <c r="C709">
        <v>2019</v>
      </c>
      <c r="D709" t="s">
        <v>1313</v>
      </c>
      <c r="E709" t="s">
        <v>172</v>
      </c>
      <c r="F709" t="s">
        <v>2228</v>
      </c>
      <c r="G709" t="s">
        <v>72</v>
      </c>
      <c r="H709" t="s">
        <v>65</v>
      </c>
      <c r="I709" t="s">
        <v>74</v>
      </c>
      <c r="J709" t="s">
        <v>212</v>
      </c>
      <c r="K709" t="s">
        <v>59</v>
      </c>
      <c r="L709" t="s">
        <v>67</v>
      </c>
      <c r="M709" t="s">
        <v>61</v>
      </c>
      <c r="N709" s="34">
        <v>43516</v>
      </c>
      <c r="O709" s="62">
        <v>52050</v>
      </c>
      <c r="P709" s="62">
        <v>100200</v>
      </c>
      <c r="Q709" s="62">
        <v>48150</v>
      </c>
      <c r="R709">
        <v>12</v>
      </c>
      <c r="S709" s="62">
        <v>1202400</v>
      </c>
      <c r="T709" s="15">
        <v>0.06</v>
      </c>
      <c r="U709" s="62">
        <v>72144</v>
      </c>
      <c r="V709" s="62">
        <v>1130256</v>
      </c>
    </row>
    <row r="710" spans="1:22" x14ac:dyDescent="0.3">
      <c r="A710" t="s">
        <v>1533</v>
      </c>
      <c r="B710" s="34">
        <v>43518</v>
      </c>
      <c r="C710">
        <v>2019</v>
      </c>
      <c r="D710" t="s">
        <v>627</v>
      </c>
      <c r="E710" t="s">
        <v>628</v>
      </c>
      <c r="F710" t="s">
        <v>71</v>
      </c>
      <c r="G710" t="s">
        <v>72</v>
      </c>
      <c r="H710" t="s">
        <v>304</v>
      </c>
      <c r="I710" t="s">
        <v>92</v>
      </c>
      <c r="J710" t="s">
        <v>468</v>
      </c>
      <c r="K710" t="s">
        <v>59</v>
      </c>
      <c r="L710" t="s">
        <v>67</v>
      </c>
      <c r="M710" t="s">
        <v>61</v>
      </c>
      <c r="N710" s="34">
        <v>43522</v>
      </c>
      <c r="O710" s="62">
        <v>13950</v>
      </c>
      <c r="P710" s="62">
        <v>22200</v>
      </c>
      <c r="Q710" s="62">
        <v>8250</v>
      </c>
      <c r="R710">
        <v>19</v>
      </c>
      <c r="S710" s="62">
        <v>421800</v>
      </c>
      <c r="T710" s="15">
        <v>0</v>
      </c>
      <c r="U710">
        <v>0</v>
      </c>
      <c r="V710" s="62">
        <v>421800</v>
      </c>
    </row>
    <row r="711" spans="1:22" x14ac:dyDescent="0.3">
      <c r="A711" t="s">
        <v>1534</v>
      </c>
      <c r="B711" s="34">
        <v>43518</v>
      </c>
      <c r="C711">
        <v>2019</v>
      </c>
      <c r="D711" t="s">
        <v>1315</v>
      </c>
      <c r="E711" t="s">
        <v>572</v>
      </c>
      <c r="F711" t="s">
        <v>261</v>
      </c>
      <c r="G711" t="s">
        <v>72</v>
      </c>
      <c r="H711" t="s">
        <v>146</v>
      </c>
      <c r="I711" t="s">
        <v>117</v>
      </c>
      <c r="J711" t="s">
        <v>1003</v>
      </c>
      <c r="K711" t="s">
        <v>59</v>
      </c>
      <c r="L711" t="s">
        <v>60</v>
      </c>
      <c r="M711" t="s">
        <v>61</v>
      </c>
      <c r="N711" s="34">
        <v>43518</v>
      </c>
      <c r="O711" s="62">
        <v>60450</v>
      </c>
      <c r="P711" s="62">
        <v>140700</v>
      </c>
      <c r="Q711" s="62">
        <v>80250</v>
      </c>
      <c r="R711">
        <v>24</v>
      </c>
      <c r="S711" s="62">
        <v>3376800</v>
      </c>
      <c r="T711" s="15">
        <v>0.05</v>
      </c>
      <c r="U711" s="62">
        <v>168840</v>
      </c>
      <c r="V711" s="62">
        <v>3207960</v>
      </c>
    </row>
    <row r="712" spans="1:22" x14ac:dyDescent="0.3">
      <c r="A712" t="s">
        <v>1535</v>
      </c>
      <c r="B712" s="34">
        <v>43519</v>
      </c>
      <c r="C712">
        <v>2019</v>
      </c>
      <c r="D712" t="s">
        <v>1447</v>
      </c>
      <c r="E712" t="s">
        <v>1160</v>
      </c>
      <c r="F712" t="s">
        <v>71</v>
      </c>
      <c r="G712" t="s">
        <v>55</v>
      </c>
      <c r="H712" t="s">
        <v>304</v>
      </c>
      <c r="I712" t="s">
        <v>57</v>
      </c>
      <c r="J712" t="s">
        <v>181</v>
      </c>
      <c r="K712" t="s">
        <v>59</v>
      </c>
      <c r="L712" t="s">
        <v>60</v>
      </c>
      <c r="M712" t="s">
        <v>61</v>
      </c>
      <c r="N712" s="34">
        <v>43521</v>
      </c>
      <c r="O712" s="62">
        <v>23850</v>
      </c>
      <c r="P712" s="62">
        <v>39150</v>
      </c>
      <c r="Q712" s="62">
        <v>15300</v>
      </c>
      <c r="R712">
        <v>40</v>
      </c>
      <c r="S712" s="62">
        <v>1566000</v>
      </c>
      <c r="T712" s="15">
        <v>0.03</v>
      </c>
      <c r="U712" s="62">
        <v>46980</v>
      </c>
      <c r="V712" s="62">
        <v>1519020</v>
      </c>
    </row>
    <row r="713" spans="1:22" x14ac:dyDescent="0.3">
      <c r="A713" t="s">
        <v>1536</v>
      </c>
      <c r="B713" s="34">
        <v>43520</v>
      </c>
      <c r="C713">
        <v>2019</v>
      </c>
      <c r="D713" t="s">
        <v>1162</v>
      </c>
      <c r="E713" t="s">
        <v>180</v>
      </c>
      <c r="F713" t="s">
        <v>2228</v>
      </c>
      <c r="G713" t="s">
        <v>106</v>
      </c>
      <c r="H713" t="s">
        <v>65</v>
      </c>
      <c r="I713" t="s">
        <v>107</v>
      </c>
      <c r="J713" t="s">
        <v>775</v>
      </c>
      <c r="K713" t="s">
        <v>59</v>
      </c>
      <c r="L713" t="s">
        <v>136</v>
      </c>
      <c r="M713" t="s">
        <v>61</v>
      </c>
      <c r="N713" s="34">
        <v>43522</v>
      </c>
      <c r="O713" s="62">
        <v>62850</v>
      </c>
      <c r="P713" s="62">
        <v>153450</v>
      </c>
      <c r="Q713" s="62">
        <v>90600</v>
      </c>
      <c r="R713">
        <v>46</v>
      </c>
      <c r="S713" s="62">
        <v>7058700</v>
      </c>
      <c r="T713" s="15">
        <v>0.08</v>
      </c>
      <c r="U713" s="62">
        <v>564696</v>
      </c>
      <c r="V713" s="62">
        <v>6494004</v>
      </c>
    </row>
    <row r="714" spans="1:22" x14ac:dyDescent="0.3">
      <c r="A714" t="s">
        <v>1537</v>
      </c>
      <c r="B714" s="34">
        <v>43523</v>
      </c>
      <c r="C714">
        <v>2019</v>
      </c>
      <c r="D714" t="s">
        <v>1538</v>
      </c>
      <c r="E714" t="s">
        <v>1539</v>
      </c>
      <c r="F714" t="s">
        <v>2228</v>
      </c>
      <c r="G714" t="s">
        <v>72</v>
      </c>
      <c r="H714" t="s">
        <v>56</v>
      </c>
      <c r="I714" t="s">
        <v>92</v>
      </c>
      <c r="J714" t="s">
        <v>1540</v>
      </c>
      <c r="K714" t="s">
        <v>59</v>
      </c>
      <c r="L714" t="s">
        <v>67</v>
      </c>
      <c r="M714" t="s">
        <v>61</v>
      </c>
      <c r="N714" s="34">
        <v>43532</v>
      </c>
      <c r="O714" s="62">
        <v>59250</v>
      </c>
      <c r="P714" s="62">
        <v>91200</v>
      </c>
      <c r="Q714" s="62">
        <v>31950</v>
      </c>
      <c r="R714">
        <v>41</v>
      </c>
      <c r="S714" s="62">
        <v>3739200</v>
      </c>
      <c r="T714" s="15">
        <v>0.03</v>
      </c>
      <c r="U714" s="62">
        <v>112176</v>
      </c>
      <c r="V714" s="62">
        <v>3627024</v>
      </c>
    </row>
    <row r="715" spans="1:22" x14ac:dyDescent="0.3">
      <c r="A715" t="s">
        <v>1541</v>
      </c>
      <c r="B715" s="34">
        <v>43524</v>
      </c>
      <c r="C715">
        <v>2019</v>
      </c>
      <c r="D715" t="s">
        <v>240</v>
      </c>
      <c r="E715" t="s">
        <v>241</v>
      </c>
      <c r="F715" t="s">
        <v>71</v>
      </c>
      <c r="G715" t="s">
        <v>87</v>
      </c>
      <c r="H715" t="s">
        <v>146</v>
      </c>
      <c r="I715" t="s">
        <v>74</v>
      </c>
      <c r="J715" t="s">
        <v>388</v>
      </c>
      <c r="K715" t="s">
        <v>59</v>
      </c>
      <c r="L715" t="s">
        <v>67</v>
      </c>
      <c r="M715" t="s">
        <v>61</v>
      </c>
      <c r="N715" s="34">
        <v>43525</v>
      </c>
      <c r="O715" s="62">
        <v>58200</v>
      </c>
      <c r="P715" s="62">
        <v>97050</v>
      </c>
      <c r="Q715" s="62">
        <v>38850</v>
      </c>
      <c r="R715">
        <v>22</v>
      </c>
      <c r="S715" s="62">
        <v>2135100</v>
      </c>
      <c r="T715" s="15">
        <v>0.04</v>
      </c>
      <c r="U715" s="62">
        <v>85404</v>
      </c>
      <c r="V715" s="62">
        <v>2049696</v>
      </c>
    </row>
    <row r="716" spans="1:22" x14ac:dyDescent="0.3">
      <c r="A716" t="s">
        <v>1542</v>
      </c>
      <c r="B716" s="34">
        <v>43525</v>
      </c>
      <c r="C716">
        <v>2019</v>
      </c>
      <c r="D716" t="s">
        <v>1543</v>
      </c>
      <c r="E716" t="s">
        <v>376</v>
      </c>
      <c r="F716" t="s">
        <v>71</v>
      </c>
      <c r="G716" t="s">
        <v>106</v>
      </c>
      <c r="H716" t="s">
        <v>97</v>
      </c>
      <c r="I716" t="s">
        <v>74</v>
      </c>
      <c r="J716" t="s">
        <v>775</v>
      </c>
      <c r="K716" t="s">
        <v>59</v>
      </c>
      <c r="L716" t="s">
        <v>136</v>
      </c>
      <c r="M716" t="s">
        <v>61</v>
      </c>
      <c r="N716" s="34">
        <v>43527</v>
      </c>
      <c r="O716" s="62">
        <v>62850</v>
      </c>
      <c r="P716" s="62">
        <v>153450</v>
      </c>
      <c r="Q716" s="62">
        <v>90600</v>
      </c>
      <c r="R716">
        <v>16</v>
      </c>
      <c r="S716" s="62">
        <v>2455200</v>
      </c>
      <c r="T716" s="15">
        <v>0.02</v>
      </c>
      <c r="U716" s="62">
        <v>49104</v>
      </c>
      <c r="V716" s="62">
        <v>2406096</v>
      </c>
    </row>
    <row r="717" spans="1:22" x14ac:dyDescent="0.3">
      <c r="A717" t="s">
        <v>1544</v>
      </c>
      <c r="B717" s="34">
        <v>43525</v>
      </c>
      <c r="C717">
        <v>2019</v>
      </c>
      <c r="D717" t="s">
        <v>1521</v>
      </c>
      <c r="E717" t="s">
        <v>237</v>
      </c>
      <c r="F717" t="s">
        <v>71</v>
      </c>
      <c r="G717" t="s">
        <v>106</v>
      </c>
      <c r="H717" t="s">
        <v>112</v>
      </c>
      <c r="I717" t="s">
        <v>92</v>
      </c>
      <c r="J717" t="s">
        <v>419</v>
      </c>
      <c r="K717" t="s">
        <v>59</v>
      </c>
      <c r="L717" t="s">
        <v>60</v>
      </c>
      <c r="M717" t="s">
        <v>61</v>
      </c>
      <c r="N717" s="34">
        <v>43532</v>
      </c>
      <c r="O717" s="62">
        <v>66900</v>
      </c>
      <c r="P717" s="62">
        <v>163350</v>
      </c>
      <c r="Q717" s="62">
        <v>96450</v>
      </c>
      <c r="R717">
        <v>10</v>
      </c>
      <c r="S717" s="62">
        <v>1633500</v>
      </c>
      <c r="T717" s="15">
        <v>0.1</v>
      </c>
      <c r="U717" s="62">
        <v>163350</v>
      </c>
      <c r="V717" s="62">
        <v>1470150</v>
      </c>
    </row>
    <row r="718" spans="1:22" x14ac:dyDescent="0.3">
      <c r="A718" t="s">
        <v>1545</v>
      </c>
      <c r="B718" s="34">
        <v>43528</v>
      </c>
      <c r="C718">
        <v>2019</v>
      </c>
      <c r="D718" t="s">
        <v>1435</v>
      </c>
      <c r="E718" t="s">
        <v>159</v>
      </c>
      <c r="F718" t="s">
        <v>71</v>
      </c>
      <c r="G718" t="s">
        <v>55</v>
      </c>
      <c r="H718" t="s">
        <v>122</v>
      </c>
      <c r="I718" t="s">
        <v>57</v>
      </c>
      <c r="J718" t="s">
        <v>429</v>
      </c>
      <c r="K718" t="s">
        <v>59</v>
      </c>
      <c r="L718" t="s">
        <v>60</v>
      </c>
      <c r="M718" t="s">
        <v>61</v>
      </c>
      <c r="N718" s="34">
        <v>43530</v>
      </c>
      <c r="O718" s="62">
        <v>29100</v>
      </c>
      <c r="P718" s="62">
        <v>46200</v>
      </c>
      <c r="Q718" s="62">
        <v>17100</v>
      </c>
      <c r="R718">
        <v>11</v>
      </c>
      <c r="S718" s="62">
        <v>508200</v>
      </c>
      <c r="T718" s="15">
        <v>0.09</v>
      </c>
      <c r="U718" s="62">
        <v>45738</v>
      </c>
      <c r="V718" s="62">
        <v>462462</v>
      </c>
    </row>
    <row r="719" spans="1:22" x14ac:dyDescent="0.3">
      <c r="A719" t="s">
        <v>1546</v>
      </c>
      <c r="B719" s="34">
        <v>43530</v>
      </c>
      <c r="C719">
        <v>2019</v>
      </c>
      <c r="D719" t="s">
        <v>1165</v>
      </c>
      <c r="E719" t="s">
        <v>539</v>
      </c>
      <c r="F719" t="s">
        <v>71</v>
      </c>
      <c r="G719" t="s">
        <v>72</v>
      </c>
      <c r="H719" t="s">
        <v>146</v>
      </c>
      <c r="I719" t="s">
        <v>117</v>
      </c>
      <c r="J719" t="s">
        <v>442</v>
      </c>
      <c r="K719" t="s">
        <v>59</v>
      </c>
      <c r="L719" t="s">
        <v>67</v>
      </c>
      <c r="M719" t="s">
        <v>61</v>
      </c>
      <c r="N719" s="34">
        <v>43531</v>
      </c>
      <c r="O719" s="62">
        <v>22950</v>
      </c>
      <c r="P719" s="62">
        <v>41700</v>
      </c>
      <c r="Q719" s="62">
        <v>18750</v>
      </c>
      <c r="R719">
        <v>21</v>
      </c>
      <c r="S719" s="62">
        <v>875700</v>
      </c>
      <c r="T719" s="15">
        <v>0.06</v>
      </c>
      <c r="U719" s="62">
        <v>52542</v>
      </c>
      <c r="V719" s="62">
        <v>823158</v>
      </c>
    </row>
    <row r="720" spans="1:22" x14ac:dyDescent="0.3">
      <c r="A720" t="s">
        <v>1547</v>
      </c>
      <c r="B720" s="34">
        <v>43532</v>
      </c>
      <c r="C720">
        <v>2019</v>
      </c>
      <c r="D720" t="s">
        <v>676</v>
      </c>
      <c r="E720" t="s">
        <v>445</v>
      </c>
      <c r="F720" t="s">
        <v>2228</v>
      </c>
      <c r="G720" t="s">
        <v>106</v>
      </c>
      <c r="H720" t="s">
        <v>56</v>
      </c>
      <c r="I720" t="s">
        <v>92</v>
      </c>
      <c r="J720" t="s">
        <v>190</v>
      </c>
      <c r="K720" t="s">
        <v>81</v>
      </c>
      <c r="L720" t="s">
        <v>60</v>
      </c>
      <c r="M720" t="s">
        <v>61</v>
      </c>
      <c r="N720" s="34">
        <v>43532</v>
      </c>
      <c r="O720" s="62">
        <v>594600</v>
      </c>
      <c r="P720" s="62">
        <v>2287200</v>
      </c>
      <c r="Q720" s="62">
        <v>1692600</v>
      </c>
      <c r="R720">
        <v>17</v>
      </c>
      <c r="S720" s="62">
        <v>38882400</v>
      </c>
      <c r="T720" s="15">
        <v>0.04</v>
      </c>
      <c r="U720" s="62">
        <v>1555296</v>
      </c>
      <c r="V720" s="62">
        <v>37327104</v>
      </c>
    </row>
    <row r="721" spans="1:22" x14ac:dyDescent="0.3">
      <c r="A721" t="s">
        <v>1548</v>
      </c>
      <c r="B721" s="34">
        <v>43536</v>
      </c>
      <c r="C721">
        <v>2019</v>
      </c>
      <c r="D721" t="s">
        <v>1549</v>
      </c>
      <c r="E721" t="s">
        <v>344</v>
      </c>
      <c r="F721" t="s">
        <v>71</v>
      </c>
      <c r="G721" t="s">
        <v>106</v>
      </c>
      <c r="H721" t="s">
        <v>73</v>
      </c>
      <c r="I721" t="s">
        <v>74</v>
      </c>
      <c r="J721" t="s">
        <v>388</v>
      </c>
      <c r="K721" t="s">
        <v>59</v>
      </c>
      <c r="L721" t="s">
        <v>67</v>
      </c>
      <c r="M721" t="s">
        <v>61</v>
      </c>
      <c r="N721" s="34">
        <v>43538</v>
      </c>
      <c r="O721" s="62">
        <v>58200</v>
      </c>
      <c r="P721" s="62">
        <v>97050</v>
      </c>
      <c r="Q721" s="62">
        <v>38850</v>
      </c>
      <c r="R721">
        <v>16</v>
      </c>
      <c r="S721" s="62">
        <v>1552800</v>
      </c>
      <c r="T721" s="15">
        <v>0.01</v>
      </c>
      <c r="U721" s="62">
        <v>15528</v>
      </c>
      <c r="V721" s="62">
        <v>1537272</v>
      </c>
    </row>
    <row r="722" spans="1:22" x14ac:dyDescent="0.3">
      <c r="A722" t="s">
        <v>1550</v>
      </c>
      <c r="B722" s="34">
        <v>43538</v>
      </c>
      <c r="C722">
        <v>2019</v>
      </c>
      <c r="D722" t="s">
        <v>576</v>
      </c>
      <c r="E722" t="s">
        <v>424</v>
      </c>
      <c r="F722" t="s">
        <v>2228</v>
      </c>
      <c r="G722" t="s">
        <v>72</v>
      </c>
      <c r="H722" t="s">
        <v>56</v>
      </c>
      <c r="I722" t="s">
        <v>57</v>
      </c>
      <c r="J722" t="s">
        <v>126</v>
      </c>
      <c r="K722" t="s">
        <v>59</v>
      </c>
      <c r="L722" t="s">
        <v>60</v>
      </c>
      <c r="M722" t="s">
        <v>61</v>
      </c>
      <c r="N722" s="34">
        <v>43539</v>
      </c>
      <c r="O722" s="62">
        <v>540300</v>
      </c>
      <c r="P722" s="62">
        <v>871500</v>
      </c>
      <c r="Q722" s="62">
        <v>331200</v>
      </c>
      <c r="R722">
        <v>27</v>
      </c>
      <c r="S722" s="62">
        <v>23530500</v>
      </c>
      <c r="T722" s="15">
        <v>7.0000000000000007E-2</v>
      </c>
      <c r="U722" s="62">
        <v>1647135</v>
      </c>
      <c r="V722" s="62">
        <v>21883365</v>
      </c>
    </row>
    <row r="723" spans="1:22" x14ac:dyDescent="0.3">
      <c r="A723" t="s">
        <v>1551</v>
      </c>
      <c r="B723" s="34">
        <v>43538</v>
      </c>
      <c r="C723">
        <v>2019</v>
      </c>
      <c r="D723" t="s">
        <v>1552</v>
      </c>
      <c r="E723" t="s">
        <v>587</v>
      </c>
      <c r="F723" t="s">
        <v>71</v>
      </c>
      <c r="G723" t="s">
        <v>72</v>
      </c>
      <c r="H723" t="s">
        <v>194</v>
      </c>
      <c r="I723" t="s">
        <v>107</v>
      </c>
      <c r="J723" t="s">
        <v>384</v>
      </c>
      <c r="K723" t="s">
        <v>59</v>
      </c>
      <c r="L723" t="s">
        <v>67</v>
      </c>
      <c r="M723" t="s">
        <v>61</v>
      </c>
      <c r="N723" s="34">
        <v>43539</v>
      </c>
      <c r="O723" s="62">
        <v>65550</v>
      </c>
      <c r="P723" s="62">
        <v>136650</v>
      </c>
      <c r="Q723" s="62">
        <v>71100</v>
      </c>
      <c r="R723">
        <v>30</v>
      </c>
      <c r="S723" s="62">
        <v>4099500</v>
      </c>
      <c r="T723" s="15">
        <v>0.03</v>
      </c>
      <c r="U723" s="62">
        <v>122985</v>
      </c>
      <c r="V723" s="62">
        <v>3976515</v>
      </c>
    </row>
    <row r="724" spans="1:22" x14ac:dyDescent="0.3">
      <c r="A724" t="s">
        <v>1553</v>
      </c>
      <c r="B724" s="34">
        <v>43542</v>
      </c>
      <c r="C724">
        <v>2019</v>
      </c>
      <c r="D724" t="s">
        <v>902</v>
      </c>
      <c r="E724" t="s">
        <v>647</v>
      </c>
      <c r="F724" t="s">
        <v>71</v>
      </c>
      <c r="G724" t="s">
        <v>106</v>
      </c>
      <c r="H724" t="s">
        <v>97</v>
      </c>
      <c r="I724" t="s">
        <v>57</v>
      </c>
      <c r="J724" t="s">
        <v>931</v>
      </c>
      <c r="K724" t="s">
        <v>59</v>
      </c>
      <c r="L724" t="s">
        <v>60</v>
      </c>
      <c r="M724" t="s">
        <v>61</v>
      </c>
      <c r="N724" s="34">
        <v>43543</v>
      </c>
      <c r="O724" s="62">
        <v>27600</v>
      </c>
      <c r="P724" s="62">
        <v>43200</v>
      </c>
      <c r="Q724" s="62">
        <v>15600</v>
      </c>
      <c r="R724">
        <v>28</v>
      </c>
      <c r="S724" s="62">
        <v>1209600</v>
      </c>
      <c r="T724" s="15">
        <v>0.1</v>
      </c>
      <c r="U724" s="62">
        <v>120960</v>
      </c>
      <c r="V724" s="62">
        <v>1088640</v>
      </c>
    </row>
    <row r="725" spans="1:22" x14ac:dyDescent="0.3">
      <c r="A725" t="s">
        <v>1554</v>
      </c>
      <c r="B725" s="34">
        <v>43544</v>
      </c>
      <c r="C725">
        <v>2019</v>
      </c>
      <c r="D725" t="s">
        <v>1262</v>
      </c>
      <c r="E725" t="s">
        <v>154</v>
      </c>
      <c r="F725" t="s">
        <v>71</v>
      </c>
      <c r="G725" t="s">
        <v>72</v>
      </c>
      <c r="H725" t="s">
        <v>155</v>
      </c>
      <c r="I725" t="s">
        <v>92</v>
      </c>
      <c r="J725" t="s">
        <v>442</v>
      </c>
      <c r="K725" t="s">
        <v>59</v>
      </c>
      <c r="L725" t="s">
        <v>67</v>
      </c>
      <c r="M725" t="s">
        <v>61</v>
      </c>
      <c r="N725" s="34">
        <v>43546</v>
      </c>
      <c r="O725" s="62">
        <v>17550</v>
      </c>
      <c r="P725" s="62">
        <v>41700</v>
      </c>
      <c r="Q725" s="62">
        <v>24150</v>
      </c>
      <c r="R725">
        <v>39</v>
      </c>
      <c r="S725" s="62">
        <v>1626300</v>
      </c>
      <c r="T725" s="15">
        <v>0.05</v>
      </c>
      <c r="U725" s="62">
        <v>81315</v>
      </c>
      <c r="V725" s="62">
        <v>1544985</v>
      </c>
    </row>
    <row r="726" spans="1:22" x14ac:dyDescent="0.3">
      <c r="A726" t="s">
        <v>1555</v>
      </c>
      <c r="B726" s="34">
        <v>43544</v>
      </c>
      <c r="C726">
        <v>2019</v>
      </c>
      <c r="D726" t="s">
        <v>1556</v>
      </c>
      <c r="E726" t="s">
        <v>165</v>
      </c>
      <c r="F726" t="s">
        <v>71</v>
      </c>
      <c r="G726" t="s">
        <v>72</v>
      </c>
      <c r="H726" t="s">
        <v>88</v>
      </c>
      <c r="I726" t="s">
        <v>107</v>
      </c>
      <c r="J726" t="s">
        <v>265</v>
      </c>
      <c r="K726" t="s">
        <v>59</v>
      </c>
      <c r="L726" t="s">
        <v>60</v>
      </c>
      <c r="M726" t="s">
        <v>61</v>
      </c>
      <c r="N726" s="34">
        <v>43545</v>
      </c>
      <c r="O726" s="62">
        <v>17700</v>
      </c>
      <c r="P726" s="62">
        <v>28200</v>
      </c>
      <c r="Q726" s="62">
        <v>10500</v>
      </c>
      <c r="R726">
        <v>20</v>
      </c>
      <c r="S726" s="62">
        <v>564000</v>
      </c>
      <c r="T726" s="15">
        <v>7.0000000000000007E-2</v>
      </c>
      <c r="U726" s="62">
        <v>39480</v>
      </c>
      <c r="V726" s="62">
        <v>524520</v>
      </c>
    </row>
    <row r="727" spans="1:22" x14ac:dyDescent="0.3">
      <c r="A727" t="s">
        <v>1557</v>
      </c>
      <c r="B727" s="34">
        <v>43546</v>
      </c>
      <c r="C727">
        <v>2019</v>
      </c>
      <c r="D727" t="s">
        <v>476</v>
      </c>
      <c r="E727" t="s">
        <v>477</v>
      </c>
      <c r="F727" t="s">
        <v>261</v>
      </c>
      <c r="G727" t="s">
        <v>72</v>
      </c>
      <c r="H727" t="s">
        <v>146</v>
      </c>
      <c r="I727" t="s">
        <v>92</v>
      </c>
      <c r="J727" t="s">
        <v>341</v>
      </c>
      <c r="K727" t="s">
        <v>59</v>
      </c>
      <c r="L727" t="s">
        <v>67</v>
      </c>
      <c r="M727" t="s">
        <v>61</v>
      </c>
      <c r="N727" s="34">
        <v>43550</v>
      </c>
      <c r="O727" s="62">
        <v>24000</v>
      </c>
      <c r="P727" s="62">
        <v>39300</v>
      </c>
      <c r="Q727" s="62">
        <v>15300</v>
      </c>
      <c r="R727">
        <v>26</v>
      </c>
      <c r="S727" s="62">
        <v>1021800</v>
      </c>
      <c r="T727" s="15">
        <v>0.08</v>
      </c>
      <c r="U727" s="62">
        <v>81744</v>
      </c>
      <c r="V727" s="62">
        <v>940056</v>
      </c>
    </row>
    <row r="728" spans="1:22" x14ac:dyDescent="0.3">
      <c r="A728" t="s">
        <v>1558</v>
      </c>
      <c r="B728" s="34">
        <v>43547</v>
      </c>
      <c r="C728">
        <v>2019</v>
      </c>
      <c r="D728" t="s">
        <v>168</v>
      </c>
      <c r="E728" t="s">
        <v>169</v>
      </c>
      <c r="F728" t="s">
        <v>2228</v>
      </c>
      <c r="G728" t="s">
        <v>72</v>
      </c>
      <c r="H728" t="s">
        <v>65</v>
      </c>
      <c r="I728" t="s">
        <v>57</v>
      </c>
      <c r="J728" t="s">
        <v>93</v>
      </c>
      <c r="K728" t="s">
        <v>59</v>
      </c>
      <c r="L728" t="s">
        <v>67</v>
      </c>
      <c r="M728" t="s">
        <v>61</v>
      </c>
      <c r="N728" s="34">
        <v>43547</v>
      </c>
      <c r="O728" s="62">
        <v>16350</v>
      </c>
      <c r="P728" s="62">
        <v>39000</v>
      </c>
      <c r="Q728" s="62">
        <v>22650</v>
      </c>
      <c r="R728">
        <v>14</v>
      </c>
      <c r="S728" s="62">
        <v>546000</v>
      </c>
      <c r="T728" s="15">
        <v>0.08</v>
      </c>
      <c r="U728" s="62">
        <v>43680</v>
      </c>
      <c r="V728" s="62">
        <v>502320</v>
      </c>
    </row>
    <row r="729" spans="1:22" x14ac:dyDescent="0.3">
      <c r="A729" t="s">
        <v>1559</v>
      </c>
      <c r="B729" s="34">
        <v>43547</v>
      </c>
      <c r="C729">
        <v>2019</v>
      </c>
      <c r="D729" t="s">
        <v>1530</v>
      </c>
      <c r="E729" t="s">
        <v>169</v>
      </c>
      <c r="F729" t="s">
        <v>2228</v>
      </c>
      <c r="G729" t="s">
        <v>55</v>
      </c>
      <c r="H729" t="s">
        <v>65</v>
      </c>
      <c r="I729" t="s">
        <v>117</v>
      </c>
      <c r="J729" t="s">
        <v>1560</v>
      </c>
      <c r="K729" t="s">
        <v>59</v>
      </c>
      <c r="L729" t="s">
        <v>67</v>
      </c>
      <c r="M729" t="s">
        <v>76</v>
      </c>
      <c r="N729" s="34">
        <v>43548</v>
      </c>
      <c r="O729" s="62">
        <v>4800</v>
      </c>
      <c r="P729" s="62">
        <v>25200</v>
      </c>
      <c r="Q729" s="62">
        <v>20400</v>
      </c>
      <c r="R729">
        <v>6</v>
      </c>
      <c r="S729" s="62">
        <v>151200</v>
      </c>
      <c r="T729" s="15">
        <v>0.05</v>
      </c>
      <c r="U729" s="62">
        <v>7560</v>
      </c>
      <c r="V729" s="62">
        <v>143640</v>
      </c>
    </row>
    <row r="730" spans="1:22" x14ac:dyDescent="0.3">
      <c r="A730" t="s">
        <v>1561</v>
      </c>
      <c r="B730" s="34">
        <v>43554</v>
      </c>
      <c r="C730">
        <v>2019</v>
      </c>
      <c r="D730" t="s">
        <v>720</v>
      </c>
      <c r="E730" t="s">
        <v>721</v>
      </c>
      <c r="F730" t="s">
        <v>261</v>
      </c>
      <c r="G730" t="s">
        <v>55</v>
      </c>
      <c r="H730" t="s">
        <v>146</v>
      </c>
      <c r="I730" t="s">
        <v>74</v>
      </c>
      <c r="J730" t="s">
        <v>186</v>
      </c>
      <c r="K730" t="s">
        <v>81</v>
      </c>
      <c r="L730" t="s">
        <v>60</v>
      </c>
      <c r="M730" t="s">
        <v>76</v>
      </c>
      <c r="N730" s="34">
        <v>43556</v>
      </c>
      <c r="O730" s="62">
        <v>95850</v>
      </c>
      <c r="P730" s="62">
        <v>299700</v>
      </c>
      <c r="Q730" s="62">
        <v>203850</v>
      </c>
      <c r="R730">
        <v>18</v>
      </c>
      <c r="S730" s="62">
        <v>5394600</v>
      </c>
      <c r="T730" s="15">
        <v>0.04</v>
      </c>
      <c r="U730" s="62">
        <v>215784</v>
      </c>
      <c r="V730" s="62">
        <v>5178816</v>
      </c>
    </row>
    <row r="731" spans="1:22" x14ac:dyDescent="0.3">
      <c r="A731" t="s">
        <v>1562</v>
      </c>
      <c r="B731" s="34">
        <v>43554</v>
      </c>
      <c r="C731">
        <v>2019</v>
      </c>
      <c r="D731" t="s">
        <v>720</v>
      </c>
      <c r="E731" t="s">
        <v>721</v>
      </c>
      <c r="F731" t="s">
        <v>261</v>
      </c>
      <c r="G731" t="s">
        <v>55</v>
      </c>
      <c r="H731" t="s">
        <v>146</v>
      </c>
      <c r="I731" t="s">
        <v>74</v>
      </c>
      <c r="J731" t="s">
        <v>546</v>
      </c>
      <c r="K731" t="s">
        <v>59</v>
      </c>
      <c r="L731" t="s">
        <v>60</v>
      </c>
      <c r="M731" t="s">
        <v>61</v>
      </c>
      <c r="N731" s="34">
        <v>43556</v>
      </c>
      <c r="O731" s="62">
        <v>224250</v>
      </c>
      <c r="P731" s="62">
        <v>521400</v>
      </c>
      <c r="Q731" s="62">
        <v>297150</v>
      </c>
      <c r="R731">
        <v>46</v>
      </c>
      <c r="S731" s="62">
        <v>23984400</v>
      </c>
      <c r="T731" s="15">
        <v>0.09</v>
      </c>
      <c r="U731" s="62">
        <v>2158596</v>
      </c>
      <c r="V731" s="62">
        <v>21825804</v>
      </c>
    </row>
    <row r="732" spans="1:22" x14ac:dyDescent="0.3">
      <c r="A732" t="s">
        <v>1563</v>
      </c>
      <c r="B732" s="34">
        <v>43554</v>
      </c>
      <c r="C732">
        <v>2019</v>
      </c>
      <c r="D732" t="s">
        <v>1155</v>
      </c>
      <c r="E732" t="s">
        <v>101</v>
      </c>
      <c r="F732" t="s">
        <v>71</v>
      </c>
      <c r="G732" t="s">
        <v>87</v>
      </c>
      <c r="H732" t="s">
        <v>97</v>
      </c>
      <c r="I732" t="s">
        <v>117</v>
      </c>
      <c r="J732" t="s">
        <v>98</v>
      </c>
      <c r="K732" t="s">
        <v>59</v>
      </c>
      <c r="L732" t="s">
        <v>60</v>
      </c>
      <c r="M732" t="s">
        <v>61</v>
      </c>
      <c r="N732" s="34">
        <v>43555</v>
      </c>
      <c r="O732" s="62">
        <v>1490850</v>
      </c>
      <c r="P732" s="62">
        <v>2443950</v>
      </c>
      <c r="Q732" s="62">
        <v>953100</v>
      </c>
      <c r="R732">
        <v>41</v>
      </c>
      <c r="S732" s="62">
        <v>100201950</v>
      </c>
      <c r="T732" s="15">
        <v>0.01</v>
      </c>
      <c r="U732" s="62">
        <v>1002020</v>
      </c>
      <c r="V732" s="62">
        <v>99199931</v>
      </c>
    </row>
    <row r="733" spans="1:22" x14ac:dyDescent="0.3">
      <c r="A733" t="s">
        <v>1564</v>
      </c>
      <c r="B733" s="34">
        <v>43557</v>
      </c>
      <c r="C733">
        <v>2019</v>
      </c>
      <c r="D733" t="s">
        <v>91</v>
      </c>
      <c r="E733" t="s">
        <v>79</v>
      </c>
      <c r="F733" t="s">
        <v>2228</v>
      </c>
      <c r="G733" t="s">
        <v>55</v>
      </c>
      <c r="H733" t="s">
        <v>56</v>
      </c>
      <c r="I733" t="s">
        <v>107</v>
      </c>
      <c r="J733" t="s">
        <v>510</v>
      </c>
      <c r="K733" t="s">
        <v>59</v>
      </c>
      <c r="L733" t="s">
        <v>67</v>
      </c>
      <c r="M733" t="s">
        <v>61</v>
      </c>
      <c r="N733" s="34">
        <v>43559</v>
      </c>
      <c r="O733" s="62">
        <v>49800</v>
      </c>
      <c r="P733" s="62">
        <v>77700</v>
      </c>
      <c r="Q733" s="62">
        <v>27900</v>
      </c>
      <c r="R733">
        <v>25</v>
      </c>
      <c r="S733" s="62">
        <v>1942500</v>
      </c>
      <c r="T733" s="15">
        <v>0.1</v>
      </c>
      <c r="U733" s="62">
        <v>194250</v>
      </c>
      <c r="V733" s="62">
        <v>1748250</v>
      </c>
    </row>
    <row r="734" spans="1:22" x14ac:dyDescent="0.3">
      <c r="A734" t="s">
        <v>1565</v>
      </c>
      <c r="B734" s="34">
        <v>43557</v>
      </c>
      <c r="C734">
        <v>2019</v>
      </c>
      <c r="D734" t="s">
        <v>1124</v>
      </c>
      <c r="E734" t="s">
        <v>601</v>
      </c>
      <c r="F734" t="s">
        <v>71</v>
      </c>
      <c r="G734" t="s">
        <v>72</v>
      </c>
      <c r="H734" t="s">
        <v>122</v>
      </c>
      <c r="I734" t="s">
        <v>74</v>
      </c>
      <c r="J734" t="s">
        <v>419</v>
      </c>
      <c r="K734" t="s">
        <v>59</v>
      </c>
      <c r="L734" t="s">
        <v>60</v>
      </c>
      <c r="M734" t="s">
        <v>61</v>
      </c>
      <c r="N734" s="34">
        <v>43559</v>
      </c>
      <c r="O734" s="62">
        <v>66900</v>
      </c>
      <c r="P734" s="62">
        <v>163350</v>
      </c>
      <c r="Q734" s="62">
        <v>96450</v>
      </c>
      <c r="R734">
        <v>30</v>
      </c>
      <c r="S734" s="62">
        <v>4900500</v>
      </c>
      <c r="T734" s="15">
        <v>0.08</v>
      </c>
      <c r="U734" s="62">
        <v>392040</v>
      </c>
      <c r="V734" s="62">
        <v>4508460</v>
      </c>
    </row>
    <row r="735" spans="1:22" x14ac:dyDescent="0.3">
      <c r="A735" t="s">
        <v>1566</v>
      </c>
      <c r="B735" s="34">
        <v>43560</v>
      </c>
      <c r="C735">
        <v>2019</v>
      </c>
      <c r="D735" t="s">
        <v>502</v>
      </c>
      <c r="E735" t="s">
        <v>503</v>
      </c>
      <c r="F735" t="s">
        <v>261</v>
      </c>
      <c r="G735" t="s">
        <v>55</v>
      </c>
      <c r="H735" t="s">
        <v>316</v>
      </c>
      <c r="I735" t="s">
        <v>107</v>
      </c>
      <c r="J735" t="s">
        <v>242</v>
      </c>
      <c r="K735" t="s">
        <v>81</v>
      </c>
      <c r="L735" t="s">
        <v>60</v>
      </c>
      <c r="M735" t="s">
        <v>61</v>
      </c>
      <c r="N735" s="34">
        <v>43562</v>
      </c>
      <c r="O735" s="62">
        <v>296700</v>
      </c>
      <c r="P735" s="62">
        <v>689850</v>
      </c>
      <c r="Q735" s="62">
        <v>393150</v>
      </c>
      <c r="R735">
        <v>11</v>
      </c>
      <c r="S735" s="62">
        <v>7588350</v>
      </c>
      <c r="T735" s="15">
        <v>7.0000000000000007E-2</v>
      </c>
      <c r="U735" s="62">
        <v>531185</v>
      </c>
      <c r="V735" s="62">
        <v>7057166</v>
      </c>
    </row>
    <row r="736" spans="1:22" x14ac:dyDescent="0.3">
      <c r="A736" t="s">
        <v>1567</v>
      </c>
      <c r="B736" s="34">
        <v>43562</v>
      </c>
      <c r="C736">
        <v>2019</v>
      </c>
      <c r="D736" t="s">
        <v>650</v>
      </c>
      <c r="E736" t="s">
        <v>101</v>
      </c>
      <c r="F736" t="s">
        <v>71</v>
      </c>
      <c r="G736" t="s">
        <v>72</v>
      </c>
      <c r="H736" t="s">
        <v>97</v>
      </c>
      <c r="I736" t="s">
        <v>74</v>
      </c>
      <c r="J736" t="s">
        <v>265</v>
      </c>
      <c r="K736" t="s">
        <v>59</v>
      </c>
      <c r="L736" t="s">
        <v>60</v>
      </c>
      <c r="M736" t="s">
        <v>61</v>
      </c>
      <c r="N736" s="34">
        <v>43564</v>
      </c>
      <c r="O736" s="62">
        <v>17700</v>
      </c>
      <c r="P736" s="62">
        <v>28200</v>
      </c>
      <c r="Q736" s="62">
        <v>10500</v>
      </c>
      <c r="R736">
        <v>39</v>
      </c>
      <c r="S736" s="62">
        <v>1099800</v>
      </c>
      <c r="T736" s="15">
        <v>7.0000000000000007E-2</v>
      </c>
      <c r="U736" s="62">
        <v>76986</v>
      </c>
      <c r="V736" s="62">
        <v>1022814</v>
      </c>
    </row>
    <row r="737" spans="1:22" x14ac:dyDescent="0.3">
      <c r="A737" t="s">
        <v>1568</v>
      </c>
      <c r="B737" s="34">
        <v>43563</v>
      </c>
      <c r="C737">
        <v>2019</v>
      </c>
      <c r="D737" t="s">
        <v>959</v>
      </c>
      <c r="E737" t="s">
        <v>133</v>
      </c>
      <c r="F737" t="s">
        <v>71</v>
      </c>
      <c r="G737" t="s">
        <v>72</v>
      </c>
      <c r="H737" t="s">
        <v>73</v>
      </c>
      <c r="I737" t="s">
        <v>92</v>
      </c>
      <c r="J737" t="s">
        <v>751</v>
      </c>
      <c r="K737" t="s">
        <v>81</v>
      </c>
      <c r="L737" t="s">
        <v>459</v>
      </c>
      <c r="M737" t="s">
        <v>61</v>
      </c>
      <c r="N737" s="34">
        <v>43570</v>
      </c>
      <c r="O737" s="62">
        <v>5669850</v>
      </c>
      <c r="P737" s="62">
        <v>8999850</v>
      </c>
      <c r="Q737" s="62">
        <v>3330000</v>
      </c>
      <c r="R737">
        <v>17</v>
      </c>
      <c r="S737" s="62">
        <v>152997450</v>
      </c>
      <c r="T737" s="15">
        <v>0.08</v>
      </c>
      <c r="U737" s="62">
        <v>12239796</v>
      </c>
      <c r="V737" s="62">
        <v>140757654</v>
      </c>
    </row>
    <row r="738" spans="1:22" x14ac:dyDescent="0.3">
      <c r="A738" t="s">
        <v>1569</v>
      </c>
      <c r="B738" s="34">
        <v>43563</v>
      </c>
      <c r="C738">
        <v>2019</v>
      </c>
      <c r="D738" t="s">
        <v>414</v>
      </c>
      <c r="E738" t="s">
        <v>241</v>
      </c>
      <c r="F738" t="s">
        <v>71</v>
      </c>
      <c r="G738" t="s">
        <v>72</v>
      </c>
      <c r="H738" t="s">
        <v>146</v>
      </c>
      <c r="I738" t="s">
        <v>57</v>
      </c>
      <c r="J738" t="s">
        <v>102</v>
      </c>
      <c r="K738" t="s">
        <v>59</v>
      </c>
      <c r="L738" t="s">
        <v>67</v>
      </c>
      <c r="M738" t="s">
        <v>61</v>
      </c>
      <c r="N738" s="34">
        <v>43564</v>
      </c>
      <c r="O738" s="62">
        <v>16350</v>
      </c>
      <c r="P738" s="62">
        <v>25200</v>
      </c>
      <c r="Q738" s="62">
        <v>8850</v>
      </c>
      <c r="R738">
        <v>24</v>
      </c>
      <c r="S738" s="62">
        <v>604800</v>
      </c>
      <c r="T738" s="15">
        <v>0.05</v>
      </c>
      <c r="U738" s="62">
        <v>30240</v>
      </c>
      <c r="V738" s="62">
        <v>574560</v>
      </c>
    </row>
    <row r="739" spans="1:22" x14ac:dyDescent="0.3">
      <c r="A739" t="s">
        <v>1570</v>
      </c>
      <c r="B739" s="34">
        <v>43566</v>
      </c>
      <c r="C739">
        <v>2019</v>
      </c>
      <c r="D739" t="s">
        <v>1571</v>
      </c>
      <c r="E739" t="s">
        <v>927</v>
      </c>
      <c r="F739" t="s">
        <v>2228</v>
      </c>
      <c r="G739" t="s">
        <v>55</v>
      </c>
      <c r="H739" t="s">
        <v>56</v>
      </c>
      <c r="I739" t="s">
        <v>57</v>
      </c>
      <c r="J739" t="s">
        <v>226</v>
      </c>
      <c r="K739" t="s">
        <v>81</v>
      </c>
      <c r="L739" t="s">
        <v>227</v>
      </c>
      <c r="M739" t="s">
        <v>61</v>
      </c>
      <c r="N739" s="34">
        <v>43567</v>
      </c>
      <c r="O739" s="62">
        <v>132300</v>
      </c>
      <c r="P739" s="62">
        <v>314850</v>
      </c>
      <c r="Q739" s="62">
        <v>182550</v>
      </c>
      <c r="R739">
        <v>30</v>
      </c>
      <c r="S739" s="62">
        <v>9445500</v>
      </c>
      <c r="T739" s="15">
        <v>0.03</v>
      </c>
      <c r="U739" s="62">
        <v>283365</v>
      </c>
      <c r="V739" s="62">
        <v>9162135</v>
      </c>
    </row>
    <row r="740" spans="1:22" x14ac:dyDescent="0.3">
      <c r="A740" t="s">
        <v>1572</v>
      </c>
      <c r="B740" s="34">
        <v>43566</v>
      </c>
      <c r="C740">
        <v>2019</v>
      </c>
      <c r="D740" t="s">
        <v>884</v>
      </c>
      <c r="E740" t="s">
        <v>275</v>
      </c>
      <c r="F740" t="s">
        <v>71</v>
      </c>
      <c r="G740" t="s">
        <v>106</v>
      </c>
      <c r="H740" t="s">
        <v>146</v>
      </c>
      <c r="I740" t="s">
        <v>74</v>
      </c>
      <c r="J740" t="s">
        <v>265</v>
      </c>
      <c r="K740" t="s">
        <v>59</v>
      </c>
      <c r="L740" t="s">
        <v>60</v>
      </c>
      <c r="M740" t="s">
        <v>61</v>
      </c>
      <c r="N740" s="34">
        <v>43568</v>
      </c>
      <c r="O740" s="62">
        <v>17700</v>
      </c>
      <c r="P740" s="62">
        <v>28200</v>
      </c>
      <c r="Q740" s="62">
        <v>10500</v>
      </c>
      <c r="R740">
        <v>1</v>
      </c>
      <c r="S740" s="62">
        <v>28200</v>
      </c>
      <c r="T740" s="15">
        <v>0.09</v>
      </c>
      <c r="U740" s="62">
        <v>2538</v>
      </c>
      <c r="V740" s="62">
        <v>25662</v>
      </c>
    </row>
    <row r="741" spans="1:22" x14ac:dyDescent="0.3">
      <c r="A741" t="s">
        <v>1573</v>
      </c>
      <c r="B741" s="34">
        <v>43566</v>
      </c>
      <c r="C741">
        <v>2019</v>
      </c>
      <c r="D741" t="s">
        <v>1472</v>
      </c>
      <c r="E741" t="s">
        <v>1473</v>
      </c>
      <c r="F741" t="s">
        <v>261</v>
      </c>
      <c r="G741" t="s">
        <v>72</v>
      </c>
      <c r="H741" t="s">
        <v>194</v>
      </c>
      <c r="I741" t="s">
        <v>92</v>
      </c>
      <c r="J741" t="s">
        <v>598</v>
      </c>
      <c r="K741" t="s">
        <v>59</v>
      </c>
      <c r="L741" t="s">
        <v>136</v>
      </c>
      <c r="M741" t="s">
        <v>76</v>
      </c>
      <c r="N741" s="34">
        <v>43573</v>
      </c>
      <c r="O741" s="62">
        <v>252000</v>
      </c>
      <c r="P741" s="62">
        <v>614550</v>
      </c>
      <c r="Q741" s="62">
        <v>362550</v>
      </c>
      <c r="R741">
        <v>49</v>
      </c>
      <c r="S741" s="62">
        <v>30112950</v>
      </c>
      <c r="T741" s="15">
        <v>0.1</v>
      </c>
      <c r="U741" s="62">
        <v>3011295</v>
      </c>
      <c r="V741" s="62">
        <v>27101655</v>
      </c>
    </row>
    <row r="742" spans="1:22" x14ac:dyDescent="0.3">
      <c r="A742" t="s">
        <v>1574</v>
      </c>
      <c r="B742" s="34">
        <v>43569</v>
      </c>
      <c r="C742">
        <v>2019</v>
      </c>
      <c r="D742" t="s">
        <v>800</v>
      </c>
      <c r="E742" t="s">
        <v>801</v>
      </c>
      <c r="F742" t="s">
        <v>261</v>
      </c>
      <c r="G742" t="s">
        <v>55</v>
      </c>
      <c r="H742" t="s">
        <v>112</v>
      </c>
      <c r="I742" t="s">
        <v>57</v>
      </c>
      <c r="J742" t="s">
        <v>588</v>
      </c>
      <c r="K742" t="s">
        <v>59</v>
      </c>
      <c r="L742" t="s">
        <v>60</v>
      </c>
      <c r="M742" t="s">
        <v>61</v>
      </c>
      <c r="N742" s="34">
        <v>43570</v>
      </c>
      <c r="O742" s="62">
        <v>67950</v>
      </c>
      <c r="P742" s="62">
        <v>109500</v>
      </c>
      <c r="Q742" s="62">
        <v>41550</v>
      </c>
      <c r="R742">
        <v>38</v>
      </c>
      <c r="S742" s="62">
        <v>4161000</v>
      </c>
      <c r="T742" s="15">
        <v>0.05</v>
      </c>
      <c r="U742" s="62">
        <v>208050</v>
      </c>
      <c r="V742" s="62">
        <v>3952950</v>
      </c>
    </row>
    <row r="743" spans="1:22" x14ac:dyDescent="0.3">
      <c r="A743" t="s">
        <v>1575</v>
      </c>
      <c r="B743" s="34">
        <v>43569</v>
      </c>
      <c r="C743">
        <v>2019</v>
      </c>
      <c r="D743" t="s">
        <v>800</v>
      </c>
      <c r="E743" t="s">
        <v>801</v>
      </c>
      <c r="F743" t="s">
        <v>261</v>
      </c>
      <c r="G743" t="s">
        <v>55</v>
      </c>
      <c r="H743" t="s">
        <v>112</v>
      </c>
      <c r="I743" t="s">
        <v>117</v>
      </c>
      <c r="J743" t="s">
        <v>611</v>
      </c>
      <c r="K743" t="s">
        <v>59</v>
      </c>
      <c r="L743" t="s">
        <v>60</v>
      </c>
      <c r="M743" t="s">
        <v>61</v>
      </c>
      <c r="N743" s="34">
        <v>43570</v>
      </c>
      <c r="O743" s="62">
        <v>34350</v>
      </c>
      <c r="P743" s="62">
        <v>55350</v>
      </c>
      <c r="Q743" s="62">
        <v>21000</v>
      </c>
      <c r="R743">
        <v>41</v>
      </c>
      <c r="S743" s="62">
        <v>2269350</v>
      </c>
      <c r="T743" s="15">
        <v>0.01</v>
      </c>
      <c r="U743" s="62">
        <v>22694</v>
      </c>
      <c r="V743" s="62">
        <v>2246657</v>
      </c>
    </row>
    <row r="744" spans="1:22" x14ac:dyDescent="0.3">
      <c r="A744" t="s">
        <v>1575</v>
      </c>
      <c r="B744" s="34">
        <v>43569</v>
      </c>
      <c r="C744">
        <v>2019</v>
      </c>
      <c r="D744" t="s">
        <v>800</v>
      </c>
      <c r="E744" t="s">
        <v>801</v>
      </c>
      <c r="F744" t="s">
        <v>261</v>
      </c>
      <c r="G744" t="s">
        <v>55</v>
      </c>
      <c r="H744" t="s">
        <v>112</v>
      </c>
      <c r="I744" t="s">
        <v>57</v>
      </c>
      <c r="J744" t="s">
        <v>384</v>
      </c>
      <c r="K744" t="s">
        <v>59</v>
      </c>
      <c r="L744" t="s">
        <v>67</v>
      </c>
      <c r="M744" t="s">
        <v>76</v>
      </c>
      <c r="N744" s="34">
        <v>43570</v>
      </c>
      <c r="O744" s="62">
        <v>65550</v>
      </c>
      <c r="P744" s="62">
        <v>136650</v>
      </c>
      <c r="Q744" s="62">
        <v>71100</v>
      </c>
      <c r="R744">
        <v>21</v>
      </c>
      <c r="S744" s="62">
        <v>2869650</v>
      </c>
      <c r="T744" s="15">
        <v>0.03</v>
      </c>
      <c r="U744" s="62">
        <v>86090</v>
      </c>
      <c r="V744" s="62">
        <v>2783561</v>
      </c>
    </row>
    <row r="745" spans="1:22" x14ac:dyDescent="0.3">
      <c r="A745" t="s">
        <v>1576</v>
      </c>
      <c r="B745" s="34">
        <v>43571</v>
      </c>
      <c r="C745">
        <v>2019</v>
      </c>
      <c r="D745" t="s">
        <v>1577</v>
      </c>
      <c r="E745" t="s">
        <v>1578</v>
      </c>
      <c r="F745" t="s">
        <v>71</v>
      </c>
      <c r="G745" t="s">
        <v>72</v>
      </c>
      <c r="H745" t="s">
        <v>304</v>
      </c>
      <c r="I745" t="s">
        <v>107</v>
      </c>
      <c r="J745" t="s">
        <v>942</v>
      </c>
      <c r="K745" t="s">
        <v>81</v>
      </c>
      <c r="L745" t="s">
        <v>60</v>
      </c>
      <c r="M745" t="s">
        <v>61</v>
      </c>
      <c r="N745" s="34">
        <v>43572</v>
      </c>
      <c r="O745" s="62">
        <v>220500</v>
      </c>
      <c r="P745" s="62">
        <v>449850</v>
      </c>
      <c r="Q745" s="62">
        <v>229350</v>
      </c>
      <c r="R745">
        <v>14</v>
      </c>
      <c r="S745" s="62">
        <v>6297900</v>
      </c>
      <c r="T745" s="15">
        <v>0.04</v>
      </c>
      <c r="U745" s="62">
        <v>251916</v>
      </c>
      <c r="V745" s="62">
        <v>6045984</v>
      </c>
    </row>
    <row r="746" spans="1:22" x14ac:dyDescent="0.3">
      <c r="A746" t="s">
        <v>1579</v>
      </c>
      <c r="B746" s="34">
        <v>43578</v>
      </c>
      <c r="C746">
        <v>2019</v>
      </c>
      <c r="D746" t="s">
        <v>1124</v>
      </c>
      <c r="E746" t="s">
        <v>601</v>
      </c>
      <c r="F746" t="s">
        <v>71</v>
      </c>
      <c r="G746" t="s">
        <v>55</v>
      </c>
      <c r="H746" t="s">
        <v>122</v>
      </c>
      <c r="I746" t="s">
        <v>57</v>
      </c>
      <c r="J746" t="s">
        <v>212</v>
      </c>
      <c r="K746" t="s">
        <v>59</v>
      </c>
      <c r="L746" t="s">
        <v>67</v>
      </c>
      <c r="M746" t="s">
        <v>61</v>
      </c>
      <c r="N746" s="34">
        <v>43580</v>
      </c>
      <c r="O746" s="62">
        <v>52050</v>
      </c>
      <c r="P746" s="62">
        <v>100200</v>
      </c>
      <c r="Q746" s="62">
        <v>48150</v>
      </c>
      <c r="R746">
        <v>10</v>
      </c>
      <c r="S746" s="62">
        <v>1002000</v>
      </c>
      <c r="T746" s="15">
        <v>0.08</v>
      </c>
      <c r="U746" s="62">
        <v>80160</v>
      </c>
      <c r="V746" s="62">
        <v>921840</v>
      </c>
    </row>
    <row r="747" spans="1:22" x14ac:dyDescent="0.3">
      <c r="A747" t="s">
        <v>1580</v>
      </c>
      <c r="B747" s="34">
        <v>43581</v>
      </c>
      <c r="C747">
        <v>2019</v>
      </c>
      <c r="D747" t="s">
        <v>1167</v>
      </c>
      <c r="E747" t="s">
        <v>485</v>
      </c>
      <c r="F747" t="s">
        <v>71</v>
      </c>
      <c r="G747" t="s">
        <v>55</v>
      </c>
      <c r="H747" t="s">
        <v>185</v>
      </c>
      <c r="I747" t="s">
        <v>57</v>
      </c>
      <c r="J747" t="s">
        <v>256</v>
      </c>
      <c r="K747" t="s">
        <v>59</v>
      </c>
      <c r="L747" t="s">
        <v>60</v>
      </c>
      <c r="M747" t="s">
        <v>61</v>
      </c>
      <c r="N747" s="34">
        <v>43583</v>
      </c>
      <c r="O747" s="62">
        <v>204600</v>
      </c>
      <c r="P747" s="62">
        <v>314700</v>
      </c>
      <c r="Q747" s="62">
        <v>110100</v>
      </c>
      <c r="R747">
        <v>34</v>
      </c>
      <c r="S747" s="62">
        <v>10699800</v>
      </c>
      <c r="T747" s="15">
        <v>7.0000000000000007E-2</v>
      </c>
      <c r="U747" s="62">
        <v>748986</v>
      </c>
      <c r="V747" s="62">
        <v>9950814</v>
      </c>
    </row>
    <row r="748" spans="1:22" x14ac:dyDescent="0.3">
      <c r="A748" t="s">
        <v>1581</v>
      </c>
      <c r="B748" s="34">
        <v>43586</v>
      </c>
      <c r="C748">
        <v>2019</v>
      </c>
      <c r="D748" t="s">
        <v>132</v>
      </c>
      <c r="E748" t="s">
        <v>133</v>
      </c>
      <c r="F748" t="s">
        <v>71</v>
      </c>
      <c r="G748" t="s">
        <v>55</v>
      </c>
      <c r="H748" t="s">
        <v>134</v>
      </c>
      <c r="I748" t="s">
        <v>57</v>
      </c>
      <c r="J748" t="s">
        <v>216</v>
      </c>
      <c r="K748" t="s">
        <v>81</v>
      </c>
      <c r="L748" t="s">
        <v>136</v>
      </c>
      <c r="M748" t="s">
        <v>61</v>
      </c>
      <c r="N748" s="34">
        <v>43587</v>
      </c>
      <c r="O748" s="62">
        <v>28050</v>
      </c>
      <c r="P748" s="62">
        <v>121800</v>
      </c>
      <c r="Q748" s="62">
        <v>93750</v>
      </c>
      <c r="R748">
        <v>47</v>
      </c>
      <c r="S748" s="62">
        <v>5724600</v>
      </c>
      <c r="T748" s="15">
        <v>7.0000000000000007E-2</v>
      </c>
      <c r="U748" s="62">
        <v>400722</v>
      </c>
      <c r="V748" s="62">
        <v>5323878</v>
      </c>
    </row>
    <row r="749" spans="1:22" x14ac:dyDescent="0.3">
      <c r="A749" t="s">
        <v>1582</v>
      </c>
      <c r="B749" s="34">
        <v>43586</v>
      </c>
      <c r="C749">
        <v>2019</v>
      </c>
      <c r="D749" t="s">
        <v>1488</v>
      </c>
      <c r="E749" t="s">
        <v>521</v>
      </c>
      <c r="F749" t="s">
        <v>71</v>
      </c>
      <c r="G749" t="s">
        <v>87</v>
      </c>
      <c r="H749" t="s">
        <v>88</v>
      </c>
      <c r="I749" t="s">
        <v>117</v>
      </c>
      <c r="J749" t="s">
        <v>216</v>
      </c>
      <c r="K749" t="s">
        <v>81</v>
      </c>
      <c r="L749" t="s">
        <v>136</v>
      </c>
      <c r="M749" t="s">
        <v>61</v>
      </c>
      <c r="N749" s="34">
        <v>43586</v>
      </c>
      <c r="O749" s="62">
        <v>28050</v>
      </c>
      <c r="P749" s="62">
        <v>121800</v>
      </c>
      <c r="Q749" s="62">
        <v>93750</v>
      </c>
      <c r="R749">
        <v>36</v>
      </c>
      <c r="S749" s="62">
        <v>4384800</v>
      </c>
      <c r="T749" s="15">
        <v>0.1</v>
      </c>
      <c r="U749" s="62">
        <v>438480</v>
      </c>
      <c r="V749" s="62">
        <v>3946320</v>
      </c>
    </row>
    <row r="750" spans="1:22" x14ac:dyDescent="0.3">
      <c r="A750" t="s">
        <v>1583</v>
      </c>
      <c r="B750" s="34">
        <v>43586</v>
      </c>
      <c r="C750">
        <v>2019</v>
      </c>
      <c r="D750" t="s">
        <v>1502</v>
      </c>
      <c r="E750" t="s">
        <v>145</v>
      </c>
      <c r="F750" t="s">
        <v>71</v>
      </c>
      <c r="G750" t="s">
        <v>55</v>
      </c>
      <c r="H750" t="s">
        <v>146</v>
      </c>
      <c r="I750" t="s">
        <v>117</v>
      </c>
      <c r="J750" t="s">
        <v>200</v>
      </c>
      <c r="K750" t="s">
        <v>59</v>
      </c>
      <c r="L750" t="s">
        <v>136</v>
      </c>
      <c r="M750" t="s">
        <v>61</v>
      </c>
      <c r="N750" s="34">
        <v>43588</v>
      </c>
      <c r="O750" s="62">
        <v>71850</v>
      </c>
      <c r="P750" s="62">
        <v>179550</v>
      </c>
      <c r="Q750" s="62">
        <v>107700</v>
      </c>
      <c r="R750">
        <v>28</v>
      </c>
      <c r="S750" s="62">
        <v>5027400</v>
      </c>
      <c r="T750" s="15">
        <v>0.03</v>
      </c>
      <c r="U750" s="62">
        <v>150822</v>
      </c>
      <c r="V750" s="62">
        <v>4876578</v>
      </c>
    </row>
    <row r="751" spans="1:22" x14ac:dyDescent="0.3">
      <c r="A751" t="s">
        <v>1584</v>
      </c>
      <c r="B751" s="34">
        <v>43587</v>
      </c>
      <c r="C751">
        <v>2019</v>
      </c>
      <c r="D751" t="s">
        <v>1245</v>
      </c>
      <c r="E751" t="s">
        <v>279</v>
      </c>
      <c r="F751" t="s">
        <v>71</v>
      </c>
      <c r="G751" t="s">
        <v>55</v>
      </c>
      <c r="H751" t="s">
        <v>155</v>
      </c>
      <c r="I751" t="s">
        <v>107</v>
      </c>
      <c r="J751" t="s">
        <v>197</v>
      </c>
      <c r="K751" t="s">
        <v>81</v>
      </c>
      <c r="L751" t="s">
        <v>60</v>
      </c>
      <c r="M751" t="s">
        <v>61</v>
      </c>
      <c r="N751" s="34">
        <v>43589</v>
      </c>
      <c r="O751" s="62">
        <v>124650</v>
      </c>
      <c r="P751" s="62">
        <v>239700</v>
      </c>
      <c r="Q751" s="62">
        <v>115050</v>
      </c>
      <c r="R751">
        <v>4</v>
      </c>
      <c r="S751" s="62">
        <v>958800</v>
      </c>
      <c r="T751" s="15">
        <v>0.09</v>
      </c>
      <c r="U751" s="62">
        <v>86292</v>
      </c>
      <c r="V751" s="62">
        <v>872508</v>
      </c>
    </row>
    <row r="752" spans="1:22" x14ac:dyDescent="0.3">
      <c r="A752" t="s">
        <v>1585</v>
      </c>
      <c r="B752" s="34">
        <v>43588</v>
      </c>
      <c r="C752">
        <v>2019</v>
      </c>
      <c r="D752" t="s">
        <v>581</v>
      </c>
      <c r="E752" t="s">
        <v>101</v>
      </c>
      <c r="F752" t="s">
        <v>71</v>
      </c>
      <c r="G752" t="s">
        <v>72</v>
      </c>
      <c r="H752" t="s">
        <v>97</v>
      </c>
      <c r="I752" t="s">
        <v>57</v>
      </c>
      <c r="J752" t="s">
        <v>419</v>
      </c>
      <c r="K752" t="s">
        <v>59</v>
      </c>
      <c r="L752" t="s">
        <v>60</v>
      </c>
      <c r="M752" t="s">
        <v>61</v>
      </c>
      <c r="N752" s="34">
        <v>43588</v>
      </c>
      <c r="O752" s="62">
        <v>66900</v>
      </c>
      <c r="P752" s="62">
        <v>163350</v>
      </c>
      <c r="Q752" s="62">
        <v>96450</v>
      </c>
      <c r="R752">
        <v>25</v>
      </c>
      <c r="S752" s="62">
        <v>4083750</v>
      </c>
      <c r="T752" s="15">
        <v>0.03</v>
      </c>
      <c r="U752" s="62">
        <v>122513</v>
      </c>
      <c r="V752" s="62">
        <v>3961238</v>
      </c>
    </row>
    <row r="753" spans="1:22" x14ac:dyDescent="0.3">
      <c r="A753" t="s">
        <v>1586</v>
      </c>
      <c r="B753" s="34">
        <v>43588</v>
      </c>
      <c r="C753">
        <v>2019</v>
      </c>
      <c r="D753" t="s">
        <v>1587</v>
      </c>
      <c r="E753" t="s">
        <v>159</v>
      </c>
      <c r="F753" t="s">
        <v>71</v>
      </c>
      <c r="G753" t="s">
        <v>87</v>
      </c>
      <c r="H753" t="s">
        <v>122</v>
      </c>
      <c r="I753" t="s">
        <v>74</v>
      </c>
      <c r="J753" t="s">
        <v>166</v>
      </c>
      <c r="K753" t="s">
        <v>59</v>
      </c>
      <c r="L753" t="s">
        <v>136</v>
      </c>
      <c r="M753" t="s">
        <v>61</v>
      </c>
      <c r="N753" s="34">
        <v>43588</v>
      </c>
      <c r="O753" s="62">
        <v>14100</v>
      </c>
      <c r="P753" s="62">
        <v>31200</v>
      </c>
      <c r="Q753" s="62">
        <v>17100</v>
      </c>
      <c r="R753">
        <v>33</v>
      </c>
      <c r="S753" s="62">
        <v>1029600</v>
      </c>
      <c r="T753" s="15">
        <v>0.05</v>
      </c>
      <c r="U753" s="62">
        <v>51480</v>
      </c>
      <c r="V753" s="62">
        <v>978120</v>
      </c>
    </row>
    <row r="754" spans="1:22" x14ac:dyDescent="0.3">
      <c r="A754" t="s">
        <v>1588</v>
      </c>
      <c r="B754" s="34">
        <v>43588</v>
      </c>
      <c r="C754">
        <v>2019</v>
      </c>
      <c r="D754" t="s">
        <v>1589</v>
      </c>
      <c r="E754" t="s">
        <v>1396</v>
      </c>
      <c r="F754" t="s">
        <v>71</v>
      </c>
      <c r="G754" t="s">
        <v>72</v>
      </c>
      <c r="H754" t="s">
        <v>146</v>
      </c>
      <c r="I754" t="s">
        <v>74</v>
      </c>
      <c r="J754" t="s">
        <v>276</v>
      </c>
      <c r="K754" t="s">
        <v>81</v>
      </c>
      <c r="L754" t="s">
        <v>60</v>
      </c>
      <c r="M754" t="s">
        <v>61</v>
      </c>
      <c r="N754" s="34">
        <v>43588</v>
      </c>
      <c r="O754" s="62">
        <v>2347500</v>
      </c>
      <c r="P754" s="62">
        <v>4514550</v>
      </c>
      <c r="Q754" s="62">
        <v>2167050</v>
      </c>
      <c r="R754">
        <v>43</v>
      </c>
      <c r="S754" s="62">
        <v>194125650</v>
      </c>
      <c r="T754" s="15">
        <v>0.08</v>
      </c>
      <c r="U754" s="62">
        <v>15530052</v>
      </c>
      <c r="V754" s="62">
        <v>178595598</v>
      </c>
    </row>
    <row r="755" spans="1:22" x14ac:dyDescent="0.3">
      <c r="A755" t="s">
        <v>1590</v>
      </c>
      <c r="B755" s="34">
        <v>43593</v>
      </c>
      <c r="C755">
        <v>2019</v>
      </c>
      <c r="D755" t="s">
        <v>1591</v>
      </c>
      <c r="E755" t="s">
        <v>628</v>
      </c>
      <c r="F755" t="s">
        <v>71</v>
      </c>
      <c r="G755" t="s">
        <v>55</v>
      </c>
      <c r="H755" t="s">
        <v>304</v>
      </c>
      <c r="I755" t="s">
        <v>74</v>
      </c>
      <c r="J755" t="s">
        <v>488</v>
      </c>
      <c r="K755" t="s">
        <v>59</v>
      </c>
      <c r="L755" t="s">
        <v>136</v>
      </c>
      <c r="M755" t="s">
        <v>61</v>
      </c>
      <c r="N755" s="34">
        <v>43594</v>
      </c>
      <c r="O755" s="62">
        <v>77850</v>
      </c>
      <c r="P755" s="62">
        <v>194700</v>
      </c>
      <c r="Q755" s="62">
        <v>116850</v>
      </c>
      <c r="R755">
        <v>50</v>
      </c>
      <c r="S755" s="62">
        <v>9735000</v>
      </c>
      <c r="T755" s="15">
        <v>0.08</v>
      </c>
      <c r="U755" s="62">
        <v>778800</v>
      </c>
      <c r="V755" s="62">
        <v>8956200</v>
      </c>
    </row>
    <row r="756" spans="1:22" x14ac:dyDescent="0.3">
      <c r="A756" t="s">
        <v>1592</v>
      </c>
      <c r="B756" s="34">
        <v>43595</v>
      </c>
      <c r="C756">
        <v>2019</v>
      </c>
      <c r="D756" t="s">
        <v>347</v>
      </c>
      <c r="E756" t="s">
        <v>348</v>
      </c>
      <c r="F756" t="s">
        <v>261</v>
      </c>
      <c r="G756" t="s">
        <v>72</v>
      </c>
      <c r="H756" t="s">
        <v>146</v>
      </c>
      <c r="I756" t="s">
        <v>57</v>
      </c>
      <c r="J756" t="s">
        <v>75</v>
      </c>
      <c r="K756" t="s">
        <v>59</v>
      </c>
      <c r="L756" t="s">
        <v>67</v>
      </c>
      <c r="M756" t="s">
        <v>76</v>
      </c>
      <c r="N756" s="34">
        <v>43597</v>
      </c>
      <c r="O756" s="62">
        <v>36150</v>
      </c>
      <c r="P756" s="62">
        <v>55650</v>
      </c>
      <c r="Q756" s="62">
        <v>19500</v>
      </c>
      <c r="R756">
        <v>16</v>
      </c>
      <c r="S756" s="62">
        <v>890400</v>
      </c>
      <c r="T756" s="15">
        <v>0.1</v>
      </c>
      <c r="U756" s="62">
        <v>89040</v>
      </c>
      <c r="V756" s="62">
        <v>801360</v>
      </c>
    </row>
    <row r="757" spans="1:22" x14ac:dyDescent="0.3">
      <c r="A757" t="s">
        <v>1593</v>
      </c>
      <c r="B757" s="34">
        <v>43597</v>
      </c>
      <c r="C757">
        <v>2019</v>
      </c>
      <c r="D757" t="s">
        <v>1594</v>
      </c>
      <c r="E757" t="s">
        <v>455</v>
      </c>
      <c r="F757" t="s">
        <v>71</v>
      </c>
      <c r="G757" t="s">
        <v>55</v>
      </c>
      <c r="H757" t="s">
        <v>155</v>
      </c>
      <c r="I757" t="s">
        <v>117</v>
      </c>
      <c r="J757" t="s">
        <v>190</v>
      </c>
      <c r="K757" t="s">
        <v>81</v>
      </c>
      <c r="L757" t="s">
        <v>60</v>
      </c>
      <c r="M757" t="s">
        <v>61</v>
      </c>
      <c r="N757" s="34">
        <v>43598</v>
      </c>
      <c r="O757" s="62">
        <v>594600</v>
      </c>
      <c r="P757" s="62">
        <v>2287200</v>
      </c>
      <c r="Q757" s="62">
        <v>1692600</v>
      </c>
      <c r="R757">
        <v>27</v>
      </c>
      <c r="S757" s="62">
        <v>61754400</v>
      </c>
      <c r="T757" s="15">
        <v>0.1</v>
      </c>
      <c r="U757" s="62">
        <v>6175440</v>
      </c>
      <c r="V757" s="62">
        <v>55578960</v>
      </c>
    </row>
    <row r="758" spans="1:22" x14ac:dyDescent="0.3">
      <c r="A758" t="s">
        <v>1595</v>
      </c>
      <c r="B758" s="34">
        <v>43597</v>
      </c>
      <c r="C758">
        <v>2019</v>
      </c>
      <c r="D758" t="s">
        <v>1596</v>
      </c>
      <c r="E758" t="s">
        <v>1597</v>
      </c>
      <c r="F758" t="s">
        <v>261</v>
      </c>
      <c r="G758" t="s">
        <v>55</v>
      </c>
      <c r="H758" t="s">
        <v>194</v>
      </c>
      <c r="I758" t="s">
        <v>74</v>
      </c>
      <c r="J758" t="s">
        <v>753</v>
      </c>
      <c r="K758" t="s">
        <v>59</v>
      </c>
      <c r="L758" t="s">
        <v>67</v>
      </c>
      <c r="M758" t="s">
        <v>61</v>
      </c>
      <c r="N758" s="34">
        <v>43599</v>
      </c>
      <c r="O758" s="62">
        <v>38850</v>
      </c>
      <c r="P758" s="62">
        <v>59700</v>
      </c>
      <c r="Q758" s="62">
        <v>20850</v>
      </c>
      <c r="R758">
        <v>41</v>
      </c>
      <c r="S758" s="62">
        <v>2447700</v>
      </c>
      <c r="T758" s="15">
        <v>0.1</v>
      </c>
      <c r="U758" s="62">
        <v>244770</v>
      </c>
      <c r="V758" s="62">
        <v>2202930</v>
      </c>
    </row>
    <row r="759" spans="1:22" x14ac:dyDescent="0.3">
      <c r="A759" t="s">
        <v>1598</v>
      </c>
      <c r="B759" s="34">
        <v>43598</v>
      </c>
      <c r="C759">
        <v>2019</v>
      </c>
      <c r="D759" t="s">
        <v>1402</v>
      </c>
      <c r="E759" t="s">
        <v>724</v>
      </c>
      <c r="F759" t="s">
        <v>71</v>
      </c>
      <c r="G759" t="s">
        <v>55</v>
      </c>
      <c r="H759" t="s">
        <v>185</v>
      </c>
      <c r="I759" t="s">
        <v>107</v>
      </c>
      <c r="J759" t="s">
        <v>442</v>
      </c>
      <c r="K759" t="s">
        <v>59</v>
      </c>
      <c r="L759" t="s">
        <v>67</v>
      </c>
      <c r="M759" t="s">
        <v>61</v>
      </c>
      <c r="N759" s="34">
        <v>43600</v>
      </c>
      <c r="O759" s="62">
        <v>22950</v>
      </c>
      <c r="P759" s="62">
        <v>41700</v>
      </c>
      <c r="Q759" s="62">
        <v>18750</v>
      </c>
      <c r="R759">
        <v>38</v>
      </c>
      <c r="S759" s="62">
        <v>1584600</v>
      </c>
      <c r="T759" s="15">
        <v>0</v>
      </c>
      <c r="U759">
        <v>0</v>
      </c>
      <c r="V759" s="62">
        <v>1584600</v>
      </c>
    </row>
    <row r="760" spans="1:22" x14ac:dyDescent="0.3">
      <c r="A760" t="s">
        <v>1599</v>
      </c>
      <c r="B760" s="34">
        <v>43601</v>
      </c>
      <c r="C760">
        <v>2019</v>
      </c>
      <c r="D760" t="s">
        <v>1600</v>
      </c>
      <c r="E760" t="s">
        <v>334</v>
      </c>
      <c r="F760" t="s">
        <v>2228</v>
      </c>
      <c r="G760" t="s">
        <v>87</v>
      </c>
      <c r="H760" t="s">
        <v>65</v>
      </c>
      <c r="I760" t="s">
        <v>57</v>
      </c>
      <c r="J760" t="s">
        <v>1061</v>
      </c>
      <c r="K760" t="s">
        <v>59</v>
      </c>
      <c r="L760" t="s">
        <v>60</v>
      </c>
      <c r="M760" t="s">
        <v>61</v>
      </c>
      <c r="N760" s="34">
        <v>43602</v>
      </c>
      <c r="O760" s="62">
        <v>17850</v>
      </c>
      <c r="P760" s="62">
        <v>29700</v>
      </c>
      <c r="Q760" s="62">
        <v>11850</v>
      </c>
      <c r="R760">
        <v>12</v>
      </c>
      <c r="S760" s="62">
        <v>356400</v>
      </c>
      <c r="T760" s="15">
        <v>7.0000000000000007E-2</v>
      </c>
      <c r="U760" s="62">
        <v>24948</v>
      </c>
      <c r="V760" s="62">
        <v>331452</v>
      </c>
    </row>
    <row r="761" spans="1:22" x14ac:dyDescent="0.3">
      <c r="A761" t="s">
        <v>1601</v>
      </c>
      <c r="B761" s="34">
        <v>43602</v>
      </c>
      <c r="C761">
        <v>2019</v>
      </c>
      <c r="D761" t="s">
        <v>1602</v>
      </c>
      <c r="E761" t="s">
        <v>579</v>
      </c>
      <c r="F761" t="s">
        <v>71</v>
      </c>
      <c r="G761" t="s">
        <v>72</v>
      </c>
      <c r="H761" t="s">
        <v>73</v>
      </c>
      <c r="I761" t="s">
        <v>74</v>
      </c>
      <c r="J761" t="s">
        <v>406</v>
      </c>
      <c r="K761" t="s">
        <v>81</v>
      </c>
      <c r="L761" t="s">
        <v>82</v>
      </c>
      <c r="M761" t="s">
        <v>83</v>
      </c>
      <c r="N761" s="34">
        <v>43603</v>
      </c>
      <c r="O761" s="62">
        <v>4184850</v>
      </c>
      <c r="P761" s="62">
        <v>6749850</v>
      </c>
      <c r="Q761" s="62">
        <v>2565000</v>
      </c>
      <c r="R761">
        <v>16</v>
      </c>
      <c r="S761" s="62">
        <v>107997600</v>
      </c>
      <c r="T761" s="15">
        <v>0.09</v>
      </c>
      <c r="U761" s="62">
        <v>9719784</v>
      </c>
      <c r="V761" s="62">
        <v>98277816</v>
      </c>
    </row>
    <row r="762" spans="1:22" x14ac:dyDescent="0.3">
      <c r="A762" t="s">
        <v>1603</v>
      </c>
      <c r="B762" s="34">
        <v>43603</v>
      </c>
      <c r="C762">
        <v>2019</v>
      </c>
      <c r="D762" t="s">
        <v>509</v>
      </c>
      <c r="E762" t="s">
        <v>53</v>
      </c>
      <c r="F762" t="s">
        <v>2228</v>
      </c>
      <c r="G762" t="s">
        <v>106</v>
      </c>
      <c r="H762" t="s">
        <v>56</v>
      </c>
      <c r="I762" t="s">
        <v>92</v>
      </c>
      <c r="J762" t="s">
        <v>1540</v>
      </c>
      <c r="K762" t="s">
        <v>59</v>
      </c>
      <c r="L762" t="s">
        <v>67</v>
      </c>
      <c r="M762" t="s">
        <v>61</v>
      </c>
      <c r="N762" s="34">
        <v>43605</v>
      </c>
      <c r="O762" s="62">
        <v>59250</v>
      </c>
      <c r="P762" s="62">
        <v>91200</v>
      </c>
      <c r="Q762" s="62">
        <v>31950</v>
      </c>
      <c r="R762">
        <v>42</v>
      </c>
      <c r="S762" s="62">
        <v>3830400</v>
      </c>
      <c r="T762" s="15">
        <v>0.09</v>
      </c>
      <c r="U762" s="62">
        <v>344736</v>
      </c>
      <c r="V762" s="62">
        <v>3485664</v>
      </c>
    </row>
    <row r="763" spans="1:22" x14ac:dyDescent="0.3">
      <c r="A763" t="s">
        <v>1604</v>
      </c>
      <c r="B763" s="34">
        <v>43604</v>
      </c>
      <c r="C763">
        <v>2019</v>
      </c>
      <c r="D763" t="s">
        <v>1605</v>
      </c>
      <c r="E763" t="s">
        <v>1606</v>
      </c>
      <c r="F763" t="s">
        <v>261</v>
      </c>
      <c r="G763" t="s">
        <v>106</v>
      </c>
      <c r="H763" t="s">
        <v>97</v>
      </c>
      <c r="I763" t="s">
        <v>107</v>
      </c>
      <c r="J763" t="s">
        <v>598</v>
      </c>
      <c r="K763" t="s">
        <v>59</v>
      </c>
      <c r="L763" t="s">
        <v>136</v>
      </c>
      <c r="M763" t="s">
        <v>76</v>
      </c>
      <c r="N763" s="34">
        <v>43605</v>
      </c>
      <c r="O763" s="62">
        <v>252000</v>
      </c>
      <c r="P763" s="62">
        <v>614550</v>
      </c>
      <c r="Q763" s="62">
        <v>362550</v>
      </c>
      <c r="R763">
        <v>49</v>
      </c>
      <c r="S763" s="62">
        <v>30112950</v>
      </c>
      <c r="T763" s="15">
        <v>0.04</v>
      </c>
      <c r="U763" s="62">
        <v>1204518</v>
      </c>
      <c r="V763" s="62">
        <v>28908432</v>
      </c>
    </row>
    <row r="764" spans="1:22" x14ac:dyDescent="0.3">
      <c r="A764" t="s">
        <v>1607</v>
      </c>
      <c r="B764" s="34">
        <v>43608</v>
      </c>
      <c r="C764">
        <v>2019</v>
      </c>
      <c r="D764" t="s">
        <v>1128</v>
      </c>
      <c r="E764" t="s">
        <v>189</v>
      </c>
      <c r="F764" t="s">
        <v>2228</v>
      </c>
      <c r="G764" t="s">
        <v>55</v>
      </c>
      <c r="H764" t="s">
        <v>56</v>
      </c>
      <c r="I764" t="s">
        <v>117</v>
      </c>
      <c r="J764" t="s">
        <v>238</v>
      </c>
      <c r="K764" t="s">
        <v>59</v>
      </c>
      <c r="L764" t="s">
        <v>67</v>
      </c>
      <c r="M764" t="s">
        <v>61</v>
      </c>
      <c r="N764" s="34">
        <v>43609</v>
      </c>
      <c r="O764" s="62">
        <v>323400</v>
      </c>
      <c r="P764" s="62">
        <v>548250</v>
      </c>
      <c r="Q764" s="62">
        <v>224850</v>
      </c>
      <c r="R764">
        <v>6</v>
      </c>
      <c r="S764" s="62">
        <v>3289500</v>
      </c>
      <c r="T764" s="15">
        <v>0.01</v>
      </c>
      <c r="U764" s="62">
        <v>32895</v>
      </c>
      <c r="V764" s="62">
        <v>3256605</v>
      </c>
    </row>
    <row r="765" spans="1:22" x14ac:dyDescent="0.3">
      <c r="A765" t="s">
        <v>1608</v>
      </c>
      <c r="B765" s="34">
        <v>43609</v>
      </c>
      <c r="C765">
        <v>2019</v>
      </c>
      <c r="D765" t="s">
        <v>250</v>
      </c>
      <c r="E765" t="s">
        <v>251</v>
      </c>
      <c r="F765" t="s">
        <v>71</v>
      </c>
      <c r="G765" t="s">
        <v>72</v>
      </c>
      <c r="H765" t="s">
        <v>122</v>
      </c>
      <c r="I765" t="s">
        <v>92</v>
      </c>
      <c r="J765" t="s">
        <v>753</v>
      </c>
      <c r="K765" t="s">
        <v>59</v>
      </c>
      <c r="L765" t="s">
        <v>67</v>
      </c>
      <c r="M765" t="s">
        <v>61</v>
      </c>
      <c r="N765" s="34">
        <v>43614</v>
      </c>
      <c r="O765" s="62">
        <v>38850</v>
      </c>
      <c r="P765" s="62">
        <v>59700</v>
      </c>
      <c r="Q765" s="62">
        <v>20850</v>
      </c>
      <c r="R765">
        <v>50</v>
      </c>
      <c r="S765" s="62">
        <v>2985000</v>
      </c>
      <c r="T765" s="15">
        <v>0.08</v>
      </c>
      <c r="U765" s="62">
        <v>238800</v>
      </c>
      <c r="V765" s="62">
        <v>2746200</v>
      </c>
    </row>
    <row r="766" spans="1:22" x14ac:dyDescent="0.3">
      <c r="A766" t="s">
        <v>1609</v>
      </c>
      <c r="B766" s="34">
        <v>43610</v>
      </c>
      <c r="C766">
        <v>2019</v>
      </c>
      <c r="D766" t="s">
        <v>250</v>
      </c>
      <c r="E766" t="s">
        <v>251</v>
      </c>
      <c r="F766" t="s">
        <v>71</v>
      </c>
      <c r="G766" t="s">
        <v>72</v>
      </c>
      <c r="H766" t="s">
        <v>122</v>
      </c>
      <c r="I766" t="s">
        <v>117</v>
      </c>
      <c r="J766" t="s">
        <v>349</v>
      </c>
      <c r="K766" t="s">
        <v>59</v>
      </c>
      <c r="L766" t="s">
        <v>67</v>
      </c>
      <c r="M766" t="s">
        <v>61</v>
      </c>
      <c r="N766" s="34">
        <v>43611</v>
      </c>
      <c r="O766" s="62">
        <v>166650</v>
      </c>
      <c r="P766" s="62">
        <v>297600</v>
      </c>
      <c r="Q766" s="62">
        <v>130950</v>
      </c>
      <c r="R766">
        <v>10</v>
      </c>
      <c r="S766" s="62">
        <v>2976000</v>
      </c>
      <c r="T766" s="15">
        <v>0.05</v>
      </c>
      <c r="U766" s="62">
        <v>148800</v>
      </c>
      <c r="V766" s="62">
        <v>2827200</v>
      </c>
    </row>
    <row r="767" spans="1:22" x14ac:dyDescent="0.3">
      <c r="A767" t="s">
        <v>1610</v>
      </c>
      <c r="B767" s="34">
        <v>43611</v>
      </c>
      <c r="C767">
        <v>2019</v>
      </c>
      <c r="D767" t="s">
        <v>818</v>
      </c>
      <c r="E767" t="s">
        <v>557</v>
      </c>
      <c r="F767" t="s">
        <v>71</v>
      </c>
      <c r="G767" t="s">
        <v>87</v>
      </c>
      <c r="H767" t="s">
        <v>185</v>
      </c>
      <c r="I767" t="s">
        <v>117</v>
      </c>
      <c r="J767" t="s">
        <v>560</v>
      </c>
      <c r="K767" t="s">
        <v>81</v>
      </c>
      <c r="L767" t="s">
        <v>60</v>
      </c>
      <c r="M767" t="s">
        <v>61</v>
      </c>
      <c r="N767" s="34">
        <v>43613</v>
      </c>
      <c r="O767" s="62">
        <v>619200</v>
      </c>
      <c r="P767" s="62">
        <v>1439850</v>
      </c>
      <c r="Q767" s="62">
        <v>820650</v>
      </c>
      <c r="R767">
        <v>14</v>
      </c>
      <c r="S767" s="62">
        <v>20157900</v>
      </c>
      <c r="T767" s="15">
        <v>0.04</v>
      </c>
      <c r="U767" s="62">
        <v>806316</v>
      </c>
      <c r="V767" s="62">
        <v>19351584</v>
      </c>
    </row>
    <row r="768" spans="1:22" x14ac:dyDescent="0.3">
      <c r="A768" t="s">
        <v>1611</v>
      </c>
      <c r="B768" s="34">
        <v>43611</v>
      </c>
      <c r="C768">
        <v>2019</v>
      </c>
      <c r="D768" t="s">
        <v>1515</v>
      </c>
      <c r="E768" t="s">
        <v>521</v>
      </c>
      <c r="F768" t="s">
        <v>71</v>
      </c>
      <c r="G768" t="s">
        <v>55</v>
      </c>
      <c r="H768" t="s">
        <v>88</v>
      </c>
      <c r="I768" t="s">
        <v>92</v>
      </c>
      <c r="J768" t="s">
        <v>98</v>
      </c>
      <c r="K768" t="s">
        <v>59</v>
      </c>
      <c r="L768" t="s">
        <v>60</v>
      </c>
      <c r="M768" t="s">
        <v>61</v>
      </c>
      <c r="N768" s="34">
        <v>43620</v>
      </c>
      <c r="O768" s="62">
        <v>1490850</v>
      </c>
      <c r="P768" s="62">
        <v>2443950</v>
      </c>
      <c r="Q768" s="62">
        <v>953100</v>
      </c>
      <c r="R768">
        <v>22</v>
      </c>
      <c r="S768" s="62">
        <v>53766900</v>
      </c>
      <c r="T768" s="15">
        <v>7.0000000000000007E-2</v>
      </c>
      <c r="U768" s="62">
        <v>3763683</v>
      </c>
      <c r="V768" s="62">
        <v>50003217</v>
      </c>
    </row>
    <row r="769" spans="1:22" x14ac:dyDescent="0.3">
      <c r="A769" t="s">
        <v>1612</v>
      </c>
      <c r="B769" s="34">
        <v>43612</v>
      </c>
      <c r="C769">
        <v>2019</v>
      </c>
      <c r="D769" t="s">
        <v>934</v>
      </c>
      <c r="E769" t="s">
        <v>233</v>
      </c>
      <c r="F769" t="s">
        <v>2228</v>
      </c>
      <c r="G769" t="s">
        <v>106</v>
      </c>
      <c r="H769" t="s">
        <v>65</v>
      </c>
      <c r="I769" t="s">
        <v>74</v>
      </c>
      <c r="J769" t="s">
        <v>615</v>
      </c>
      <c r="K769" t="s">
        <v>59</v>
      </c>
      <c r="L769" t="s">
        <v>67</v>
      </c>
      <c r="M769" t="s">
        <v>61</v>
      </c>
      <c r="N769" s="34">
        <v>43613</v>
      </c>
      <c r="O769" s="62">
        <v>78300</v>
      </c>
      <c r="P769" s="62">
        <v>147750</v>
      </c>
      <c r="Q769" s="62">
        <v>69450</v>
      </c>
      <c r="R769">
        <v>48</v>
      </c>
      <c r="S769" s="62">
        <v>7092000</v>
      </c>
      <c r="T769" s="15">
        <v>0.09</v>
      </c>
      <c r="U769" s="62">
        <v>638280</v>
      </c>
      <c r="V769" s="62">
        <v>6453720</v>
      </c>
    </row>
    <row r="770" spans="1:22" x14ac:dyDescent="0.3">
      <c r="A770" t="s">
        <v>1613</v>
      </c>
      <c r="B770" s="34">
        <v>43612</v>
      </c>
      <c r="C770">
        <v>2019</v>
      </c>
      <c r="D770" t="s">
        <v>934</v>
      </c>
      <c r="E770" t="s">
        <v>233</v>
      </c>
      <c r="F770" t="s">
        <v>2228</v>
      </c>
      <c r="G770" t="s">
        <v>106</v>
      </c>
      <c r="H770" t="s">
        <v>65</v>
      </c>
      <c r="I770" t="s">
        <v>74</v>
      </c>
      <c r="J770" t="s">
        <v>629</v>
      </c>
      <c r="K770" t="s">
        <v>59</v>
      </c>
      <c r="L770" t="s">
        <v>67</v>
      </c>
      <c r="M770" t="s">
        <v>61</v>
      </c>
      <c r="N770" s="34">
        <v>43613</v>
      </c>
      <c r="O770" s="62">
        <v>26400</v>
      </c>
      <c r="P770" s="62">
        <v>44100</v>
      </c>
      <c r="Q770" s="62">
        <v>17700</v>
      </c>
      <c r="R770">
        <v>18</v>
      </c>
      <c r="S770" s="62">
        <v>793800</v>
      </c>
      <c r="T770" s="15">
        <v>0.01</v>
      </c>
      <c r="U770" s="62">
        <v>7938</v>
      </c>
      <c r="V770" s="62">
        <v>785862</v>
      </c>
    </row>
    <row r="771" spans="1:22" x14ac:dyDescent="0.3">
      <c r="A771" t="s">
        <v>1614</v>
      </c>
      <c r="B771" s="34">
        <v>43613</v>
      </c>
      <c r="C771">
        <v>2019</v>
      </c>
      <c r="D771" t="s">
        <v>1028</v>
      </c>
      <c r="E771" t="s">
        <v>105</v>
      </c>
      <c r="F771" t="s">
        <v>71</v>
      </c>
      <c r="G771" t="s">
        <v>87</v>
      </c>
      <c r="H771" t="s">
        <v>73</v>
      </c>
      <c r="I771" t="s">
        <v>57</v>
      </c>
      <c r="J771" t="s">
        <v>252</v>
      </c>
      <c r="K771" t="s">
        <v>253</v>
      </c>
      <c r="L771" t="s">
        <v>136</v>
      </c>
      <c r="M771" t="s">
        <v>61</v>
      </c>
      <c r="N771" s="34">
        <v>43614</v>
      </c>
      <c r="O771" s="62">
        <v>82500</v>
      </c>
      <c r="P771" s="62">
        <v>183300</v>
      </c>
      <c r="Q771" s="62">
        <v>100800</v>
      </c>
      <c r="R771">
        <v>10</v>
      </c>
      <c r="S771" s="62">
        <v>1833000</v>
      </c>
      <c r="T771" s="15">
        <v>0.1</v>
      </c>
      <c r="U771" s="62">
        <v>183300</v>
      </c>
      <c r="V771" s="62">
        <v>1649700</v>
      </c>
    </row>
    <row r="772" spans="1:22" x14ac:dyDescent="0.3">
      <c r="A772" t="s">
        <v>1615</v>
      </c>
      <c r="B772" s="34">
        <v>43613</v>
      </c>
      <c r="C772">
        <v>2019</v>
      </c>
      <c r="D772" t="s">
        <v>1616</v>
      </c>
      <c r="E772" t="s">
        <v>1617</v>
      </c>
      <c r="F772" t="s">
        <v>71</v>
      </c>
      <c r="G772" t="s">
        <v>72</v>
      </c>
      <c r="H772" t="s">
        <v>88</v>
      </c>
      <c r="I772" t="s">
        <v>57</v>
      </c>
      <c r="J772" t="s">
        <v>775</v>
      </c>
      <c r="K772" t="s">
        <v>59</v>
      </c>
      <c r="L772" t="s">
        <v>136</v>
      </c>
      <c r="M772" t="s">
        <v>76</v>
      </c>
      <c r="N772" s="34">
        <v>43616</v>
      </c>
      <c r="O772" s="62">
        <v>62850</v>
      </c>
      <c r="P772" s="62">
        <v>153450</v>
      </c>
      <c r="Q772" s="62">
        <v>90600</v>
      </c>
      <c r="R772">
        <v>19</v>
      </c>
      <c r="S772" s="62">
        <v>2915550</v>
      </c>
      <c r="T772" s="15">
        <v>0.08</v>
      </c>
      <c r="U772" s="62">
        <v>233244</v>
      </c>
      <c r="V772" s="62">
        <v>2682306</v>
      </c>
    </row>
    <row r="773" spans="1:22" x14ac:dyDescent="0.3">
      <c r="A773" t="s">
        <v>1618</v>
      </c>
      <c r="B773" s="34">
        <v>43613</v>
      </c>
      <c r="C773">
        <v>2019</v>
      </c>
      <c r="D773" t="s">
        <v>1096</v>
      </c>
      <c r="E773" t="s">
        <v>813</v>
      </c>
      <c r="F773" t="s">
        <v>2228</v>
      </c>
      <c r="G773" t="s">
        <v>87</v>
      </c>
      <c r="H773" t="s">
        <v>65</v>
      </c>
      <c r="I773" t="s">
        <v>57</v>
      </c>
      <c r="J773" t="s">
        <v>331</v>
      </c>
      <c r="K773" t="s">
        <v>59</v>
      </c>
      <c r="L773" t="s">
        <v>67</v>
      </c>
      <c r="M773" t="s">
        <v>61</v>
      </c>
      <c r="N773" s="34">
        <v>43616</v>
      </c>
      <c r="O773" s="62">
        <v>43500</v>
      </c>
      <c r="P773" s="62">
        <v>71400</v>
      </c>
      <c r="Q773" s="62">
        <v>27900</v>
      </c>
      <c r="R773">
        <v>33</v>
      </c>
      <c r="S773" s="62">
        <v>2356200</v>
      </c>
      <c r="T773" s="15">
        <v>0.06</v>
      </c>
      <c r="U773" s="62">
        <v>141372</v>
      </c>
      <c r="V773" s="62">
        <v>2214828</v>
      </c>
    </row>
    <row r="774" spans="1:22" x14ac:dyDescent="0.3">
      <c r="A774" t="s">
        <v>1619</v>
      </c>
      <c r="B774" s="34">
        <v>43616</v>
      </c>
      <c r="C774">
        <v>2019</v>
      </c>
      <c r="D774" t="s">
        <v>702</v>
      </c>
      <c r="E774" t="s">
        <v>193</v>
      </c>
      <c r="F774" t="s">
        <v>71</v>
      </c>
      <c r="G774" t="s">
        <v>106</v>
      </c>
      <c r="H774" t="s">
        <v>194</v>
      </c>
      <c r="I774" t="s">
        <v>107</v>
      </c>
      <c r="J774" t="s">
        <v>588</v>
      </c>
      <c r="K774" t="s">
        <v>59</v>
      </c>
      <c r="L774" t="s">
        <v>60</v>
      </c>
      <c r="M774" t="s">
        <v>61</v>
      </c>
      <c r="N774" s="34">
        <v>43617</v>
      </c>
      <c r="O774" s="62">
        <v>67950</v>
      </c>
      <c r="P774" s="62">
        <v>109500</v>
      </c>
      <c r="Q774" s="62">
        <v>41550</v>
      </c>
      <c r="R774">
        <v>36</v>
      </c>
      <c r="S774" s="62">
        <v>3942000</v>
      </c>
      <c r="T774" s="15">
        <v>0.1</v>
      </c>
      <c r="U774" s="62">
        <v>394200</v>
      </c>
      <c r="V774" s="62">
        <v>3547800</v>
      </c>
    </row>
    <row r="775" spans="1:22" x14ac:dyDescent="0.3">
      <c r="A775" t="s">
        <v>1620</v>
      </c>
      <c r="B775" s="34">
        <v>43616</v>
      </c>
      <c r="C775">
        <v>2019</v>
      </c>
      <c r="D775" t="s">
        <v>1621</v>
      </c>
      <c r="E775" t="s">
        <v>513</v>
      </c>
      <c r="F775" t="s">
        <v>71</v>
      </c>
      <c r="G775" t="s">
        <v>72</v>
      </c>
      <c r="H775" t="s">
        <v>88</v>
      </c>
      <c r="I775" t="s">
        <v>92</v>
      </c>
      <c r="J775" t="s">
        <v>753</v>
      </c>
      <c r="K775" t="s">
        <v>59</v>
      </c>
      <c r="L775" t="s">
        <v>67</v>
      </c>
      <c r="M775" t="s">
        <v>61</v>
      </c>
      <c r="N775" s="34">
        <v>43621</v>
      </c>
      <c r="O775" s="62">
        <v>38850</v>
      </c>
      <c r="P775" s="62">
        <v>59700</v>
      </c>
      <c r="Q775" s="62">
        <v>20850</v>
      </c>
      <c r="R775">
        <v>11</v>
      </c>
      <c r="S775" s="62">
        <v>656700</v>
      </c>
      <c r="T775" s="15">
        <v>0.01</v>
      </c>
      <c r="U775" s="62">
        <v>6567</v>
      </c>
      <c r="V775" s="62">
        <v>650133</v>
      </c>
    </row>
    <row r="776" spans="1:22" x14ac:dyDescent="0.3">
      <c r="A776" t="s">
        <v>1622</v>
      </c>
      <c r="B776" s="34">
        <v>43617</v>
      </c>
      <c r="C776">
        <v>2019</v>
      </c>
      <c r="D776" t="s">
        <v>458</v>
      </c>
      <c r="E776" t="s">
        <v>189</v>
      </c>
      <c r="F776" t="s">
        <v>2228</v>
      </c>
      <c r="G776" t="s">
        <v>55</v>
      </c>
      <c r="H776" t="s">
        <v>56</v>
      </c>
      <c r="I776" t="s">
        <v>107</v>
      </c>
      <c r="J776" t="s">
        <v>341</v>
      </c>
      <c r="K776" t="s">
        <v>59</v>
      </c>
      <c r="L776" t="s">
        <v>67</v>
      </c>
      <c r="M776" t="s">
        <v>61</v>
      </c>
      <c r="N776" s="34">
        <v>43618</v>
      </c>
      <c r="O776" s="62">
        <v>24000</v>
      </c>
      <c r="P776" s="62">
        <v>39300</v>
      </c>
      <c r="Q776" s="62">
        <v>15300</v>
      </c>
      <c r="R776">
        <v>48</v>
      </c>
      <c r="S776" s="62">
        <v>1886400</v>
      </c>
      <c r="T776" s="15">
        <v>0.1</v>
      </c>
      <c r="U776" s="62">
        <v>188640</v>
      </c>
      <c r="V776" s="62">
        <v>1697760</v>
      </c>
    </row>
    <row r="777" spans="1:22" x14ac:dyDescent="0.3">
      <c r="A777" t="s">
        <v>1623</v>
      </c>
      <c r="B777" s="34">
        <v>43620</v>
      </c>
      <c r="C777">
        <v>2019</v>
      </c>
      <c r="D777" t="s">
        <v>263</v>
      </c>
      <c r="E777" t="s">
        <v>1624</v>
      </c>
      <c r="F777" t="s">
        <v>2228</v>
      </c>
      <c r="G777" t="s">
        <v>72</v>
      </c>
      <c r="H777" t="s">
        <v>56</v>
      </c>
      <c r="I777" t="s">
        <v>74</v>
      </c>
      <c r="J777" t="s">
        <v>942</v>
      </c>
      <c r="K777" t="s">
        <v>81</v>
      </c>
      <c r="L777" t="s">
        <v>60</v>
      </c>
      <c r="M777" t="s">
        <v>61</v>
      </c>
      <c r="N777" s="34">
        <v>43622</v>
      </c>
      <c r="O777" s="62">
        <v>220500</v>
      </c>
      <c r="P777" s="62">
        <v>449850</v>
      </c>
      <c r="Q777" s="62">
        <v>229350</v>
      </c>
      <c r="R777">
        <v>11</v>
      </c>
      <c r="S777" s="62">
        <v>4948350</v>
      </c>
      <c r="T777" s="15">
        <v>0.08</v>
      </c>
      <c r="U777" s="62">
        <v>395868</v>
      </c>
      <c r="V777" s="62">
        <v>4552482</v>
      </c>
    </row>
    <row r="778" spans="1:22" x14ac:dyDescent="0.3">
      <c r="A778" t="s">
        <v>1625</v>
      </c>
      <c r="B778" s="34">
        <v>43622</v>
      </c>
      <c r="C778">
        <v>2019</v>
      </c>
      <c r="D778" t="s">
        <v>1626</v>
      </c>
      <c r="E778" t="s">
        <v>165</v>
      </c>
      <c r="F778" t="s">
        <v>71</v>
      </c>
      <c r="G778" t="s">
        <v>106</v>
      </c>
      <c r="H778" t="s">
        <v>88</v>
      </c>
      <c r="I778" t="s">
        <v>107</v>
      </c>
      <c r="J778" t="s">
        <v>406</v>
      </c>
      <c r="K778" t="s">
        <v>81</v>
      </c>
      <c r="L778" t="s">
        <v>82</v>
      </c>
      <c r="M778" t="s">
        <v>83</v>
      </c>
      <c r="N778" s="34">
        <v>43623</v>
      </c>
      <c r="O778" s="62">
        <v>4184850</v>
      </c>
      <c r="P778" s="62">
        <v>6749850</v>
      </c>
      <c r="Q778" s="62">
        <v>2565000</v>
      </c>
      <c r="R778">
        <v>38</v>
      </c>
      <c r="S778" s="62">
        <v>256494300</v>
      </c>
      <c r="T778" s="15">
        <v>0.01</v>
      </c>
      <c r="U778" s="62">
        <v>2564943</v>
      </c>
      <c r="V778" s="62">
        <v>253929357</v>
      </c>
    </row>
    <row r="779" spans="1:22" x14ac:dyDescent="0.3">
      <c r="A779" t="s">
        <v>1627</v>
      </c>
      <c r="B779" s="34">
        <v>43623</v>
      </c>
      <c r="C779">
        <v>2019</v>
      </c>
      <c r="D779" t="s">
        <v>1628</v>
      </c>
      <c r="E779" t="s">
        <v>1363</v>
      </c>
      <c r="F779" t="s">
        <v>71</v>
      </c>
      <c r="G779" t="s">
        <v>106</v>
      </c>
      <c r="H779" t="s">
        <v>122</v>
      </c>
      <c r="I779" t="s">
        <v>117</v>
      </c>
      <c r="J779" t="s">
        <v>810</v>
      </c>
      <c r="K779" t="s">
        <v>59</v>
      </c>
      <c r="L779" t="s">
        <v>60</v>
      </c>
      <c r="M779" t="s">
        <v>61</v>
      </c>
      <c r="N779" s="34">
        <v>43624</v>
      </c>
      <c r="O779" s="62">
        <v>329550</v>
      </c>
      <c r="P779" s="62">
        <v>531600</v>
      </c>
      <c r="Q779" s="62">
        <v>202050</v>
      </c>
      <c r="R779">
        <v>48</v>
      </c>
      <c r="S779" s="62">
        <v>25516800</v>
      </c>
      <c r="T779" s="15">
        <v>0.08</v>
      </c>
      <c r="U779" s="62">
        <v>2041344</v>
      </c>
      <c r="V779" s="62">
        <v>23475456</v>
      </c>
    </row>
    <row r="780" spans="1:22" x14ac:dyDescent="0.3">
      <c r="A780" t="s">
        <v>1629</v>
      </c>
      <c r="B780" s="34">
        <v>43626</v>
      </c>
      <c r="C780">
        <v>2019</v>
      </c>
      <c r="D780" t="s">
        <v>1135</v>
      </c>
      <c r="E780" t="s">
        <v>364</v>
      </c>
      <c r="F780" t="s">
        <v>71</v>
      </c>
      <c r="G780" t="s">
        <v>87</v>
      </c>
      <c r="H780" t="s">
        <v>97</v>
      </c>
      <c r="I780" t="s">
        <v>92</v>
      </c>
      <c r="J780" t="s">
        <v>412</v>
      </c>
      <c r="K780" t="s">
        <v>59</v>
      </c>
      <c r="L780" t="s">
        <v>67</v>
      </c>
      <c r="M780" t="s">
        <v>61</v>
      </c>
      <c r="N780" s="34">
        <v>43633</v>
      </c>
      <c r="O780" s="62">
        <v>44700</v>
      </c>
      <c r="P780" s="62">
        <v>87600</v>
      </c>
      <c r="Q780" s="62">
        <v>42900</v>
      </c>
      <c r="R780">
        <v>19</v>
      </c>
      <c r="S780" s="62">
        <v>1664400</v>
      </c>
      <c r="T780" s="15">
        <v>0.01</v>
      </c>
      <c r="U780" s="62">
        <v>16644</v>
      </c>
      <c r="V780" s="62">
        <v>1647756</v>
      </c>
    </row>
    <row r="781" spans="1:22" x14ac:dyDescent="0.3">
      <c r="A781" t="s">
        <v>1630</v>
      </c>
      <c r="B781" s="34">
        <v>43629</v>
      </c>
      <c r="C781">
        <v>2019</v>
      </c>
      <c r="D781" t="s">
        <v>914</v>
      </c>
      <c r="E781" t="s">
        <v>915</v>
      </c>
      <c r="F781" t="s">
        <v>261</v>
      </c>
      <c r="G781" t="s">
        <v>106</v>
      </c>
      <c r="H781" t="s">
        <v>97</v>
      </c>
      <c r="I781" t="s">
        <v>117</v>
      </c>
      <c r="J781" t="s">
        <v>108</v>
      </c>
      <c r="K781" t="s">
        <v>59</v>
      </c>
      <c r="L781" t="s">
        <v>60</v>
      </c>
      <c r="M781" t="s">
        <v>61</v>
      </c>
      <c r="N781" s="34">
        <v>43629</v>
      </c>
      <c r="O781" s="62">
        <v>814350</v>
      </c>
      <c r="P781" s="62">
        <v>1357200</v>
      </c>
      <c r="Q781" s="62">
        <v>542850</v>
      </c>
      <c r="R781">
        <v>16</v>
      </c>
      <c r="S781" s="62">
        <v>21715200</v>
      </c>
      <c r="T781" s="15">
        <v>0</v>
      </c>
      <c r="U781">
        <v>0</v>
      </c>
      <c r="V781" s="62">
        <v>21715200</v>
      </c>
    </row>
    <row r="782" spans="1:22" x14ac:dyDescent="0.3">
      <c r="A782" t="s">
        <v>1631</v>
      </c>
      <c r="B782" s="34">
        <v>43634</v>
      </c>
      <c r="C782">
        <v>2019</v>
      </c>
      <c r="D782" t="s">
        <v>1632</v>
      </c>
      <c r="E782" t="s">
        <v>154</v>
      </c>
      <c r="F782" t="s">
        <v>71</v>
      </c>
      <c r="G782" t="s">
        <v>55</v>
      </c>
      <c r="H782" t="s">
        <v>155</v>
      </c>
      <c r="I782" t="s">
        <v>92</v>
      </c>
      <c r="J782" t="s">
        <v>661</v>
      </c>
      <c r="K782" t="s">
        <v>59</v>
      </c>
      <c r="L782" t="s">
        <v>67</v>
      </c>
      <c r="M782" t="s">
        <v>61</v>
      </c>
      <c r="N782" s="34">
        <v>43638</v>
      </c>
      <c r="O782" s="62">
        <v>13950</v>
      </c>
      <c r="P782" s="62">
        <v>24000</v>
      </c>
      <c r="Q782" s="62">
        <v>10050</v>
      </c>
      <c r="R782">
        <v>43</v>
      </c>
      <c r="S782" s="62">
        <v>1032000</v>
      </c>
      <c r="T782" s="15">
        <v>0.01</v>
      </c>
      <c r="U782" s="62">
        <v>10320</v>
      </c>
      <c r="V782" s="62">
        <v>1021680</v>
      </c>
    </row>
    <row r="783" spans="1:22" x14ac:dyDescent="0.3">
      <c r="A783" t="s">
        <v>1633</v>
      </c>
      <c r="B783" s="34">
        <v>43635</v>
      </c>
      <c r="C783">
        <v>2019</v>
      </c>
      <c r="D783" t="s">
        <v>161</v>
      </c>
      <c r="E783" t="s">
        <v>145</v>
      </c>
      <c r="F783" t="s">
        <v>71</v>
      </c>
      <c r="G783" t="s">
        <v>106</v>
      </c>
      <c r="H783" t="s">
        <v>146</v>
      </c>
      <c r="I783" t="s">
        <v>92</v>
      </c>
      <c r="J783" t="s">
        <v>560</v>
      </c>
      <c r="K783" t="s">
        <v>81</v>
      </c>
      <c r="L783" t="s">
        <v>60</v>
      </c>
      <c r="M783" t="s">
        <v>61</v>
      </c>
      <c r="N783" s="34">
        <v>43640</v>
      </c>
      <c r="O783" s="62">
        <v>619200</v>
      </c>
      <c r="P783" s="62">
        <v>1439850</v>
      </c>
      <c r="Q783" s="62">
        <v>820650</v>
      </c>
      <c r="R783">
        <v>40</v>
      </c>
      <c r="S783" s="62">
        <v>57594000</v>
      </c>
      <c r="T783" s="15">
        <v>0.05</v>
      </c>
      <c r="U783" s="62">
        <v>2879700</v>
      </c>
      <c r="V783" s="62">
        <v>54714300</v>
      </c>
    </row>
    <row r="784" spans="1:22" x14ac:dyDescent="0.3">
      <c r="A784" t="s">
        <v>1634</v>
      </c>
      <c r="B784" s="34">
        <v>43635</v>
      </c>
      <c r="C784">
        <v>2019</v>
      </c>
      <c r="D784" t="s">
        <v>1635</v>
      </c>
      <c r="E784" t="s">
        <v>303</v>
      </c>
      <c r="F784" t="s">
        <v>71</v>
      </c>
      <c r="G784" t="s">
        <v>72</v>
      </c>
      <c r="H784" t="s">
        <v>304</v>
      </c>
      <c r="I784" t="s">
        <v>107</v>
      </c>
      <c r="J784" t="s">
        <v>1241</v>
      </c>
      <c r="K784" t="s">
        <v>59</v>
      </c>
      <c r="L784" t="s">
        <v>60</v>
      </c>
      <c r="M784" t="s">
        <v>76</v>
      </c>
      <c r="N784" s="34">
        <v>43636</v>
      </c>
      <c r="O784" s="62">
        <v>59850</v>
      </c>
      <c r="P784" s="62">
        <v>93450</v>
      </c>
      <c r="Q784" s="62">
        <v>33600</v>
      </c>
      <c r="R784">
        <v>33</v>
      </c>
      <c r="S784" s="62">
        <v>3083850</v>
      </c>
      <c r="T784" s="15">
        <v>0.08</v>
      </c>
      <c r="U784" s="62">
        <v>246708</v>
      </c>
      <c r="V784" s="62">
        <v>2837142</v>
      </c>
    </row>
    <row r="785" spans="1:22" x14ac:dyDescent="0.3">
      <c r="A785" t="s">
        <v>1636</v>
      </c>
      <c r="B785" s="34">
        <v>43636</v>
      </c>
      <c r="C785">
        <v>2019</v>
      </c>
      <c r="D785" t="s">
        <v>408</v>
      </c>
      <c r="E785" t="s">
        <v>165</v>
      </c>
      <c r="F785" t="s">
        <v>71</v>
      </c>
      <c r="G785" t="s">
        <v>55</v>
      </c>
      <c r="H785" t="s">
        <v>88</v>
      </c>
      <c r="I785" t="s">
        <v>117</v>
      </c>
      <c r="J785" t="s">
        <v>598</v>
      </c>
      <c r="K785" t="s">
        <v>59</v>
      </c>
      <c r="L785" t="s">
        <v>136</v>
      </c>
      <c r="M785" t="s">
        <v>61</v>
      </c>
      <c r="N785" s="34">
        <v>43637</v>
      </c>
      <c r="O785" s="62">
        <v>252000</v>
      </c>
      <c r="P785" s="62">
        <v>614550</v>
      </c>
      <c r="Q785" s="62">
        <v>362550</v>
      </c>
      <c r="R785">
        <v>14</v>
      </c>
      <c r="S785" s="62">
        <v>8603700</v>
      </c>
      <c r="T785" s="15">
        <v>0</v>
      </c>
      <c r="U785">
        <v>0</v>
      </c>
      <c r="V785" s="62">
        <v>8603700</v>
      </c>
    </row>
    <row r="786" spans="1:22" x14ac:dyDescent="0.3">
      <c r="A786" t="s">
        <v>1637</v>
      </c>
      <c r="B786" s="34">
        <v>43638</v>
      </c>
      <c r="C786">
        <v>2019</v>
      </c>
      <c r="D786" t="s">
        <v>1638</v>
      </c>
      <c r="E786" t="s">
        <v>424</v>
      </c>
      <c r="F786" t="s">
        <v>2228</v>
      </c>
      <c r="G786" t="s">
        <v>72</v>
      </c>
      <c r="H786" t="s">
        <v>56</v>
      </c>
      <c r="I786" t="s">
        <v>117</v>
      </c>
      <c r="J786" t="s">
        <v>186</v>
      </c>
      <c r="K786" t="s">
        <v>81</v>
      </c>
      <c r="L786" t="s">
        <v>60</v>
      </c>
      <c r="M786" t="s">
        <v>61</v>
      </c>
      <c r="N786" s="34">
        <v>43639</v>
      </c>
      <c r="O786" s="62">
        <v>95850</v>
      </c>
      <c r="P786" s="62">
        <v>299700</v>
      </c>
      <c r="Q786" s="62">
        <v>203850</v>
      </c>
      <c r="R786">
        <v>39</v>
      </c>
      <c r="S786" s="62">
        <v>11688300</v>
      </c>
      <c r="T786" s="15">
        <v>0.05</v>
      </c>
      <c r="U786" s="62">
        <v>584415</v>
      </c>
      <c r="V786" s="62">
        <v>11103885</v>
      </c>
    </row>
    <row r="787" spans="1:22" x14ac:dyDescent="0.3">
      <c r="A787" t="s">
        <v>1639</v>
      </c>
      <c r="B787" s="34">
        <v>43640</v>
      </c>
      <c r="C787">
        <v>2019</v>
      </c>
      <c r="D787" t="s">
        <v>742</v>
      </c>
      <c r="E787" t="s">
        <v>455</v>
      </c>
      <c r="F787" t="s">
        <v>71</v>
      </c>
      <c r="G787" t="s">
        <v>106</v>
      </c>
      <c r="H787" t="s">
        <v>155</v>
      </c>
      <c r="I787" t="s">
        <v>117</v>
      </c>
      <c r="J787" t="s">
        <v>546</v>
      </c>
      <c r="K787" t="s">
        <v>59</v>
      </c>
      <c r="L787" t="s">
        <v>60</v>
      </c>
      <c r="M787" t="s">
        <v>61</v>
      </c>
      <c r="N787" s="34">
        <v>43642</v>
      </c>
      <c r="O787" s="62">
        <v>224250</v>
      </c>
      <c r="P787" s="62">
        <v>521400</v>
      </c>
      <c r="Q787" s="62">
        <v>297150</v>
      </c>
      <c r="R787">
        <v>27</v>
      </c>
      <c r="S787" s="62">
        <v>14077800</v>
      </c>
      <c r="T787" s="15">
        <v>0.1</v>
      </c>
      <c r="U787" s="62">
        <v>1407780</v>
      </c>
      <c r="V787" s="62">
        <v>12670020</v>
      </c>
    </row>
    <row r="788" spans="1:22" x14ac:dyDescent="0.3">
      <c r="A788" t="s">
        <v>1640</v>
      </c>
      <c r="B788" s="34">
        <v>43641</v>
      </c>
      <c r="C788">
        <v>2019</v>
      </c>
      <c r="D788" t="s">
        <v>1414</v>
      </c>
      <c r="E788" t="s">
        <v>756</v>
      </c>
      <c r="F788" t="s">
        <v>71</v>
      </c>
      <c r="G788" t="s">
        <v>55</v>
      </c>
      <c r="H788" t="s">
        <v>146</v>
      </c>
      <c r="I788" t="s">
        <v>117</v>
      </c>
      <c r="J788" t="s">
        <v>1105</v>
      </c>
      <c r="K788" t="s">
        <v>59</v>
      </c>
      <c r="L788" t="s">
        <v>67</v>
      </c>
      <c r="M788" t="s">
        <v>61</v>
      </c>
      <c r="N788" s="34">
        <v>43641</v>
      </c>
      <c r="O788" s="62">
        <v>14100</v>
      </c>
      <c r="P788" s="62">
        <v>28200</v>
      </c>
      <c r="Q788" s="62">
        <v>14100</v>
      </c>
      <c r="R788">
        <v>36</v>
      </c>
      <c r="S788" s="62">
        <v>1015200</v>
      </c>
      <c r="T788" s="15">
        <v>0.04</v>
      </c>
      <c r="U788" s="62">
        <v>40608</v>
      </c>
      <c r="V788" s="62">
        <v>974592</v>
      </c>
    </row>
    <row r="789" spans="1:22" x14ac:dyDescent="0.3">
      <c r="A789" t="s">
        <v>1641</v>
      </c>
      <c r="B789" s="34">
        <v>43641</v>
      </c>
      <c r="C789">
        <v>2019</v>
      </c>
      <c r="D789" t="s">
        <v>505</v>
      </c>
      <c r="E789" t="s">
        <v>506</v>
      </c>
      <c r="F789" t="s">
        <v>71</v>
      </c>
      <c r="G789" t="s">
        <v>72</v>
      </c>
      <c r="H789" t="s">
        <v>97</v>
      </c>
      <c r="I789" t="s">
        <v>92</v>
      </c>
      <c r="J789" t="s">
        <v>661</v>
      </c>
      <c r="K789" t="s">
        <v>59</v>
      </c>
      <c r="L789" t="s">
        <v>67</v>
      </c>
      <c r="M789" t="s">
        <v>61</v>
      </c>
      <c r="N789" s="34">
        <v>43646</v>
      </c>
      <c r="O789" s="62">
        <v>13950</v>
      </c>
      <c r="P789" s="62">
        <v>24000</v>
      </c>
      <c r="Q789" s="62">
        <v>10050</v>
      </c>
      <c r="R789">
        <v>40</v>
      </c>
      <c r="S789" s="62">
        <v>960000</v>
      </c>
      <c r="T789" s="15">
        <v>0.01</v>
      </c>
      <c r="U789" s="62">
        <v>9600</v>
      </c>
      <c r="V789" s="62">
        <v>950400</v>
      </c>
    </row>
    <row r="790" spans="1:22" x14ac:dyDescent="0.3">
      <c r="A790" t="s">
        <v>1642</v>
      </c>
      <c r="B790" s="34">
        <v>43643</v>
      </c>
      <c r="C790">
        <v>2019</v>
      </c>
      <c r="D790" t="s">
        <v>1643</v>
      </c>
      <c r="E790" t="s">
        <v>364</v>
      </c>
      <c r="F790" t="s">
        <v>71</v>
      </c>
      <c r="G790" t="s">
        <v>55</v>
      </c>
      <c r="H790" t="s">
        <v>97</v>
      </c>
      <c r="I790" t="s">
        <v>92</v>
      </c>
      <c r="J790" t="s">
        <v>287</v>
      </c>
      <c r="K790" t="s">
        <v>59</v>
      </c>
      <c r="L790" t="s">
        <v>60</v>
      </c>
      <c r="M790" t="s">
        <v>61</v>
      </c>
      <c r="N790" s="34">
        <v>43647</v>
      </c>
      <c r="O790" s="62">
        <v>185850</v>
      </c>
      <c r="P790" s="62">
        <v>299700</v>
      </c>
      <c r="Q790" s="62">
        <v>113850</v>
      </c>
      <c r="R790">
        <v>47</v>
      </c>
      <c r="S790" s="62">
        <v>14085900</v>
      </c>
      <c r="T790" s="15">
        <v>0</v>
      </c>
      <c r="U790">
        <v>0</v>
      </c>
      <c r="V790" s="62">
        <v>14085900</v>
      </c>
    </row>
    <row r="791" spans="1:22" x14ac:dyDescent="0.3">
      <c r="A791" t="s">
        <v>1644</v>
      </c>
      <c r="B791" s="34">
        <v>43646</v>
      </c>
      <c r="C791">
        <v>2019</v>
      </c>
      <c r="D791" t="s">
        <v>944</v>
      </c>
      <c r="E791" t="s">
        <v>945</v>
      </c>
      <c r="F791" t="s">
        <v>71</v>
      </c>
      <c r="G791" t="s">
        <v>72</v>
      </c>
      <c r="H791" t="s">
        <v>185</v>
      </c>
      <c r="I791" t="s">
        <v>74</v>
      </c>
      <c r="J791" t="s">
        <v>394</v>
      </c>
      <c r="K791" t="s">
        <v>59</v>
      </c>
      <c r="L791" t="s">
        <v>67</v>
      </c>
      <c r="M791" t="s">
        <v>61</v>
      </c>
      <c r="N791" s="34">
        <v>43649</v>
      </c>
      <c r="O791" s="62">
        <v>3600</v>
      </c>
      <c r="P791" s="62">
        <v>18900</v>
      </c>
      <c r="Q791" s="62">
        <v>15300</v>
      </c>
      <c r="R791">
        <v>47</v>
      </c>
      <c r="S791" s="62">
        <v>888300</v>
      </c>
      <c r="T791" s="15">
        <v>7.0000000000000007E-2</v>
      </c>
      <c r="U791" s="62">
        <v>62181</v>
      </c>
      <c r="V791" s="62">
        <v>826119</v>
      </c>
    </row>
    <row r="792" spans="1:22" x14ac:dyDescent="0.3">
      <c r="A792" t="s">
        <v>1644</v>
      </c>
      <c r="B792" s="34">
        <v>43646</v>
      </c>
      <c r="C792">
        <v>2019</v>
      </c>
      <c r="D792" t="s">
        <v>124</v>
      </c>
      <c r="E792" t="s">
        <v>125</v>
      </c>
      <c r="F792" t="s">
        <v>71</v>
      </c>
      <c r="G792" t="s">
        <v>87</v>
      </c>
      <c r="H792" t="s">
        <v>97</v>
      </c>
      <c r="I792" t="s">
        <v>74</v>
      </c>
      <c r="J792" t="s">
        <v>238</v>
      </c>
      <c r="K792" t="s">
        <v>59</v>
      </c>
      <c r="L792" t="s">
        <v>67</v>
      </c>
      <c r="M792" t="s">
        <v>61</v>
      </c>
      <c r="N792" s="34">
        <v>43648</v>
      </c>
      <c r="O792" s="62">
        <v>323400</v>
      </c>
      <c r="P792" s="62">
        <v>548250</v>
      </c>
      <c r="Q792" s="62">
        <v>224850</v>
      </c>
      <c r="R792">
        <v>2</v>
      </c>
      <c r="S792" s="62">
        <v>1096500</v>
      </c>
      <c r="T792" s="15">
        <v>0.03</v>
      </c>
      <c r="U792" s="62">
        <v>32895</v>
      </c>
      <c r="V792" s="62">
        <v>1063605</v>
      </c>
    </row>
    <row r="793" spans="1:22" x14ac:dyDescent="0.3">
      <c r="A793" t="s">
        <v>1645</v>
      </c>
      <c r="B793" s="34">
        <v>43646</v>
      </c>
      <c r="C793">
        <v>2019</v>
      </c>
      <c r="D793" t="s">
        <v>1646</v>
      </c>
      <c r="E793" t="s">
        <v>449</v>
      </c>
      <c r="F793" t="s">
        <v>2228</v>
      </c>
      <c r="G793" t="s">
        <v>106</v>
      </c>
      <c r="H793" t="s">
        <v>56</v>
      </c>
      <c r="I793" t="s">
        <v>117</v>
      </c>
      <c r="J793" t="s">
        <v>216</v>
      </c>
      <c r="K793" t="s">
        <v>81</v>
      </c>
      <c r="L793" t="s">
        <v>136</v>
      </c>
      <c r="M793" t="s">
        <v>76</v>
      </c>
      <c r="N793" s="34">
        <v>43647</v>
      </c>
      <c r="O793" s="62">
        <v>28050</v>
      </c>
      <c r="P793" s="62">
        <v>121800</v>
      </c>
      <c r="Q793" s="62">
        <v>93750</v>
      </c>
      <c r="R793">
        <v>37</v>
      </c>
      <c r="S793" s="62">
        <v>4506600</v>
      </c>
      <c r="T793" s="15">
        <v>0.01</v>
      </c>
      <c r="U793" s="62">
        <v>45066</v>
      </c>
      <c r="V793" s="62">
        <v>4461534</v>
      </c>
    </row>
    <row r="794" spans="1:22" x14ac:dyDescent="0.3">
      <c r="A794" t="s">
        <v>1647</v>
      </c>
      <c r="B794" s="34">
        <v>43647</v>
      </c>
      <c r="C794">
        <v>2019</v>
      </c>
      <c r="D794" t="s">
        <v>1635</v>
      </c>
      <c r="E794" t="s">
        <v>303</v>
      </c>
      <c r="F794" t="s">
        <v>71</v>
      </c>
      <c r="G794" t="s">
        <v>72</v>
      </c>
      <c r="H794" t="s">
        <v>304</v>
      </c>
      <c r="I794" t="s">
        <v>92</v>
      </c>
      <c r="J794" t="s">
        <v>950</v>
      </c>
      <c r="K794" t="s">
        <v>59</v>
      </c>
      <c r="L794" t="s">
        <v>60</v>
      </c>
      <c r="M794" t="s">
        <v>61</v>
      </c>
      <c r="N794" s="34">
        <v>43652</v>
      </c>
      <c r="O794" s="62">
        <v>27600</v>
      </c>
      <c r="P794" s="62">
        <v>43200</v>
      </c>
      <c r="Q794" s="62">
        <v>15600</v>
      </c>
      <c r="R794">
        <v>18</v>
      </c>
      <c r="S794" s="62">
        <v>777600</v>
      </c>
      <c r="T794" s="15">
        <v>0.02</v>
      </c>
      <c r="U794" s="62">
        <v>15552</v>
      </c>
      <c r="V794" s="62">
        <v>762048</v>
      </c>
    </row>
    <row r="795" spans="1:22" x14ac:dyDescent="0.3">
      <c r="A795" t="s">
        <v>1648</v>
      </c>
      <c r="B795" s="34">
        <v>43647</v>
      </c>
      <c r="C795">
        <v>2019</v>
      </c>
      <c r="D795" t="s">
        <v>1649</v>
      </c>
      <c r="E795" t="s">
        <v>189</v>
      </c>
      <c r="F795" t="s">
        <v>2228</v>
      </c>
      <c r="G795" t="s">
        <v>55</v>
      </c>
      <c r="H795" t="s">
        <v>56</v>
      </c>
      <c r="I795" t="s">
        <v>57</v>
      </c>
      <c r="J795" t="s">
        <v>248</v>
      </c>
      <c r="K795" t="s">
        <v>59</v>
      </c>
      <c r="L795" t="s">
        <v>67</v>
      </c>
      <c r="M795" t="s">
        <v>61</v>
      </c>
      <c r="N795" s="34">
        <v>43647</v>
      </c>
      <c r="O795" s="62">
        <v>56250</v>
      </c>
      <c r="P795" s="62">
        <v>106200</v>
      </c>
      <c r="Q795" s="62">
        <v>49950</v>
      </c>
      <c r="R795">
        <v>16</v>
      </c>
      <c r="S795" s="62">
        <v>1699200</v>
      </c>
      <c r="T795" s="15">
        <v>0.02</v>
      </c>
      <c r="U795" s="62">
        <v>33984</v>
      </c>
      <c r="V795" s="62">
        <v>1665216</v>
      </c>
    </row>
    <row r="796" spans="1:22" x14ac:dyDescent="0.3">
      <c r="A796" t="s">
        <v>1650</v>
      </c>
      <c r="B796" s="34">
        <v>43649</v>
      </c>
      <c r="C796">
        <v>2019</v>
      </c>
      <c r="D796" t="s">
        <v>1651</v>
      </c>
      <c r="E796" t="s">
        <v>1470</v>
      </c>
      <c r="F796" t="s">
        <v>71</v>
      </c>
      <c r="G796" t="s">
        <v>72</v>
      </c>
      <c r="H796" t="s">
        <v>73</v>
      </c>
      <c r="I796" t="s">
        <v>107</v>
      </c>
      <c r="J796" t="s">
        <v>331</v>
      </c>
      <c r="K796" t="s">
        <v>59</v>
      </c>
      <c r="L796" t="s">
        <v>67</v>
      </c>
      <c r="M796" t="s">
        <v>61</v>
      </c>
      <c r="N796" s="34">
        <v>43651</v>
      </c>
      <c r="O796" s="62">
        <v>43500</v>
      </c>
      <c r="P796" s="62">
        <v>71400</v>
      </c>
      <c r="Q796" s="62">
        <v>27900</v>
      </c>
      <c r="R796">
        <v>23</v>
      </c>
      <c r="S796" s="62">
        <v>1642200</v>
      </c>
      <c r="T796" s="15">
        <v>0.05</v>
      </c>
      <c r="U796" s="62">
        <v>82110</v>
      </c>
      <c r="V796" s="62">
        <v>1560090</v>
      </c>
    </row>
    <row r="797" spans="1:22" x14ac:dyDescent="0.3">
      <c r="A797" t="s">
        <v>1652</v>
      </c>
      <c r="B797" s="34">
        <v>43650</v>
      </c>
      <c r="C797">
        <v>2019</v>
      </c>
      <c r="D797" t="s">
        <v>1653</v>
      </c>
      <c r="E797" t="s">
        <v>233</v>
      </c>
      <c r="F797" t="s">
        <v>2228</v>
      </c>
      <c r="G797" t="s">
        <v>72</v>
      </c>
      <c r="H797" t="s">
        <v>65</v>
      </c>
      <c r="I797" t="s">
        <v>117</v>
      </c>
      <c r="J797" t="s">
        <v>226</v>
      </c>
      <c r="K797" t="s">
        <v>81</v>
      </c>
      <c r="L797" t="s">
        <v>227</v>
      </c>
      <c r="M797" t="s">
        <v>61</v>
      </c>
      <c r="N797" s="34">
        <v>43651</v>
      </c>
      <c r="O797" s="62">
        <v>132300</v>
      </c>
      <c r="P797" s="62">
        <v>314850</v>
      </c>
      <c r="Q797" s="62">
        <v>182550</v>
      </c>
      <c r="R797">
        <v>2</v>
      </c>
      <c r="S797" s="62">
        <v>629700</v>
      </c>
      <c r="T797" s="15">
        <v>7.0000000000000007E-2</v>
      </c>
      <c r="U797" s="62">
        <v>44079</v>
      </c>
      <c r="V797" s="62">
        <v>585621</v>
      </c>
    </row>
    <row r="798" spans="1:22" x14ac:dyDescent="0.3">
      <c r="A798" t="s">
        <v>1654</v>
      </c>
      <c r="B798" s="34">
        <v>43654</v>
      </c>
      <c r="C798">
        <v>2019</v>
      </c>
      <c r="D798" t="s">
        <v>596</v>
      </c>
      <c r="E798" t="s">
        <v>449</v>
      </c>
      <c r="F798" t="s">
        <v>2228</v>
      </c>
      <c r="G798" t="s">
        <v>72</v>
      </c>
      <c r="H798" t="s">
        <v>65</v>
      </c>
      <c r="I798" t="s">
        <v>107</v>
      </c>
      <c r="J798" t="s">
        <v>700</v>
      </c>
      <c r="K798" t="s">
        <v>59</v>
      </c>
      <c r="L798" t="s">
        <v>67</v>
      </c>
      <c r="M798" t="s">
        <v>61</v>
      </c>
      <c r="N798" s="34">
        <v>43654</v>
      </c>
      <c r="O798" s="62">
        <v>34650</v>
      </c>
      <c r="P798" s="62">
        <v>56700</v>
      </c>
      <c r="Q798" s="62">
        <v>22050</v>
      </c>
      <c r="R798">
        <v>28</v>
      </c>
      <c r="S798" s="62">
        <v>1587600</v>
      </c>
      <c r="T798" s="15">
        <v>0</v>
      </c>
      <c r="U798">
        <v>0</v>
      </c>
      <c r="V798" s="62">
        <v>1587600</v>
      </c>
    </row>
    <row r="799" spans="1:22" x14ac:dyDescent="0.3">
      <c r="A799" t="s">
        <v>1655</v>
      </c>
      <c r="B799" s="34">
        <v>43655</v>
      </c>
      <c r="C799">
        <v>2019</v>
      </c>
      <c r="D799" t="s">
        <v>1656</v>
      </c>
      <c r="E799" t="s">
        <v>740</v>
      </c>
      <c r="F799" t="s">
        <v>71</v>
      </c>
      <c r="G799" t="s">
        <v>72</v>
      </c>
      <c r="H799" t="s">
        <v>97</v>
      </c>
      <c r="I799" t="s">
        <v>92</v>
      </c>
      <c r="J799" t="s">
        <v>530</v>
      </c>
      <c r="K799" t="s">
        <v>59</v>
      </c>
      <c r="L799" t="s">
        <v>136</v>
      </c>
      <c r="M799" t="s">
        <v>61</v>
      </c>
      <c r="N799" s="34">
        <v>43657</v>
      </c>
      <c r="O799" s="62">
        <v>37500</v>
      </c>
      <c r="P799" s="62">
        <v>85200</v>
      </c>
      <c r="Q799" s="62">
        <v>47700</v>
      </c>
      <c r="R799">
        <v>45</v>
      </c>
      <c r="S799" s="62">
        <v>3834000</v>
      </c>
      <c r="T799" s="15">
        <v>0.01</v>
      </c>
      <c r="U799" s="62">
        <v>38340</v>
      </c>
      <c r="V799" s="62">
        <v>3795660</v>
      </c>
    </row>
    <row r="800" spans="1:22" x14ac:dyDescent="0.3">
      <c r="A800" t="s">
        <v>1657</v>
      </c>
      <c r="B800" s="34">
        <v>43655</v>
      </c>
      <c r="C800">
        <v>2019</v>
      </c>
      <c r="D800" t="s">
        <v>1605</v>
      </c>
      <c r="E800" t="s">
        <v>1606</v>
      </c>
      <c r="F800" t="s">
        <v>261</v>
      </c>
      <c r="G800" t="s">
        <v>106</v>
      </c>
      <c r="H800" t="s">
        <v>97</v>
      </c>
      <c r="I800" t="s">
        <v>74</v>
      </c>
      <c r="J800" t="s">
        <v>181</v>
      </c>
      <c r="K800" t="s">
        <v>59</v>
      </c>
      <c r="L800" t="s">
        <v>60</v>
      </c>
      <c r="M800" t="s">
        <v>61</v>
      </c>
      <c r="N800" s="34">
        <v>43657</v>
      </c>
      <c r="O800" s="62">
        <v>23850</v>
      </c>
      <c r="P800" s="62">
        <v>39150</v>
      </c>
      <c r="Q800" s="62">
        <v>15300</v>
      </c>
      <c r="R800">
        <v>8</v>
      </c>
      <c r="S800" s="62">
        <v>313200</v>
      </c>
      <c r="T800" s="15">
        <v>0.02</v>
      </c>
      <c r="U800" s="62">
        <v>6264</v>
      </c>
      <c r="V800" s="62">
        <v>306936</v>
      </c>
    </row>
    <row r="801" spans="1:22" x14ac:dyDescent="0.3">
      <c r="A801" t="s">
        <v>1658</v>
      </c>
      <c r="B801" s="34">
        <v>43656</v>
      </c>
      <c r="C801">
        <v>2019</v>
      </c>
      <c r="D801" t="s">
        <v>926</v>
      </c>
      <c r="E801" t="s">
        <v>927</v>
      </c>
      <c r="F801" t="s">
        <v>2228</v>
      </c>
      <c r="G801" t="s">
        <v>87</v>
      </c>
      <c r="H801" t="s">
        <v>65</v>
      </c>
      <c r="I801" t="s">
        <v>57</v>
      </c>
      <c r="J801" t="s">
        <v>406</v>
      </c>
      <c r="K801" t="s">
        <v>81</v>
      </c>
      <c r="L801" t="s">
        <v>459</v>
      </c>
      <c r="M801" t="s">
        <v>61</v>
      </c>
      <c r="N801" s="34">
        <v>43657</v>
      </c>
      <c r="O801" s="62">
        <v>3240000</v>
      </c>
      <c r="P801" s="62">
        <v>6749850</v>
      </c>
      <c r="Q801" s="62">
        <v>3509850</v>
      </c>
      <c r="R801">
        <v>49</v>
      </c>
      <c r="S801" s="62">
        <v>330742650</v>
      </c>
      <c r="T801" s="15">
        <v>0.06</v>
      </c>
      <c r="U801" s="62">
        <v>19844559</v>
      </c>
      <c r="V801" s="62">
        <v>310898091</v>
      </c>
    </row>
    <row r="802" spans="1:22" x14ac:dyDescent="0.3">
      <c r="A802" t="s">
        <v>1659</v>
      </c>
      <c r="B802" s="34">
        <v>43656</v>
      </c>
      <c r="C802">
        <v>2019</v>
      </c>
      <c r="D802" t="s">
        <v>1660</v>
      </c>
      <c r="E802" t="s">
        <v>618</v>
      </c>
      <c r="F802" t="s">
        <v>71</v>
      </c>
      <c r="G802" t="s">
        <v>55</v>
      </c>
      <c r="H802" t="s">
        <v>112</v>
      </c>
      <c r="I802" t="s">
        <v>92</v>
      </c>
      <c r="J802" t="s">
        <v>80</v>
      </c>
      <c r="K802" t="s">
        <v>81</v>
      </c>
      <c r="L802" t="s">
        <v>82</v>
      </c>
      <c r="M802" t="s">
        <v>83</v>
      </c>
      <c r="N802" s="34">
        <v>43663</v>
      </c>
      <c r="O802" s="62">
        <v>1125000</v>
      </c>
      <c r="P802" s="62">
        <v>1814550</v>
      </c>
      <c r="Q802" s="62">
        <v>689550</v>
      </c>
      <c r="R802">
        <v>42</v>
      </c>
      <c r="S802" s="62">
        <v>76211100</v>
      </c>
      <c r="T802" s="15">
        <v>0</v>
      </c>
      <c r="U802">
        <v>0</v>
      </c>
      <c r="V802" s="62">
        <v>76211100</v>
      </c>
    </row>
    <row r="803" spans="1:22" x14ac:dyDescent="0.3">
      <c r="A803" t="s">
        <v>1661</v>
      </c>
      <c r="B803" s="34">
        <v>43658</v>
      </c>
      <c r="C803">
        <v>2019</v>
      </c>
      <c r="D803" t="s">
        <v>1518</v>
      </c>
      <c r="E803" t="s">
        <v>1102</v>
      </c>
      <c r="F803" t="s">
        <v>71</v>
      </c>
      <c r="G803" t="s">
        <v>72</v>
      </c>
      <c r="H803" t="s">
        <v>73</v>
      </c>
      <c r="I803" t="s">
        <v>74</v>
      </c>
      <c r="J803" t="s">
        <v>488</v>
      </c>
      <c r="K803" t="s">
        <v>59</v>
      </c>
      <c r="L803" t="s">
        <v>136</v>
      </c>
      <c r="M803" t="s">
        <v>61</v>
      </c>
      <c r="N803" s="34">
        <v>43659</v>
      </c>
      <c r="O803" s="62">
        <v>77850</v>
      </c>
      <c r="P803" s="62">
        <v>194700</v>
      </c>
      <c r="Q803" s="62">
        <v>116850</v>
      </c>
      <c r="R803">
        <v>45</v>
      </c>
      <c r="S803" s="62">
        <v>8761500</v>
      </c>
      <c r="T803" s="15">
        <v>0.05</v>
      </c>
      <c r="U803" s="62">
        <v>438075</v>
      </c>
      <c r="V803" s="62">
        <v>8323425</v>
      </c>
    </row>
    <row r="804" spans="1:22" x14ac:dyDescent="0.3">
      <c r="A804" t="s">
        <v>1662</v>
      </c>
      <c r="B804" s="34">
        <v>43658</v>
      </c>
      <c r="C804">
        <v>2019</v>
      </c>
      <c r="D804" t="s">
        <v>1663</v>
      </c>
      <c r="E804" t="s">
        <v>424</v>
      </c>
      <c r="F804" t="s">
        <v>2228</v>
      </c>
      <c r="G804" t="s">
        <v>72</v>
      </c>
      <c r="H804" t="s">
        <v>56</v>
      </c>
      <c r="I804" t="s">
        <v>92</v>
      </c>
      <c r="J804" t="s">
        <v>429</v>
      </c>
      <c r="K804" t="s">
        <v>59</v>
      </c>
      <c r="L804" t="s">
        <v>60</v>
      </c>
      <c r="M804" t="s">
        <v>61</v>
      </c>
      <c r="N804" s="34">
        <v>43660</v>
      </c>
      <c r="O804" s="62">
        <v>29100</v>
      </c>
      <c r="P804" s="62">
        <v>46200</v>
      </c>
      <c r="Q804" s="62">
        <v>17100</v>
      </c>
      <c r="R804">
        <v>42</v>
      </c>
      <c r="S804" s="62">
        <v>1940400</v>
      </c>
      <c r="T804" s="15">
        <v>0.09</v>
      </c>
      <c r="U804" s="62">
        <v>174636</v>
      </c>
      <c r="V804" s="62">
        <v>1765764</v>
      </c>
    </row>
    <row r="805" spans="1:22" x14ac:dyDescent="0.3">
      <c r="A805" t="s">
        <v>1664</v>
      </c>
      <c r="B805" s="34">
        <v>43659</v>
      </c>
      <c r="C805">
        <v>2019</v>
      </c>
      <c r="D805" t="s">
        <v>1665</v>
      </c>
      <c r="E805" t="s">
        <v>145</v>
      </c>
      <c r="F805" t="s">
        <v>71</v>
      </c>
      <c r="G805" t="s">
        <v>72</v>
      </c>
      <c r="H805" t="s">
        <v>146</v>
      </c>
      <c r="I805" t="s">
        <v>107</v>
      </c>
      <c r="J805" t="s">
        <v>166</v>
      </c>
      <c r="K805" t="s">
        <v>59</v>
      </c>
      <c r="L805" t="s">
        <v>136</v>
      </c>
      <c r="M805" t="s">
        <v>61</v>
      </c>
      <c r="N805" s="34">
        <v>43660</v>
      </c>
      <c r="O805" s="62">
        <v>14100</v>
      </c>
      <c r="P805" s="62">
        <v>31200</v>
      </c>
      <c r="Q805" s="62">
        <v>17100</v>
      </c>
      <c r="R805">
        <v>2</v>
      </c>
      <c r="S805" s="62">
        <v>62400</v>
      </c>
      <c r="T805" s="15">
        <v>0.01</v>
      </c>
      <c r="U805">
        <v>624</v>
      </c>
      <c r="V805" s="62">
        <v>61776</v>
      </c>
    </row>
    <row r="806" spans="1:22" x14ac:dyDescent="0.3">
      <c r="A806" t="s">
        <v>1666</v>
      </c>
      <c r="B806" s="34">
        <v>43662</v>
      </c>
      <c r="C806">
        <v>2019</v>
      </c>
      <c r="D806" t="s">
        <v>1667</v>
      </c>
      <c r="E806" t="s">
        <v>245</v>
      </c>
      <c r="F806" t="s">
        <v>71</v>
      </c>
      <c r="G806" t="s">
        <v>72</v>
      </c>
      <c r="H806" t="s">
        <v>146</v>
      </c>
      <c r="I806" t="s">
        <v>92</v>
      </c>
      <c r="J806" t="s">
        <v>234</v>
      </c>
      <c r="K806" t="s">
        <v>59</v>
      </c>
      <c r="L806" t="s">
        <v>60</v>
      </c>
      <c r="M806" t="s">
        <v>61</v>
      </c>
      <c r="N806" s="34">
        <v>43670</v>
      </c>
      <c r="O806" s="62">
        <v>208200</v>
      </c>
      <c r="P806" s="62">
        <v>335700</v>
      </c>
      <c r="Q806" s="62">
        <v>127500</v>
      </c>
      <c r="R806">
        <v>16</v>
      </c>
      <c r="S806" s="62">
        <v>5371200</v>
      </c>
      <c r="T806" s="15">
        <v>0.09</v>
      </c>
      <c r="U806" s="62">
        <v>483408</v>
      </c>
      <c r="V806" s="62">
        <v>4887792</v>
      </c>
    </row>
    <row r="807" spans="1:22" x14ac:dyDescent="0.3">
      <c r="A807" t="s">
        <v>1668</v>
      </c>
      <c r="B807" s="34">
        <v>43663</v>
      </c>
      <c r="C807">
        <v>2019</v>
      </c>
      <c r="D807" t="s">
        <v>144</v>
      </c>
      <c r="E807" t="s">
        <v>145</v>
      </c>
      <c r="F807" t="s">
        <v>71</v>
      </c>
      <c r="G807" t="s">
        <v>106</v>
      </c>
      <c r="H807" t="s">
        <v>146</v>
      </c>
      <c r="I807" t="s">
        <v>92</v>
      </c>
      <c r="J807" t="s">
        <v>394</v>
      </c>
      <c r="K807" t="s">
        <v>59</v>
      </c>
      <c r="L807" t="s">
        <v>67</v>
      </c>
      <c r="M807" t="s">
        <v>76</v>
      </c>
      <c r="N807" s="34">
        <v>43663</v>
      </c>
      <c r="O807" s="62">
        <v>3600</v>
      </c>
      <c r="P807" s="62">
        <v>18900</v>
      </c>
      <c r="Q807" s="62">
        <v>15300</v>
      </c>
      <c r="R807">
        <v>40</v>
      </c>
      <c r="S807" s="62">
        <v>756000</v>
      </c>
      <c r="T807" s="15">
        <v>0.04</v>
      </c>
      <c r="U807" s="62">
        <v>30240</v>
      </c>
      <c r="V807" s="62">
        <v>725760</v>
      </c>
    </row>
    <row r="808" spans="1:22" x14ac:dyDescent="0.3">
      <c r="A808" t="s">
        <v>1669</v>
      </c>
      <c r="B808" s="34">
        <v>43665</v>
      </c>
      <c r="C808">
        <v>2019</v>
      </c>
      <c r="D808" t="s">
        <v>1670</v>
      </c>
      <c r="E808" t="s">
        <v>101</v>
      </c>
      <c r="F808" t="s">
        <v>71</v>
      </c>
      <c r="G808" t="s">
        <v>87</v>
      </c>
      <c r="H808" t="s">
        <v>97</v>
      </c>
      <c r="I808" t="s">
        <v>92</v>
      </c>
      <c r="J808" t="s">
        <v>691</v>
      </c>
      <c r="K808" t="s">
        <v>59</v>
      </c>
      <c r="L808" t="s">
        <v>136</v>
      </c>
      <c r="M808" t="s">
        <v>61</v>
      </c>
      <c r="N808" s="34">
        <v>43671</v>
      </c>
      <c r="O808" s="62">
        <v>61500</v>
      </c>
      <c r="P808" s="62">
        <v>139650</v>
      </c>
      <c r="Q808" s="62">
        <v>78150</v>
      </c>
      <c r="R808">
        <v>35</v>
      </c>
      <c r="S808" s="62">
        <v>4887750</v>
      </c>
      <c r="T808" s="15">
        <v>0.05</v>
      </c>
      <c r="U808" s="62">
        <v>244388</v>
      </c>
      <c r="V808" s="62">
        <v>4643363</v>
      </c>
    </row>
    <row r="809" spans="1:22" x14ac:dyDescent="0.3">
      <c r="A809" t="s">
        <v>1671</v>
      </c>
      <c r="B809" s="34">
        <v>43666</v>
      </c>
      <c r="C809">
        <v>2019</v>
      </c>
      <c r="D809" t="s">
        <v>1672</v>
      </c>
      <c r="E809" t="s">
        <v>418</v>
      </c>
      <c r="F809" t="s">
        <v>261</v>
      </c>
      <c r="G809" t="s">
        <v>55</v>
      </c>
      <c r="H809" t="s">
        <v>97</v>
      </c>
      <c r="I809" t="s">
        <v>107</v>
      </c>
      <c r="J809" t="s">
        <v>442</v>
      </c>
      <c r="K809" t="s">
        <v>59</v>
      </c>
      <c r="L809" t="s">
        <v>67</v>
      </c>
      <c r="M809" t="s">
        <v>61</v>
      </c>
      <c r="N809" s="34">
        <v>43668</v>
      </c>
      <c r="O809" s="62">
        <v>22950</v>
      </c>
      <c r="P809" s="62">
        <v>41700</v>
      </c>
      <c r="Q809" s="62">
        <v>18750</v>
      </c>
      <c r="R809">
        <v>10</v>
      </c>
      <c r="S809" s="62">
        <v>417000</v>
      </c>
      <c r="T809" s="15">
        <v>0.01</v>
      </c>
      <c r="U809" s="62">
        <v>4170</v>
      </c>
      <c r="V809" s="62">
        <v>412830</v>
      </c>
    </row>
    <row r="810" spans="1:22" x14ac:dyDescent="0.3">
      <c r="A810" t="s">
        <v>1673</v>
      </c>
      <c r="B810" s="34">
        <v>43670</v>
      </c>
      <c r="C810">
        <v>2019</v>
      </c>
      <c r="D810" t="s">
        <v>1209</v>
      </c>
      <c r="E810" t="s">
        <v>455</v>
      </c>
      <c r="F810" t="s">
        <v>71</v>
      </c>
      <c r="G810" t="s">
        <v>106</v>
      </c>
      <c r="H810" t="s">
        <v>155</v>
      </c>
      <c r="I810" t="s">
        <v>74</v>
      </c>
      <c r="J810" t="s">
        <v>186</v>
      </c>
      <c r="K810" t="s">
        <v>81</v>
      </c>
      <c r="L810" t="s">
        <v>60</v>
      </c>
      <c r="M810" t="s">
        <v>61</v>
      </c>
      <c r="N810" s="34">
        <v>43672</v>
      </c>
      <c r="O810" s="62">
        <v>95850</v>
      </c>
      <c r="P810" s="62">
        <v>299700</v>
      </c>
      <c r="Q810" s="62">
        <v>203850</v>
      </c>
      <c r="R810">
        <v>35</v>
      </c>
      <c r="S810" s="62">
        <v>10489500</v>
      </c>
      <c r="T810" s="15">
        <v>0.1</v>
      </c>
      <c r="U810" s="62">
        <v>1048950</v>
      </c>
      <c r="V810" s="62">
        <v>9440550</v>
      </c>
    </row>
    <row r="811" spans="1:22" x14ac:dyDescent="0.3">
      <c r="A811" t="s">
        <v>1674</v>
      </c>
      <c r="B811" s="34">
        <v>43671</v>
      </c>
      <c r="C811">
        <v>2019</v>
      </c>
      <c r="D811" t="s">
        <v>183</v>
      </c>
      <c r="E811" t="s">
        <v>184</v>
      </c>
      <c r="F811" t="s">
        <v>71</v>
      </c>
      <c r="G811" t="s">
        <v>72</v>
      </c>
      <c r="H811" t="s">
        <v>185</v>
      </c>
      <c r="I811" t="s">
        <v>107</v>
      </c>
      <c r="J811" t="s">
        <v>1241</v>
      </c>
      <c r="K811" t="s">
        <v>59</v>
      </c>
      <c r="L811" t="s">
        <v>60</v>
      </c>
      <c r="M811" t="s">
        <v>61</v>
      </c>
      <c r="N811" s="34">
        <v>43673</v>
      </c>
      <c r="O811" s="62">
        <v>59850</v>
      </c>
      <c r="P811" s="62">
        <v>93450</v>
      </c>
      <c r="Q811" s="62">
        <v>33600</v>
      </c>
      <c r="R811">
        <v>21</v>
      </c>
      <c r="S811" s="62">
        <v>1962450</v>
      </c>
      <c r="T811" s="15">
        <v>0.05</v>
      </c>
      <c r="U811" s="62">
        <v>98123</v>
      </c>
      <c r="V811" s="62">
        <v>1864328</v>
      </c>
    </row>
    <row r="812" spans="1:22" x14ac:dyDescent="0.3">
      <c r="A812" t="s">
        <v>1675</v>
      </c>
      <c r="B812" s="34">
        <v>43671</v>
      </c>
      <c r="C812">
        <v>2019</v>
      </c>
      <c r="D812" t="s">
        <v>375</v>
      </c>
      <c r="E812" t="s">
        <v>401</v>
      </c>
      <c r="F812" t="s">
        <v>2228</v>
      </c>
      <c r="G812" t="s">
        <v>72</v>
      </c>
      <c r="H812" t="s">
        <v>65</v>
      </c>
      <c r="I812" t="s">
        <v>74</v>
      </c>
      <c r="J812" t="s">
        <v>963</v>
      </c>
      <c r="K812" t="s">
        <v>59</v>
      </c>
      <c r="L812" t="s">
        <v>67</v>
      </c>
      <c r="M812" t="s">
        <v>61</v>
      </c>
      <c r="N812" s="34">
        <v>43671</v>
      </c>
      <c r="O812" s="62">
        <v>13800</v>
      </c>
      <c r="P812" s="62">
        <v>27150</v>
      </c>
      <c r="Q812" s="62">
        <v>13350</v>
      </c>
      <c r="R812">
        <v>22</v>
      </c>
      <c r="S812" s="62">
        <v>597300</v>
      </c>
      <c r="T812" s="15">
        <v>0.09</v>
      </c>
      <c r="U812" s="62">
        <v>53757</v>
      </c>
      <c r="V812" s="62">
        <v>543543</v>
      </c>
    </row>
    <row r="813" spans="1:22" x14ac:dyDescent="0.3">
      <c r="A813" t="s">
        <v>1676</v>
      </c>
      <c r="B813" s="34">
        <v>43671</v>
      </c>
      <c r="C813">
        <v>2019</v>
      </c>
      <c r="D813" t="s">
        <v>1677</v>
      </c>
      <c r="E813" t="s">
        <v>521</v>
      </c>
      <c r="F813" t="s">
        <v>71</v>
      </c>
      <c r="G813" t="s">
        <v>55</v>
      </c>
      <c r="H813" t="s">
        <v>88</v>
      </c>
      <c r="I813" t="s">
        <v>57</v>
      </c>
      <c r="J813" t="s">
        <v>66</v>
      </c>
      <c r="K813" t="s">
        <v>59</v>
      </c>
      <c r="L813" t="s">
        <v>67</v>
      </c>
      <c r="M813" t="s">
        <v>76</v>
      </c>
      <c r="N813" s="34">
        <v>43672</v>
      </c>
      <c r="O813" s="62">
        <v>35850</v>
      </c>
      <c r="P813" s="62">
        <v>63900</v>
      </c>
      <c r="Q813" s="62">
        <v>28050</v>
      </c>
      <c r="R813">
        <v>34</v>
      </c>
      <c r="S813" s="62">
        <v>2172600</v>
      </c>
      <c r="T813" s="15">
        <v>0.03</v>
      </c>
      <c r="U813" s="62">
        <v>65178</v>
      </c>
      <c r="V813" s="62">
        <v>2107422</v>
      </c>
    </row>
    <row r="814" spans="1:22" x14ac:dyDescent="0.3">
      <c r="A814" t="s">
        <v>1678</v>
      </c>
      <c r="B814" s="34">
        <v>43673</v>
      </c>
      <c r="C814">
        <v>2019</v>
      </c>
      <c r="D814" t="s">
        <v>983</v>
      </c>
      <c r="E814" t="s">
        <v>169</v>
      </c>
      <c r="F814" t="s">
        <v>2228</v>
      </c>
      <c r="G814" t="s">
        <v>72</v>
      </c>
      <c r="H814" t="s">
        <v>65</v>
      </c>
      <c r="I814" t="s">
        <v>74</v>
      </c>
      <c r="J814" t="s">
        <v>406</v>
      </c>
      <c r="K814" t="s">
        <v>81</v>
      </c>
      <c r="L814" t="s">
        <v>82</v>
      </c>
      <c r="M814" t="s">
        <v>83</v>
      </c>
      <c r="N814" s="34">
        <v>43675</v>
      </c>
      <c r="O814" s="62">
        <v>4184850</v>
      </c>
      <c r="P814" s="62">
        <v>6749850</v>
      </c>
      <c r="Q814" s="62">
        <v>2565000</v>
      </c>
      <c r="R814">
        <v>43</v>
      </c>
      <c r="S814" s="62">
        <v>290243550</v>
      </c>
      <c r="T814" s="15">
        <v>0.06</v>
      </c>
      <c r="U814" s="62">
        <v>17414613</v>
      </c>
      <c r="V814" s="62">
        <v>272828937</v>
      </c>
    </row>
    <row r="815" spans="1:22" x14ac:dyDescent="0.3">
      <c r="A815" t="s">
        <v>1679</v>
      </c>
      <c r="B815" s="34">
        <v>43677</v>
      </c>
      <c r="C815">
        <v>2019</v>
      </c>
      <c r="D815" t="s">
        <v>583</v>
      </c>
      <c r="E815" t="s">
        <v>101</v>
      </c>
      <c r="F815" t="s">
        <v>71</v>
      </c>
      <c r="G815" t="s">
        <v>87</v>
      </c>
      <c r="H815" t="s">
        <v>97</v>
      </c>
      <c r="I815" t="s">
        <v>92</v>
      </c>
      <c r="J815" t="s">
        <v>833</v>
      </c>
      <c r="K815" t="s">
        <v>59</v>
      </c>
      <c r="L815" t="s">
        <v>67</v>
      </c>
      <c r="M815" t="s">
        <v>61</v>
      </c>
      <c r="N815" s="34">
        <v>43679</v>
      </c>
      <c r="O815" s="62">
        <v>15750</v>
      </c>
      <c r="P815" s="62">
        <v>29250</v>
      </c>
      <c r="Q815" s="62">
        <v>13500</v>
      </c>
      <c r="R815">
        <v>23</v>
      </c>
      <c r="S815" s="62">
        <v>672750</v>
      </c>
      <c r="T815" s="15">
        <v>0.09</v>
      </c>
      <c r="U815" s="62">
        <v>60548</v>
      </c>
      <c r="V815" s="62">
        <v>612203</v>
      </c>
    </row>
    <row r="816" spans="1:22" x14ac:dyDescent="0.3">
      <c r="A816" t="s">
        <v>1680</v>
      </c>
      <c r="B816" s="34">
        <v>43678</v>
      </c>
      <c r="C816">
        <v>2019</v>
      </c>
      <c r="D816" t="s">
        <v>1681</v>
      </c>
      <c r="E816" t="s">
        <v>225</v>
      </c>
      <c r="F816" t="s">
        <v>71</v>
      </c>
      <c r="G816" t="s">
        <v>72</v>
      </c>
      <c r="H816" t="s">
        <v>155</v>
      </c>
      <c r="I816" t="s">
        <v>117</v>
      </c>
      <c r="J816" t="s">
        <v>480</v>
      </c>
      <c r="K816" t="s">
        <v>253</v>
      </c>
      <c r="L816" t="s">
        <v>459</v>
      </c>
      <c r="M816" t="s">
        <v>61</v>
      </c>
      <c r="N816" s="34">
        <v>43679</v>
      </c>
      <c r="O816" s="62">
        <v>842400</v>
      </c>
      <c r="P816" s="62">
        <v>2054700</v>
      </c>
      <c r="Q816" s="62">
        <v>1212300</v>
      </c>
      <c r="R816">
        <v>14</v>
      </c>
      <c r="S816" s="62">
        <v>28765800</v>
      </c>
      <c r="T816" s="15">
        <v>0</v>
      </c>
      <c r="U816">
        <v>0</v>
      </c>
      <c r="V816" s="62">
        <v>28765800</v>
      </c>
    </row>
    <row r="817" spans="1:22" x14ac:dyDescent="0.3">
      <c r="A817" t="s">
        <v>1682</v>
      </c>
      <c r="B817" s="34">
        <v>43678</v>
      </c>
      <c r="C817">
        <v>2019</v>
      </c>
      <c r="D817" t="s">
        <v>1681</v>
      </c>
      <c r="E817" t="s">
        <v>225</v>
      </c>
      <c r="F817" t="s">
        <v>71</v>
      </c>
      <c r="G817" t="s">
        <v>72</v>
      </c>
      <c r="H817" t="s">
        <v>155</v>
      </c>
      <c r="I817" t="s">
        <v>117</v>
      </c>
      <c r="J817" t="s">
        <v>468</v>
      </c>
      <c r="K817" t="s">
        <v>59</v>
      </c>
      <c r="L817" t="s">
        <v>67</v>
      </c>
      <c r="M817" t="s">
        <v>61</v>
      </c>
      <c r="N817" s="34">
        <v>43680</v>
      </c>
      <c r="O817" s="62">
        <v>13950</v>
      </c>
      <c r="P817" s="62">
        <v>22200</v>
      </c>
      <c r="Q817" s="62">
        <v>8250</v>
      </c>
      <c r="R817">
        <v>3</v>
      </c>
      <c r="S817" s="62">
        <v>66600</v>
      </c>
      <c r="T817" s="15">
        <v>0.1</v>
      </c>
      <c r="U817" s="62">
        <v>6660</v>
      </c>
      <c r="V817" s="62">
        <v>59940</v>
      </c>
    </row>
    <row r="818" spans="1:22" x14ac:dyDescent="0.3">
      <c r="A818" t="s">
        <v>1683</v>
      </c>
      <c r="B818" s="34">
        <v>43683</v>
      </c>
      <c r="C818">
        <v>2019</v>
      </c>
      <c r="D818" t="s">
        <v>1039</v>
      </c>
      <c r="E818" t="s">
        <v>572</v>
      </c>
      <c r="F818" t="s">
        <v>261</v>
      </c>
      <c r="G818" t="s">
        <v>72</v>
      </c>
      <c r="H818" t="s">
        <v>146</v>
      </c>
      <c r="I818" t="s">
        <v>107</v>
      </c>
      <c r="J818" t="s">
        <v>394</v>
      </c>
      <c r="K818" t="s">
        <v>59</v>
      </c>
      <c r="L818" t="s">
        <v>67</v>
      </c>
      <c r="M818" t="s">
        <v>61</v>
      </c>
      <c r="N818" s="34">
        <v>43684</v>
      </c>
      <c r="O818" s="62">
        <v>3600</v>
      </c>
      <c r="P818" s="62">
        <v>18900</v>
      </c>
      <c r="Q818" s="62">
        <v>15300</v>
      </c>
      <c r="R818">
        <v>11</v>
      </c>
      <c r="S818" s="62">
        <v>207900</v>
      </c>
      <c r="T818" s="15">
        <v>0</v>
      </c>
      <c r="U818">
        <v>0</v>
      </c>
      <c r="V818" s="62">
        <v>207900</v>
      </c>
    </row>
    <row r="819" spans="1:22" x14ac:dyDescent="0.3">
      <c r="A819" t="s">
        <v>1684</v>
      </c>
      <c r="B819" s="34">
        <v>43683</v>
      </c>
      <c r="C819">
        <v>2019</v>
      </c>
      <c r="D819" t="s">
        <v>1685</v>
      </c>
      <c r="E819" t="s">
        <v>445</v>
      </c>
      <c r="F819" t="s">
        <v>2228</v>
      </c>
      <c r="G819" t="s">
        <v>55</v>
      </c>
      <c r="H819" t="s">
        <v>56</v>
      </c>
      <c r="I819" t="s">
        <v>107</v>
      </c>
      <c r="J819" t="s">
        <v>238</v>
      </c>
      <c r="K819" t="s">
        <v>59</v>
      </c>
      <c r="L819" t="s">
        <v>67</v>
      </c>
      <c r="M819" t="s">
        <v>61</v>
      </c>
      <c r="N819" s="34">
        <v>43685</v>
      </c>
      <c r="O819" s="62">
        <v>323400</v>
      </c>
      <c r="P819" s="62">
        <v>548250</v>
      </c>
      <c r="Q819" s="62">
        <v>224850</v>
      </c>
      <c r="R819">
        <v>17</v>
      </c>
      <c r="S819" s="62">
        <v>9320250</v>
      </c>
      <c r="T819" s="15">
        <v>0.09</v>
      </c>
      <c r="U819" s="62">
        <v>838823</v>
      </c>
      <c r="V819" s="62">
        <v>8481428</v>
      </c>
    </row>
    <row r="820" spans="1:22" x14ac:dyDescent="0.3">
      <c r="A820" t="s">
        <v>1686</v>
      </c>
      <c r="B820" s="34">
        <v>43683</v>
      </c>
      <c r="C820">
        <v>2019</v>
      </c>
      <c r="D820" t="s">
        <v>1243</v>
      </c>
      <c r="E820" t="s">
        <v>750</v>
      </c>
      <c r="F820" t="s">
        <v>2228</v>
      </c>
      <c r="G820" t="s">
        <v>87</v>
      </c>
      <c r="H820" t="s">
        <v>56</v>
      </c>
      <c r="I820" t="s">
        <v>107</v>
      </c>
      <c r="J820" t="s">
        <v>151</v>
      </c>
      <c r="K820" t="s">
        <v>59</v>
      </c>
      <c r="L820" t="s">
        <v>67</v>
      </c>
      <c r="M820" t="s">
        <v>61</v>
      </c>
      <c r="N820" s="34">
        <v>43684</v>
      </c>
      <c r="O820" s="62">
        <v>27300</v>
      </c>
      <c r="P820" s="62">
        <v>44700</v>
      </c>
      <c r="Q820" s="62">
        <v>17400</v>
      </c>
      <c r="R820">
        <v>32</v>
      </c>
      <c r="S820" s="62">
        <v>1430400</v>
      </c>
      <c r="T820" s="15">
        <v>0.01</v>
      </c>
      <c r="U820" s="62">
        <v>14304</v>
      </c>
      <c r="V820" s="62">
        <v>1416096</v>
      </c>
    </row>
    <row r="821" spans="1:22" x14ac:dyDescent="0.3">
      <c r="A821" t="s">
        <v>1687</v>
      </c>
      <c r="B821" s="34">
        <v>43684</v>
      </c>
      <c r="C821">
        <v>2019</v>
      </c>
      <c r="D821" t="s">
        <v>1688</v>
      </c>
      <c r="E821" t="s">
        <v>101</v>
      </c>
      <c r="F821" t="s">
        <v>71</v>
      </c>
      <c r="G821" t="s">
        <v>55</v>
      </c>
      <c r="H821" t="s">
        <v>97</v>
      </c>
      <c r="I821" t="s">
        <v>57</v>
      </c>
      <c r="J821" t="s">
        <v>473</v>
      </c>
      <c r="K821" t="s">
        <v>59</v>
      </c>
      <c r="L821" t="s">
        <v>60</v>
      </c>
      <c r="M821" t="s">
        <v>61</v>
      </c>
      <c r="N821" s="34">
        <v>43686</v>
      </c>
      <c r="O821" s="62">
        <v>32700</v>
      </c>
      <c r="P821" s="62">
        <v>52800</v>
      </c>
      <c r="Q821" s="62">
        <v>20100</v>
      </c>
      <c r="R821">
        <v>32</v>
      </c>
      <c r="S821" s="62">
        <v>1689600</v>
      </c>
      <c r="T821" s="15">
        <v>7.0000000000000007E-2</v>
      </c>
      <c r="U821" s="62">
        <v>118272</v>
      </c>
      <c r="V821" s="62">
        <v>1571328</v>
      </c>
    </row>
    <row r="822" spans="1:22" x14ac:dyDescent="0.3">
      <c r="A822" t="s">
        <v>1689</v>
      </c>
      <c r="B822" s="34">
        <v>43685</v>
      </c>
      <c r="C822">
        <v>2019</v>
      </c>
      <c r="D822" t="s">
        <v>1101</v>
      </c>
      <c r="E822" t="s">
        <v>1102</v>
      </c>
      <c r="F822" t="s">
        <v>71</v>
      </c>
      <c r="G822" t="s">
        <v>55</v>
      </c>
      <c r="H822" t="s">
        <v>73</v>
      </c>
      <c r="I822" t="s">
        <v>107</v>
      </c>
      <c r="J822" t="s">
        <v>197</v>
      </c>
      <c r="K822" t="s">
        <v>81</v>
      </c>
      <c r="L822" t="s">
        <v>60</v>
      </c>
      <c r="M822" t="s">
        <v>61</v>
      </c>
      <c r="N822" s="34">
        <v>43686</v>
      </c>
      <c r="O822" s="62">
        <v>124650</v>
      </c>
      <c r="P822" s="62">
        <v>239700</v>
      </c>
      <c r="Q822" s="62">
        <v>115050</v>
      </c>
      <c r="R822">
        <v>18</v>
      </c>
      <c r="S822" s="62">
        <v>4314600</v>
      </c>
      <c r="T822" s="15">
        <v>0.1</v>
      </c>
      <c r="U822" s="62">
        <v>431460</v>
      </c>
      <c r="V822" s="62">
        <v>3883140</v>
      </c>
    </row>
    <row r="823" spans="1:22" x14ac:dyDescent="0.3">
      <c r="A823" t="s">
        <v>1690</v>
      </c>
      <c r="B823" s="34">
        <v>43685</v>
      </c>
      <c r="C823">
        <v>2019</v>
      </c>
      <c r="D823" t="s">
        <v>1691</v>
      </c>
      <c r="E823" t="s">
        <v>462</v>
      </c>
      <c r="F823" t="s">
        <v>71</v>
      </c>
      <c r="G823" t="s">
        <v>87</v>
      </c>
      <c r="H823" t="s">
        <v>112</v>
      </c>
      <c r="I823" t="s">
        <v>117</v>
      </c>
      <c r="J823" t="s">
        <v>297</v>
      </c>
      <c r="K823" t="s">
        <v>59</v>
      </c>
      <c r="L823" t="s">
        <v>67</v>
      </c>
      <c r="M823" t="s">
        <v>61</v>
      </c>
      <c r="N823" s="34">
        <v>43687</v>
      </c>
      <c r="O823" s="62">
        <v>52200</v>
      </c>
      <c r="P823" s="62">
        <v>81450</v>
      </c>
      <c r="Q823" s="62">
        <v>29250</v>
      </c>
      <c r="R823">
        <v>37</v>
      </c>
      <c r="S823" s="62">
        <v>3013650</v>
      </c>
      <c r="T823" s="15">
        <v>0.09</v>
      </c>
      <c r="U823" s="62">
        <v>271229</v>
      </c>
      <c r="V823" s="62">
        <v>2742422</v>
      </c>
    </row>
    <row r="824" spans="1:22" x14ac:dyDescent="0.3">
      <c r="A824" t="s">
        <v>1692</v>
      </c>
      <c r="B824" s="34">
        <v>43687</v>
      </c>
      <c r="C824">
        <v>2019</v>
      </c>
      <c r="D824" t="s">
        <v>1693</v>
      </c>
      <c r="E824" t="s">
        <v>449</v>
      </c>
      <c r="F824" t="s">
        <v>2228</v>
      </c>
      <c r="G824" t="s">
        <v>87</v>
      </c>
      <c r="H824" t="s">
        <v>56</v>
      </c>
      <c r="I824" t="s">
        <v>57</v>
      </c>
      <c r="J824" t="s">
        <v>284</v>
      </c>
      <c r="K824" t="s">
        <v>59</v>
      </c>
      <c r="L824" t="s">
        <v>60</v>
      </c>
      <c r="M824" t="s">
        <v>61</v>
      </c>
      <c r="N824" s="34">
        <v>43688</v>
      </c>
      <c r="O824" s="62">
        <v>33750</v>
      </c>
      <c r="P824" s="62">
        <v>55350</v>
      </c>
      <c r="Q824" s="62">
        <v>21600</v>
      </c>
      <c r="R824">
        <v>46</v>
      </c>
      <c r="S824" s="62">
        <v>2546100</v>
      </c>
      <c r="T824" s="15">
        <v>0.04</v>
      </c>
      <c r="U824" s="62">
        <v>101844</v>
      </c>
      <c r="V824" s="62">
        <v>2444256</v>
      </c>
    </row>
    <row r="825" spans="1:22" x14ac:dyDescent="0.3">
      <c r="A825" t="s">
        <v>1694</v>
      </c>
      <c r="B825" s="34">
        <v>43691</v>
      </c>
      <c r="C825">
        <v>2019</v>
      </c>
      <c r="D825" t="s">
        <v>1472</v>
      </c>
      <c r="E825" t="s">
        <v>1473</v>
      </c>
      <c r="F825" t="s">
        <v>261</v>
      </c>
      <c r="G825" t="s">
        <v>87</v>
      </c>
      <c r="H825" t="s">
        <v>194</v>
      </c>
      <c r="I825" t="s">
        <v>107</v>
      </c>
      <c r="J825" t="s">
        <v>437</v>
      </c>
      <c r="K825" t="s">
        <v>59</v>
      </c>
      <c r="L825" t="s">
        <v>60</v>
      </c>
      <c r="M825" t="s">
        <v>61</v>
      </c>
      <c r="N825" s="34">
        <v>43693</v>
      </c>
      <c r="O825" s="62">
        <v>27600</v>
      </c>
      <c r="P825" s="62">
        <v>43200</v>
      </c>
      <c r="Q825" s="62">
        <v>15600</v>
      </c>
      <c r="R825">
        <v>45</v>
      </c>
      <c r="S825" s="62">
        <v>1944000</v>
      </c>
      <c r="T825" s="15">
        <v>0.02</v>
      </c>
      <c r="U825" s="62">
        <v>38880</v>
      </c>
      <c r="V825" s="62">
        <v>1905120</v>
      </c>
    </row>
    <row r="826" spans="1:22" x14ac:dyDescent="0.3">
      <c r="A826" t="s">
        <v>1695</v>
      </c>
      <c r="B826" s="34">
        <v>43691</v>
      </c>
      <c r="C826">
        <v>2019</v>
      </c>
      <c r="D826" t="s">
        <v>1472</v>
      </c>
      <c r="E826" t="s">
        <v>1473</v>
      </c>
      <c r="F826" t="s">
        <v>261</v>
      </c>
      <c r="G826" t="s">
        <v>87</v>
      </c>
      <c r="H826" t="s">
        <v>194</v>
      </c>
      <c r="I826" t="s">
        <v>107</v>
      </c>
      <c r="J826" t="s">
        <v>419</v>
      </c>
      <c r="K826" t="s">
        <v>59</v>
      </c>
      <c r="L826" t="s">
        <v>60</v>
      </c>
      <c r="M826" t="s">
        <v>61</v>
      </c>
      <c r="N826" s="34">
        <v>43692</v>
      </c>
      <c r="O826" s="62">
        <v>66900</v>
      </c>
      <c r="P826" s="62">
        <v>163350</v>
      </c>
      <c r="Q826" s="62">
        <v>96450</v>
      </c>
      <c r="R826">
        <v>39</v>
      </c>
      <c r="S826" s="62">
        <v>6370650</v>
      </c>
      <c r="T826" s="15">
        <v>0.06</v>
      </c>
      <c r="U826" s="62">
        <v>382239</v>
      </c>
      <c r="V826" s="62">
        <v>5988411</v>
      </c>
    </row>
    <row r="827" spans="1:22" x14ac:dyDescent="0.3">
      <c r="A827" t="s">
        <v>1696</v>
      </c>
      <c r="B827" s="34">
        <v>43692</v>
      </c>
      <c r="C827">
        <v>2019</v>
      </c>
      <c r="D827" t="s">
        <v>1104</v>
      </c>
      <c r="E827" t="s">
        <v>53</v>
      </c>
      <c r="F827" t="s">
        <v>2228</v>
      </c>
      <c r="G827" t="s">
        <v>55</v>
      </c>
      <c r="H827" t="s">
        <v>56</v>
      </c>
      <c r="I827" t="s">
        <v>57</v>
      </c>
      <c r="J827" t="s">
        <v>252</v>
      </c>
      <c r="K827" t="s">
        <v>253</v>
      </c>
      <c r="L827" t="s">
        <v>136</v>
      </c>
      <c r="M827" t="s">
        <v>61</v>
      </c>
      <c r="N827" s="34">
        <v>43694</v>
      </c>
      <c r="O827" s="62">
        <v>82500</v>
      </c>
      <c r="P827" s="62">
        <v>183300</v>
      </c>
      <c r="Q827" s="62">
        <v>100800</v>
      </c>
      <c r="R827">
        <v>46</v>
      </c>
      <c r="S827" s="62">
        <v>8431800</v>
      </c>
      <c r="T827" s="15">
        <v>0.06</v>
      </c>
      <c r="U827" s="62">
        <v>505908</v>
      </c>
      <c r="V827" s="62">
        <v>7925892</v>
      </c>
    </row>
    <row r="828" spans="1:22" x14ac:dyDescent="0.3">
      <c r="A828" t="s">
        <v>1697</v>
      </c>
      <c r="B828" s="34">
        <v>43692</v>
      </c>
      <c r="C828">
        <v>2019</v>
      </c>
      <c r="D828" t="s">
        <v>1104</v>
      </c>
      <c r="E828" t="s">
        <v>53</v>
      </c>
      <c r="F828" t="s">
        <v>2228</v>
      </c>
      <c r="G828" t="s">
        <v>55</v>
      </c>
      <c r="H828" t="s">
        <v>56</v>
      </c>
      <c r="I828" t="s">
        <v>57</v>
      </c>
      <c r="J828" t="s">
        <v>446</v>
      </c>
      <c r="K828" t="s">
        <v>59</v>
      </c>
      <c r="L828" t="s">
        <v>60</v>
      </c>
      <c r="M828" t="s">
        <v>61</v>
      </c>
      <c r="N828" s="34">
        <v>43693</v>
      </c>
      <c r="O828" s="62">
        <v>33900</v>
      </c>
      <c r="P828" s="62">
        <v>53700</v>
      </c>
      <c r="Q828" s="62">
        <v>19800</v>
      </c>
      <c r="R828">
        <v>8</v>
      </c>
      <c r="S828" s="62">
        <v>429600</v>
      </c>
      <c r="T828" s="15">
        <v>0.09</v>
      </c>
      <c r="U828" s="62">
        <v>38664</v>
      </c>
      <c r="V828" s="62">
        <v>390936</v>
      </c>
    </row>
    <row r="829" spans="1:22" x14ac:dyDescent="0.3">
      <c r="A829" t="s">
        <v>1698</v>
      </c>
      <c r="B829" s="34">
        <v>43692</v>
      </c>
      <c r="C829">
        <v>2019</v>
      </c>
      <c r="D829" t="s">
        <v>330</v>
      </c>
      <c r="E829" t="s">
        <v>172</v>
      </c>
      <c r="F829" t="s">
        <v>2228</v>
      </c>
      <c r="G829" t="s">
        <v>87</v>
      </c>
      <c r="H829" t="s">
        <v>65</v>
      </c>
      <c r="I829" t="s">
        <v>107</v>
      </c>
      <c r="J829" t="s">
        <v>530</v>
      </c>
      <c r="K829" t="s">
        <v>59</v>
      </c>
      <c r="L829" t="s">
        <v>136</v>
      </c>
      <c r="M829" t="s">
        <v>61</v>
      </c>
      <c r="N829" s="34">
        <v>43693</v>
      </c>
      <c r="O829" s="62">
        <v>37500</v>
      </c>
      <c r="P829" s="62">
        <v>85200</v>
      </c>
      <c r="Q829" s="62">
        <v>47700</v>
      </c>
      <c r="R829">
        <v>25</v>
      </c>
      <c r="S829" s="62">
        <v>2130000</v>
      </c>
      <c r="T829" s="15">
        <v>0.1</v>
      </c>
      <c r="U829" s="62">
        <v>213000</v>
      </c>
      <c r="V829" s="62">
        <v>1917000</v>
      </c>
    </row>
    <row r="830" spans="1:22" x14ac:dyDescent="0.3">
      <c r="A830" t="s">
        <v>1699</v>
      </c>
      <c r="B830" s="34">
        <v>43695</v>
      </c>
      <c r="C830">
        <v>2019</v>
      </c>
      <c r="D830" t="s">
        <v>1700</v>
      </c>
      <c r="E830" t="s">
        <v>279</v>
      </c>
      <c r="F830" t="s">
        <v>71</v>
      </c>
      <c r="G830" t="s">
        <v>55</v>
      </c>
      <c r="H830" t="s">
        <v>155</v>
      </c>
      <c r="I830" t="s">
        <v>117</v>
      </c>
      <c r="J830" t="s">
        <v>2229</v>
      </c>
      <c r="K830" t="s">
        <v>59</v>
      </c>
      <c r="L830" t="s">
        <v>60</v>
      </c>
      <c r="M830" t="s">
        <v>61</v>
      </c>
      <c r="N830" s="34">
        <v>43697</v>
      </c>
      <c r="O830" s="62">
        <v>52800</v>
      </c>
      <c r="P830" s="62">
        <v>83700</v>
      </c>
      <c r="Q830" s="62">
        <v>30900</v>
      </c>
      <c r="R830">
        <v>13</v>
      </c>
      <c r="S830" s="62">
        <v>1088100</v>
      </c>
      <c r="T830" s="15">
        <v>0.06</v>
      </c>
      <c r="U830" s="62">
        <v>65286</v>
      </c>
      <c r="V830" s="62">
        <v>1022814</v>
      </c>
    </row>
    <row r="831" spans="1:22" x14ac:dyDescent="0.3">
      <c r="A831" t="s">
        <v>1701</v>
      </c>
      <c r="B831" s="34">
        <v>43698</v>
      </c>
      <c r="C831">
        <v>2019</v>
      </c>
      <c r="D831" t="s">
        <v>868</v>
      </c>
      <c r="E831" t="s">
        <v>279</v>
      </c>
      <c r="F831" t="s">
        <v>71</v>
      </c>
      <c r="G831" t="s">
        <v>72</v>
      </c>
      <c r="H831" t="s">
        <v>155</v>
      </c>
      <c r="I831" t="s">
        <v>92</v>
      </c>
      <c r="J831" t="s">
        <v>426</v>
      </c>
      <c r="K831" t="s">
        <v>59</v>
      </c>
      <c r="L831" t="s">
        <v>67</v>
      </c>
      <c r="M831" t="s">
        <v>61</v>
      </c>
      <c r="N831" s="34">
        <v>43702</v>
      </c>
      <c r="O831" s="62">
        <v>29250</v>
      </c>
      <c r="P831" s="62">
        <v>59700</v>
      </c>
      <c r="Q831" s="62">
        <v>30450</v>
      </c>
      <c r="R831">
        <v>27</v>
      </c>
      <c r="S831" s="62">
        <v>1611900</v>
      </c>
      <c r="T831" s="15">
        <v>0.06</v>
      </c>
      <c r="U831" s="62">
        <v>96714</v>
      </c>
      <c r="V831" s="62">
        <v>1515186</v>
      </c>
    </row>
    <row r="832" spans="1:22" x14ac:dyDescent="0.3">
      <c r="A832" t="s">
        <v>1702</v>
      </c>
      <c r="B832" s="34">
        <v>43698</v>
      </c>
      <c r="C832">
        <v>2019</v>
      </c>
      <c r="D832" t="s">
        <v>1628</v>
      </c>
      <c r="E832" t="s">
        <v>1363</v>
      </c>
      <c r="F832" t="s">
        <v>71</v>
      </c>
      <c r="G832" t="s">
        <v>72</v>
      </c>
      <c r="H832" t="s">
        <v>122</v>
      </c>
      <c r="I832" t="s">
        <v>92</v>
      </c>
      <c r="J832" t="s">
        <v>130</v>
      </c>
      <c r="K832" t="s">
        <v>59</v>
      </c>
      <c r="L832" t="s">
        <v>67</v>
      </c>
      <c r="M832" t="s">
        <v>61</v>
      </c>
      <c r="N832" s="34">
        <v>43698</v>
      </c>
      <c r="O832" s="62">
        <v>10650</v>
      </c>
      <c r="P832" s="62">
        <v>17100</v>
      </c>
      <c r="Q832" s="62">
        <v>6450</v>
      </c>
      <c r="R832">
        <v>20</v>
      </c>
      <c r="S832" s="62">
        <v>342000</v>
      </c>
      <c r="T832" s="15">
        <v>0.09</v>
      </c>
      <c r="U832" s="62">
        <v>30780</v>
      </c>
      <c r="V832" s="62">
        <v>311220</v>
      </c>
    </row>
    <row r="833" spans="1:22" x14ac:dyDescent="0.3">
      <c r="A833" t="s">
        <v>1703</v>
      </c>
      <c r="B833" s="34">
        <v>43699</v>
      </c>
      <c r="C833">
        <v>2019</v>
      </c>
      <c r="D833" t="s">
        <v>578</v>
      </c>
      <c r="E833" t="s">
        <v>579</v>
      </c>
      <c r="F833" t="s">
        <v>71</v>
      </c>
      <c r="G833" t="s">
        <v>72</v>
      </c>
      <c r="H833" t="s">
        <v>73</v>
      </c>
      <c r="I833" t="s">
        <v>57</v>
      </c>
      <c r="J833" t="s">
        <v>854</v>
      </c>
      <c r="K833" t="s">
        <v>59</v>
      </c>
      <c r="L833" t="s">
        <v>60</v>
      </c>
      <c r="M833" t="s">
        <v>61</v>
      </c>
      <c r="N833" s="34">
        <v>43701</v>
      </c>
      <c r="O833" s="62">
        <v>1263300</v>
      </c>
      <c r="P833" s="62">
        <v>3158250</v>
      </c>
      <c r="Q833" s="62">
        <v>1894950</v>
      </c>
      <c r="R833">
        <v>4</v>
      </c>
      <c r="S833" s="62">
        <v>12633000</v>
      </c>
      <c r="T833" s="15">
        <v>0.05</v>
      </c>
      <c r="U833" s="62">
        <v>631650</v>
      </c>
      <c r="V833" s="62">
        <v>12001350</v>
      </c>
    </row>
    <row r="834" spans="1:22" x14ac:dyDescent="0.3">
      <c r="A834" t="s">
        <v>1704</v>
      </c>
      <c r="B834" s="34">
        <v>43700</v>
      </c>
      <c r="C834">
        <v>2019</v>
      </c>
      <c r="D834" t="s">
        <v>351</v>
      </c>
      <c r="E834" t="s">
        <v>352</v>
      </c>
      <c r="F834" t="s">
        <v>261</v>
      </c>
      <c r="G834" t="s">
        <v>72</v>
      </c>
      <c r="H834" t="s">
        <v>112</v>
      </c>
      <c r="I834" t="s">
        <v>107</v>
      </c>
      <c r="J834" t="s">
        <v>162</v>
      </c>
      <c r="K834" t="s">
        <v>59</v>
      </c>
      <c r="L834" t="s">
        <v>60</v>
      </c>
      <c r="M834" t="s">
        <v>61</v>
      </c>
      <c r="N834" s="34">
        <v>43702</v>
      </c>
      <c r="O834" s="62">
        <v>52800</v>
      </c>
      <c r="P834" s="62">
        <v>85200</v>
      </c>
      <c r="Q834" s="62">
        <v>32400</v>
      </c>
      <c r="R834">
        <v>34</v>
      </c>
      <c r="S834" s="62">
        <v>2896800</v>
      </c>
      <c r="T834" s="15">
        <v>0.06</v>
      </c>
      <c r="U834" s="62">
        <v>173808</v>
      </c>
      <c r="V834" s="62">
        <v>2722992</v>
      </c>
    </row>
    <row r="835" spans="1:22" x14ac:dyDescent="0.3">
      <c r="A835" t="s">
        <v>1705</v>
      </c>
      <c r="B835" s="34">
        <v>43702</v>
      </c>
      <c r="C835">
        <v>2019</v>
      </c>
      <c r="D835" t="s">
        <v>907</v>
      </c>
      <c r="E835" t="s">
        <v>340</v>
      </c>
      <c r="F835" t="s">
        <v>2228</v>
      </c>
      <c r="G835" t="s">
        <v>72</v>
      </c>
      <c r="H835" t="s">
        <v>65</v>
      </c>
      <c r="I835" t="s">
        <v>74</v>
      </c>
      <c r="J835" t="s">
        <v>473</v>
      </c>
      <c r="K835" t="s">
        <v>59</v>
      </c>
      <c r="L835" t="s">
        <v>60</v>
      </c>
      <c r="M835" t="s">
        <v>61</v>
      </c>
      <c r="N835" s="34">
        <v>43704</v>
      </c>
      <c r="O835" s="62">
        <v>32700</v>
      </c>
      <c r="P835" s="62">
        <v>52800</v>
      </c>
      <c r="Q835" s="62">
        <v>20100</v>
      </c>
      <c r="R835">
        <v>42</v>
      </c>
      <c r="S835" s="62">
        <v>2217600</v>
      </c>
      <c r="T835" s="15">
        <v>0.04</v>
      </c>
      <c r="U835" s="62">
        <v>88704</v>
      </c>
      <c r="V835" s="62">
        <v>2128896</v>
      </c>
    </row>
    <row r="836" spans="1:22" x14ac:dyDescent="0.3">
      <c r="A836" t="s">
        <v>1706</v>
      </c>
      <c r="B836" s="34">
        <v>43704</v>
      </c>
      <c r="C836">
        <v>2019</v>
      </c>
      <c r="D836" t="s">
        <v>969</v>
      </c>
      <c r="E836" t="s">
        <v>826</v>
      </c>
      <c r="F836" t="s">
        <v>71</v>
      </c>
      <c r="G836" t="s">
        <v>72</v>
      </c>
      <c r="H836" t="s">
        <v>304</v>
      </c>
      <c r="I836" t="s">
        <v>107</v>
      </c>
      <c r="J836" t="s">
        <v>611</v>
      </c>
      <c r="K836" t="s">
        <v>59</v>
      </c>
      <c r="L836" t="s">
        <v>60</v>
      </c>
      <c r="M836" t="s">
        <v>61</v>
      </c>
      <c r="N836" s="34">
        <v>43706</v>
      </c>
      <c r="O836" s="62">
        <v>34350</v>
      </c>
      <c r="P836" s="62">
        <v>55350</v>
      </c>
      <c r="Q836" s="62">
        <v>21000</v>
      </c>
      <c r="R836">
        <v>47</v>
      </c>
      <c r="S836" s="62">
        <v>2601450</v>
      </c>
      <c r="T836" s="15">
        <v>0.05</v>
      </c>
      <c r="U836" s="62">
        <v>130073</v>
      </c>
      <c r="V836" s="62">
        <v>2471378</v>
      </c>
    </row>
    <row r="837" spans="1:22" x14ac:dyDescent="0.3">
      <c r="A837" t="s">
        <v>1707</v>
      </c>
      <c r="B837" s="34">
        <v>43704</v>
      </c>
      <c r="C837">
        <v>2019</v>
      </c>
      <c r="D837" t="s">
        <v>1034</v>
      </c>
      <c r="E837" t="s">
        <v>813</v>
      </c>
      <c r="F837" t="s">
        <v>2228</v>
      </c>
      <c r="G837" t="s">
        <v>106</v>
      </c>
      <c r="H837" t="s">
        <v>65</v>
      </c>
      <c r="I837" t="s">
        <v>107</v>
      </c>
      <c r="J837" t="s">
        <v>355</v>
      </c>
      <c r="K837" t="s">
        <v>59</v>
      </c>
      <c r="L837" t="s">
        <v>60</v>
      </c>
      <c r="M837" t="s">
        <v>61</v>
      </c>
      <c r="N837" s="34">
        <v>43706</v>
      </c>
      <c r="O837" s="62">
        <v>19950</v>
      </c>
      <c r="P837" s="62">
        <v>31200</v>
      </c>
      <c r="Q837" s="62">
        <v>11250</v>
      </c>
      <c r="R837">
        <v>43</v>
      </c>
      <c r="S837" s="62">
        <v>1341600</v>
      </c>
      <c r="T837" s="15">
        <v>0.05</v>
      </c>
      <c r="U837" s="62">
        <v>67080</v>
      </c>
      <c r="V837" s="62">
        <v>1274520</v>
      </c>
    </row>
    <row r="838" spans="1:22" x14ac:dyDescent="0.3">
      <c r="A838" t="s">
        <v>1707</v>
      </c>
      <c r="B838" s="34">
        <v>43707</v>
      </c>
      <c r="C838">
        <v>2019</v>
      </c>
      <c r="D838" t="s">
        <v>1708</v>
      </c>
      <c r="E838" t="s">
        <v>358</v>
      </c>
      <c r="F838" t="s">
        <v>71</v>
      </c>
      <c r="G838" t="s">
        <v>106</v>
      </c>
      <c r="H838" t="s">
        <v>73</v>
      </c>
      <c r="I838" t="s">
        <v>57</v>
      </c>
      <c r="J838" t="s">
        <v>388</v>
      </c>
      <c r="K838" t="s">
        <v>59</v>
      </c>
      <c r="L838" t="s">
        <v>67</v>
      </c>
      <c r="M838" t="s">
        <v>61</v>
      </c>
      <c r="N838" s="34">
        <v>43708</v>
      </c>
      <c r="O838" s="62">
        <v>58200</v>
      </c>
      <c r="P838" s="62">
        <v>97050</v>
      </c>
      <c r="Q838" s="62">
        <v>38850</v>
      </c>
      <c r="R838">
        <v>7</v>
      </c>
      <c r="S838" s="62">
        <v>679350</v>
      </c>
      <c r="T838" s="15">
        <v>0.02</v>
      </c>
      <c r="U838" s="62">
        <v>13587</v>
      </c>
      <c r="V838" s="62">
        <v>665763</v>
      </c>
    </row>
    <row r="839" spans="1:22" x14ac:dyDescent="0.3">
      <c r="A839" t="s">
        <v>1709</v>
      </c>
      <c r="B839" s="34">
        <v>43708</v>
      </c>
      <c r="C839">
        <v>2019</v>
      </c>
      <c r="D839" t="s">
        <v>1710</v>
      </c>
      <c r="E839" t="s">
        <v>334</v>
      </c>
      <c r="F839" t="s">
        <v>2228</v>
      </c>
      <c r="G839" t="s">
        <v>72</v>
      </c>
      <c r="H839" t="s">
        <v>65</v>
      </c>
      <c r="I839" t="s">
        <v>107</v>
      </c>
      <c r="J839" t="s">
        <v>546</v>
      </c>
      <c r="K839" t="s">
        <v>59</v>
      </c>
      <c r="L839" t="s">
        <v>60</v>
      </c>
      <c r="M839" t="s">
        <v>61</v>
      </c>
      <c r="N839" s="34">
        <v>43710</v>
      </c>
      <c r="O839" s="62">
        <v>224250</v>
      </c>
      <c r="P839" s="62">
        <v>521400</v>
      </c>
      <c r="Q839" s="62">
        <v>297150</v>
      </c>
      <c r="R839">
        <v>8</v>
      </c>
      <c r="S839" s="62">
        <v>4171200</v>
      </c>
      <c r="T839" s="15">
        <v>0</v>
      </c>
      <c r="U839">
        <v>0</v>
      </c>
      <c r="V839" s="62">
        <v>4171200</v>
      </c>
    </row>
    <row r="840" spans="1:22" x14ac:dyDescent="0.3">
      <c r="A840" t="s">
        <v>1711</v>
      </c>
      <c r="B840" s="34">
        <v>43709</v>
      </c>
      <c r="C840">
        <v>2019</v>
      </c>
      <c r="D840" t="s">
        <v>1712</v>
      </c>
      <c r="E840" t="s">
        <v>1713</v>
      </c>
      <c r="F840" t="s">
        <v>71</v>
      </c>
      <c r="G840" t="s">
        <v>55</v>
      </c>
      <c r="H840" t="s">
        <v>134</v>
      </c>
      <c r="I840" t="s">
        <v>117</v>
      </c>
      <c r="J840" t="s">
        <v>629</v>
      </c>
      <c r="K840" t="s">
        <v>59</v>
      </c>
      <c r="L840" t="s">
        <v>67</v>
      </c>
      <c r="M840" t="s">
        <v>61</v>
      </c>
      <c r="N840" s="34">
        <v>43710</v>
      </c>
      <c r="O840" s="62">
        <v>26400</v>
      </c>
      <c r="P840" s="62">
        <v>44100</v>
      </c>
      <c r="Q840" s="62">
        <v>17700</v>
      </c>
      <c r="R840">
        <v>31</v>
      </c>
      <c r="S840" s="62">
        <v>1367100</v>
      </c>
      <c r="T840" s="15">
        <v>0.04</v>
      </c>
      <c r="U840" s="62">
        <v>54684</v>
      </c>
      <c r="V840" s="62">
        <v>1312416</v>
      </c>
    </row>
    <row r="841" spans="1:22" x14ac:dyDescent="0.3">
      <c r="A841" t="s">
        <v>1714</v>
      </c>
      <c r="B841" s="34">
        <v>43711</v>
      </c>
      <c r="C841">
        <v>2019</v>
      </c>
      <c r="D841" t="s">
        <v>1715</v>
      </c>
      <c r="E841" t="s">
        <v>245</v>
      </c>
      <c r="F841" t="s">
        <v>71</v>
      </c>
      <c r="G841" t="s">
        <v>72</v>
      </c>
      <c r="H841" t="s">
        <v>146</v>
      </c>
      <c r="I841" t="s">
        <v>74</v>
      </c>
      <c r="J841" t="s">
        <v>252</v>
      </c>
      <c r="K841" t="s">
        <v>253</v>
      </c>
      <c r="L841" t="s">
        <v>136</v>
      </c>
      <c r="M841" t="s">
        <v>61</v>
      </c>
      <c r="N841" s="34">
        <v>43712</v>
      </c>
      <c r="O841" s="62">
        <v>82500</v>
      </c>
      <c r="P841" s="62">
        <v>183300</v>
      </c>
      <c r="Q841" s="62">
        <v>100800</v>
      </c>
      <c r="R841">
        <v>10</v>
      </c>
      <c r="S841" s="62">
        <v>1833000</v>
      </c>
      <c r="T841" s="15">
        <v>0.01</v>
      </c>
      <c r="U841" s="62">
        <v>18330</v>
      </c>
      <c r="V841" s="62">
        <v>1814670</v>
      </c>
    </row>
    <row r="842" spans="1:22" x14ac:dyDescent="0.3">
      <c r="A842" t="s">
        <v>1716</v>
      </c>
      <c r="B842" s="34">
        <v>43711</v>
      </c>
      <c r="C842">
        <v>2019</v>
      </c>
      <c r="D842" t="s">
        <v>417</v>
      </c>
      <c r="E842" t="s">
        <v>418</v>
      </c>
      <c r="F842" t="s">
        <v>261</v>
      </c>
      <c r="G842" t="s">
        <v>106</v>
      </c>
      <c r="H842" t="s">
        <v>97</v>
      </c>
      <c r="I842" t="s">
        <v>74</v>
      </c>
      <c r="J842" t="s">
        <v>761</v>
      </c>
      <c r="K842" t="s">
        <v>59</v>
      </c>
      <c r="L842" t="s">
        <v>60</v>
      </c>
      <c r="M842" t="s">
        <v>61</v>
      </c>
      <c r="N842" s="34">
        <v>43711</v>
      </c>
      <c r="O842" s="62">
        <v>781050</v>
      </c>
      <c r="P842" s="62">
        <v>1259700</v>
      </c>
      <c r="Q842" s="62">
        <v>478650</v>
      </c>
      <c r="R842">
        <v>46</v>
      </c>
      <c r="S842" s="62">
        <v>57946200</v>
      </c>
      <c r="T842" s="15">
        <v>0.06</v>
      </c>
      <c r="U842" s="62">
        <v>3476772</v>
      </c>
      <c r="V842" s="62">
        <v>54469428</v>
      </c>
    </row>
    <row r="843" spans="1:22" x14ac:dyDescent="0.3">
      <c r="A843" t="s">
        <v>1717</v>
      </c>
      <c r="B843" s="34">
        <v>43711</v>
      </c>
      <c r="C843">
        <v>2019</v>
      </c>
      <c r="D843" t="s">
        <v>992</v>
      </c>
      <c r="E843" t="s">
        <v>145</v>
      </c>
      <c r="F843" t="s">
        <v>71</v>
      </c>
      <c r="G843" t="s">
        <v>72</v>
      </c>
      <c r="H843" t="s">
        <v>146</v>
      </c>
      <c r="I843" t="s">
        <v>74</v>
      </c>
      <c r="J843" t="s">
        <v>546</v>
      </c>
      <c r="K843" t="s">
        <v>59</v>
      </c>
      <c r="L843" t="s">
        <v>60</v>
      </c>
      <c r="M843" t="s">
        <v>61</v>
      </c>
      <c r="N843" s="34">
        <v>43712</v>
      </c>
      <c r="O843" s="62">
        <v>224250</v>
      </c>
      <c r="P843" s="62">
        <v>521400</v>
      </c>
      <c r="Q843" s="62">
        <v>297150</v>
      </c>
      <c r="R843">
        <v>47</v>
      </c>
      <c r="S843" s="62">
        <v>24505800</v>
      </c>
      <c r="T843" s="15">
        <v>0.09</v>
      </c>
      <c r="U843" s="62">
        <v>2205522</v>
      </c>
      <c r="V843" s="62">
        <v>22300278</v>
      </c>
    </row>
    <row r="844" spans="1:22" x14ac:dyDescent="0.3">
      <c r="A844" t="s">
        <v>1718</v>
      </c>
      <c r="B844" s="34">
        <v>43712</v>
      </c>
      <c r="C844">
        <v>2019</v>
      </c>
      <c r="D844" t="s">
        <v>259</v>
      </c>
      <c r="E844" t="s">
        <v>260</v>
      </c>
      <c r="F844" t="s">
        <v>261</v>
      </c>
      <c r="G844" t="s">
        <v>72</v>
      </c>
      <c r="H844" t="s">
        <v>146</v>
      </c>
      <c r="I844" t="s">
        <v>117</v>
      </c>
      <c r="J844" t="s">
        <v>419</v>
      </c>
      <c r="K844" t="s">
        <v>59</v>
      </c>
      <c r="L844" t="s">
        <v>60</v>
      </c>
      <c r="M844" t="s">
        <v>61</v>
      </c>
      <c r="N844" s="34">
        <v>43714</v>
      </c>
      <c r="O844" s="62">
        <v>66900</v>
      </c>
      <c r="P844" s="62">
        <v>163350</v>
      </c>
      <c r="Q844" s="62">
        <v>96450</v>
      </c>
      <c r="R844">
        <v>1</v>
      </c>
      <c r="S844" s="62">
        <v>163350</v>
      </c>
      <c r="T844" s="15">
        <v>0</v>
      </c>
      <c r="U844">
        <v>0</v>
      </c>
      <c r="V844" s="62">
        <v>163350</v>
      </c>
    </row>
    <row r="845" spans="1:22" x14ac:dyDescent="0.3">
      <c r="A845" t="s">
        <v>1719</v>
      </c>
      <c r="B845" s="34">
        <v>43712</v>
      </c>
      <c r="C845">
        <v>2019</v>
      </c>
      <c r="D845" t="s">
        <v>1515</v>
      </c>
      <c r="E845" t="s">
        <v>521</v>
      </c>
      <c r="F845" t="s">
        <v>71</v>
      </c>
      <c r="G845" t="s">
        <v>55</v>
      </c>
      <c r="H845" t="s">
        <v>88</v>
      </c>
      <c r="I845" t="s">
        <v>107</v>
      </c>
      <c r="J845" t="s">
        <v>265</v>
      </c>
      <c r="K845" t="s">
        <v>59</v>
      </c>
      <c r="L845" t="s">
        <v>60</v>
      </c>
      <c r="M845" t="s">
        <v>61</v>
      </c>
      <c r="N845" s="34">
        <v>43713</v>
      </c>
      <c r="O845" s="62">
        <v>17700</v>
      </c>
      <c r="P845" s="62">
        <v>28200</v>
      </c>
      <c r="Q845" s="62">
        <v>10500</v>
      </c>
      <c r="R845">
        <v>22</v>
      </c>
      <c r="S845" s="62">
        <v>620400</v>
      </c>
      <c r="T845" s="15">
        <v>0.09</v>
      </c>
      <c r="U845" s="62">
        <v>55836</v>
      </c>
      <c r="V845" s="62">
        <v>564564</v>
      </c>
    </row>
    <row r="846" spans="1:22" x14ac:dyDescent="0.3">
      <c r="A846" t="s">
        <v>1720</v>
      </c>
      <c r="B846" s="34">
        <v>43713</v>
      </c>
      <c r="C846">
        <v>2019</v>
      </c>
      <c r="D846" t="s">
        <v>1721</v>
      </c>
      <c r="E846" t="s">
        <v>323</v>
      </c>
      <c r="F846" t="s">
        <v>71</v>
      </c>
      <c r="G846" t="s">
        <v>106</v>
      </c>
      <c r="H846" t="s">
        <v>194</v>
      </c>
      <c r="I846" t="s">
        <v>57</v>
      </c>
      <c r="J846" t="s">
        <v>66</v>
      </c>
      <c r="K846" t="s">
        <v>59</v>
      </c>
      <c r="L846" t="s">
        <v>67</v>
      </c>
      <c r="M846" t="s">
        <v>76</v>
      </c>
      <c r="N846" s="34">
        <v>43714</v>
      </c>
      <c r="O846" s="62">
        <v>35850</v>
      </c>
      <c r="P846" s="62">
        <v>63900</v>
      </c>
      <c r="Q846" s="62">
        <v>28050</v>
      </c>
      <c r="R846">
        <v>5</v>
      </c>
      <c r="S846" s="62">
        <v>319500</v>
      </c>
      <c r="T846" s="15">
        <v>0.01</v>
      </c>
      <c r="U846" s="62">
        <v>3195</v>
      </c>
      <c r="V846" s="62">
        <v>316305</v>
      </c>
    </row>
    <row r="847" spans="1:22" x14ac:dyDescent="0.3">
      <c r="A847" t="s">
        <v>1722</v>
      </c>
      <c r="B847" s="34">
        <v>43716</v>
      </c>
      <c r="C847">
        <v>2019</v>
      </c>
      <c r="D847" t="s">
        <v>1723</v>
      </c>
      <c r="E847" t="s">
        <v>206</v>
      </c>
      <c r="F847" t="s">
        <v>71</v>
      </c>
      <c r="G847" t="s">
        <v>106</v>
      </c>
      <c r="H847" t="s">
        <v>155</v>
      </c>
      <c r="I847" t="s">
        <v>117</v>
      </c>
      <c r="J847" t="s">
        <v>798</v>
      </c>
      <c r="K847" t="s">
        <v>59</v>
      </c>
      <c r="L847" t="s">
        <v>60</v>
      </c>
      <c r="M847" t="s">
        <v>61</v>
      </c>
      <c r="N847" s="34">
        <v>43717</v>
      </c>
      <c r="O847" s="62">
        <v>780600</v>
      </c>
      <c r="P847" s="62">
        <v>1258950</v>
      </c>
      <c r="Q847" s="62">
        <v>478350</v>
      </c>
      <c r="R847">
        <v>5</v>
      </c>
      <c r="S847" s="62">
        <v>6294750</v>
      </c>
      <c r="T847" s="15">
        <v>0.04</v>
      </c>
      <c r="U847" s="62">
        <v>251790</v>
      </c>
      <c r="V847" s="62">
        <v>6042960</v>
      </c>
    </row>
    <row r="848" spans="1:22" x14ac:dyDescent="0.3">
      <c r="A848" t="s">
        <v>1724</v>
      </c>
      <c r="B848" s="34">
        <v>43717</v>
      </c>
      <c r="C848">
        <v>2019</v>
      </c>
      <c r="D848" t="s">
        <v>1725</v>
      </c>
      <c r="E848" t="s">
        <v>1726</v>
      </c>
      <c r="F848" t="s">
        <v>71</v>
      </c>
      <c r="G848" t="s">
        <v>72</v>
      </c>
      <c r="H848" t="s">
        <v>155</v>
      </c>
      <c r="I848" t="s">
        <v>107</v>
      </c>
      <c r="J848" t="s">
        <v>113</v>
      </c>
      <c r="K848" t="s">
        <v>59</v>
      </c>
      <c r="L848" t="s">
        <v>60</v>
      </c>
      <c r="M848" t="s">
        <v>61</v>
      </c>
      <c r="N848" s="34">
        <v>43717</v>
      </c>
      <c r="O848" s="62">
        <v>79950</v>
      </c>
      <c r="P848" s="62">
        <v>129000</v>
      </c>
      <c r="Q848" s="62">
        <v>49050</v>
      </c>
      <c r="R848">
        <v>1</v>
      </c>
      <c r="S848" s="62">
        <v>129000</v>
      </c>
      <c r="T848" s="15">
        <v>0.06</v>
      </c>
      <c r="U848" s="62">
        <v>7740</v>
      </c>
      <c r="V848" s="62">
        <v>121260</v>
      </c>
    </row>
    <row r="849" spans="1:22" x14ac:dyDescent="0.3">
      <c r="A849" t="s">
        <v>1727</v>
      </c>
      <c r="B849" s="34">
        <v>43719</v>
      </c>
      <c r="C849">
        <v>2019</v>
      </c>
      <c r="D849" t="s">
        <v>1728</v>
      </c>
      <c r="E849" t="s">
        <v>1617</v>
      </c>
      <c r="F849" t="s">
        <v>71</v>
      </c>
      <c r="G849" t="s">
        <v>87</v>
      </c>
      <c r="H849" t="s">
        <v>88</v>
      </c>
      <c r="I849" t="s">
        <v>117</v>
      </c>
      <c r="J849" t="s">
        <v>546</v>
      </c>
      <c r="K849" t="s">
        <v>59</v>
      </c>
      <c r="L849" t="s">
        <v>60</v>
      </c>
      <c r="M849" t="s">
        <v>61</v>
      </c>
      <c r="N849" s="34">
        <v>43720</v>
      </c>
      <c r="O849" s="62">
        <v>224250</v>
      </c>
      <c r="P849" s="62">
        <v>521400</v>
      </c>
      <c r="Q849" s="62">
        <v>297150</v>
      </c>
      <c r="R849">
        <v>32</v>
      </c>
      <c r="S849" s="62">
        <v>16684800</v>
      </c>
      <c r="T849" s="15">
        <v>0.02</v>
      </c>
      <c r="U849" s="62">
        <v>333696</v>
      </c>
      <c r="V849" s="62">
        <v>16351104</v>
      </c>
    </row>
    <row r="850" spans="1:22" x14ac:dyDescent="0.3">
      <c r="A850" t="s">
        <v>1729</v>
      </c>
      <c r="B850" s="34">
        <v>43720</v>
      </c>
      <c r="C850">
        <v>2019</v>
      </c>
      <c r="D850" t="s">
        <v>1672</v>
      </c>
      <c r="E850" t="s">
        <v>418</v>
      </c>
      <c r="F850" t="s">
        <v>261</v>
      </c>
      <c r="G850" t="s">
        <v>55</v>
      </c>
      <c r="H850" t="s">
        <v>97</v>
      </c>
      <c r="I850" t="s">
        <v>117</v>
      </c>
      <c r="J850" t="s">
        <v>410</v>
      </c>
      <c r="K850" t="s">
        <v>81</v>
      </c>
      <c r="L850" t="s">
        <v>60</v>
      </c>
      <c r="M850" t="s">
        <v>61</v>
      </c>
      <c r="N850" s="34">
        <v>43720</v>
      </c>
      <c r="O850" s="62">
        <v>93000</v>
      </c>
      <c r="P850" s="62">
        <v>464700</v>
      </c>
      <c r="Q850" s="62">
        <v>371700</v>
      </c>
      <c r="R850">
        <v>24</v>
      </c>
      <c r="S850" s="62">
        <v>11152800</v>
      </c>
      <c r="T850" s="15">
        <v>0.08</v>
      </c>
      <c r="U850" s="62">
        <v>892224</v>
      </c>
      <c r="V850" s="62">
        <v>10260576</v>
      </c>
    </row>
    <row r="851" spans="1:22" x14ac:dyDescent="0.3">
      <c r="A851" t="s">
        <v>1730</v>
      </c>
      <c r="B851" s="34">
        <v>43721</v>
      </c>
      <c r="C851">
        <v>2019</v>
      </c>
      <c r="D851" t="s">
        <v>386</v>
      </c>
      <c r="E851" t="s">
        <v>387</v>
      </c>
      <c r="F851" t="s">
        <v>71</v>
      </c>
      <c r="G851" t="s">
        <v>87</v>
      </c>
      <c r="H851" t="s">
        <v>194</v>
      </c>
      <c r="I851" t="s">
        <v>92</v>
      </c>
      <c r="J851" t="s">
        <v>166</v>
      </c>
      <c r="K851" t="s">
        <v>59</v>
      </c>
      <c r="L851" t="s">
        <v>136</v>
      </c>
      <c r="M851" t="s">
        <v>61</v>
      </c>
      <c r="N851" s="34">
        <v>43723</v>
      </c>
      <c r="O851" s="62">
        <v>14100</v>
      </c>
      <c r="P851" s="62">
        <v>31200</v>
      </c>
      <c r="Q851" s="62">
        <v>17100</v>
      </c>
      <c r="R851">
        <v>49</v>
      </c>
      <c r="S851" s="62">
        <v>1528800</v>
      </c>
      <c r="T851" s="15">
        <v>0.08</v>
      </c>
      <c r="U851" s="62">
        <v>122304</v>
      </c>
      <c r="V851" s="62">
        <v>1406496</v>
      </c>
    </row>
    <row r="852" spans="1:22" x14ac:dyDescent="0.3">
      <c r="A852" t="s">
        <v>1731</v>
      </c>
      <c r="B852" s="34">
        <v>43721</v>
      </c>
      <c r="C852">
        <v>2019</v>
      </c>
      <c r="D852" t="s">
        <v>914</v>
      </c>
      <c r="E852" t="s">
        <v>319</v>
      </c>
      <c r="F852" t="s">
        <v>261</v>
      </c>
      <c r="G852" t="s">
        <v>106</v>
      </c>
      <c r="H852" t="s">
        <v>97</v>
      </c>
      <c r="I852" t="s">
        <v>57</v>
      </c>
      <c r="J852" t="s">
        <v>942</v>
      </c>
      <c r="K852" t="s">
        <v>81</v>
      </c>
      <c r="L852" t="s">
        <v>60</v>
      </c>
      <c r="M852" t="s">
        <v>61</v>
      </c>
      <c r="N852" s="34">
        <v>43724</v>
      </c>
      <c r="O852" s="62">
        <v>220500</v>
      </c>
      <c r="P852" s="62">
        <v>449850</v>
      </c>
      <c r="Q852" s="62">
        <v>229350</v>
      </c>
      <c r="R852">
        <v>1</v>
      </c>
      <c r="S852" s="62">
        <v>449850</v>
      </c>
      <c r="T852" s="15">
        <v>0.04</v>
      </c>
      <c r="U852" s="62">
        <v>17994</v>
      </c>
      <c r="V852" s="62">
        <v>431856</v>
      </c>
    </row>
    <row r="853" spans="1:22" x14ac:dyDescent="0.3">
      <c r="A853" t="s">
        <v>1732</v>
      </c>
      <c r="B853" s="34">
        <v>43723</v>
      </c>
      <c r="C853">
        <v>2019</v>
      </c>
      <c r="D853" t="s">
        <v>325</v>
      </c>
      <c r="E853" t="s">
        <v>323</v>
      </c>
      <c r="F853" t="s">
        <v>71</v>
      </c>
      <c r="G853" t="s">
        <v>87</v>
      </c>
      <c r="H853" t="s">
        <v>194</v>
      </c>
      <c r="I853" t="s">
        <v>74</v>
      </c>
      <c r="J853" t="s">
        <v>1540</v>
      </c>
      <c r="K853" t="s">
        <v>59</v>
      </c>
      <c r="L853" t="s">
        <v>67</v>
      </c>
      <c r="M853" t="s">
        <v>61</v>
      </c>
      <c r="N853" s="34">
        <v>43725</v>
      </c>
      <c r="O853" s="62">
        <v>59250</v>
      </c>
      <c r="P853" s="62">
        <v>91200</v>
      </c>
      <c r="Q853" s="62">
        <v>31950</v>
      </c>
      <c r="R853">
        <v>50</v>
      </c>
      <c r="S853" s="62">
        <v>4560000</v>
      </c>
      <c r="T853" s="15">
        <v>0.09</v>
      </c>
      <c r="U853" s="62">
        <v>410400</v>
      </c>
      <c r="V853" s="62">
        <v>4149600</v>
      </c>
    </row>
    <row r="854" spans="1:22" x14ac:dyDescent="0.3">
      <c r="A854" t="s">
        <v>1733</v>
      </c>
      <c r="B854" s="34">
        <v>43724</v>
      </c>
      <c r="C854">
        <v>2019</v>
      </c>
      <c r="D854" t="s">
        <v>255</v>
      </c>
      <c r="E854" t="s">
        <v>1510</v>
      </c>
      <c r="F854" t="s">
        <v>71</v>
      </c>
      <c r="G854" t="s">
        <v>106</v>
      </c>
      <c r="H854" t="s">
        <v>88</v>
      </c>
      <c r="I854" t="s">
        <v>74</v>
      </c>
      <c r="J854" t="s">
        <v>429</v>
      </c>
      <c r="K854" t="s">
        <v>59</v>
      </c>
      <c r="L854" t="s">
        <v>60</v>
      </c>
      <c r="M854" t="s">
        <v>61</v>
      </c>
      <c r="N854" s="34">
        <v>43725</v>
      </c>
      <c r="O854" s="62">
        <v>29100</v>
      </c>
      <c r="P854" s="62">
        <v>46200</v>
      </c>
      <c r="Q854" s="62">
        <v>17100</v>
      </c>
      <c r="R854">
        <v>11</v>
      </c>
      <c r="S854" s="62">
        <v>508200</v>
      </c>
      <c r="T854" s="15">
        <v>0.03</v>
      </c>
      <c r="U854" s="62">
        <v>15246</v>
      </c>
      <c r="V854" s="62">
        <v>492954</v>
      </c>
    </row>
    <row r="855" spans="1:22" x14ac:dyDescent="0.3">
      <c r="A855" t="s">
        <v>1734</v>
      </c>
      <c r="B855" s="34">
        <v>43724</v>
      </c>
      <c r="C855">
        <v>2019</v>
      </c>
      <c r="D855" t="s">
        <v>1735</v>
      </c>
      <c r="E855" t="s">
        <v>990</v>
      </c>
      <c r="F855" t="s">
        <v>71</v>
      </c>
      <c r="G855" t="s">
        <v>106</v>
      </c>
      <c r="H855" t="s">
        <v>316</v>
      </c>
      <c r="I855" t="s">
        <v>107</v>
      </c>
      <c r="J855" t="s">
        <v>130</v>
      </c>
      <c r="K855" t="s">
        <v>59</v>
      </c>
      <c r="L855" t="s">
        <v>67</v>
      </c>
      <c r="M855" t="s">
        <v>61</v>
      </c>
      <c r="N855" s="34">
        <v>43726</v>
      </c>
      <c r="O855" s="62">
        <v>10650</v>
      </c>
      <c r="P855" s="62">
        <v>17100</v>
      </c>
      <c r="Q855" s="62">
        <v>6450</v>
      </c>
      <c r="R855">
        <v>3</v>
      </c>
      <c r="S855" s="62">
        <v>51300</v>
      </c>
      <c r="T855" s="15">
        <v>0.1</v>
      </c>
      <c r="U855" s="62">
        <v>5130</v>
      </c>
      <c r="V855" s="62">
        <v>46170</v>
      </c>
    </row>
    <row r="856" spans="1:22" x14ac:dyDescent="0.3">
      <c r="A856" t="s">
        <v>1736</v>
      </c>
      <c r="B856" s="34">
        <v>43732</v>
      </c>
      <c r="C856">
        <v>2019</v>
      </c>
      <c r="D856" t="s">
        <v>1315</v>
      </c>
      <c r="E856" t="s">
        <v>572</v>
      </c>
      <c r="F856" t="s">
        <v>261</v>
      </c>
      <c r="G856" t="s">
        <v>72</v>
      </c>
      <c r="H856" t="s">
        <v>146</v>
      </c>
      <c r="I856" t="s">
        <v>74</v>
      </c>
      <c r="J856" t="s">
        <v>390</v>
      </c>
      <c r="K856" t="s">
        <v>59</v>
      </c>
      <c r="L856" t="s">
        <v>67</v>
      </c>
      <c r="M856" t="s">
        <v>61</v>
      </c>
      <c r="N856" s="34">
        <v>43733</v>
      </c>
      <c r="O856" s="62">
        <v>19650</v>
      </c>
      <c r="P856" s="62">
        <v>42600</v>
      </c>
      <c r="Q856" s="62">
        <v>22950</v>
      </c>
      <c r="R856">
        <v>9</v>
      </c>
      <c r="S856" s="62">
        <v>383400</v>
      </c>
      <c r="T856" s="15">
        <v>0.08</v>
      </c>
      <c r="U856" s="62">
        <v>30672</v>
      </c>
      <c r="V856" s="62">
        <v>352728</v>
      </c>
    </row>
    <row r="857" spans="1:22" x14ac:dyDescent="0.3">
      <c r="A857" t="s">
        <v>1737</v>
      </c>
      <c r="B857" s="34">
        <v>43734</v>
      </c>
      <c r="C857">
        <v>2019</v>
      </c>
      <c r="D857" t="s">
        <v>1065</v>
      </c>
      <c r="E857" t="s">
        <v>159</v>
      </c>
      <c r="F857" t="s">
        <v>71</v>
      </c>
      <c r="G857" t="s">
        <v>55</v>
      </c>
      <c r="H857" t="s">
        <v>122</v>
      </c>
      <c r="I857" t="s">
        <v>74</v>
      </c>
      <c r="J857" t="s">
        <v>190</v>
      </c>
      <c r="K857" t="s">
        <v>81</v>
      </c>
      <c r="L857" t="s">
        <v>60</v>
      </c>
      <c r="M857" t="s">
        <v>61</v>
      </c>
      <c r="N857" s="34">
        <v>43736</v>
      </c>
      <c r="O857" s="62">
        <v>480300</v>
      </c>
      <c r="P857" s="62">
        <v>2287200</v>
      </c>
      <c r="Q857" s="62">
        <v>1806900</v>
      </c>
      <c r="R857">
        <v>12</v>
      </c>
      <c r="S857" s="62">
        <v>27446400</v>
      </c>
      <c r="T857" s="15">
        <v>0.1</v>
      </c>
      <c r="U857" s="62">
        <v>2744640</v>
      </c>
      <c r="V857" s="62">
        <v>24701760</v>
      </c>
    </row>
    <row r="858" spans="1:22" x14ac:dyDescent="0.3">
      <c r="A858" t="s">
        <v>1738</v>
      </c>
      <c r="B858" s="34">
        <v>43735</v>
      </c>
      <c r="C858">
        <v>2019</v>
      </c>
      <c r="D858" t="s">
        <v>1530</v>
      </c>
      <c r="E858" t="s">
        <v>169</v>
      </c>
      <c r="F858" t="s">
        <v>2228</v>
      </c>
      <c r="G858" t="s">
        <v>55</v>
      </c>
      <c r="H858" t="s">
        <v>65</v>
      </c>
      <c r="I858" t="s">
        <v>92</v>
      </c>
      <c r="J858" t="s">
        <v>226</v>
      </c>
      <c r="K858" t="s">
        <v>81</v>
      </c>
      <c r="L858" t="s">
        <v>227</v>
      </c>
      <c r="M858" t="s">
        <v>61</v>
      </c>
      <c r="N858" s="34">
        <v>43735</v>
      </c>
      <c r="O858" s="62">
        <v>132300</v>
      </c>
      <c r="P858" s="62">
        <v>314850</v>
      </c>
      <c r="Q858" s="62">
        <v>182550</v>
      </c>
      <c r="R858">
        <v>2</v>
      </c>
      <c r="S858" s="62">
        <v>629700</v>
      </c>
      <c r="T858" s="15">
        <v>0.01</v>
      </c>
      <c r="U858" s="62">
        <v>6297</v>
      </c>
      <c r="V858" s="62">
        <v>623403</v>
      </c>
    </row>
    <row r="859" spans="1:22" x14ac:dyDescent="0.3">
      <c r="A859" t="s">
        <v>1739</v>
      </c>
      <c r="B859" s="34">
        <v>43735</v>
      </c>
      <c r="C859">
        <v>2019</v>
      </c>
      <c r="D859" t="s">
        <v>792</v>
      </c>
      <c r="E859" t="s">
        <v>740</v>
      </c>
      <c r="F859" t="s">
        <v>71</v>
      </c>
      <c r="G859" t="s">
        <v>55</v>
      </c>
      <c r="H859" t="s">
        <v>97</v>
      </c>
      <c r="I859" t="s">
        <v>57</v>
      </c>
      <c r="J859" t="s">
        <v>190</v>
      </c>
      <c r="K859" t="s">
        <v>81</v>
      </c>
      <c r="L859" t="s">
        <v>60</v>
      </c>
      <c r="M859" t="s">
        <v>61</v>
      </c>
      <c r="N859" s="34">
        <v>43737</v>
      </c>
      <c r="O859" s="62">
        <v>480300</v>
      </c>
      <c r="P859" s="62">
        <v>2287200</v>
      </c>
      <c r="Q859" s="62">
        <v>1806900</v>
      </c>
      <c r="R859">
        <v>37</v>
      </c>
      <c r="S859" s="62">
        <v>84626400</v>
      </c>
      <c r="T859" s="15">
        <v>0.1</v>
      </c>
      <c r="U859" s="62">
        <v>8462640</v>
      </c>
      <c r="V859" s="62">
        <v>76163760</v>
      </c>
    </row>
    <row r="860" spans="1:22" x14ac:dyDescent="0.3">
      <c r="A860" t="s">
        <v>1740</v>
      </c>
      <c r="B860" s="34">
        <v>43735</v>
      </c>
      <c r="C860">
        <v>2019</v>
      </c>
      <c r="D860" t="s">
        <v>792</v>
      </c>
      <c r="E860" t="s">
        <v>740</v>
      </c>
      <c r="F860" t="s">
        <v>71</v>
      </c>
      <c r="G860" t="s">
        <v>55</v>
      </c>
      <c r="H860" t="s">
        <v>97</v>
      </c>
      <c r="I860" t="s">
        <v>57</v>
      </c>
      <c r="J860" t="s">
        <v>300</v>
      </c>
      <c r="K860" t="s">
        <v>81</v>
      </c>
      <c r="L860" t="s">
        <v>136</v>
      </c>
      <c r="M860" t="s">
        <v>61</v>
      </c>
      <c r="N860" s="34">
        <v>43737</v>
      </c>
      <c r="O860" s="62">
        <v>302700</v>
      </c>
      <c r="P860" s="62">
        <v>531150</v>
      </c>
      <c r="Q860" s="62">
        <v>228450</v>
      </c>
      <c r="R860">
        <v>30</v>
      </c>
      <c r="S860" s="62">
        <v>15934500</v>
      </c>
      <c r="T860" s="15">
        <v>0.08</v>
      </c>
      <c r="U860" s="62">
        <v>1274760</v>
      </c>
      <c r="V860" s="62">
        <v>14659740</v>
      </c>
    </row>
    <row r="861" spans="1:22" x14ac:dyDescent="0.3">
      <c r="A861" t="s">
        <v>1741</v>
      </c>
      <c r="B861" s="34">
        <v>43735</v>
      </c>
      <c r="C861">
        <v>2019</v>
      </c>
      <c r="D861" t="s">
        <v>1742</v>
      </c>
      <c r="E861" t="s">
        <v>237</v>
      </c>
      <c r="F861" t="s">
        <v>71</v>
      </c>
      <c r="G861" t="s">
        <v>72</v>
      </c>
      <c r="H861" t="s">
        <v>112</v>
      </c>
      <c r="I861" t="s">
        <v>74</v>
      </c>
      <c r="J861" t="s">
        <v>98</v>
      </c>
      <c r="K861" t="s">
        <v>59</v>
      </c>
      <c r="L861" t="s">
        <v>60</v>
      </c>
      <c r="M861" t="s">
        <v>76</v>
      </c>
      <c r="N861" s="34">
        <v>43736</v>
      </c>
      <c r="O861" s="62">
        <v>1490850</v>
      </c>
      <c r="P861" s="62">
        <v>2443950</v>
      </c>
      <c r="Q861" s="62">
        <v>953100</v>
      </c>
      <c r="R861">
        <v>36</v>
      </c>
      <c r="S861" s="62">
        <v>87982200</v>
      </c>
      <c r="T861" s="15">
        <v>0.05</v>
      </c>
      <c r="U861" s="62">
        <v>4399110</v>
      </c>
      <c r="V861" s="62">
        <v>83583090</v>
      </c>
    </row>
    <row r="862" spans="1:22" x14ac:dyDescent="0.3">
      <c r="A862" t="s">
        <v>1743</v>
      </c>
      <c r="B862" s="34">
        <v>43735</v>
      </c>
      <c r="C862">
        <v>2019</v>
      </c>
      <c r="D862" t="s">
        <v>1530</v>
      </c>
      <c r="E862" t="s">
        <v>169</v>
      </c>
      <c r="F862" t="s">
        <v>2228</v>
      </c>
      <c r="G862" t="s">
        <v>55</v>
      </c>
      <c r="H862" t="s">
        <v>65</v>
      </c>
      <c r="I862" t="s">
        <v>92</v>
      </c>
      <c r="J862" t="s">
        <v>130</v>
      </c>
      <c r="K862" t="s">
        <v>59</v>
      </c>
      <c r="L862" t="s">
        <v>67</v>
      </c>
      <c r="M862" t="s">
        <v>61</v>
      </c>
      <c r="N862" s="34">
        <v>43740</v>
      </c>
      <c r="O862" s="62">
        <v>10650</v>
      </c>
      <c r="P862" s="62">
        <v>17100</v>
      </c>
      <c r="Q862" s="62">
        <v>6450</v>
      </c>
      <c r="R862">
        <v>31</v>
      </c>
      <c r="S862" s="62">
        <v>530100</v>
      </c>
      <c r="T862" s="15">
        <v>7.0000000000000007E-2</v>
      </c>
      <c r="U862" s="62">
        <v>37107</v>
      </c>
      <c r="V862" s="62">
        <v>492993</v>
      </c>
    </row>
    <row r="863" spans="1:22" x14ac:dyDescent="0.3">
      <c r="A863" t="s">
        <v>1744</v>
      </c>
      <c r="B863" s="34">
        <v>43736</v>
      </c>
      <c r="C863">
        <v>2019</v>
      </c>
      <c r="D863" t="s">
        <v>1063</v>
      </c>
      <c r="E863" t="s">
        <v>892</v>
      </c>
      <c r="F863" t="s">
        <v>71</v>
      </c>
      <c r="G863" t="s">
        <v>55</v>
      </c>
      <c r="H863" t="s">
        <v>97</v>
      </c>
      <c r="I863" t="s">
        <v>92</v>
      </c>
      <c r="J863" t="s">
        <v>234</v>
      </c>
      <c r="K863" t="s">
        <v>59</v>
      </c>
      <c r="L863" t="s">
        <v>60</v>
      </c>
      <c r="M863" t="s">
        <v>61</v>
      </c>
      <c r="N863" s="34">
        <v>43738</v>
      </c>
      <c r="O863" s="62">
        <v>208200</v>
      </c>
      <c r="P863" s="62">
        <v>335700</v>
      </c>
      <c r="Q863" s="62">
        <v>127500</v>
      </c>
      <c r="R863">
        <v>11</v>
      </c>
      <c r="S863" s="62">
        <v>3692700</v>
      </c>
      <c r="T863" s="15">
        <v>0.01</v>
      </c>
      <c r="U863" s="62">
        <v>36927</v>
      </c>
      <c r="V863" s="62">
        <v>3655773</v>
      </c>
    </row>
    <row r="864" spans="1:22" x14ac:dyDescent="0.3">
      <c r="A864" t="s">
        <v>1745</v>
      </c>
      <c r="B864" s="34">
        <v>43736</v>
      </c>
      <c r="C864">
        <v>2019</v>
      </c>
      <c r="D864" t="s">
        <v>307</v>
      </c>
      <c r="E864" t="s">
        <v>215</v>
      </c>
      <c r="F864" t="s">
        <v>71</v>
      </c>
      <c r="G864" t="s">
        <v>72</v>
      </c>
      <c r="H864" t="s">
        <v>146</v>
      </c>
      <c r="I864" t="s">
        <v>107</v>
      </c>
      <c r="J864" t="s">
        <v>89</v>
      </c>
      <c r="K864" t="s">
        <v>59</v>
      </c>
      <c r="L864" t="s">
        <v>67</v>
      </c>
      <c r="M864" t="s">
        <v>76</v>
      </c>
      <c r="N864" s="34">
        <v>43738</v>
      </c>
      <c r="O864" s="62">
        <v>13500</v>
      </c>
      <c r="P864" s="62">
        <v>31500</v>
      </c>
      <c r="Q864" s="62">
        <v>18000</v>
      </c>
      <c r="R864">
        <v>31</v>
      </c>
      <c r="S864" s="62">
        <v>976500</v>
      </c>
      <c r="T864" s="15">
        <v>0.08</v>
      </c>
      <c r="U864" s="62">
        <v>78120</v>
      </c>
      <c r="V864" s="62">
        <v>898380</v>
      </c>
    </row>
    <row r="865" spans="1:22" x14ac:dyDescent="0.3">
      <c r="A865" t="s">
        <v>1746</v>
      </c>
      <c r="B865" s="34">
        <v>43739</v>
      </c>
      <c r="C865">
        <v>2019</v>
      </c>
      <c r="D865" t="s">
        <v>1700</v>
      </c>
      <c r="E865" t="s">
        <v>279</v>
      </c>
      <c r="F865" t="s">
        <v>71</v>
      </c>
      <c r="G865" t="s">
        <v>55</v>
      </c>
      <c r="H865" t="s">
        <v>155</v>
      </c>
      <c r="I865" t="s">
        <v>92</v>
      </c>
      <c r="J865" t="s">
        <v>156</v>
      </c>
      <c r="K865" t="s">
        <v>81</v>
      </c>
      <c r="L865" t="s">
        <v>60</v>
      </c>
      <c r="M865" t="s">
        <v>61</v>
      </c>
      <c r="N865" s="34">
        <v>43741</v>
      </c>
      <c r="O865" s="62">
        <v>1223850</v>
      </c>
      <c r="P865" s="62">
        <v>2399850</v>
      </c>
      <c r="Q865" s="62">
        <v>1176000</v>
      </c>
      <c r="R865">
        <v>31</v>
      </c>
      <c r="S865" s="62">
        <v>74395350</v>
      </c>
      <c r="T865" s="15">
        <v>0.01</v>
      </c>
      <c r="U865" s="62">
        <v>743954</v>
      </c>
      <c r="V865" s="62">
        <v>73651397</v>
      </c>
    </row>
    <row r="866" spans="1:22" x14ac:dyDescent="0.3">
      <c r="A866" t="s">
        <v>1747</v>
      </c>
      <c r="B866" s="34">
        <v>43740</v>
      </c>
      <c r="C866">
        <v>2019</v>
      </c>
      <c r="D866" t="s">
        <v>1748</v>
      </c>
      <c r="E866" t="s">
        <v>1230</v>
      </c>
      <c r="F866" t="s">
        <v>71</v>
      </c>
      <c r="G866" t="s">
        <v>87</v>
      </c>
      <c r="H866" t="s">
        <v>122</v>
      </c>
      <c r="I866" t="s">
        <v>117</v>
      </c>
      <c r="J866" t="s">
        <v>530</v>
      </c>
      <c r="K866" t="s">
        <v>59</v>
      </c>
      <c r="L866" t="s">
        <v>136</v>
      </c>
      <c r="M866" t="s">
        <v>61</v>
      </c>
      <c r="N866" s="34">
        <v>43741</v>
      </c>
      <c r="O866" s="62">
        <v>37500</v>
      </c>
      <c r="P866" s="62">
        <v>85200</v>
      </c>
      <c r="Q866" s="62">
        <v>47700</v>
      </c>
      <c r="R866">
        <v>27</v>
      </c>
      <c r="S866" s="62">
        <v>2300400</v>
      </c>
      <c r="T866" s="15">
        <v>0.03</v>
      </c>
      <c r="U866" s="62">
        <v>69012</v>
      </c>
      <c r="V866" s="62">
        <v>2231388</v>
      </c>
    </row>
    <row r="867" spans="1:22" x14ac:dyDescent="0.3">
      <c r="A867" t="s">
        <v>1749</v>
      </c>
      <c r="B867" s="34">
        <v>43741</v>
      </c>
      <c r="C867">
        <v>2019</v>
      </c>
      <c r="D867" t="s">
        <v>1750</v>
      </c>
      <c r="E867" t="s">
        <v>1160</v>
      </c>
      <c r="F867" t="s">
        <v>71</v>
      </c>
      <c r="G867" t="s">
        <v>87</v>
      </c>
      <c r="H867" t="s">
        <v>304</v>
      </c>
      <c r="I867" t="s">
        <v>57</v>
      </c>
      <c r="J867" t="s">
        <v>238</v>
      </c>
      <c r="K867" t="s">
        <v>59</v>
      </c>
      <c r="L867" t="s">
        <v>67</v>
      </c>
      <c r="M867" t="s">
        <v>61</v>
      </c>
      <c r="N867" s="34">
        <v>43742</v>
      </c>
      <c r="O867" s="62">
        <v>323400</v>
      </c>
      <c r="P867" s="62">
        <v>548250</v>
      </c>
      <c r="Q867" s="62">
        <v>224850</v>
      </c>
      <c r="R867">
        <v>34</v>
      </c>
      <c r="S867" s="62">
        <v>18640500</v>
      </c>
      <c r="T867" s="15">
        <v>0.1</v>
      </c>
      <c r="U867" s="62">
        <v>1864050</v>
      </c>
      <c r="V867" s="62">
        <v>16776450</v>
      </c>
    </row>
    <row r="868" spans="1:22" x14ac:dyDescent="0.3">
      <c r="A868" t="s">
        <v>1751</v>
      </c>
      <c r="B868" s="34">
        <v>43741</v>
      </c>
      <c r="C868">
        <v>2019</v>
      </c>
      <c r="D868" t="s">
        <v>839</v>
      </c>
      <c r="E868" t="s">
        <v>539</v>
      </c>
      <c r="F868" t="s">
        <v>71</v>
      </c>
      <c r="G868" t="s">
        <v>87</v>
      </c>
      <c r="H868" t="s">
        <v>146</v>
      </c>
      <c r="I868" t="s">
        <v>117</v>
      </c>
      <c r="J868" t="s">
        <v>442</v>
      </c>
      <c r="K868" t="s">
        <v>59</v>
      </c>
      <c r="L868" t="s">
        <v>67</v>
      </c>
      <c r="M868" t="s">
        <v>76</v>
      </c>
      <c r="N868" s="34">
        <v>43741</v>
      </c>
      <c r="O868" s="62">
        <v>22950</v>
      </c>
      <c r="P868" s="62">
        <v>41700</v>
      </c>
      <c r="Q868" s="62">
        <v>18750</v>
      </c>
      <c r="R868">
        <v>47</v>
      </c>
      <c r="S868" s="62">
        <v>1959900</v>
      </c>
      <c r="T868" s="15">
        <v>0.1</v>
      </c>
      <c r="U868" s="62">
        <v>195990</v>
      </c>
      <c r="V868" s="62">
        <v>1763910</v>
      </c>
    </row>
    <row r="869" spans="1:22" x14ac:dyDescent="0.3">
      <c r="A869" t="s">
        <v>1752</v>
      </c>
      <c r="B869" s="34">
        <v>43741</v>
      </c>
      <c r="C869">
        <v>2019</v>
      </c>
      <c r="D869" t="s">
        <v>839</v>
      </c>
      <c r="E869" t="s">
        <v>539</v>
      </c>
      <c r="F869" t="s">
        <v>71</v>
      </c>
      <c r="G869" t="s">
        <v>87</v>
      </c>
      <c r="H869" t="s">
        <v>146</v>
      </c>
      <c r="I869" t="s">
        <v>117</v>
      </c>
      <c r="J869" t="s">
        <v>341</v>
      </c>
      <c r="K869" t="s">
        <v>59</v>
      </c>
      <c r="L869" t="s">
        <v>67</v>
      </c>
      <c r="M869" t="s">
        <v>61</v>
      </c>
      <c r="N869" s="34">
        <v>43744</v>
      </c>
      <c r="O869" s="62">
        <v>24000</v>
      </c>
      <c r="P869" s="62">
        <v>39300</v>
      </c>
      <c r="Q869" s="62">
        <v>15300</v>
      </c>
      <c r="R869">
        <v>30</v>
      </c>
      <c r="S869" s="62">
        <v>1179000</v>
      </c>
      <c r="T869" s="15">
        <v>0.05</v>
      </c>
      <c r="U869" s="62">
        <v>58950</v>
      </c>
      <c r="V869" s="62">
        <v>1120050</v>
      </c>
    </row>
    <row r="870" spans="1:22" x14ac:dyDescent="0.3">
      <c r="A870" t="s">
        <v>1753</v>
      </c>
      <c r="B870" s="34">
        <v>43746</v>
      </c>
      <c r="C870">
        <v>2019</v>
      </c>
      <c r="D870" t="s">
        <v>1039</v>
      </c>
      <c r="E870" t="s">
        <v>572</v>
      </c>
      <c r="F870" t="s">
        <v>261</v>
      </c>
      <c r="G870" t="s">
        <v>72</v>
      </c>
      <c r="H870" t="s">
        <v>146</v>
      </c>
      <c r="I870" t="s">
        <v>107</v>
      </c>
      <c r="J870" t="s">
        <v>331</v>
      </c>
      <c r="K870" t="s">
        <v>59</v>
      </c>
      <c r="L870" t="s">
        <v>67</v>
      </c>
      <c r="M870" t="s">
        <v>61</v>
      </c>
      <c r="N870" s="34">
        <v>43748</v>
      </c>
      <c r="O870" s="62">
        <v>43500</v>
      </c>
      <c r="P870" s="62">
        <v>71400</v>
      </c>
      <c r="Q870" s="62">
        <v>27900</v>
      </c>
      <c r="R870">
        <v>5</v>
      </c>
      <c r="S870" s="62">
        <v>357000</v>
      </c>
      <c r="T870" s="15">
        <v>0.09</v>
      </c>
      <c r="U870" s="62">
        <v>32130</v>
      </c>
      <c r="V870" s="62">
        <v>324870</v>
      </c>
    </row>
    <row r="871" spans="1:22" x14ac:dyDescent="0.3">
      <c r="A871" t="s">
        <v>1754</v>
      </c>
      <c r="B871" s="34">
        <v>43749</v>
      </c>
      <c r="C871">
        <v>2019</v>
      </c>
      <c r="D871" t="s">
        <v>670</v>
      </c>
      <c r="E871" t="s">
        <v>462</v>
      </c>
      <c r="F871" t="s">
        <v>71</v>
      </c>
      <c r="G871" t="s">
        <v>72</v>
      </c>
      <c r="H871" t="s">
        <v>112</v>
      </c>
      <c r="I871" t="s">
        <v>117</v>
      </c>
      <c r="J871" t="s">
        <v>437</v>
      </c>
      <c r="K871" t="s">
        <v>59</v>
      </c>
      <c r="L871" t="s">
        <v>60</v>
      </c>
      <c r="M871" t="s">
        <v>61</v>
      </c>
      <c r="N871" s="34">
        <v>43751</v>
      </c>
      <c r="O871" s="62">
        <v>27600</v>
      </c>
      <c r="P871" s="62">
        <v>43200</v>
      </c>
      <c r="Q871" s="62">
        <v>15600</v>
      </c>
      <c r="R871">
        <v>25</v>
      </c>
      <c r="S871" s="62">
        <v>1080000</v>
      </c>
      <c r="T871" s="15">
        <v>0.04</v>
      </c>
      <c r="U871" s="62">
        <v>43200</v>
      </c>
      <c r="V871" s="62">
        <v>1036800</v>
      </c>
    </row>
    <row r="872" spans="1:22" x14ac:dyDescent="0.3">
      <c r="A872" t="s">
        <v>1755</v>
      </c>
      <c r="B872" s="34">
        <v>43750</v>
      </c>
      <c r="C872">
        <v>2019</v>
      </c>
      <c r="D872" t="s">
        <v>1605</v>
      </c>
      <c r="E872" t="s">
        <v>1606</v>
      </c>
      <c r="F872" t="s">
        <v>261</v>
      </c>
      <c r="G872" t="s">
        <v>106</v>
      </c>
      <c r="H872" t="s">
        <v>97</v>
      </c>
      <c r="I872" t="s">
        <v>92</v>
      </c>
      <c r="J872" t="s">
        <v>510</v>
      </c>
      <c r="K872" t="s">
        <v>59</v>
      </c>
      <c r="L872" t="s">
        <v>67</v>
      </c>
      <c r="M872" t="s">
        <v>76</v>
      </c>
      <c r="N872" s="34">
        <v>43755</v>
      </c>
      <c r="O872" s="62">
        <v>49800</v>
      </c>
      <c r="P872" s="62">
        <v>77700</v>
      </c>
      <c r="Q872" s="62">
        <v>27900</v>
      </c>
      <c r="R872">
        <v>1</v>
      </c>
      <c r="S872" s="62">
        <v>77700</v>
      </c>
      <c r="T872" s="15">
        <v>0.02</v>
      </c>
      <c r="U872" s="62">
        <v>1554</v>
      </c>
      <c r="V872" s="62">
        <v>76146</v>
      </c>
    </row>
    <row r="873" spans="1:22" x14ac:dyDescent="0.3">
      <c r="A873" t="s">
        <v>1756</v>
      </c>
      <c r="B873" s="34">
        <v>43750</v>
      </c>
      <c r="C873">
        <v>2019</v>
      </c>
      <c r="D873" t="s">
        <v>1605</v>
      </c>
      <c r="E873" t="s">
        <v>1606</v>
      </c>
      <c r="F873" t="s">
        <v>261</v>
      </c>
      <c r="G873" t="s">
        <v>106</v>
      </c>
      <c r="H873" t="s">
        <v>97</v>
      </c>
      <c r="I873" t="s">
        <v>92</v>
      </c>
      <c r="J873" t="s">
        <v>412</v>
      </c>
      <c r="K873" t="s">
        <v>59</v>
      </c>
      <c r="L873" t="s">
        <v>67</v>
      </c>
      <c r="M873" t="s">
        <v>61</v>
      </c>
      <c r="N873" s="34">
        <v>43754</v>
      </c>
      <c r="O873" s="62">
        <v>44700</v>
      </c>
      <c r="P873" s="62">
        <v>87600</v>
      </c>
      <c r="Q873" s="62">
        <v>42900</v>
      </c>
      <c r="R873">
        <v>4</v>
      </c>
      <c r="S873" s="62">
        <v>350400</v>
      </c>
      <c r="T873" s="15">
        <v>0.09</v>
      </c>
      <c r="U873" s="62">
        <v>31536</v>
      </c>
      <c r="V873" s="62">
        <v>318864</v>
      </c>
    </row>
    <row r="874" spans="1:22" x14ac:dyDescent="0.3">
      <c r="A874" t="s">
        <v>1757</v>
      </c>
      <c r="B874" s="34">
        <v>43750</v>
      </c>
      <c r="C874">
        <v>2019</v>
      </c>
      <c r="D874" t="s">
        <v>1340</v>
      </c>
      <c r="E874" t="s">
        <v>154</v>
      </c>
      <c r="F874" t="s">
        <v>71</v>
      </c>
      <c r="G874" t="s">
        <v>72</v>
      </c>
      <c r="H874" t="s">
        <v>155</v>
      </c>
      <c r="I874" t="s">
        <v>74</v>
      </c>
      <c r="J874" t="s">
        <v>684</v>
      </c>
      <c r="K874" t="s">
        <v>59</v>
      </c>
      <c r="L874" t="s">
        <v>60</v>
      </c>
      <c r="M874" t="s">
        <v>61</v>
      </c>
      <c r="N874" s="34">
        <v>43752</v>
      </c>
      <c r="O874" s="62">
        <v>47100</v>
      </c>
      <c r="P874" s="62">
        <v>73650</v>
      </c>
      <c r="Q874" s="62">
        <v>26550</v>
      </c>
      <c r="R874">
        <v>28</v>
      </c>
      <c r="S874" s="62">
        <v>2062200</v>
      </c>
      <c r="T874" s="15">
        <v>0.08</v>
      </c>
      <c r="U874" s="62">
        <v>164976</v>
      </c>
      <c r="V874" s="62">
        <v>1897224</v>
      </c>
    </row>
    <row r="875" spans="1:22" x14ac:dyDescent="0.3">
      <c r="A875" t="s">
        <v>1758</v>
      </c>
      <c r="B875" s="34">
        <v>43751</v>
      </c>
      <c r="C875">
        <v>2019</v>
      </c>
      <c r="D875" t="s">
        <v>1759</v>
      </c>
      <c r="E875" t="s">
        <v>165</v>
      </c>
      <c r="F875" t="s">
        <v>71</v>
      </c>
      <c r="G875" t="s">
        <v>87</v>
      </c>
      <c r="H875" t="s">
        <v>88</v>
      </c>
      <c r="I875" t="s">
        <v>92</v>
      </c>
      <c r="J875" t="s">
        <v>234</v>
      </c>
      <c r="K875" t="s">
        <v>59</v>
      </c>
      <c r="L875" t="s">
        <v>60</v>
      </c>
      <c r="M875" t="s">
        <v>61</v>
      </c>
      <c r="N875" s="34">
        <v>43753</v>
      </c>
      <c r="O875" s="62">
        <v>208200</v>
      </c>
      <c r="P875" s="62">
        <v>335700</v>
      </c>
      <c r="Q875" s="62">
        <v>127500</v>
      </c>
      <c r="R875">
        <v>9</v>
      </c>
      <c r="S875" s="62">
        <v>3021300</v>
      </c>
      <c r="T875" s="15">
        <v>0.03</v>
      </c>
      <c r="U875" s="62">
        <v>90639</v>
      </c>
      <c r="V875" s="62">
        <v>2930661</v>
      </c>
    </row>
    <row r="876" spans="1:22" x14ac:dyDescent="0.3">
      <c r="A876" t="s">
        <v>1760</v>
      </c>
      <c r="B876" s="34">
        <v>43751</v>
      </c>
      <c r="C876">
        <v>2019</v>
      </c>
      <c r="D876" t="s">
        <v>902</v>
      </c>
      <c r="E876" t="s">
        <v>647</v>
      </c>
      <c r="F876" t="s">
        <v>71</v>
      </c>
      <c r="G876" t="s">
        <v>72</v>
      </c>
      <c r="H876" t="s">
        <v>97</v>
      </c>
      <c r="I876" t="s">
        <v>57</v>
      </c>
      <c r="J876" t="s">
        <v>394</v>
      </c>
      <c r="K876" t="s">
        <v>59</v>
      </c>
      <c r="L876" t="s">
        <v>67</v>
      </c>
      <c r="M876" t="s">
        <v>61</v>
      </c>
      <c r="N876" s="34">
        <v>43752</v>
      </c>
      <c r="O876" s="62">
        <v>3600</v>
      </c>
      <c r="P876" s="62">
        <v>18900</v>
      </c>
      <c r="Q876" s="62">
        <v>15300</v>
      </c>
      <c r="R876">
        <v>47</v>
      </c>
      <c r="S876" s="62">
        <v>888300</v>
      </c>
      <c r="T876" s="15">
        <v>0</v>
      </c>
      <c r="U876">
        <v>0</v>
      </c>
      <c r="V876" s="62">
        <v>888300</v>
      </c>
    </row>
    <row r="877" spans="1:22" x14ac:dyDescent="0.3">
      <c r="A877" t="s">
        <v>1761</v>
      </c>
      <c r="B877" s="34">
        <v>43753</v>
      </c>
      <c r="C877">
        <v>2019</v>
      </c>
      <c r="D877" t="s">
        <v>1253</v>
      </c>
      <c r="E877" t="s">
        <v>740</v>
      </c>
      <c r="F877" t="s">
        <v>71</v>
      </c>
      <c r="G877" t="s">
        <v>55</v>
      </c>
      <c r="H877" t="s">
        <v>97</v>
      </c>
      <c r="I877" t="s">
        <v>57</v>
      </c>
      <c r="J877" t="s">
        <v>931</v>
      </c>
      <c r="K877" t="s">
        <v>59</v>
      </c>
      <c r="L877" t="s">
        <v>60</v>
      </c>
      <c r="M877" t="s">
        <v>61</v>
      </c>
      <c r="N877" s="34">
        <v>43755</v>
      </c>
      <c r="O877" s="62">
        <v>27600</v>
      </c>
      <c r="P877" s="62">
        <v>43200</v>
      </c>
      <c r="Q877" s="62">
        <v>15600</v>
      </c>
      <c r="R877">
        <v>18</v>
      </c>
      <c r="S877" s="62">
        <v>777600</v>
      </c>
      <c r="T877" s="15">
        <v>0.03</v>
      </c>
      <c r="U877" s="62">
        <v>23328</v>
      </c>
      <c r="V877" s="62">
        <v>754272</v>
      </c>
    </row>
    <row r="878" spans="1:22" x14ac:dyDescent="0.3">
      <c r="A878" t="s">
        <v>1762</v>
      </c>
      <c r="B878" s="34">
        <v>43753</v>
      </c>
      <c r="C878">
        <v>2019</v>
      </c>
      <c r="D878" t="s">
        <v>1270</v>
      </c>
      <c r="E878" t="s">
        <v>710</v>
      </c>
      <c r="F878" t="s">
        <v>71</v>
      </c>
      <c r="G878" t="s">
        <v>72</v>
      </c>
      <c r="H878" t="s">
        <v>73</v>
      </c>
      <c r="I878" t="s">
        <v>74</v>
      </c>
      <c r="J878" t="s">
        <v>341</v>
      </c>
      <c r="K878" t="s">
        <v>59</v>
      </c>
      <c r="L878" t="s">
        <v>67</v>
      </c>
      <c r="M878" t="s">
        <v>61</v>
      </c>
      <c r="N878" s="34">
        <v>43755</v>
      </c>
      <c r="O878" s="62">
        <v>24000</v>
      </c>
      <c r="P878" s="62">
        <v>39300</v>
      </c>
      <c r="Q878" s="62">
        <v>15300</v>
      </c>
      <c r="R878">
        <v>16</v>
      </c>
      <c r="S878" s="62">
        <v>628800</v>
      </c>
      <c r="T878" s="15">
        <v>0.09</v>
      </c>
      <c r="U878" s="62">
        <v>56592</v>
      </c>
      <c r="V878" s="62">
        <v>572208</v>
      </c>
    </row>
    <row r="879" spans="1:22" x14ac:dyDescent="0.3">
      <c r="A879" t="s">
        <v>1763</v>
      </c>
      <c r="B879" s="34">
        <v>43753</v>
      </c>
      <c r="C879">
        <v>2019</v>
      </c>
      <c r="D879" t="s">
        <v>1764</v>
      </c>
      <c r="E879" t="s">
        <v>237</v>
      </c>
      <c r="F879" t="s">
        <v>71</v>
      </c>
      <c r="G879" t="s">
        <v>55</v>
      </c>
      <c r="H879" t="s">
        <v>112</v>
      </c>
      <c r="I879" t="s">
        <v>92</v>
      </c>
      <c r="J879" t="s">
        <v>252</v>
      </c>
      <c r="K879" t="s">
        <v>253</v>
      </c>
      <c r="L879" t="s">
        <v>136</v>
      </c>
      <c r="M879" t="s">
        <v>61</v>
      </c>
      <c r="N879" s="34">
        <v>43760</v>
      </c>
      <c r="O879" s="62">
        <v>82500</v>
      </c>
      <c r="P879" s="62">
        <v>183300</v>
      </c>
      <c r="Q879" s="62">
        <v>100800</v>
      </c>
      <c r="R879">
        <v>46</v>
      </c>
      <c r="S879" s="62">
        <v>8431800</v>
      </c>
      <c r="T879" s="15">
        <v>0.03</v>
      </c>
      <c r="U879" s="62">
        <v>252954</v>
      </c>
      <c r="V879" s="62">
        <v>8178846</v>
      </c>
    </row>
    <row r="880" spans="1:22" x14ac:dyDescent="0.3">
      <c r="A880" t="s">
        <v>1765</v>
      </c>
      <c r="B880" s="34">
        <v>43754</v>
      </c>
      <c r="C880">
        <v>2019</v>
      </c>
      <c r="D880" t="s">
        <v>697</v>
      </c>
      <c r="E880" t="s">
        <v>275</v>
      </c>
      <c r="F880" t="s">
        <v>71</v>
      </c>
      <c r="G880" t="s">
        <v>55</v>
      </c>
      <c r="H880" t="s">
        <v>146</v>
      </c>
      <c r="I880" t="s">
        <v>117</v>
      </c>
      <c r="J880" t="s">
        <v>863</v>
      </c>
      <c r="K880" t="s">
        <v>59</v>
      </c>
      <c r="L880" t="s">
        <v>67</v>
      </c>
      <c r="M880" t="s">
        <v>61</v>
      </c>
      <c r="N880" s="34">
        <v>43756</v>
      </c>
      <c r="O880" s="62">
        <v>13050</v>
      </c>
      <c r="P880" s="62">
        <v>27150</v>
      </c>
      <c r="Q880" s="62">
        <v>14100</v>
      </c>
      <c r="R880">
        <v>50</v>
      </c>
      <c r="S880" s="62">
        <v>1357500</v>
      </c>
      <c r="T880" s="15">
        <v>0.08</v>
      </c>
      <c r="U880" s="62">
        <v>108600</v>
      </c>
      <c r="V880" s="62">
        <v>1248900</v>
      </c>
    </row>
    <row r="881" spans="1:22" x14ac:dyDescent="0.3">
      <c r="A881" t="s">
        <v>1766</v>
      </c>
      <c r="B881" s="34">
        <v>43756</v>
      </c>
      <c r="C881">
        <v>2019</v>
      </c>
      <c r="D881" t="s">
        <v>686</v>
      </c>
      <c r="E881" t="s">
        <v>251</v>
      </c>
      <c r="F881" t="s">
        <v>71</v>
      </c>
      <c r="G881" t="s">
        <v>55</v>
      </c>
      <c r="H881" t="s">
        <v>122</v>
      </c>
      <c r="I881" t="s">
        <v>107</v>
      </c>
      <c r="J881" t="s">
        <v>446</v>
      </c>
      <c r="K881" t="s">
        <v>59</v>
      </c>
      <c r="L881" t="s">
        <v>60</v>
      </c>
      <c r="M881" t="s">
        <v>76</v>
      </c>
      <c r="N881" s="34">
        <v>43758</v>
      </c>
      <c r="O881" s="62">
        <v>33900</v>
      </c>
      <c r="P881" s="62">
        <v>53700</v>
      </c>
      <c r="Q881" s="62">
        <v>19800</v>
      </c>
      <c r="R881">
        <v>36</v>
      </c>
      <c r="S881" s="62">
        <v>1933200</v>
      </c>
      <c r="T881" s="15">
        <v>0.04</v>
      </c>
      <c r="U881" s="62">
        <v>77328</v>
      </c>
      <c r="V881" s="62">
        <v>1855872</v>
      </c>
    </row>
    <row r="882" spans="1:22" x14ac:dyDescent="0.3">
      <c r="A882" t="s">
        <v>1767</v>
      </c>
      <c r="B882" s="34">
        <v>43758</v>
      </c>
      <c r="C882">
        <v>2019</v>
      </c>
      <c r="D882" t="s">
        <v>1768</v>
      </c>
      <c r="E882" t="s">
        <v>233</v>
      </c>
      <c r="F882" t="s">
        <v>2228</v>
      </c>
      <c r="G882" t="s">
        <v>55</v>
      </c>
      <c r="H882" t="s">
        <v>65</v>
      </c>
      <c r="I882" t="s">
        <v>57</v>
      </c>
      <c r="J882" t="s">
        <v>102</v>
      </c>
      <c r="K882" t="s">
        <v>59</v>
      </c>
      <c r="L882" t="s">
        <v>67</v>
      </c>
      <c r="M882" t="s">
        <v>61</v>
      </c>
      <c r="N882" s="34">
        <v>43759</v>
      </c>
      <c r="O882" s="62">
        <v>16350</v>
      </c>
      <c r="P882" s="62">
        <v>25200</v>
      </c>
      <c r="Q882" s="62">
        <v>8850</v>
      </c>
      <c r="R882">
        <v>50</v>
      </c>
      <c r="S882" s="62">
        <v>1260000</v>
      </c>
      <c r="T882" s="15">
        <v>0.09</v>
      </c>
      <c r="U882" s="62">
        <v>113400</v>
      </c>
      <c r="V882" s="62">
        <v>1146600</v>
      </c>
    </row>
    <row r="883" spans="1:22" x14ac:dyDescent="0.3">
      <c r="A883" t="s">
        <v>1769</v>
      </c>
      <c r="B883" s="34">
        <v>43762</v>
      </c>
      <c r="C883">
        <v>2019</v>
      </c>
      <c r="D883" t="s">
        <v>1770</v>
      </c>
      <c r="E883" t="s">
        <v>86</v>
      </c>
      <c r="F883" t="s">
        <v>71</v>
      </c>
      <c r="G883" t="s">
        <v>55</v>
      </c>
      <c r="H883" t="s">
        <v>88</v>
      </c>
      <c r="I883" t="s">
        <v>117</v>
      </c>
      <c r="J883" t="s">
        <v>297</v>
      </c>
      <c r="K883" t="s">
        <v>59</v>
      </c>
      <c r="L883" t="s">
        <v>67</v>
      </c>
      <c r="M883" t="s">
        <v>61</v>
      </c>
      <c r="N883" s="34">
        <v>43763</v>
      </c>
      <c r="O883" s="62">
        <v>52200</v>
      </c>
      <c r="P883" s="62">
        <v>81450</v>
      </c>
      <c r="Q883" s="62">
        <v>29250</v>
      </c>
      <c r="R883">
        <v>2</v>
      </c>
      <c r="S883" s="62">
        <v>162900</v>
      </c>
      <c r="T883" s="15">
        <v>0.03</v>
      </c>
      <c r="U883" s="62">
        <v>4887</v>
      </c>
      <c r="V883" s="62">
        <v>158013</v>
      </c>
    </row>
    <row r="884" spans="1:22" x14ac:dyDescent="0.3">
      <c r="A884" t="s">
        <v>1771</v>
      </c>
      <c r="B884" s="34">
        <v>43763</v>
      </c>
      <c r="C884">
        <v>2019</v>
      </c>
      <c r="D884" t="s">
        <v>1772</v>
      </c>
      <c r="E884" t="s">
        <v>813</v>
      </c>
      <c r="F884" t="s">
        <v>2228</v>
      </c>
      <c r="G884" t="s">
        <v>106</v>
      </c>
      <c r="H884" t="s">
        <v>65</v>
      </c>
      <c r="I884" t="s">
        <v>117</v>
      </c>
      <c r="J884" t="s">
        <v>415</v>
      </c>
      <c r="K884" t="s">
        <v>59</v>
      </c>
      <c r="L884" t="s">
        <v>60</v>
      </c>
      <c r="M884" t="s">
        <v>61</v>
      </c>
      <c r="N884" s="34">
        <v>43764</v>
      </c>
      <c r="O884" s="62">
        <v>54750</v>
      </c>
      <c r="P884" s="62">
        <v>89700</v>
      </c>
      <c r="Q884" s="62">
        <v>34950</v>
      </c>
      <c r="R884">
        <v>22</v>
      </c>
      <c r="S884" s="62">
        <v>1973400</v>
      </c>
      <c r="T884" s="15">
        <v>7.0000000000000007E-2</v>
      </c>
      <c r="U884" s="62">
        <v>138138</v>
      </c>
      <c r="V884" s="62">
        <v>1835262</v>
      </c>
    </row>
    <row r="885" spans="1:22" x14ac:dyDescent="0.3">
      <c r="A885" t="s">
        <v>1773</v>
      </c>
      <c r="B885" s="34">
        <v>43767</v>
      </c>
      <c r="C885">
        <v>2019</v>
      </c>
      <c r="D885" t="s">
        <v>545</v>
      </c>
      <c r="E885" t="s">
        <v>180</v>
      </c>
      <c r="F885" t="s">
        <v>2228</v>
      </c>
      <c r="G885" t="s">
        <v>55</v>
      </c>
      <c r="H885" t="s">
        <v>65</v>
      </c>
      <c r="I885" t="s">
        <v>57</v>
      </c>
      <c r="J885" t="s">
        <v>190</v>
      </c>
      <c r="K885" t="s">
        <v>81</v>
      </c>
      <c r="L885" t="s">
        <v>60</v>
      </c>
      <c r="M885" t="s">
        <v>61</v>
      </c>
      <c r="N885" s="34">
        <v>43769</v>
      </c>
      <c r="O885" s="62">
        <v>480300</v>
      </c>
      <c r="P885" s="62">
        <v>2287200</v>
      </c>
      <c r="Q885" s="62">
        <v>1806900</v>
      </c>
      <c r="R885">
        <v>2</v>
      </c>
      <c r="S885" s="62">
        <v>4574400</v>
      </c>
      <c r="T885" s="15">
        <v>0.03</v>
      </c>
      <c r="U885" s="62">
        <v>137232</v>
      </c>
      <c r="V885" s="62">
        <v>4437168</v>
      </c>
    </row>
    <row r="886" spans="1:22" x14ac:dyDescent="0.3">
      <c r="A886" t="s">
        <v>1774</v>
      </c>
      <c r="B886" s="34">
        <v>43768</v>
      </c>
      <c r="C886">
        <v>2019</v>
      </c>
      <c r="D886" t="s">
        <v>1018</v>
      </c>
      <c r="E886" t="s">
        <v>1019</v>
      </c>
      <c r="F886" t="s">
        <v>261</v>
      </c>
      <c r="G886" t="s">
        <v>72</v>
      </c>
      <c r="H886" t="s">
        <v>112</v>
      </c>
      <c r="I886" t="s">
        <v>107</v>
      </c>
      <c r="J886" t="s">
        <v>661</v>
      </c>
      <c r="K886" t="s">
        <v>59</v>
      </c>
      <c r="L886" t="s">
        <v>67</v>
      </c>
      <c r="M886" t="s">
        <v>61</v>
      </c>
      <c r="N886" s="34">
        <v>43769</v>
      </c>
      <c r="O886" s="62">
        <v>13950</v>
      </c>
      <c r="P886" s="62">
        <v>24000</v>
      </c>
      <c r="Q886" s="62">
        <v>10050</v>
      </c>
      <c r="R886">
        <v>39</v>
      </c>
      <c r="S886" s="62">
        <v>936000</v>
      </c>
      <c r="T886" s="15">
        <v>0.1</v>
      </c>
      <c r="U886" s="62">
        <v>93600</v>
      </c>
      <c r="V886" s="62">
        <v>842400</v>
      </c>
    </row>
    <row r="887" spans="1:22" x14ac:dyDescent="0.3">
      <c r="A887" t="s">
        <v>1775</v>
      </c>
      <c r="B887" s="34">
        <v>43778</v>
      </c>
      <c r="C887">
        <v>2019</v>
      </c>
      <c r="D887" t="s">
        <v>1391</v>
      </c>
      <c r="E887" t="s">
        <v>1291</v>
      </c>
      <c r="F887" t="s">
        <v>71</v>
      </c>
      <c r="G887" t="s">
        <v>55</v>
      </c>
      <c r="H887" t="s">
        <v>122</v>
      </c>
      <c r="I887" t="s">
        <v>74</v>
      </c>
      <c r="J887" t="s">
        <v>1776</v>
      </c>
      <c r="K887" t="s">
        <v>81</v>
      </c>
      <c r="L887" t="s">
        <v>459</v>
      </c>
      <c r="M887" t="s">
        <v>61</v>
      </c>
      <c r="N887" s="34">
        <v>43780</v>
      </c>
      <c r="O887" s="62">
        <v>4049850</v>
      </c>
      <c r="P887" s="62">
        <v>6749850</v>
      </c>
      <c r="Q887" s="62">
        <v>2700000</v>
      </c>
      <c r="R887">
        <v>3</v>
      </c>
      <c r="S887" s="62">
        <v>20249550</v>
      </c>
      <c r="T887" s="15">
        <v>0.06</v>
      </c>
      <c r="U887" s="62">
        <v>1214973</v>
      </c>
      <c r="V887" s="62">
        <v>19034577</v>
      </c>
    </row>
    <row r="888" spans="1:22" x14ac:dyDescent="0.3">
      <c r="A888" t="s">
        <v>1777</v>
      </c>
      <c r="B888" s="34">
        <v>43779</v>
      </c>
      <c r="C888">
        <v>2019</v>
      </c>
      <c r="D888" t="s">
        <v>1245</v>
      </c>
      <c r="E888" t="s">
        <v>279</v>
      </c>
      <c r="F888" t="s">
        <v>71</v>
      </c>
      <c r="G888" t="s">
        <v>55</v>
      </c>
      <c r="H888" t="s">
        <v>155</v>
      </c>
      <c r="I888" t="s">
        <v>117</v>
      </c>
      <c r="J888" t="s">
        <v>234</v>
      </c>
      <c r="K888" t="s">
        <v>59</v>
      </c>
      <c r="L888" t="s">
        <v>60</v>
      </c>
      <c r="M888" t="s">
        <v>61</v>
      </c>
      <c r="N888" s="34">
        <v>43781</v>
      </c>
      <c r="O888" s="62">
        <v>208200</v>
      </c>
      <c r="P888" s="62">
        <v>335700</v>
      </c>
      <c r="Q888" s="62">
        <v>127500</v>
      </c>
      <c r="R888">
        <v>18</v>
      </c>
      <c r="S888" s="62">
        <v>6042600</v>
      </c>
      <c r="T888" s="15">
        <v>0.05</v>
      </c>
      <c r="U888" s="62">
        <v>302130</v>
      </c>
      <c r="V888" s="62">
        <v>5740470</v>
      </c>
    </row>
    <row r="889" spans="1:22" x14ac:dyDescent="0.3">
      <c r="A889" t="s">
        <v>1778</v>
      </c>
      <c r="B889" s="34">
        <v>43784</v>
      </c>
      <c r="C889">
        <v>2019</v>
      </c>
      <c r="D889" t="s">
        <v>847</v>
      </c>
      <c r="E889" t="s">
        <v>750</v>
      </c>
      <c r="F889" t="s">
        <v>2228</v>
      </c>
      <c r="G889" t="s">
        <v>55</v>
      </c>
      <c r="H889" t="s">
        <v>56</v>
      </c>
      <c r="I889" t="s">
        <v>107</v>
      </c>
      <c r="J889" t="s">
        <v>320</v>
      </c>
      <c r="K889" t="s">
        <v>59</v>
      </c>
      <c r="L889" t="s">
        <v>60</v>
      </c>
      <c r="M889" t="s">
        <v>61</v>
      </c>
      <c r="N889" s="34">
        <v>43786</v>
      </c>
      <c r="O889" s="62">
        <v>2682450</v>
      </c>
      <c r="P889" s="62">
        <v>6238200</v>
      </c>
      <c r="Q889" s="62">
        <v>3555750</v>
      </c>
      <c r="R889">
        <v>4</v>
      </c>
      <c r="S889" s="62">
        <v>24952800</v>
      </c>
      <c r="T889" s="15">
        <v>0.04</v>
      </c>
      <c r="U889" s="62">
        <v>998112</v>
      </c>
      <c r="V889" s="62">
        <v>23954688</v>
      </c>
    </row>
    <row r="890" spans="1:22" x14ac:dyDescent="0.3">
      <c r="A890" t="s">
        <v>1779</v>
      </c>
      <c r="B890" s="34">
        <v>43785</v>
      </c>
      <c r="C890">
        <v>2019</v>
      </c>
      <c r="D890" t="s">
        <v>1780</v>
      </c>
      <c r="E890" t="s">
        <v>154</v>
      </c>
      <c r="F890" t="s">
        <v>71</v>
      </c>
      <c r="G890" t="s">
        <v>106</v>
      </c>
      <c r="H890" t="s">
        <v>155</v>
      </c>
      <c r="I890" t="s">
        <v>107</v>
      </c>
      <c r="J890" t="s">
        <v>200</v>
      </c>
      <c r="K890" t="s">
        <v>59</v>
      </c>
      <c r="L890" t="s">
        <v>136</v>
      </c>
      <c r="M890" t="s">
        <v>61</v>
      </c>
      <c r="N890" s="34">
        <v>43786</v>
      </c>
      <c r="O890" s="62">
        <v>71850</v>
      </c>
      <c r="P890" s="62">
        <v>179550</v>
      </c>
      <c r="Q890" s="62">
        <v>107700</v>
      </c>
      <c r="R890">
        <v>49</v>
      </c>
      <c r="S890" s="62">
        <v>8797950</v>
      </c>
      <c r="T890" s="15">
        <v>0.09</v>
      </c>
      <c r="U890" s="62">
        <v>791816</v>
      </c>
      <c r="V890" s="62">
        <v>8006135</v>
      </c>
    </row>
    <row r="891" spans="1:22" x14ac:dyDescent="0.3">
      <c r="A891" t="s">
        <v>1781</v>
      </c>
      <c r="B891" s="34">
        <v>43786</v>
      </c>
      <c r="C891">
        <v>2019</v>
      </c>
      <c r="D891" t="s">
        <v>1782</v>
      </c>
      <c r="E891" t="s">
        <v>462</v>
      </c>
      <c r="F891" t="s">
        <v>71</v>
      </c>
      <c r="G891" t="s">
        <v>72</v>
      </c>
      <c r="H891" t="s">
        <v>112</v>
      </c>
      <c r="I891" t="s">
        <v>57</v>
      </c>
      <c r="J891" t="s">
        <v>398</v>
      </c>
      <c r="K891" t="s">
        <v>81</v>
      </c>
      <c r="L891" t="s">
        <v>60</v>
      </c>
      <c r="M891" t="s">
        <v>61</v>
      </c>
      <c r="N891" s="34">
        <v>43788</v>
      </c>
      <c r="O891" s="62">
        <v>817800</v>
      </c>
      <c r="P891" s="62">
        <v>1514550</v>
      </c>
      <c r="Q891" s="62">
        <v>696750</v>
      </c>
      <c r="R891">
        <v>41</v>
      </c>
      <c r="S891" s="62">
        <v>62096550</v>
      </c>
      <c r="T891" s="15">
        <v>0.03</v>
      </c>
      <c r="U891" s="62">
        <v>1862897</v>
      </c>
      <c r="V891" s="62">
        <v>60233654</v>
      </c>
    </row>
    <row r="892" spans="1:22" x14ac:dyDescent="0.3">
      <c r="A892" t="s">
        <v>1783</v>
      </c>
      <c r="B892" s="34">
        <v>43787</v>
      </c>
      <c r="C892">
        <v>2019</v>
      </c>
      <c r="D892" t="s">
        <v>318</v>
      </c>
      <c r="E892" t="s">
        <v>319</v>
      </c>
      <c r="F892" t="s">
        <v>71</v>
      </c>
      <c r="G892" t="s">
        <v>72</v>
      </c>
      <c r="H892" t="s">
        <v>194</v>
      </c>
      <c r="I892" t="s">
        <v>57</v>
      </c>
      <c r="J892" t="s">
        <v>442</v>
      </c>
      <c r="K892" t="s">
        <v>59</v>
      </c>
      <c r="L892" t="s">
        <v>67</v>
      </c>
      <c r="M892" t="s">
        <v>61</v>
      </c>
      <c r="N892" s="34">
        <v>43788</v>
      </c>
      <c r="O892" s="62">
        <v>17550</v>
      </c>
      <c r="P892" s="62">
        <v>41700</v>
      </c>
      <c r="Q892" s="62">
        <v>24150</v>
      </c>
      <c r="R892">
        <v>6</v>
      </c>
      <c r="S892" s="62">
        <v>250200</v>
      </c>
      <c r="T892" s="15">
        <v>0.01</v>
      </c>
      <c r="U892" s="62">
        <v>2502</v>
      </c>
      <c r="V892" s="62">
        <v>247698</v>
      </c>
    </row>
    <row r="893" spans="1:22" x14ac:dyDescent="0.3">
      <c r="A893" t="s">
        <v>1784</v>
      </c>
      <c r="B893" s="34">
        <v>43789</v>
      </c>
      <c r="C893">
        <v>2019</v>
      </c>
      <c r="D893" t="s">
        <v>1785</v>
      </c>
      <c r="E893" t="s">
        <v>222</v>
      </c>
      <c r="F893" t="s">
        <v>71</v>
      </c>
      <c r="G893" t="s">
        <v>87</v>
      </c>
      <c r="H893" t="s">
        <v>155</v>
      </c>
      <c r="I893" t="s">
        <v>107</v>
      </c>
      <c r="J893" t="s">
        <v>798</v>
      </c>
      <c r="K893" t="s">
        <v>59</v>
      </c>
      <c r="L893" t="s">
        <v>60</v>
      </c>
      <c r="M893" t="s">
        <v>61</v>
      </c>
      <c r="N893" s="34">
        <v>43790</v>
      </c>
      <c r="O893" s="62">
        <v>780600</v>
      </c>
      <c r="P893" s="62">
        <v>1258950</v>
      </c>
      <c r="Q893" s="62">
        <v>478350</v>
      </c>
      <c r="R893">
        <v>37</v>
      </c>
      <c r="S893" s="62">
        <v>46581150</v>
      </c>
      <c r="T893" s="15">
        <v>0.03</v>
      </c>
      <c r="U893" s="62">
        <v>1397435</v>
      </c>
      <c r="V893" s="62">
        <v>45183716</v>
      </c>
    </row>
    <row r="894" spans="1:22" x14ac:dyDescent="0.3">
      <c r="A894" t="s">
        <v>1786</v>
      </c>
      <c r="B894" s="34">
        <v>43790</v>
      </c>
      <c r="C894">
        <v>2019</v>
      </c>
      <c r="D894" t="s">
        <v>1787</v>
      </c>
      <c r="E894" t="s">
        <v>206</v>
      </c>
      <c r="F894" t="s">
        <v>71</v>
      </c>
      <c r="G894" t="s">
        <v>55</v>
      </c>
      <c r="H894" t="s">
        <v>155</v>
      </c>
      <c r="I894" t="s">
        <v>57</v>
      </c>
      <c r="J894" t="s">
        <v>500</v>
      </c>
      <c r="K894" t="s">
        <v>59</v>
      </c>
      <c r="L894" t="s">
        <v>60</v>
      </c>
      <c r="M894" t="s">
        <v>61</v>
      </c>
      <c r="N894" s="34">
        <v>43791</v>
      </c>
      <c r="O894" s="62">
        <v>36750</v>
      </c>
      <c r="P894" s="62">
        <v>58350</v>
      </c>
      <c r="Q894" s="62">
        <v>21600</v>
      </c>
      <c r="R894">
        <v>18</v>
      </c>
      <c r="S894" s="62">
        <v>1050300</v>
      </c>
      <c r="T894" s="15">
        <v>0.04</v>
      </c>
      <c r="U894" s="62">
        <v>42012</v>
      </c>
      <c r="V894" s="62">
        <v>1008288</v>
      </c>
    </row>
    <row r="895" spans="1:22" x14ac:dyDescent="0.3">
      <c r="A895" t="s">
        <v>1788</v>
      </c>
      <c r="B895" s="34">
        <v>43793</v>
      </c>
      <c r="C895">
        <v>2019</v>
      </c>
      <c r="D895" t="s">
        <v>1549</v>
      </c>
      <c r="E895" t="s">
        <v>344</v>
      </c>
      <c r="F895" t="s">
        <v>71</v>
      </c>
      <c r="G895" t="s">
        <v>87</v>
      </c>
      <c r="H895" t="s">
        <v>73</v>
      </c>
      <c r="I895" t="s">
        <v>57</v>
      </c>
      <c r="J895" t="s">
        <v>611</v>
      </c>
      <c r="K895" t="s">
        <v>59</v>
      </c>
      <c r="L895" t="s">
        <v>60</v>
      </c>
      <c r="M895" t="s">
        <v>61</v>
      </c>
      <c r="N895" s="34">
        <v>43795</v>
      </c>
      <c r="O895" s="62">
        <v>34350</v>
      </c>
      <c r="P895" s="62">
        <v>55350</v>
      </c>
      <c r="Q895" s="62">
        <v>21000</v>
      </c>
      <c r="R895">
        <v>13</v>
      </c>
      <c r="S895" s="62">
        <v>719550</v>
      </c>
      <c r="T895" s="15">
        <v>0.04</v>
      </c>
      <c r="U895" s="62">
        <v>28782</v>
      </c>
      <c r="V895" s="62">
        <v>690768</v>
      </c>
    </row>
    <row r="896" spans="1:22" x14ac:dyDescent="0.3">
      <c r="A896" t="s">
        <v>1789</v>
      </c>
      <c r="B896" s="34">
        <v>43793</v>
      </c>
      <c r="C896">
        <v>2019</v>
      </c>
      <c r="D896" t="s">
        <v>1518</v>
      </c>
      <c r="E896" t="s">
        <v>1102</v>
      </c>
      <c r="F896" t="s">
        <v>71</v>
      </c>
      <c r="G896" t="s">
        <v>72</v>
      </c>
      <c r="H896" t="s">
        <v>73</v>
      </c>
      <c r="I896" t="s">
        <v>117</v>
      </c>
      <c r="J896" t="s">
        <v>394</v>
      </c>
      <c r="K896" t="s">
        <v>59</v>
      </c>
      <c r="L896" t="s">
        <v>67</v>
      </c>
      <c r="M896" t="s">
        <v>61</v>
      </c>
      <c r="N896" s="34">
        <v>43795</v>
      </c>
      <c r="O896" s="62">
        <v>3600</v>
      </c>
      <c r="P896" s="62">
        <v>18900</v>
      </c>
      <c r="Q896" s="62">
        <v>15300</v>
      </c>
      <c r="R896">
        <v>34</v>
      </c>
      <c r="S896" s="62">
        <v>642600</v>
      </c>
      <c r="T896" s="15">
        <v>0</v>
      </c>
      <c r="U896">
        <v>0</v>
      </c>
      <c r="V896" s="62">
        <v>642600</v>
      </c>
    </row>
    <row r="897" spans="1:22" x14ac:dyDescent="0.3">
      <c r="A897" t="s">
        <v>1790</v>
      </c>
      <c r="B897" s="34">
        <v>43797</v>
      </c>
      <c r="C897">
        <v>2019</v>
      </c>
      <c r="D897" t="s">
        <v>1167</v>
      </c>
      <c r="E897" t="s">
        <v>485</v>
      </c>
      <c r="F897" t="s">
        <v>71</v>
      </c>
      <c r="G897" t="s">
        <v>72</v>
      </c>
      <c r="H897" t="s">
        <v>185</v>
      </c>
      <c r="I897" t="s">
        <v>92</v>
      </c>
      <c r="J897" t="s">
        <v>500</v>
      </c>
      <c r="K897" t="s">
        <v>59</v>
      </c>
      <c r="L897" t="s">
        <v>60</v>
      </c>
      <c r="M897" t="s">
        <v>76</v>
      </c>
      <c r="N897" s="34">
        <v>43802</v>
      </c>
      <c r="O897" s="62">
        <v>36750</v>
      </c>
      <c r="P897" s="62">
        <v>58350</v>
      </c>
      <c r="Q897" s="62">
        <v>21600</v>
      </c>
      <c r="R897">
        <v>30</v>
      </c>
      <c r="S897" s="62">
        <v>1750500</v>
      </c>
      <c r="T897" s="15">
        <v>0.09</v>
      </c>
      <c r="U897" s="62">
        <v>157545</v>
      </c>
      <c r="V897" s="62">
        <v>1592955</v>
      </c>
    </row>
    <row r="898" spans="1:22" x14ac:dyDescent="0.3">
      <c r="A898" t="s">
        <v>1791</v>
      </c>
      <c r="B898" s="34">
        <v>43799</v>
      </c>
      <c r="C898">
        <v>2019</v>
      </c>
      <c r="D898" t="s">
        <v>1096</v>
      </c>
      <c r="E898" t="s">
        <v>813</v>
      </c>
      <c r="F898" t="s">
        <v>2228</v>
      </c>
      <c r="G898" t="s">
        <v>87</v>
      </c>
      <c r="H898" t="s">
        <v>65</v>
      </c>
      <c r="I898" t="s">
        <v>57</v>
      </c>
      <c r="J898" t="s">
        <v>331</v>
      </c>
      <c r="K898" t="s">
        <v>59</v>
      </c>
      <c r="L898" t="s">
        <v>67</v>
      </c>
      <c r="M898" t="s">
        <v>61</v>
      </c>
      <c r="N898" s="34">
        <v>43800</v>
      </c>
      <c r="O898" s="62">
        <v>43500</v>
      </c>
      <c r="P898" s="62">
        <v>71400</v>
      </c>
      <c r="Q898" s="62">
        <v>27900</v>
      </c>
      <c r="R898">
        <v>1</v>
      </c>
      <c r="S898" s="62">
        <v>71400</v>
      </c>
      <c r="T898" s="15">
        <v>0.02</v>
      </c>
      <c r="U898" s="62">
        <v>1428</v>
      </c>
      <c r="V898" s="62">
        <v>69972</v>
      </c>
    </row>
    <row r="899" spans="1:22" x14ac:dyDescent="0.3">
      <c r="A899" t="s">
        <v>1792</v>
      </c>
      <c r="B899" s="34">
        <v>43800</v>
      </c>
      <c r="C899">
        <v>2019</v>
      </c>
      <c r="D899" t="s">
        <v>1672</v>
      </c>
      <c r="E899" t="s">
        <v>418</v>
      </c>
      <c r="F899" t="s">
        <v>261</v>
      </c>
      <c r="G899" t="s">
        <v>55</v>
      </c>
      <c r="H899" t="s">
        <v>97</v>
      </c>
      <c r="I899" t="s">
        <v>57</v>
      </c>
      <c r="J899" t="s">
        <v>588</v>
      </c>
      <c r="K899" t="s">
        <v>59</v>
      </c>
      <c r="L899" t="s">
        <v>60</v>
      </c>
      <c r="M899" t="s">
        <v>76</v>
      </c>
      <c r="N899" s="34">
        <v>43802</v>
      </c>
      <c r="O899" s="62">
        <v>67950</v>
      </c>
      <c r="P899" s="62">
        <v>109500</v>
      </c>
      <c r="Q899" s="62">
        <v>41550</v>
      </c>
      <c r="R899">
        <v>41</v>
      </c>
      <c r="S899" s="62">
        <v>4489500</v>
      </c>
      <c r="T899" s="15">
        <v>0.05</v>
      </c>
      <c r="U899" s="62">
        <v>224475</v>
      </c>
      <c r="V899" s="62">
        <v>4265025</v>
      </c>
    </row>
    <row r="900" spans="1:22" x14ac:dyDescent="0.3">
      <c r="A900" t="s">
        <v>1793</v>
      </c>
      <c r="B900" s="34">
        <v>43800</v>
      </c>
      <c r="C900">
        <v>2019</v>
      </c>
      <c r="D900" t="s">
        <v>1530</v>
      </c>
      <c r="E900" t="s">
        <v>169</v>
      </c>
      <c r="F900" t="s">
        <v>2228</v>
      </c>
      <c r="G900" t="s">
        <v>55</v>
      </c>
      <c r="H900" t="s">
        <v>65</v>
      </c>
      <c r="I900" t="s">
        <v>92</v>
      </c>
      <c r="J900" t="s">
        <v>284</v>
      </c>
      <c r="K900" t="s">
        <v>59</v>
      </c>
      <c r="L900" t="s">
        <v>60</v>
      </c>
      <c r="M900" t="s">
        <v>61</v>
      </c>
      <c r="N900" s="34">
        <v>43804</v>
      </c>
      <c r="O900" s="62">
        <v>33750</v>
      </c>
      <c r="P900" s="62">
        <v>55350</v>
      </c>
      <c r="Q900" s="62">
        <v>21600</v>
      </c>
      <c r="R900">
        <v>16</v>
      </c>
      <c r="S900" s="62">
        <v>885600</v>
      </c>
      <c r="T900" s="15">
        <v>0.02</v>
      </c>
      <c r="U900" s="62">
        <v>17712</v>
      </c>
      <c r="V900" s="62">
        <v>867888</v>
      </c>
    </row>
    <row r="901" spans="1:22" x14ac:dyDescent="0.3">
      <c r="A901" t="s">
        <v>1794</v>
      </c>
      <c r="B901" s="34">
        <v>43802</v>
      </c>
      <c r="C901">
        <v>2019</v>
      </c>
      <c r="D901" t="s">
        <v>987</v>
      </c>
      <c r="E901" t="s">
        <v>53</v>
      </c>
      <c r="F901" t="s">
        <v>2228</v>
      </c>
      <c r="G901" t="s">
        <v>87</v>
      </c>
      <c r="H901" t="s">
        <v>56</v>
      </c>
      <c r="I901" t="s">
        <v>92</v>
      </c>
      <c r="J901" t="s">
        <v>700</v>
      </c>
      <c r="K901" t="s">
        <v>59</v>
      </c>
      <c r="L901" t="s">
        <v>67</v>
      </c>
      <c r="M901" t="s">
        <v>61</v>
      </c>
      <c r="N901" s="34">
        <v>43807</v>
      </c>
      <c r="O901" s="62">
        <v>34650</v>
      </c>
      <c r="P901" s="62">
        <v>56700</v>
      </c>
      <c r="Q901" s="62">
        <v>22050</v>
      </c>
      <c r="R901">
        <v>28</v>
      </c>
      <c r="S901" s="62">
        <v>1587600</v>
      </c>
      <c r="T901" s="15">
        <v>0.06</v>
      </c>
      <c r="U901" s="62">
        <v>95256</v>
      </c>
      <c r="V901" s="62">
        <v>1492344</v>
      </c>
    </row>
    <row r="902" spans="1:22" x14ac:dyDescent="0.3">
      <c r="A902" t="s">
        <v>1795</v>
      </c>
      <c r="B902" s="34">
        <v>43805</v>
      </c>
      <c r="C902">
        <v>2019</v>
      </c>
      <c r="D902" t="s">
        <v>976</v>
      </c>
      <c r="E902" t="s">
        <v>977</v>
      </c>
      <c r="F902" t="s">
        <v>71</v>
      </c>
      <c r="G902" t="s">
        <v>72</v>
      </c>
      <c r="H902" t="s">
        <v>194</v>
      </c>
      <c r="I902" t="s">
        <v>107</v>
      </c>
      <c r="J902" t="s">
        <v>349</v>
      </c>
      <c r="K902" t="s">
        <v>59</v>
      </c>
      <c r="L902" t="s">
        <v>67</v>
      </c>
      <c r="M902" t="s">
        <v>61</v>
      </c>
      <c r="N902" s="34">
        <v>43807</v>
      </c>
      <c r="O902" s="62">
        <v>166650</v>
      </c>
      <c r="P902" s="62">
        <v>297600</v>
      </c>
      <c r="Q902" s="62">
        <v>130950</v>
      </c>
      <c r="R902">
        <v>22</v>
      </c>
      <c r="S902" s="62">
        <v>6547200</v>
      </c>
      <c r="T902" s="15">
        <v>0.06</v>
      </c>
      <c r="U902" s="62">
        <v>392832</v>
      </c>
      <c r="V902" s="62">
        <v>6154368</v>
      </c>
    </row>
    <row r="903" spans="1:22" x14ac:dyDescent="0.3">
      <c r="A903" t="s">
        <v>1796</v>
      </c>
      <c r="B903" s="34">
        <v>43806</v>
      </c>
      <c r="C903">
        <v>2019</v>
      </c>
      <c r="D903" t="s">
        <v>1093</v>
      </c>
      <c r="E903" t="s">
        <v>1094</v>
      </c>
      <c r="F903" t="s">
        <v>71</v>
      </c>
      <c r="G903" t="s">
        <v>55</v>
      </c>
      <c r="H903" t="s">
        <v>88</v>
      </c>
      <c r="I903" t="s">
        <v>92</v>
      </c>
      <c r="J903" t="s">
        <v>242</v>
      </c>
      <c r="K903" t="s">
        <v>81</v>
      </c>
      <c r="L903" t="s">
        <v>60</v>
      </c>
      <c r="M903" t="s">
        <v>61</v>
      </c>
      <c r="N903" s="34">
        <v>43806</v>
      </c>
      <c r="O903" s="62">
        <v>296700</v>
      </c>
      <c r="P903" s="62">
        <v>689850</v>
      </c>
      <c r="Q903" s="62">
        <v>393150</v>
      </c>
      <c r="R903">
        <v>46</v>
      </c>
      <c r="S903" s="62">
        <v>31733100</v>
      </c>
      <c r="T903" s="15">
        <v>0.1</v>
      </c>
      <c r="U903" s="62">
        <v>3173310</v>
      </c>
      <c r="V903" s="62">
        <v>28559790</v>
      </c>
    </row>
    <row r="904" spans="1:22" x14ac:dyDescent="0.3">
      <c r="A904" t="s">
        <v>1797</v>
      </c>
      <c r="B904" s="34">
        <v>43806</v>
      </c>
      <c r="C904">
        <v>2019</v>
      </c>
      <c r="D904" t="s">
        <v>676</v>
      </c>
      <c r="E904" t="s">
        <v>445</v>
      </c>
      <c r="F904" t="s">
        <v>2228</v>
      </c>
      <c r="G904" t="s">
        <v>106</v>
      </c>
      <c r="H904" t="s">
        <v>56</v>
      </c>
      <c r="I904" t="s">
        <v>107</v>
      </c>
      <c r="J904" t="s">
        <v>181</v>
      </c>
      <c r="K904" t="s">
        <v>59</v>
      </c>
      <c r="L904" t="s">
        <v>60</v>
      </c>
      <c r="M904" t="s">
        <v>61</v>
      </c>
      <c r="N904" s="34">
        <v>43809</v>
      </c>
      <c r="O904" s="62">
        <v>23850</v>
      </c>
      <c r="P904" s="62">
        <v>39150</v>
      </c>
      <c r="Q904" s="62">
        <v>15300</v>
      </c>
      <c r="R904">
        <v>34</v>
      </c>
      <c r="S904" s="62">
        <v>1331100</v>
      </c>
      <c r="T904" s="15">
        <v>0</v>
      </c>
      <c r="U904">
        <v>0</v>
      </c>
      <c r="V904" s="62">
        <v>1331100</v>
      </c>
    </row>
    <row r="905" spans="1:22" x14ac:dyDescent="0.3">
      <c r="A905" t="s">
        <v>1798</v>
      </c>
      <c r="B905" s="34">
        <v>43806</v>
      </c>
      <c r="C905">
        <v>2019</v>
      </c>
      <c r="D905" t="s">
        <v>528</v>
      </c>
      <c r="E905" t="s">
        <v>529</v>
      </c>
      <c r="F905" t="s">
        <v>261</v>
      </c>
      <c r="G905" t="s">
        <v>55</v>
      </c>
      <c r="H905" t="s">
        <v>316</v>
      </c>
      <c r="I905" t="s">
        <v>92</v>
      </c>
      <c r="J905" t="s">
        <v>751</v>
      </c>
      <c r="K905" t="s">
        <v>81</v>
      </c>
      <c r="L905" t="s">
        <v>459</v>
      </c>
      <c r="M905" t="s">
        <v>61</v>
      </c>
      <c r="N905" s="34">
        <v>43815</v>
      </c>
      <c r="O905" s="62">
        <v>5669850</v>
      </c>
      <c r="P905" s="62">
        <v>8999850</v>
      </c>
      <c r="Q905" s="62">
        <v>3330000</v>
      </c>
      <c r="R905">
        <v>16</v>
      </c>
      <c r="S905" s="62">
        <v>143997600</v>
      </c>
      <c r="T905" s="15">
        <v>0</v>
      </c>
      <c r="U905">
        <v>0</v>
      </c>
      <c r="V905" s="62">
        <v>143997600</v>
      </c>
    </row>
    <row r="906" spans="1:22" x14ac:dyDescent="0.3">
      <c r="A906" t="s">
        <v>1799</v>
      </c>
      <c r="B906" s="34">
        <v>43806</v>
      </c>
      <c r="C906">
        <v>2019</v>
      </c>
      <c r="D906" t="s">
        <v>528</v>
      </c>
      <c r="E906" t="s">
        <v>529</v>
      </c>
      <c r="F906" t="s">
        <v>261</v>
      </c>
      <c r="G906" t="s">
        <v>55</v>
      </c>
      <c r="H906" t="s">
        <v>316</v>
      </c>
      <c r="I906" t="s">
        <v>92</v>
      </c>
      <c r="J906" t="s">
        <v>349</v>
      </c>
      <c r="K906" t="s">
        <v>59</v>
      </c>
      <c r="L906" t="s">
        <v>67</v>
      </c>
      <c r="M906" t="s">
        <v>61</v>
      </c>
      <c r="N906" s="34">
        <v>43815</v>
      </c>
      <c r="O906" s="62">
        <v>166650</v>
      </c>
      <c r="P906" s="62">
        <v>297600</v>
      </c>
      <c r="Q906" s="62">
        <v>130950</v>
      </c>
      <c r="R906">
        <v>39</v>
      </c>
      <c r="S906" s="62">
        <v>11606400</v>
      </c>
      <c r="T906" s="15">
        <v>0.01</v>
      </c>
      <c r="U906" s="62">
        <v>116064</v>
      </c>
      <c r="V906" s="62">
        <v>11490336</v>
      </c>
    </row>
    <row r="907" spans="1:22" x14ac:dyDescent="0.3">
      <c r="A907" t="s">
        <v>1800</v>
      </c>
      <c r="B907" s="34">
        <v>43806</v>
      </c>
      <c r="C907">
        <v>2019</v>
      </c>
      <c r="D907" t="s">
        <v>1628</v>
      </c>
      <c r="E907" t="s">
        <v>1363</v>
      </c>
      <c r="F907" t="s">
        <v>71</v>
      </c>
      <c r="G907" t="s">
        <v>106</v>
      </c>
      <c r="H907" t="s">
        <v>122</v>
      </c>
      <c r="I907" t="s">
        <v>117</v>
      </c>
      <c r="J907" t="s">
        <v>442</v>
      </c>
      <c r="K907" t="s">
        <v>59</v>
      </c>
      <c r="L907" t="s">
        <v>67</v>
      </c>
      <c r="M907" t="s">
        <v>61</v>
      </c>
      <c r="N907" s="34">
        <v>43806</v>
      </c>
      <c r="O907" s="62">
        <v>22950</v>
      </c>
      <c r="P907" s="62">
        <v>41700</v>
      </c>
      <c r="Q907" s="62">
        <v>18750</v>
      </c>
      <c r="R907">
        <v>23</v>
      </c>
      <c r="S907" s="62">
        <v>959100</v>
      </c>
      <c r="T907" s="15">
        <v>0.01</v>
      </c>
      <c r="U907" s="62">
        <v>9591</v>
      </c>
      <c r="V907" s="62">
        <v>949509</v>
      </c>
    </row>
    <row r="908" spans="1:22" x14ac:dyDescent="0.3">
      <c r="A908" t="s">
        <v>1801</v>
      </c>
      <c r="B908" s="34">
        <v>43806</v>
      </c>
      <c r="C908">
        <v>2019</v>
      </c>
      <c r="D908" t="s">
        <v>188</v>
      </c>
      <c r="E908" t="s">
        <v>189</v>
      </c>
      <c r="F908" t="s">
        <v>2228</v>
      </c>
      <c r="G908" t="s">
        <v>72</v>
      </c>
      <c r="H908" t="s">
        <v>56</v>
      </c>
      <c r="I908" t="s">
        <v>117</v>
      </c>
      <c r="J908" t="s">
        <v>2230</v>
      </c>
      <c r="K908" t="s">
        <v>59</v>
      </c>
      <c r="L908" t="s">
        <v>60</v>
      </c>
      <c r="M908" t="s">
        <v>61</v>
      </c>
      <c r="N908" s="34">
        <v>43807</v>
      </c>
      <c r="O908" s="62">
        <v>252750</v>
      </c>
      <c r="P908" s="62">
        <v>407700</v>
      </c>
      <c r="Q908" s="62">
        <v>154950</v>
      </c>
      <c r="R908">
        <v>50</v>
      </c>
      <c r="S908" s="62">
        <v>20385000</v>
      </c>
      <c r="T908" s="15">
        <v>0.02</v>
      </c>
      <c r="U908" s="62">
        <v>407700</v>
      </c>
      <c r="V908" s="62">
        <v>19977300</v>
      </c>
    </row>
    <row r="909" spans="1:22" x14ac:dyDescent="0.3">
      <c r="A909" t="s">
        <v>1802</v>
      </c>
      <c r="B909" s="34">
        <v>43809</v>
      </c>
      <c r="C909">
        <v>2019</v>
      </c>
      <c r="D909" t="s">
        <v>1435</v>
      </c>
      <c r="E909" t="s">
        <v>159</v>
      </c>
      <c r="F909" t="s">
        <v>71</v>
      </c>
      <c r="G909" t="s">
        <v>72</v>
      </c>
      <c r="H909" t="s">
        <v>122</v>
      </c>
      <c r="I909" t="s">
        <v>57</v>
      </c>
      <c r="J909" t="s">
        <v>488</v>
      </c>
      <c r="K909" t="s">
        <v>59</v>
      </c>
      <c r="L909" t="s">
        <v>136</v>
      </c>
      <c r="M909" t="s">
        <v>76</v>
      </c>
      <c r="N909" s="34">
        <v>43810</v>
      </c>
      <c r="O909" s="62">
        <v>77850</v>
      </c>
      <c r="P909" s="62">
        <v>194700</v>
      </c>
      <c r="Q909" s="62">
        <v>116850</v>
      </c>
      <c r="R909">
        <v>42</v>
      </c>
      <c r="S909" s="62">
        <v>8177400</v>
      </c>
      <c r="T909" s="15">
        <v>0.05</v>
      </c>
      <c r="U909" s="62">
        <v>408870</v>
      </c>
      <c r="V909" s="62">
        <v>7768530</v>
      </c>
    </row>
    <row r="910" spans="1:22" x14ac:dyDescent="0.3">
      <c r="A910" t="s">
        <v>1803</v>
      </c>
      <c r="B910" s="34">
        <v>43813</v>
      </c>
      <c r="C910">
        <v>2019</v>
      </c>
      <c r="D910" t="s">
        <v>1750</v>
      </c>
      <c r="E910" t="s">
        <v>1160</v>
      </c>
      <c r="F910" t="s">
        <v>71</v>
      </c>
      <c r="G910" t="s">
        <v>87</v>
      </c>
      <c r="H910" t="s">
        <v>304</v>
      </c>
      <c r="I910" t="s">
        <v>74</v>
      </c>
      <c r="J910" t="s">
        <v>510</v>
      </c>
      <c r="K910" t="s">
        <v>59</v>
      </c>
      <c r="L910" t="s">
        <v>67</v>
      </c>
      <c r="M910" t="s">
        <v>61</v>
      </c>
      <c r="N910" s="34">
        <v>43815</v>
      </c>
      <c r="O910" s="62">
        <v>49800</v>
      </c>
      <c r="P910" s="62">
        <v>77700</v>
      </c>
      <c r="Q910" s="62">
        <v>27900</v>
      </c>
      <c r="R910">
        <v>32</v>
      </c>
      <c r="S910" s="62">
        <v>2486400</v>
      </c>
      <c r="T910" s="15">
        <v>0.06</v>
      </c>
      <c r="U910" s="62">
        <v>149184</v>
      </c>
      <c r="V910" s="62">
        <v>2337216</v>
      </c>
    </row>
    <row r="911" spans="1:22" x14ac:dyDescent="0.3">
      <c r="A911" t="s">
        <v>1804</v>
      </c>
      <c r="B911" s="34">
        <v>43816</v>
      </c>
      <c r="C911">
        <v>2019</v>
      </c>
      <c r="D911" t="s">
        <v>1805</v>
      </c>
      <c r="E911" t="s">
        <v>628</v>
      </c>
      <c r="F911" t="s">
        <v>71</v>
      </c>
      <c r="G911" t="s">
        <v>72</v>
      </c>
      <c r="H911" t="s">
        <v>304</v>
      </c>
      <c r="I911" t="s">
        <v>107</v>
      </c>
      <c r="J911" t="s">
        <v>197</v>
      </c>
      <c r="K911" t="s">
        <v>81</v>
      </c>
      <c r="L911" t="s">
        <v>60</v>
      </c>
      <c r="M911" t="s">
        <v>61</v>
      </c>
      <c r="N911" s="34">
        <v>43818</v>
      </c>
      <c r="O911" s="62">
        <v>151050</v>
      </c>
      <c r="P911" s="62">
        <v>239700</v>
      </c>
      <c r="Q911" s="62">
        <v>88650</v>
      </c>
      <c r="R911">
        <v>30</v>
      </c>
      <c r="S911" s="62">
        <v>7191000</v>
      </c>
      <c r="T911" s="15">
        <v>0.08</v>
      </c>
      <c r="U911" s="62">
        <v>575280</v>
      </c>
      <c r="V911" s="62">
        <v>6615720</v>
      </c>
    </row>
    <row r="912" spans="1:22" x14ac:dyDescent="0.3">
      <c r="A912" t="s">
        <v>1806</v>
      </c>
      <c r="B912" s="34">
        <v>43817</v>
      </c>
      <c r="C912">
        <v>2019</v>
      </c>
      <c r="D912" t="s">
        <v>1807</v>
      </c>
      <c r="E912" t="s">
        <v>977</v>
      </c>
      <c r="F912" t="s">
        <v>71</v>
      </c>
      <c r="G912" t="s">
        <v>106</v>
      </c>
      <c r="H912" t="s">
        <v>194</v>
      </c>
      <c r="I912" t="s">
        <v>117</v>
      </c>
      <c r="J912" t="s">
        <v>272</v>
      </c>
      <c r="K912" t="s">
        <v>59</v>
      </c>
      <c r="L912" t="s">
        <v>60</v>
      </c>
      <c r="M912" t="s">
        <v>61</v>
      </c>
      <c r="N912" s="34">
        <v>43820</v>
      </c>
      <c r="O912" s="62">
        <v>57600</v>
      </c>
      <c r="P912" s="62">
        <v>94500</v>
      </c>
      <c r="Q912" s="62">
        <v>36900</v>
      </c>
      <c r="R912">
        <v>40</v>
      </c>
      <c r="S912" s="62">
        <v>3780000</v>
      </c>
      <c r="T912" s="15">
        <v>0.04</v>
      </c>
      <c r="U912" s="62">
        <v>151200</v>
      </c>
      <c r="V912" s="62">
        <v>3628800</v>
      </c>
    </row>
    <row r="913" spans="1:22" x14ac:dyDescent="0.3">
      <c r="A913" t="s">
        <v>1808</v>
      </c>
      <c r="B913" s="34">
        <v>43818</v>
      </c>
      <c r="C913">
        <v>2019</v>
      </c>
      <c r="D913" t="s">
        <v>603</v>
      </c>
      <c r="E913" t="s">
        <v>587</v>
      </c>
      <c r="F913" t="s">
        <v>71</v>
      </c>
      <c r="G913" t="s">
        <v>87</v>
      </c>
      <c r="H913" t="s">
        <v>194</v>
      </c>
      <c r="I913" t="s">
        <v>117</v>
      </c>
      <c r="J913" t="s">
        <v>700</v>
      </c>
      <c r="K913" t="s">
        <v>59</v>
      </c>
      <c r="L913" t="s">
        <v>67</v>
      </c>
      <c r="M913" t="s">
        <v>61</v>
      </c>
      <c r="N913" s="34">
        <v>43820</v>
      </c>
      <c r="O913" s="62">
        <v>34650</v>
      </c>
      <c r="P913" s="62">
        <v>56700</v>
      </c>
      <c r="Q913" s="62">
        <v>22050</v>
      </c>
      <c r="R913">
        <v>38</v>
      </c>
      <c r="S913" s="62">
        <v>2154600</v>
      </c>
      <c r="T913" s="15">
        <v>0.03</v>
      </c>
      <c r="U913" s="62">
        <v>64638</v>
      </c>
      <c r="V913" s="62">
        <v>2089962</v>
      </c>
    </row>
    <row r="914" spans="1:22" x14ac:dyDescent="0.3">
      <c r="A914" t="s">
        <v>1809</v>
      </c>
      <c r="B914" s="34">
        <v>43819</v>
      </c>
      <c r="C914">
        <v>2019</v>
      </c>
      <c r="D914" t="s">
        <v>728</v>
      </c>
      <c r="E914" t="s">
        <v>539</v>
      </c>
      <c r="F914" t="s">
        <v>71</v>
      </c>
      <c r="G914" t="s">
        <v>55</v>
      </c>
      <c r="H914" t="s">
        <v>146</v>
      </c>
      <c r="I914" t="s">
        <v>117</v>
      </c>
      <c r="J914" t="s">
        <v>573</v>
      </c>
      <c r="K914" t="s">
        <v>81</v>
      </c>
      <c r="L914" t="s">
        <v>60</v>
      </c>
      <c r="M914" t="s">
        <v>76</v>
      </c>
      <c r="N914" s="34">
        <v>43821</v>
      </c>
      <c r="O914" s="62">
        <v>936000</v>
      </c>
      <c r="P914" s="62">
        <v>2339850</v>
      </c>
      <c r="Q914" s="62">
        <v>1403850</v>
      </c>
      <c r="R914">
        <v>22</v>
      </c>
      <c r="S914" s="62">
        <v>51476700</v>
      </c>
      <c r="T914" s="15">
        <v>0.02</v>
      </c>
      <c r="U914" s="62">
        <v>1029534</v>
      </c>
      <c r="V914" s="62">
        <v>50447166</v>
      </c>
    </row>
    <row r="915" spans="1:22" x14ac:dyDescent="0.3">
      <c r="A915" t="s">
        <v>1810</v>
      </c>
      <c r="B915" s="34">
        <v>43819</v>
      </c>
      <c r="C915">
        <v>2019</v>
      </c>
      <c r="D915" t="s">
        <v>293</v>
      </c>
      <c r="E915" t="s">
        <v>145</v>
      </c>
      <c r="F915" t="s">
        <v>71</v>
      </c>
      <c r="G915" t="s">
        <v>106</v>
      </c>
      <c r="H915" t="s">
        <v>146</v>
      </c>
      <c r="I915" t="s">
        <v>57</v>
      </c>
      <c r="J915" t="s">
        <v>674</v>
      </c>
      <c r="K915" t="s">
        <v>59</v>
      </c>
      <c r="L915" t="s">
        <v>67</v>
      </c>
      <c r="M915" t="s">
        <v>61</v>
      </c>
      <c r="N915" s="34">
        <v>43821</v>
      </c>
      <c r="O915" s="62">
        <v>28800</v>
      </c>
      <c r="P915" s="62">
        <v>48900</v>
      </c>
      <c r="Q915" s="62">
        <v>20100</v>
      </c>
      <c r="R915">
        <v>38</v>
      </c>
      <c r="S915" s="62">
        <v>1858200</v>
      </c>
      <c r="T915" s="15">
        <v>0.02</v>
      </c>
      <c r="U915" s="62">
        <v>37164</v>
      </c>
      <c r="V915" s="62">
        <v>1821036</v>
      </c>
    </row>
    <row r="916" spans="1:22" x14ac:dyDescent="0.3">
      <c r="A916" t="s">
        <v>1811</v>
      </c>
      <c r="B916" s="34">
        <v>43826</v>
      </c>
      <c r="C916">
        <v>2019</v>
      </c>
      <c r="D916" t="s">
        <v>144</v>
      </c>
      <c r="E916" t="s">
        <v>145</v>
      </c>
      <c r="F916" t="s">
        <v>71</v>
      </c>
      <c r="G916" t="s">
        <v>106</v>
      </c>
      <c r="H916" t="s">
        <v>146</v>
      </c>
      <c r="I916" t="s">
        <v>92</v>
      </c>
      <c r="J916" t="s">
        <v>1003</v>
      </c>
      <c r="K916" t="s">
        <v>59</v>
      </c>
      <c r="L916" t="s">
        <v>60</v>
      </c>
      <c r="M916" t="s">
        <v>76</v>
      </c>
      <c r="N916" s="34">
        <v>43833</v>
      </c>
      <c r="O916" s="62">
        <v>60450</v>
      </c>
      <c r="P916" s="62">
        <v>140700</v>
      </c>
      <c r="Q916" s="62">
        <v>80250</v>
      </c>
      <c r="R916">
        <v>46</v>
      </c>
      <c r="S916" s="62">
        <v>6472200</v>
      </c>
      <c r="T916" s="15">
        <v>0.09</v>
      </c>
      <c r="U916" s="62">
        <v>582498</v>
      </c>
      <c r="V916" s="62">
        <v>5889702</v>
      </c>
    </row>
    <row r="917" spans="1:22" x14ac:dyDescent="0.3">
      <c r="A917" t="s">
        <v>1812</v>
      </c>
      <c r="B917" s="34">
        <v>43827</v>
      </c>
      <c r="C917">
        <v>2019</v>
      </c>
      <c r="D917" t="s">
        <v>1813</v>
      </c>
      <c r="E917" t="s">
        <v>53</v>
      </c>
      <c r="F917" t="s">
        <v>2228</v>
      </c>
      <c r="G917" t="s">
        <v>55</v>
      </c>
      <c r="H917" t="s">
        <v>56</v>
      </c>
      <c r="I917" t="s">
        <v>57</v>
      </c>
      <c r="J917" t="s">
        <v>629</v>
      </c>
      <c r="K917" t="s">
        <v>59</v>
      </c>
      <c r="L917" t="s">
        <v>67</v>
      </c>
      <c r="M917" t="s">
        <v>61</v>
      </c>
      <c r="N917" s="34">
        <v>43829</v>
      </c>
      <c r="O917" s="62">
        <v>26400</v>
      </c>
      <c r="P917" s="62">
        <v>44100</v>
      </c>
      <c r="Q917" s="62">
        <v>17700</v>
      </c>
      <c r="R917">
        <v>26</v>
      </c>
      <c r="S917" s="62">
        <v>1146600</v>
      </c>
      <c r="T917" s="15">
        <v>0.03</v>
      </c>
      <c r="U917" s="62">
        <v>34398</v>
      </c>
      <c r="V917" s="62">
        <v>1112202</v>
      </c>
    </row>
    <row r="918" spans="1:22" x14ac:dyDescent="0.3">
      <c r="A918" t="s">
        <v>1814</v>
      </c>
      <c r="B918" s="34">
        <v>43828</v>
      </c>
      <c r="C918">
        <v>2019</v>
      </c>
      <c r="D918" t="s">
        <v>742</v>
      </c>
      <c r="E918" t="s">
        <v>455</v>
      </c>
      <c r="F918" t="s">
        <v>71</v>
      </c>
      <c r="G918" t="s">
        <v>106</v>
      </c>
      <c r="H918" t="s">
        <v>155</v>
      </c>
      <c r="I918" t="s">
        <v>57</v>
      </c>
      <c r="J918" t="s">
        <v>718</v>
      </c>
      <c r="K918" t="s">
        <v>81</v>
      </c>
      <c r="L918" t="s">
        <v>82</v>
      </c>
      <c r="M918" t="s">
        <v>83</v>
      </c>
      <c r="N918" s="34">
        <v>43829</v>
      </c>
      <c r="O918" s="62">
        <v>3294150</v>
      </c>
      <c r="P918" s="62">
        <v>8034600</v>
      </c>
      <c r="Q918" s="62">
        <v>4740450</v>
      </c>
      <c r="R918">
        <v>44</v>
      </c>
      <c r="S918" s="62">
        <v>353522400</v>
      </c>
      <c r="T918" s="15">
        <v>0.03</v>
      </c>
      <c r="U918" s="62">
        <v>10605672</v>
      </c>
      <c r="V918" s="62">
        <v>342916728</v>
      </c>
    </row>
    <row r="919" spans="1:22" x14ac:dyDescent="0.3">
      <c r="A919" t="s">
        <v>1815</v>
      </c>
      <c r="B919" s="34">
        <v>43830</v>
      </c>
      <c r="C919">
        <v>2019</v>
      </c>
      <c r="D919" t="s">
        <v>1043</v>
      </c>
      <c r="E919" t="s">
        <v>370</v>
      </c>
      <c r="F919" t="s">
        <v>71</v>
      </c>
      <c r="G919" t="s">
        <v>55</v>
      </c>
      <c r="H919" t="s">
        <v>146</v>
      </c>
      <c r="I919" t="s">
        <v>92</v>
      </c>
      <c r="J919" t="s">
        <v>186</v>
      </c>
      <c r="K919" t="s">
        <v>81</v>
      </c>
      <c r="L919" t="s">
        <v>60</v>
      </c>
      <c r="M919" t="s">
        <v>61</v>
      </c>
      <c r="N919" s="34">
        <v>43832</v>
      </c>
      <c r="O919" s="62">
        <v>95850</v>
      </c>
      <c r="P919" s="62">
        <v>299700</v>
      </c>
      <c r="Q919" s="62">
        <v>203850</v>
      </c>
      <c r="R919">
        <v>44</v>
      </c>
      <c r="S919" s="62">
        <v>13186800</v>
      </c>
      <c r="T919" s="15">
        <v>0.03</v>
      </c>
      <c r="U919" s="62">
        <v>395604</v>
      </c>
      <c r="V919" s="62">
        <v>12791196</v>
      </c>
    </row>
    <row r="920" spans="1:22" x14ac:dyDescent="0.3">
      <c r="A920" t="s">
        <v>1816</v>
      </c>
      <c r="B920" s="34">
        <v>43831</v>
      </c>
      <c r="C920">
        <v>2020</v>
      </c>
      <c r="D920" t="s">
        <v>492</v>
      </c>
      <c r="E920" t="s">
        <v>493</v>
      </c>
      <c r="F920" t="s">
        <v>71</v>
      </c>
      <c r="G920" t="s">
        <v>87</v>
      </c>
      <c r="H920" t="s">
        <v>112</v>
      </c>
      <c r="I920" t="s">
        <v>92</v>
      </c>
      <c r="J920" t="s">
        <v>684</v>
      </c>
      <c r="K920" t="s">
        <v>59</v>
      </c>
      <c r="L920" t="s">
        <v>60</v>
      </c>
      <c r="M920" t="s">
        <v>61</v>
      </c>
      <c r="N920" s="34">
        <v>43831</v>
      </c>
      <c r="O920" s="62">
        <v>47100</v>
      </c>
      <c r="P920" s="62">
        <v>73650</v>
      </c>
      <c r="Q920" s="62">
        <v>26550</v>
      </c>
      <c r="R920">
        <v>13</v>
      </c>
      <c r="S920" s="62">
        <v>957450</v>
      </c>
      <c r="T920" s="15">
        <v>0.01</v>
      </c>
      <c r="U920" s="62">
        <v>9575</v>
      </c>
      <c r="V920" s="62">
        <v>947876</v>
      </c>
    </row>
    <row r="921" spans="1:22" x14ac:dyDescent="0.3">
      <c r="A921" t="s">
        <v>1817</v>
      </c>
      <c r="B921" s="34">
        <v>43831</v>
      </c>
      <c r="C921">
        <v>2020</v>
      </c>
      <c r="D921" t="s">
        <v>1447</v>
      </c>
      <c r="E921" t="s">
        <v>1160</v>
      </c>
      <c r="F921" t="s">
        <v>71</v>
      </c>
      <c r="G921" t="s">
        <v>106</v>
      </c>
      <c r="H921" t="s">
        <v>304</v>
      </c>
      <c r="I921" t="s">
        <v>117</v>
      </c>
      <c r="J921" t="s">
        <v>113</v>
      </c>
      <c r="K921" t="s">
        <v>59</v>
      </c>
      <c r="L921" t="s">
        <v>60</v>
      </c>
      <c r="M921" t="s">
        <v>61</v>
      </c>
      <c r="N921" s="34">
        <v>43833</v>
      </c>
      <c r="O921" s="62">
        <v>79950</v>
      </c>
      <c r="P921" s="62">
        <v>129000</v>
      </c>
      <c r="Q921" s="62">
        <v>49050</v>
      </c>
      <c r="R921">
        <v>2</v>
      </c>
      <c r="S921" s="62">
        <v>258000</v>
      </c>
      <c r="T921" s="15">
        <v>0.03</v>
      </c>
      <c r="U921" s="62">
        <v>7740</v>
      </c>
      <c r="V921" s="62">
        <v>250260</v>
      </c>
    </row>
    <row r="922" spans="1:22" x14ac:dyDescent="0.3">
      <c r="A922" t="s">
        <v>1818</v>
      </c>
      <c r="B922" s="34">
        <v>43831</v>
      </c>
      <c r="C922">
        <v>2020</v>
      </c>
      <c r="D922" t="s">
        <v>1447</v>
      </c>
      <c r="E922" t="s">
        <v>1160</v>
      </c>
      <c r="F922" t="s">
        <v>71</v>
      </c>
      <c r="G922" t="s">
        <v>106</v>
      </c>
      <c r="H922" t="s">
        <v>304</v>
      </c>
      <c r="I922" t="s">
        <v>117</v>
      </c>
      <c r="J922" t="s">
        <v>471</v>
      </c>
      <c r="K922" t="s">
        <v>59</v>
      </c>
      <c r="L922" t="s">
        <v>60</v>
      </c>
      <c r="M922" t="s">
        <v>61</v>
      </c>
      <c r="N922" s="34">
        <v>43832</v>
      </c>
      <c r="O922" s="62">
        <v>1015950</v>
      </c>
      <c r="P922" s="62">
        <v>2478000</v>
      </c>
      <c r="Q922" s="62">
        <v>1462050</v>
      </c>
      <c r="R922">
        <v>10</v>
      </c>
      <c r="S922" s="62">
        <v>24780000</v>
      </c>
      <c r="T922" s="15">
        <v>0.08</v>
      </c>
      <c r="U922" s="62">
        <v>1982400</v>
      </c>
      <c r="V922" s="62">
        <v>22797600</v>
      </c>
    </row>
    <row r="923" spans="1:22" x14ac:dyDescent="0.3">
      <c r="A923" t="s">
        <v>1819</v>
      </c>
      <c r="B923" s="34">
        <v>43833</v>
      </c>
      <c r="C923">
        <v>2020</v>
      </c>
      <c r="D923" t="s">
        <v>709</v>
      </c>
      <c r="E923" t="s">
        <v>710</v>
      </c>
      <c r="F923" t="s">
        <v>2228</v>
      </c>
      <c r="G923" t="s">
        <v>106</v>
      </c>
      <c r="H923" t="s">
        <v>65</v>
      </c>
      <c r="I923" t="s">
        <v>92</v>
      </c>
      <c r="J923" t="s">
        <v>200</v>
      </c>
      <c r="K923" t="s">
        <v>59</v>
      </c>
      <c r="L923" t="s">
        <v>136</v>
      </c>
      <c r="M923" t="s">
        <v>61</v>
      </c>
      <c r="N923" s="34">
        <v>43833</v>
      </c>
      <c r="O923" s="62">
        <v>71850</v>
      </c>
      <c r="P923" s="62">
        <v>179550</v>
      </c>
      <c r="Q923" s="62">
        <v>107700</v>
      </c>
      <c r="R923">
        <v>38</v>
      </c>
      <c r="S923" s="62">
        <v>6822900</v>
      </c>
      <c r="T923" s="15">
        <v>0.02</v>
      </c>
      <c r="U923" s="62">
        <v>136458</v>
      </c>
      <c r="V923" s="62">
        <v>6686442</v>
      </c>
    </row>
    <row r="924" spans="1:22" x14ac:dyDescent="0.3">
      <c r="A924" t="s">
        <v>1820</v>
      </c>
      <c r="B924" s="34">
        <v>43833</v>
      </c>
      <c r="C924">
        <v>2020</v>
      </c>
      <c r="D924" t="s">
        <v>1759</v>
      </c>
      <c r="E924" t="s">
        <v>165</v>
      </c>
      <c r="F924" t="s">
        <v>71</v>
      </c>
      <c r="G924" t="s">
        <v>87</v>
      </c>
      <c r="H924" t="s">
        <v>88</v>
      </c>
      <c r="I924" t="s">
        <v>92</v>
      </c>
      <c r="J924" t="s">
        <v>297</v>
      </c>
      <c r="K924" t="s">
        <v>59</v>
      </c>
      <c r="L924" t="s">
        <v>67</v>
      </c>
      <c r="M924" t="s">
        <v>61</v>
      </c>
      <c r="N924" s="34">
        <v>43833</v>
      </c>
      <c r="O924" s="62">
        <v>52200</v>
      </c>
      <c r="P924" s="62">
        <v>81450</v>
      </c>
      <c r="Q924" s="62">
        <v>29250</v>
      </c>
      <c r="R924">
        <v>12</v>
      </c>
      <c r="S924" s="62">
        <v>977400</v>
      </c>
      <c r="T924" s="15">
        <v>0.01</v>
      </c>
      <c r="U924" s="62">
        <v>9774</v>
      </c>
      <c r="V924" s="62">
        <v>967626</v>
      </c>
    </row>
    <row r="925" spans="1:22" x14ac:dyDescent="0.3">
      <c r="A925" t="s">
        <v>1821</v>
      </c>
      <c r="B925" s="34">
        <v>43834</v>
      </c>
      <c r="C925">
        <v>2020</v>
      </c>
      <c r="D925" t="s">
        <v>590</v>
      </c>
      <c r="E925" t="s">
        <v>579</v>
      </c>
      <c r="F925" t="s">
        <v>71</v>
      </c>
      <c r="G925" t="s">
        <v>72</v>
      </c>
      <c r="H925" t="s">
        <v>73</v>
      </c>
      <c r="I925" t="s">
        <v>117</v>
      </c>
      <c r="J925" t="s">
        <v>500</v>
      </c>
      <c r="K925" t="s">
        <v>59</v>
      </c>
      <c r="L925" t="s">
        <v>60</v>
      </c>
      <c r="M925" t="s">
        <v>61</v>
      </c>
      <c r="N925" s="34">
        <v>43834</v>
      </c>
      <c r="O925" s="62">
        <v>36750</v>
      </c>
      <c r="P925" s="62">
        <v>58350</v>
      </c>
      <c r="Q925" s="62">
        <v>21600</v>
      </c>
      <c r="R925">
        <v>50</v>
      </c>
      <c r="S925" s="62">
        <v>2917500</v>
      </c>
      <c r="T925" s="15">
        <v>0.08</v>
      </c>
      <c r="U925" s="62">
        <v>233400</v>
      </c>
      <c r="V925" s="62">
        <v>2684100</v>
      </c>
    </row>
    <row r="926" spans="1:22" x14ac:dyDescent="0.3">
      <c r="A926" t="s">
        <v>1822</v>
      </c>
      <c r="B926" s="34">
        <v>43835</v>
      </c>
      <c r="C926">
        <v>2020</v>
      </c>
      <c r="D926" t="s">
        <v>1375</v>
      </c>
      <c r="E926" t="s">
        <v>340</v>
      </c>
      <c r="F926" t="s">
        <v>2228</v>
      </c>
      <c r="G926" t="s">
        <v>106</v>
      </c>
      <c r="H926" t="s">
        <v>65</v>
      </c>
      <c r="I926" t="s">
        <v>117</v>
      </c>
      <c r="J926" t="s">
        <v>173</v>
      </c>
      <c r="K926" t="s">
        <v>59</v>
      </c>
      <c r="L926" t="s">
        <v>67</v>
      </c>
      <c r="M926" t="s">
        <v>61</v>
      </c>
      <c r="N926" s="34">
        <v>43836</v>
      </c>
      <c r="O926" s="62">
        <v>37800</v>
      </c>
      <c r="P926" s="62">
        <v>60000</v>
      </c>
      <c r="Q926" s="62">
        <v>22200</v>
      </c>
      <c r="R926">
        <v>22</v>
      </c>
      <c r="S926" s="62">
        <v>1320000</v>
      </c>
      <c r="T926" s="15">
        <v>0.09</v>
      </c>
      <c r="U926" s="62">
        <v>118800</v>
      </c>
      <c r="V926" s="62">
        <v>1201200</v>
      </c>
    </row>
    <row r="927" spans="1:22" x14ac:dyDescent="0.3">
      <c r="A927" t="s">
        <v>1823</v>
      </c>
      <c r="B927" s="34">
        <v>43836</v>
      </c>
      <c r="C927">
        <v>2020</v>
      </c>
      <c r="D927" t="s">
        <v>1824</v>
      </c>
      <c r="E927" t="s">
        <v>222</v>
      </c>
      <c r="F927" t="s">
        <v>71</v>
      </c>
      <c r="G927" t="s">
        <v>106</v>
      </c>
      <c r="H927" t="s">
        <v>155</v>
      </c>
      <c r="I927" t="s">
        <v>117</v>
      </c>
      <c r="J927" t="s">
        <v>345</v>
      </c>
      <c r="K927" t="s">
        <v>59</v>
      </c>
      <c r="L927" t="s">
        <v>60</v>
      </c>
      <c r="M927" t="s">
        <v>61</v>
      </c>
      <c r="N927" s="34">
        <v>43839</v>
      </c>
      <c r="O927" s="62">
        <v>51000</v>
      </c>
      <c r="P927" s="62">
        <v>81000</v>
      </c>
      <c r="Q927" s="62">
        <v>30000</v>
      </c>
      <c r="R927">
        <v>38</v>
      </c>
      <c r="S927" s="62">
        <v>3078000</v>
      </c>
      <c r="T927" s="15">
        <v>0.03</v>
      </c>
      <c r="U927" s="62">
        <v>92340</v>
      </c>
      <c r="V927" s="62">
        <v>2985660</v>
      </c>
    </row>
    <row r="928" spans="1:22" x14ac:dyDescent="0.3">
      <c r="A928" t="s">
        <v>1825</v>
      </c>
      <c r="B928" s="34">
        <v>43838</v>
      </c>
      <c r="C928">
        <v>2020</v>
      </c>
      <c r="D928" t="s">
        <v>476</v>
      </c>
      <c r="E928" t="s">
        <v>477</v>
      </c>
      <c r="F928" t="s">
        <v>261</v>
      </c>
      <c r="G928" t="s">
        <v>72</v>
      </c>
      <c r="H928" t="s">
        <v>146</v>
      </c>
      <c r="I928" t="s">
        <v>74</v>
      </c>
      <c r="J928" t="s">
        <v>419</v>
      </c>
      <c r="K928" t="s">
        <v>59</v>
      </c>
      <c r="L928" t="s">
        <v>60</v>
      </c>
      <c r="M928" t="s">
        <v>61</v>
      </c>
      <c r="N928" s="34">
        <v>43839</v>
      </c>
      <c r="O928" s="62">
        <v>66900</v>
      </c>
      <c r="P928" s="62">
        <v>163350</v>
      </c>
      <c r="Q928" s="62">
        <v>96450</v>
      </c>
      <c r="R928">
        <v>19</v>
      </c>
      <c r="S928" s="62">
        <v>3103650</v>
      </c>
      <c r="T928" s="15">
        <v>7.0000000000000007E-2</v>
      </c>
      <c r="U928" s="62">
        <v>217256</v>
      </c>
      <c r="V928" s="62">
        <v>2886395</v>
      </c>
    </row>
    <row r="929" spans="1:22" x14ac:dyDescent="0.3">
      <c r="A929" t="s">
        <v>1826</v>
      </c>
      <c r="B929" s="34">
        <v>43839</v>
      </c>
      <c r="C929">
        <v>2020</v>
      </c>
      <c r="D929" t="s">
        <v>896</v>
      </c>
      <c r="E929" t="s">
        <v>1827</v>
      </c>
      <c r="F929" t="s">
        <v>261</v>
      </c>
      <c r="G929" t="s">
        <v>106</v>
      </c>
      <c r="H929" t="s">
        <v>146</v>
      </c>
      <c r="I929" t="s">
        <v>117</v>
      </c>
      <c r="J929" t="s">
        <v>234</v>
      </c>
      <c r="K929" t="s">
        <v>59</v>
      </c>
      <c r="L929" t="s">
        <v>60</v>
      </c>
      <c r="M929" t="s">
        <v>61</v>
      </c>
      <c r="N929" s="34">
        <v>43841</v>
      </c>
      <c r="O929" s="62">
        <v>208200</v>
      </c>
      <c r="P929" s="62">
        <v>335700</v>
      </c>
      <c r="Q929" s="62">
        <v>127500</v>
      </c>
      <c r="R929">
        <v>34</v>
      </c>
      <c r="S929" s="62">
        <v>11413800</v>
      </c>
      <c r="T929" s="15">
        <v>7.0000000000000007E-2</v>
      </c>
      <c r="U929" s="62">
        <v>798966</v>
      </c>
      <c r="V929" s="62">
        <v>10614834</v>
      </c>
    </row>
    <row r="930" spans="1:22" x14ac:dyDescent="0.3">
      <c r="A930" t="s">
        <v>1828</v>
      </c>
      <c r="B930" s="34">
        <v>43839</v>
      </c>
      <c r="C930">
        <v>2020</v>
      </c>
      <c r="D930" t="s">
        <v>896</v>
      </c>
      <c r="E930" t="s">
        <v>1829</v>
      </c>
      <c r="F930" t="s">
        <v>261</v>
      </c>
      <c r="G930" t="s">
        <v>106</v>
      </c>
      <c r="H930" t="s">
        <v>146</v>
      </c>
      <c r="I930" t="s">
        <v>117</v>
      </c>
      <c r="J930" t="s">
        <v>942</v>
      </c>
      <c r="K930" t="s">
        <v>81</v>
      </c>
      <c r="L930" t="s">
        <v>60</v>
      </c>
      <c r="M930" t="s">
        <v>76</v>
      </c>
      <c r="N930" s="34">
        <v>43840</v>
      </c>
      <c r="O930" s="62">
        <v>220500</v>
      </c>
      <c r="P930" s="62">
        <v>449850</v>
      </c>
      <c r="Q930" s="62">
        <v>229350</v>
      </c>
      <c r="R930">
        <v>36</v>
      </c>
      <c r="S930" s="62">
        <v>16194600</v>
      </c>
      <c r="T930" s="15">
        <v>0.03</v>
      </c>
      <c r="U930" s="62">
        <v>485838</v>
      </c>
      <c r="V930" s="62">
        <v>15708762</v>
      </c>
    </row>
    <row r="931" spans="1:22" x14ac:dyDescent="0.3">
      <c r="A931" t="s">
        <v>1830</v>
      </c>
      <c r="B931" s="34">
        <v>43839</v>
      </c>
      <c r="C931">
        <v>2020</v>
      </c>
      <c r="D931" t="s">
        <v>835</v>
      </c>
      <c r="E931" t="s">
        <v>169</v>
      </c>
      <c r="F931" t="s">
        <v>2228</v>
      </c>
      <c r="G931" t="s">
        <v>72</v>
      </c>
      <c r="H931" t="s">
        <v>65</v>
      </c>
      <c r="I931" t="s">
        <v>92</v>
      </c>
      <c r="J931" t="s">
        <v>810</v>
      </c>
      <c r="K931" t="s">
        <v>59</v>
      </c>
      <c r="L931" t="s">
        <v>60</v>
      </c>
      <c r="M931" t="s">
        <v>61</v>
      </c>
      <c r="N931" s="34">
        <v>43848</v>
      </c>
      <c r="O931" s="62">
        <v>329550</v>
      </c>
      <c r="P931" s="62">
        <v>531600</v>
      </c>
      <c r="Q931" s="62">
        <v>202050</v>
      </c>
      <c r="R931">
        <v>44</v>
      </c>
      <c r="S931" s="62">
        <v>23390400</v>
      </c>
      <c r="T931" s="15">
        <v>0.01</v>
      </c>
      <c r="U931" s="62">
        <v>233904</v>
      </c>
      <c r="V931" s="62">
        <v>23156496</v>
      </c>
    </row>
    <row r="932" spans="1:22" x14ac:dyDescent="0.3">
      <c r="A932" t="s">
        <v>1831</v>
      </c>
      <c r="B932" s="34">
        <v>43841</v>
      </c>
      <c r="C932">
        <v>2020</v>
      </c>
      <c r="D932" t="s">
        <v>205</v>
      </c>
      <c r="E932" t="s">
        <v>206</v>
      </c>
      <c r="F932" t="s">
        <v>71</v>
      </c>
      <c r="G932" t="s">
        <v>106</v>
      </c>
      <c r="H932" t="s">
        <v>155</v>
      </c>
      <c r="I932" t="s">
        <v>57</v>
      </c>
      <c r="J932" t="s">
        <v>326</v>
      </c>
      <c r="K932" t="s">
        <v>59</v>
      </c>
      <c r="L932" t="s">
        <v>60</v>
      </c>
      <c r="M932" t="s">
        <v>61</v>
      </c>
      <c r="N932" s="34">
        <v>43843</v>
      </c>
      <c r="O932" s="62">
        <v>297450</v>
      </c>
      <c r="P932" s="62">
        <v>464700</v>
      </c>
      <c r="Q932" s="62">
        <v>167250</v>
      </c>
      <c r="R932">
        <v>30</v>
      </c>
      <c r="S932" s="62">
        <v>13941000</v>
      </c>
      <c r="T932" s="15">
        <v>0.03</v>
      </c>
      <c r="U932" s="62">
        <v>418230</v>
      </c>
      <c r="V932" s="62">
        <v>13522770</v>
      </c>
    </row>
    <row r="933" spans="1:22" x14ac:dyDescent="0.3">
      <c r="A933" t="s">
        <v>1832</v>
      </c>
      <c r="B933" s="34">
        <v>43843</v>
      </c>
      <c r="C933">
        <v>2020</v>
      </c>
      <c r="D933" t="s">
        <v>171</v>
      </c>
      <c r="E933" t="s">
        <v>172</v>
      </c>
      <c r="F933" t="s">
        <v>2228</v>
      </c>
      <c r="G933" t="s">
        <v>106</v>
      </c>
      <c r="H933" t="s">
        <v>65</v>
      </c>
      <c r="I933" t="s">
        <v>57</v>
      </c>
      <c r="J933" t="s">
        <v>142</v>
      </c>
      <c r="K933" t="s">
        <v>59</v>
      </c>
      <c r="L933" t="s">
        <v>60</v>
      </c>
      <c r="M933" t="s">
        <v>61</v>
      </c>
      <c r="N933" s="34">
        <v>43845</v>
      </c>
      <c r="O933" s="62">
        <v>68850</v>
      </c>
      <c r="P933" s="62">
        <v>109200</v>
      </c>
      <c r="Q933" s="62">
        <v>40350</v>
      </c>
      <c r="R933">
        <v>50</v>
      </c>
      <c r="S933" s="62">
        <v>5460000</v>
      </c>
      <c r="T933" s="15">
        <v>0.01</v>
      </c>
      <c r="U933" s="62">
        <v>54600</v>
      </c>
      <c r="V933" s="62">
        <v>5405400</v>
      </c>
    </row>
    <row r="934" spans="1:22" x14ac:dyDescent="0.3">
      <c r="A934" t="s">
        <v>1833</v>
      </c>
      <c r="B934" s="34">
        <v>43844</v>
      </c>
      <c r="C934">
        <v>2020</v>
      </c>
      <c r="D934" t="s">
        <v>638</v>
      </c>
      <c r="E934" t="s">
        <v>165</v>
      </c>
      <c r="F934" t="s">
        <v>71</v>
      </c>
      <c r="G934" t="s">
        <v>106</v>
      </c>
      <c r="H934" t="s">
        <v>88</v>
      </c>
      <c r="I934" t="s">
        <v>117</v>
      </c>
      <c r="J934" t="s">
        <v>326</v>
      </c>
      <c r="K934" t="s">
        <v>59</v>
      </c>
      <c r="L934" t="s">
        <v>60</v>
      </c>
      <c r="M934" t="s">
        <v>61</v>
      </c>
      <c r="N934" s="34">
        <v>43845</v>
      </c>
      <c r="O934" s="62">
        <v>297450</v>
      </c>
      <c r="P934" s="62">
        <v>464700</v>
      </c>
      <c r="Q934" s="62">
        <v>167250</v>
      </c>
      <c r="R934">
        <v>37</v>
      </c>
      <c r="S934" s="62">
        <v>17193900</v>
      </c>
      <c r="T934" s="15">
        <v>0.01</v>
      </c>
      <c r="U934" s="62">
        <v>171939</v>
      </c>
      <c r="V934" s="62">
        <v>17021961</v>
      </c>
    </row>
    <row r="935" spans="1:22" x14ac:dyDescent="0.3">
      <c r="A935" t="s">
        <v>1834</v>
      </c>
      <c r="B935" s="34">
        <v>43844</v>
      </c>
      <c r="C935">
        <v>2020</v>
      </c>
      <c r="D935" t="s">
        <v>1835</v>
      </c>
      <c r="E935" t="s">
        <v>521</v>
      </c>
      <c r="F935" t="s">
        <v>71</v>
      </c>
      <c r="G935" t="s">
        <v>55</v>
      </c>
      <c r="H935" t="s">
        <v>88</v>
      </c>
      <c r="I935" t="s">
        <v>117</v>
      </c>
      <c r="J935" t="s">
        <v>147</v>
      </c>
      <c r="K935" t="s">
        <v>59</v>
      </c>
      <c r="L935" t="s">
        <v>67</v>
      </c>
      <c r="M935" t="s">
        <v>61</v>
      </c>
      <c r="N935" s="34">
        <v>43845</v>
      </c>
      <c r="O935" s="62">
        <v>19500</v>
      </c>
      <c r="P935" s="62">
        <v>43200</v>
      </c>
      <c r="Q935" s="62">
        <v>23700</v>
      </c>
      <c r="R935">
        <v>46</v>
      </c>
      <c r="S935" s="62">
        <v>1987200</v>
      </c>
      <c r="T935" s="15">
        <v>0.05</v>
      </c>
      <c r="U935" s="62">
        <v>99360</v>
      </c>
      <c r="V935" s="62">
        <v>1887840</v>
      </c>
    </row>
    <row r="936" spans="1:22" x14ac:dyDescent="0.3">
      <c r="A936" t="s">
        <v>1836</v>
      </c>
      <c r="B936" s="34">
        <v>43849</v>
      </c>
      <c r="C936">
        <v>2020</v>
      </c>
      <c r="D936" t="s">
        <v>120</v>
      </c>
      <c r="E936" t="s">
        <v>121</v>
      </c>
      <c r="F936" t="s">
        <v>71</v>
      </c>
      <c r="G936" t="s">
        <v>72</v>
      </c>
      <c r="H936" t="s">
        <v>122</v>
      </c>
      <c r="I936" t="s">
        <v>57</v>
      </c>
      <c r="J936" t="s">
        <v>162</v>
      </c>
      <c r="K936" t="s">
        <v>59</v>
      </c>
      <c r="L936" t="s">
        <v>60</v>
      </c>
      <c r="M936" t="s">
        <v>61</v>
      </c>
      <c r="N936" s="34">
        <v>43851</v>
      </c>
      <c r="O936" s="62">
        <v>52800</v>
      </c>
      <c r="P936" s="62">
        <v>85200</v>
      </c>
      <c r="Q936" s="62">
        <v>32400</v>
      </c>
      <c r="R936">
        <v>23</v>
      </c>
      <c r="S936" s="62">
        <v>1959600</v>
      </c>
      <c r="T936" s="15">
        <v>0.02</v>
      </c>
      <c r="U936" s="62">
        <v>39192</v>
      </c>
      <c r="V936" s="62">
        <v>1920408</v>
      </c>
    </row>
    <row r="937" spans="1:22" x14ac:dyDescent="0.3">
      <c r="A937" t="s">
        <v>1837</v>
      </c>
      <c r="B937" s="34">
        <v>43851</v>
      </c>
      <c r="C937">
        <v>2020</v>
      </c>
      <c r="D937" t="s">
        <v>571</v>
      </c>
      <c r="E937" t="s">
        <v>572</v>
      </c>
      <c r="F937" t="s">
        <v>261</v>
      </c>
      <c r="G937" t="s">
        <v>72</v>
      </c>
      <c r="H937" t="s">
        <v>146</v>
      </c>
      <c r="I937" t="s">
        <v>57</v>
      </c>
      <c r="J937" t="s">
        <v>591</v>
      </c>
      <c r="K937" t="s">
        <v>59</v>
      </c>
      <c r="L937" t="s">
        <v>60</v>
      </c>
      <c r="M937" t="s">
        <v>61</v>
      </c>
      <c r="N937" s="34">
        <v>43851</v>
      </c>
      <c r="O937" s="62">
        <v>165600</v>
      </c>
      <c r="P937" s="62">
        <v>254700</v>
      </c>
      <c r="Q937" s="62">
        <v>89100</v>
      </c>
      <c r="R937">
        <v>43</v>
      </c>
      <c r="S937" s="62">
        <v>10952100</v>
      </c>
      <c r="T937" s="15">
        <v>0.09</v>
      </c>
      <c r="U937" s="62">
        <v>985689</v>
      </c>
      <c r="V937" s="62">
        <v>9966411</v>
      </c>
    </row>
    <row r="938" spans="1:22" x14ac:dyDescent="0.3">
      <c r="A938" t="s">
        <v>1838</v>
      </c>
      <c r="B938" s="34">
        <v>43854</v>
      </c>
      <c r="C938">
        <v>2020</v>
      </c>
      <c r="D938" t="s">
        <v>458</v>
      </c>
      <c r="E938" t="s">
        <v>189</v>
      </c>
      <c r="F938" t="s">
        <v>2228</v>
      </c>
      <c r="G938" t="s">
        <v>106</v>
      </c>
      <c r="H938" t="s">
        <v>56</v>
      </c>
      <c r="I938" t="s">
        <v>92</v>
      </c>
      <c r="J938" t="s">
        <v>700</v>
      </c>
      <c r="K938" t="s">
        <v>59</v>
      </c>
      <c r="L938" t="s">
        <v>67</v>
      </c>
      <c r="M938" t="s">
        <v>61</v>
      </c>
      <c r="N938" s="34">
        <v>43858</v>
      </c>
      <c r="O938" s="62">
        <v>34650</v>
      </c>
      <c r="P938" s="62">
        <v>56700</v>
      </c>
      <c r="Q938" s="62">
        <v>22050</v>
      </c>
      <c r="R938">
        <v>22</v>
      </c>
      <c r="S938" s="62">
        <v>1247400</v>
      </c>
      <c r="T938" s="15">
        <v>0.1</v>
      </c>
      <c r="U938" s="62">
        <v>124740</v>
      </c>
      <c r="V938" s="62">
        <v>1122660</v>
      </c>
    </row>
    <row r="939" spans="1:22" x14ac:dyDescent="0.3">
      <c r="A939" t="s">
        <v>1839</v>
      </c>
      <c r="B939" s="34">
        <v>43855</v>
      </c>
      <c r="C939">
        <v>2020</v>
      </c>
      <c r="D939" t="s">
        <v>1768</v>
      </c>
      <c r="E939" t="s">
        <v>233</v>
      </c>
      <c r="F939" t="s">
        <v>2228</v>
      </c>
      <c r="G939" t="s">
        <v>55</v>
      </c>
      <c r="H939" t="s">
        <v>65</v>
      </c>
      <c r="I939" t="s">
        <v>107</v>
      </c>
      <c r="J939" t="s">
        <v>108</v>
      </c>
      <c r="K939" t="s">
        <v>59</v>
      </c>
      <c r="L939" t="s">
        <v>60</v>
      </c>
      <c r="M939" t="s">
        <v>61</v>
      </c>
      <c r="N939" s="34">
        <v>43857</v>
      </c>
      <c r="O939" s="62">
        <v>814350</v>
      </c>
      <c r="P939" s="62">
        <v>1357200</v>
      </c>
      <c r="Q939" s="62">
        <v>542850</v>
      </c>
      <c r="R939">
        <v>25</v>
      </c>
      <c r="S939" s="62">
        <v>33930000</v>
      </c>
      <c r="T939" s="15">
        <v>0.02</v>
      </c>
      <c r="U939" s="62">
        <v>678600</v>
      </c>
      <c r="V939" s="62">
        <v>33251400</v>
      </c>
    </row>
    <row r="940" spans="1:22" x14ac:dyDescent="0.3">
      <c r="A940" t="s">
        <v>1840</v>
      </c>
      <c r="B940" s="34">
        <v>43856</v>
      </c>
      <c r="C940">
        <v>2020</v>
      </c>
      <c r="D940" t="s">
        <v>1483</v>
      </c>
      <c r="E940" t="s">
        <v>358</v>
      </c>
      <c r="F940" t="s">
        <v>71</v>
      </c>
      <c r="G940" t="s">
        <v>72</v>
      </c>
      <c r="H940" t="s">
        <v>73</v>
      </c>
      <c r="I940" t="s">
        <v>92</v>
      </c>
      <c r="J940" t="s">
        <v>2230</v>
      </c>
      <c r="K940" t="s">
        <v>59</v>
      </c>
      <c r="L940" t="s">
        <v>60</v>
      </c>
      <c r="M940" t="s">
        <v>61</v>
      </c>
      <c r="N940" s="34">
        <v>43861</v>
      </c>
      <c r="O940" s="62">
        <v>252750</v>
      </c>
      <c r="P940" s="62">
        <v>407700</v>
      </c>
      <c r="Q940" s="62">
        <v>154950</v>
      </c>
      <c r="R940">
        <v>38</v>
      </c>
      <c r="S940" s="62">
        <v>15492600</v>
      </c>
      <c r="T940" s="15">
        <v>0.01</v>
      </c>
      <c r="U940" s="62">
        <v>154926</v>
      </c>
      <c r="V940" s="62">
        <v>15337674</v>
      </c>
    </row>
    <row r="941" spans="1:22" x14ac:dyDescent="0.3">
      <c r="A941" t="s">
        <v>1841</v>
      </c>
      <c r="B941" s="34">
        <v>43857</v>
      </c>
      <c r="C941">
        <v>2020</v>
      </c>
      <c r="D941" t="s">
        <v>482</v>
      </c>
      <c r="E941" t="s">
        <v>370</v>
      </c>
      <c r="F941" t="s">
        <v>71</v>
      </c>
      <c r="G941" t="s">
        <v>106</v>
      </c>
      <c r="H941" t="s">
        <v>146</v>
      </c>
      <c r="I941" t="s">
        <v>117</v>
      </c>
      <c r="J941" t="s">
        <v>186</v>
      </c>
      <c r="K941" t="s">
        <v>81</v>
      </c>
      <c r="L941" t="s">
        <v>60</v>
      </c>
      <c r="M941" t="s">
        <v>61</v>
      </c>
      <c r="N941" s="34">
        <v>43860</v>
      </c>
      <c r="O941" s="62">
        <v>95850</v>
      </c>
      <c r="P941" s="62">
        <v>299700</v>
      </c>
      <c r="Q941" s="62">
        <v>203850</v>
      </c>
      <c r="R941">
        <v>9</v>
      </c>
      <c r="S941" s="62">
        <v>2697300</v>
      </c>
      <c r="T941" s="15">
        <v>0.06</v>
      </c>
      <c r="U941" s="62">
        <v>161838</v>
      </c>
      <c r="V941" s="62">
        <v>2535462</v>
      </c>
    </row>
    <row r="942" spans="1:22" x14ac:dyDescent="0.3">
      <c r="A942" t="s">
        <v>1842</v>
      </c>
      <c r="B942" s="34">
        <v>43858</v>
      </c>
      <c r="C942">
        <v>2020</v>
      </c>
      <c r="D942" t="s">
        <v>1072</v>
      </c>
      <c r="E942" t="s">
        <v>1073</v>
      </c>
      <c r="F942" t="s">
        <v>2228</v>
      </c>
      <c r="G942" t="s">
        <v>72</v>
      </c>
      <c r="H942" t="s">
        <v>56</v>
      </c>
      <c r="I942" t="s">
        <v>107</v>
      </c>
      <c r="J942" t="s">
        <v>480</v>
      </c>
      <c r="K942" t="s">
        <v>253</v>
      </c>
      <c r="L942" t="s">
        <v>459</v>
      </c>
      <c r="M942" t="s">
        <v>61</v>
      </c>
      <c r="N942" s="34">
        <v>43858</v>
      </c>
      <c r="O942" s="62">
        <v>842400</v>
      </c>
      <c r="P942" s="62">
        <v>2054700</v>
      </c>
      <c r="Q942" s="62">
        <v>1212300</v>
      </c>
      <c r="R942">
        <v>27</v>
      </c>
      <c r="S942" s="62">
        <v>55476900</v>
      </c>
      <c r="T942" s="15">
        <v>0.09</v>
      </c>
      <c r="U942" s="62">
        <v>4992921</v>
      </c>
      <c r="V942" s="62">
        <v>50483979</v>
      </c>
    </row>
    <row r="943" spans="1:22" x14ac:dyDescent="0.3">
      <c r="A943" t="s">
        <v>1843</v>
      </c>
      <c r="B943" s="34">
        <v>43858</v>
      </c>
      <c r="C943">
        <v>2020</v>
      </c>
      <c r="D943" t="s">
        <v>1844</v>
      </c>
      <c r="E943" t="s">
        <v>1433</v>
      </c>
      <c r="F943" t="s">
        <v>71</v>
      </c>
      <c r="G943" t="s">
        <v>87</v>
      </c>
      <c r="H943" t="s">
        <v>194</v>
      </c>
      <c r="I943" t="s">
        <v>92</v>
      </c>
      <c r="J943" t="s">
        <v>938</v>
      </c>
      <c r="K943" t="s">
        <v>59</v>
      </c>
      <c r="L943" t="s">
        <v>67</v>
      </c>
      <c r="M943" t="s">
        <v>76</v>
      </c>
      <c r="N943" s="34">
        <v>43858</v>
      </c>
      <c r="O943" s="62">
        <v>22950</v>
      </c>
      <c r="P943" s="62">
        <v>37050</v>
      </c>
      <c r="Q943" s="62">
        <v>14100</v>
      </c>
      <c r="R943">
        <v>45</v>
      </c>
      <c r="S943" s="62">
        <v>1667250</v>
      </c>
      <c r="T943" s="15">
        <v>7.0000000000000007E-2</v>
      </c>
      <c r="U943" s="62">
        <v>116708</v>
      </c>
      <c r="V943" s="62">
        <v>1550543</v>
      </c>
    </row>
    <row r="944" spans="1:22" x14ac:dyDescent="0.3">
      <c r="A944" t="s">
        <v>1845</v>
      </c>
      <c r="B944" s="34">
        <v>43858</v>
      </c>
      <c r="C944">
        <v>2020</v>
      </c>
      <c r="D944" t="s">
        <v>1844</v>
      </c>
      <c r="E944" t="s">
        <v>1433</v>
      </c>
      <c r="F944" t="s">
        <v>71</v>
      </c>
      <c r="G944" t="s">
        <v>87</v>
      </c>
      <c r="H944" t="s">
        <v>194</v>
      </c>
      <c r="I944" t="s">
        <v>92</v>
      </c>
      <c r="J944" t="s">
        <v>297</v>
      </c>
      <c r="K944" t="s">
        <v>59</v>
      </c>
      <c r="L944" t="s">
        <v>67</v>
      </c>
      <c r="M944" t="s">
        <v>61</v>
      </c>
      <c r="N944" s="34">
        <v>43862</v>
      </c>
      <c r="O944" s="62">
        <v>52200</v>
      </c>
      <c r="P944" s="62">
        <v>81450</v>
      </c>
      <c r="Q944" s="62">
        <v>29250</v>
      </c>
      <c r="R944">
        <v>11</v>
      </c>
      <c r="S944" s="62">
        <v>895950</v>
      </c>
      <c r="T944" s="15">
        <v>0</v>
      </c>
      <c r="U944">
        <v>0</v>
      </c>
      <c r="V944" s="62">
        <v>895950</v>
      </c>
    </row>
    <row r="945" spans="1:22" x14ac:dyDescent="0.3">
      <c r="A945" t="s">
        <v>1846</v>
      </c>
      <c r="B945" s="34">
        <v>43859</v>
      </c>
      <c r="C945">
        <v>2020</v>
      </c>
      <c r="D945" t="s">
        <v>1016</v>
      </c>
      <c r="E945" t="s">
        <v>154</v>
      </c>
      <c r="F945" t="s">
        <v>71</v>
      </c>
      <c r="G945" t="s">
        <v>106</v>
      </c>
      <c r="H945" t="s">
        <v>155</v>
      </c>
      <c r="I945" t="s">
        <v>117</v>
      </c>
      <c r="J945" t="s">
        <v>93</v>
      </c>
      <c r="K945" t="s">
        <v>59</v>
      </c>
      <c r="L945" t="s">
        <v>67</v>
      </c>
      <c r="M945" t="s">
        <v>61</v>
      </c>
      <c r="N945" s="34">
        <v>43861</v>
      </c>
      <c r="O945" s="62">
        <v>16350</v>
      </c>
      <c r="P945" s="62">
        <v>39000</v>
      </c>
      <c r="Q945" s="62">
        <v>22650</v>
      </c>
      <c r="R945">
        <v>12</v>
      </c>
      <c r="S945" s="62">
        <v>468000</v>
      </c>
      <c r="T945" s="15">
        <v>0.05</v>
      </c>
      <c r="U945" s="62">
        <v>23400</v>
      </c>
      <c r="V945" s="62">
        <v>444600</v>
      </c>
    </row>
    <row r="946" spans="1:22" x14ac:dyDescent="0.3">
      <c r="A946" t="s">
        <v>1847</v>
      </c>
      <c r="B946" s="34">
        <v>43861</v>
      </c>
      <c r="C946">
        <v>2020</v>
      </c>
      <c r="D946" t="s">
        <v>1189</v>
      </c>
      <c r="E946" t="s">
        <v>551</v>
      </c>
      <c r="F946" t="s">
        <v>71</v>
      </c>
      <c r="G946" t="s">
        <v>55</v>
      </c>
      <c r="H946" t="s">
        <v>112</v>
      </c>
      <c r="I946" t="s">
        <v>117</v>
      </c>
      <c r="J946" t="s">
        <v>480</v>
      </c>
      <c r="K946" t="s">
        <v>253</v>
      </c>
      <c r="L946" t="s">
        <v>459</v>
      </c>
      <c r="M946" t="s">
        <v>61</v>
      </c>
      <c r="N946" s="34">
        <v>43864</v>
      </c>
      <c r="O946" s="62">
        <v>842400</v>
      </c>
      <c r="P946" s="62">
        <v>2054700</v>
      </c>
      <c r="Q946" s="62">
        <v>1212300</v>
      </c>
      <c r="R946">
        <v>21</v>
      </c>
      <c r="S946" s="62">
        <v>43148700</v>
      </c>
      <c r="T946" s="15">
        <v>0.05</v>
      </c>
      <c r="U946" s="62">
        <v>2157435</v>
      </c>
      <c r="V946" s="62">
        <v>40991265</v>
      </c>
    </row>
    <row r="947" spans="1:22" x14ac:dyDescent="0.3">
      <c r="A947" t="s">
        <v>1848</v>
      </c>
      <c r="B947" s="34">
        <v>43862</v>
      </c>
      <c r="C947">
        <v>2020</v>
      </c>
      <c r="D947" t="s">
        <v>1315</v>
      </c>
      <c r="E947" t="s">
        <v>572</v>
      </c>
      <c r="F947" t="s">
        <v>261</v>
      </c>
      <c r="G947" t="s">
        <v>72</v>
      </c>
      <c r="H947" t="s">
        <v>146</v>
      </c>
      <c r="I947" t="s">
        <v>74</v>
      </c>
      <c r="J947" t="s">
        <v>488</v>
      </c>
      <c r="K947" t="s">
        <v>59</v>
      </c>
      <c r="L947" t="s">
        <v>136</v>
      </c>
      <c r="M947" t="s">
        <v>61</v>
      </c>
      <c r="N947" s="34">
        <v>43864</v>
      </c>
      <c r="O947" s="62">
        <v>77850</v>
      </c>
      <c r="P947" s="62">
        <v>194700</v>
      </c>
      <c r="Q947" s="62">
        <v>116850</v>
      </c>
      <c r="R947">
        <v>49</v>
      </c>
      <c r="S947" s="62">
        <v>9540300</v>
      </c>
      <c r="T947" s="15">
        <v>0.09</v>
      </c>
      <c r="U947" s="62">
        <v>858627</v>
      </c>
      <c r="V947" s="62">
        <v>8681673</v>
      </c>
    </row>
    <row r="948" spans="1:22" x14ac:dyDescent="0.3">
      <c r="A948" t="s">
        <v>1849</v>
      </c>
      <c r="B948" s="34">
        <v>43863</v>
      </c>
      <c r="C948">
        <v>2020</v>
      </c>
      <c r="D948" t="s">
        <v>792</v>
      </c>
      <c r="E948" t="s">
        <v>740</v>
      </c>
      <c r="F948" t="s">
        <v>71</v>
      </c>
      <c r="G948" t="s">
        <v>55</v>
      </c>
      <c r="H948" t="s">
        <v>97</v>
      </c>
      <c r="I948" t="s">
        <v>107</v>
      </c>
      <c r="J948" t="s">
        <v>446</v>
      </c>
      <c r="K948" t="s">
        <v>59</v>
      </c>
      <c r="L948" t="s">
        <v>60</v>
      </c>
      <c r="M948" t="s">
        <v>61</v>
      </c>
      <c r="N948" s="34">
        <v>43863</v>
      </c>
      <c r="O948" s="62">
        <v>33900</v>
      </c>
      <c r="P948" s="62">
        <v>53700</v>
      </c>
      <c r="Q948" s="62">
        <v>19800</v>
      </c>
      <c r="R948">
        <v>34</v>
      </c>
      <c r="S948" s="62">
        <v>1825800</v>
      </c>
      <c r="T948" s="15">
        <v>7.0000000000000007E-2</v>
      </c>
      <c r="U948" s="62">
        <v>127806</v>
      </c>
      <c r="V948" s="62">
        <v>1697994</v>
      </c>
    </row>
    <row r="949" spans="1:22" x14ac:dyDescent="0.3">
      <c r="A949" t="s">
        <v>1850</v>
      </c>
      <c r="B949" s="34">
        <v>43865</v>
      </c>
      <c r="C949">
        <v>2020</v>
      </c>
      <c r="D949" t="s">
        <v>1152</v>
      </c>
      <c r="E949" t="s">
        <v>628</v>
      </c>
      <c r="F949" t="s">
        <v>71</v>
      </c>
      <c r="G949" t="s">
        <v>106</v>
      </c>
      <c r="H949" t="s">
        <v>304</v>
      </c>
      <c r="I949" t="s">
        <v>107</v>
      </c>
      <c r="J949" t="s">
        <v>181</v>
      </c>
      <c r="K949" t="s">
        <v>59</v>
      </c>
      <c r="L949" t="s">
        <v>60</v>
      </c>
      <c r="M949" t="s">
        <v>61</v>
      </c>
      <c r="N949" s="34">
        <v>43867</v>
      </c>
      <c r="O949" s="62">
        <v>23850</v>
      </c>
      <c r="P949" s="62">
        <v>39150</v>
      </c>
      <c r="Q949" s="62">
        <v>15300</v>
      </c>
      <c r="R949">
        <v>44</v>
      </c>
      <c r="S949" s="62">
        <v>1722600</v>
      </c>
      <c r="T949" s="15">
        <v>7.0000000000000007E-2</v>
      </c>
      <c r="U949" s="62">
        <v>120582</v>
      </c>
      <c r="V949" s="62">
        <v>1602018</v>
      </c>
    </row>
    <row r="950" spans="1:22" x14ac:dyDescent="0.3">
      <c r="A950" t="s">
        <v>1851</v>
      </c>
      <c r="B950" s="34">
        <v>43866</v>
      </c>
      <c r="C950">
        <v>2020</v>
      </c>
      <c r="D950" t="s">
        <v>1245</v>
      </c>
      <c r="E950" t="s">
        <v>279</v>
      </c>
      <c r="F950" t="s">
        <v>71</v>
      </c>
      <c r="G950" t="s">
        <v>87</v>
      </c>
      <c r="H950" t="s">
        <v>155</v>
      </c>
      <c r="I950" t="s">
        <v>74</v>
      </c>
      <c r="J950" t="s">
        <v>226</v>
      </c>
      <c r="K950" t="s">
        <v>81</v>
      </c>
      <c r="L950" t="s">
        <v>227</v>
      </c>
      <c r="M950" t="s">
        <v>61</v>
      </c>
      <c r="N950" s="34">
        <v>43868</v>
      </c>
      <c r="O950" s="62">
        <v>132300</v>
      </c>
      <c r="P950" s="62">
        <v>314850</v>
      </c>
      <c r="Q950" s="62">
        <v>182550</v>
      </c>
      <c r="R950">
        <v>17</v>
      </c>
      <c r="S950" s="62">
        <v>5352450</v>
      </c>
      <c r="T950" s="15">
        <v>0</v>
      </c>
      <c r="U950">
        <v>0</v>
      </c>
      <c r="V950" s="62">
        <v>5352450</v>
      </c>
    </row>
    <row r="951" spans="1:22" x14ac:dyDescent="0.3">
      <c r="A951" t="s">
        <v>1852</v>
      </c>
      <c r="B951" s="34">
        <v>43866</v>
      </c>
      <c r="C951">
        <v>2020</v>
      </c>
      <c r="D951" t="s">
        <v>128</v>
      </c>
      <c r="E951" t="s">
        <v>129</v>
      </c>
      <c r="F951" t="s">
        <v>2228</v>
      </c>
      <c r="G951" t="s">
        <v>72</v>
      </c>
      <c r="H951" t="s">
        <v>56</v>
      </c>
      <c r="I951" t="s">
        <v>92</v>
      </c>
      <c r="J951" t="s">
        <v>480</v>
      </c>
      <c r="K951" t="s">
        <v>253</v>
      </c>
      <c r="L951" t="s">
        <v>459</v>
      </c>
      <c r="M951" t="s">
        <v>61</v>
      </c>
      <c r="N951" s="34">
        <v>43873</v>
      </c>
      <c r="O951" s="62">
        <v>842400</v>
      </c>
      <c r="P951" s="62">
        <v>2054700</v>
      </c>
      <c r="Q951" s="62">
        <v>1212300</v>
      </c>
      <c r="R951">
        <v>3</v>
      </c>
      <c r="S951" s="62">
        <v>6164100</v>
      </c>
      <c r="T951" s="15">
        <v>0.1</v>
      </c>
      <c r="U951" s="62">
        <v>616410</v>
      </c>
      <c r="V951" s="62">
        <v>5547690</v>
      </c>
    </row>
    <row r="952" spans="1:22" x14ac:dyDescent="0.3">
      <c r="A952" t="s">
        <v>1853</v>
      </c>
      <c r="B952" s="34">
        <v>43866</v>
      </c>
      <c r="C952">
        <v>2020</v>
      </c>
      <c r="D952" t="s">
        <v>825</v>
      </c>
      <c r="E952" t="s">
        <v>826</v>
      </c>
      <c r="F952" t="s">
        <v>71</v>
      </c>
      <c r="G952" t="s">
        <v>87</v>
      </c>
      <c r="H952" t="s">
        <v>304</v>
      </c>
      <c r="I952" t="s">
        <v>117</v>
      </c>
      <c r="J952" t="s">
        <v>437</v>
      </c>
      <c r="K952" t="s">
        <v>59</v>
      </c>
      <c r="L952" t="s">
        <v>60</v>
      </c>
      <c r="M952" t="s">
        <v>61</v>
      </c>
      <c r="N952" s="34">
        <v>43868</v>
      </c>
      <c r="O952" s="62">
        <v>27600</v>
      </c>
      <c r="P952" s="62">
        <v>43200</v>
      </c>
      <c r="Q952" s="62">
        <v>15600</v>
      </c>
      <c r="R952">
        <v>32</v>
      </c>
      <c r="S952" s="62">
        <v>1382400</v>
      </c>
      <c r="T952" s="15">
        <v>0.01</v>
      </c>
      <c r="U952" s="62">
        <v>13824</v>
      </c>
      <c r="V952" s="62">
        <v>1368576</v>
      </c>
    </row>
    <row r="953" spans="1:22" x14ac:dyDescent="0.3">
      <c r="A953" t="s">
        <v>1854</v>
      </c>
      <c r="B953" s="34">
        <v>43868</v>
      </c>
      <c r="C953">
        <v>2020</v>
      </c>
      <c r="D953" t="s">
        <v>652</v>
      </c>
      <c r="E953" t="s">
        <v>445</v>
      </c>
      <c r="F953" t="s">
        <v>2228</v>
      </c>
      <c r="G953" t="s">
        <v>72</v>
      </c>
      <c r="H953" t="s">
        <v>56</v>
      </c>
      <c r="I953" t="s">
        <v>74</v>
      </c>
      <c r="J953" t="s">
        <v>181</v>
      </c>
      <c r="K953" t="s">
        <v>59</v>
      </c>
      <c r="L953" t="s">
        <v>60</v>
      </c>
      <c r="M953" t="s">
        <v>76</v>
      </c>
      <c r="N953" s="34">
        <v>43870</v>
      </c>
      <c r="O953" s="62">
        <v>23850</v>
      </c>
      <c r="P953" s="62">
        <v>39150</v>
      </c>
      <c r="Q953" s="62">
        <v>15300</v>
      </c>
      <c r="R953">
        <v>25</v>
      </c>
      <c r="S953" s="62">
        <v>978750</v>
      </c>
      <c r="T953" s="15">
        <v>0.04</v>
      </c>
      <c r="U953" s="62">
        <v>39150</v>
      </c>
      <c r="V953" s="62">
        <v>939600</v>
      </c>
    </row>
    <row r="954" spans="1:22" x14ac:dyDescent="0.3">
      <c r="A954" t="s">
        <v>1855</v>
      </c>
      <c r="B954" s="34">
        <v>43868</v>
      </c>
      <c r="C954">
        <v>2020</v>
      </c>
      <c r="D954" t="s">
        <v>1082</v>
      </c>
      <c r="E954" t="s">
        <v>96</v>
      </c>
      <c r="F954" t="s">
        <v>71</v>
      </c>
      <c r="G954" t="s">
        <v>72</v>
      </c>
      <c r="H954" t="s">
        <v>97</v>
      </c>
      <c r="I954" t="s">
        <v>57</v>
      </c>
      <c r="J954" t="s">
        <v>89</v>
      </c>
      <c r="K954" t="s">
        <v>59</v>
      </c>
      <c r="L954" t="s">
        <v>67</v>
      </c>
      <c r="M954" t="s">
        <v>61</v>
      </c>
      <c r="N954" s="34">
        <v>43870</v>
      </c>
      <c r="O954" s="62">
        <v>13500</v>
      </c>
      <c r="P954" s="62">
        <v>31500</v>
      </c>
      <c r="Q954" s="62">
        <v>18000</v>
      </c>
      <c r="R954">
        <v>33</v>
      </c>
      <c r="S954" s="62">
        <v>1039500</v>
      </c>
      <c r="T954" s="15">
        <v>0.05</v>
      </c>
      <c r="U954" s="62">
        <v>51975</v>
      </c>
      <c r="V954" s="62">
        <v>987525</v>
      </c>
    </row>
    <row r="955" spans="1:22" x14ac:dyDescent="0.3">
      <c r="A955" t="s">
        <v>1856</v>
      </c>
      <c r="B955" s="34">
        <v>43870</v>
      </c>
      <c r="C955">
        <v>2020</v>
      </c>
      <c r="D955" t="s">
        <v>52</v>
      </c>
      <c r="E955" t="s">
        <v>53</v>
      </c>
      <c r="F955" t="s">
        <v>2228</v>
      </c>
      <c r="G955" t="s">
        <v>55</v>
      </c>
      <c r="H955" t="s">
        <v>56</v>
      </c>
      <c r="I955" t="s">
        <v>117</v>
      </c>
      <c r="J955" t="s">
        <v>398</v>
      </c>
      <c r="K955" t="s">
        <v>81</v>
      </c>
      <c r="L955" t="s">
        <v>60</v>
      </c>
      <c r="M955" t="s">
        <v>61</v>
      </c>
      <c r="N955" s="34">
        <v>43871</v>
      </c>
      <c r="O955" s="62">
        <v>817800</v>
      </c>
      <c r="P955" s="62">
        <v>1514550</v>
      </c>
      <c r="Q955" s="62">
        <v>696750</v>
      </c>
      <c r="R955">
        <v>29</v>
      </c>
      <c r="S955" s="62">
        <v>43921950</v>
      </c>
      <c r="T955" s="15">
        <v>0.05</v>
      </c>
      <c r="U955" s="62">
        <v>2196098</v>
      </c>
      <c r="V955" s="62">
        <v>41725853</v>
      </c>
    </row>
    <row r="956" spans="1:22" x14ac:dyDescent="0.3">
      <c r="A956" t="s">
        <v>1857</v>
      </c>
      <c r="B956" s="34">
        <v>43870</v>
      </c>
      <c r="C956">
        <v>2020</v>
      </c>
      <c r="D956" t="s">
        <v>52</v>
      </c>
      <c r="E956" t="s">
        <v>53</v>
      </c>
      <c r="F956" t="s">
        <v>2228</v>
      </c>
      <c r="G956" t="s">
        <v>55</v>
      </c>
      <c r="H956" t="s">
        <v>56</v>
      </c>
      <c r="I956" t="s">
        <v>117</v>
      </c>
      <c r="J956" t="s">
        <v>753</v>
      </c>
      <c r="K956" t="s">
        <v>59</v>
      </c>
      <c r="L956" t="s">
        <v>67</v>
      </c>
      <c r="M956" t="s">
        <v>61</v>
      </c>
      <c r="N956" s="34">
        <v>43870</v>
      </c>
      <c r="O956" s="62">
        <v>38850</v>
      </c>
      <c r="P956" s="62">
        <v>59700</v>
      </c>
      <c r="Q956" s="62">
        <v>20850</v>
      </c>
      <c r="R956">
        <v>4</v>
      </c>
      <c r="S956" s="62">
        <v>238800</v>
      </c>
      <c r="T956" s="15">
        <v>0.09</v>
      </c>
      <c r="U956" s="62">
        <v>21492</v>
      </c>
      <c r="V956" s="62">
        <v>217308</v>
      </c>
    </row>
    <row r="957" spans="1:22" x14ac:dyDescent="0.3">
      <c r="A957" t="s">
        <v>1858</v>
      </c>
      <c r="B957" s="34">
        <v>43871</v>
      </c>
      <c r="C957">
        <v>2020</v>
      </c>
      <c r="D957" t="s">
        <v>1859</v>
      </c>
      <c r="E957" t="s">
        <v>180</v>
      </c>
      <c r="F957" t="s">
        <v>2228</v>
      </c>
      <c r="G957" t="s">
        <v>55</v>
      </c>
      <c r="H957" t="s">
        <v>65</v>
      </c>
      <c r="I957" t="s">
        <v>92</v>
      </c>
      <c r="J957" t="s">
        <v>419</v>
      </c>
      <c r="K957" t="s">
        <v>59</v>
      </c>
      <c r="L957" t="s">
        <v>60</v>
      </c>
      <c r="M957" t="s">
        <v>76</v>
      </c>
      <c r="N957" s="34">
        <v>43880</v>
      </c>
      <c r="O957" s="62">
        <v>66900</v>
      </c>
      <c r="P957" s="62">
        <v>163350</v>
      </c>
      <c r="Q957" s="62">
        <v>96450</v>
      </c>
      <c r="R957">
        <v>30</v>
      </c>
      <c r="S957" s="62">
        <v>4900500</v>
      </c>
      <c r="T957" s="15">
        <v>0.08</v>
      </c>
      <c r="U957" s="62">
        <v>392040</v>
      </c>
      <c r="V957" s="62">
        <v>4508460</v>
      </c>
    </row>
    <row r="958" spans="1:22" x14ac:dyDescent="0.3">
      <c r="A958" t="s">
        <v>1860</v>
      </c>
      <c r="B958" s="34">
        <v>43871</v>
      </c>
      <c r="C958">
        <v>2020</v>
      </c>
      <c r="D958" t="s">
        <v>749</v>
      </c>
      <c r="E958" t="s">
        <v>750</v>
      </c>
      <c r="F958" t="s">
        <v>2228</v>
      </c>
      <c r="G958" t="s">
        <v>72</v>
      </c>
      <c r="H958" t="s">
        <v>56</v>
      </c>
      <c r="I958" t="s">
        <v>74</v>
      </c>
      <c r="J958" t="s">
        <v>367</v>
      </c>
      <c r="K958" t="s">
        <v>59</v>
      </c>
      <c r="L958" t="s">
        <v>60</v>
      </c>
      <c r="M958" t="s">
        <v>61</v>
      </c>
      <c r="N958" s="34">
        <v>43873</v>
      </c>
      <c r="O958" s="62">
        <v>29700</v>
      </c>
      <c r="P958" s="62">
        <v>47250</v>
      </c>
      <c r="Q958" s="62">
        <v>17550</v>
      </c>
      <c r="R958">
        <v>24</v>
      </c>
      <c r="S958" s="62">
        <v>1134000</v>
      </c>
      <c r="T958" s="15">
        <v>0.02</v>
      </c>
      <c r="U958" s="62">
        <v>22680</v>
      </c>
      <c r="V958" s="62">
        <v>1111320</v>
      </c>
    </row>
    <row r="959" spans="1:22" x14ac:dyDescent="0.3">
      <c r="A959" t="s">
        <v>1861</v>
      </c>
      <c r="B959" s="34">
        <v>43872</v>
      </c>
      <c r="C959">
        <v>2020</v>
      </c>
      <c r="D959" t="s">
        <v>1862</v>
      </c>
      <c r="E959" t="s">
        <v>977</v>
      </c>
      <c r="F959" t="s">
        <v>71</v>
      </c>
      <c r="G959" t="s">
        <v>55</v>
      </c>
      <c r="H959" t="s">
        <v>194</v>
      </c>
      <c r="I959" t="s">
        <v>74</v>
      </c>
      <c r="J959" t="s">
        <v>186</v>
      </c>
      <c r="K959" t="s">
        <v>81</v>
      </c>
      <c r="L959" t="s">
        <v>60</v>
      </c>
      <c r="M959" t="s">
        <v>61</v>
      </c>
      <c r="N959" s="34">
        <v>43873</v>
      </c>
      <c r="O959" s="62">
        <v>95850</v>
      </c>
      <c r="P959" s="62">
        <v>299700</v>
      </c>
      <c r="Q959" s="62">
        <v>203850</v>
      </c>
      <c r="R959">
        <v>9</v>
      </c>
      <c r="S959" s="62">
        <v>2697300</v>
      </c>
      <c r="T959" s="15">
        <v>0.09</v>
      </c>
      <c r="U959" s="62">
        <v>242757</v>
      </c>
      <c r="V959" s="62">
        <v>2454543</v>
      </c>
    </row>
    <row r="960" spans="1:22" x14ac:dyDescent="0.3">
      <c r="A960" t="s">
        <v>1863</v>
      </c>
      <c r="B960" s="34">
        <v>43874</v>
      </c>
      <c r="C960">
        <v>2020</v>
      </c>
      <c r="D960" t="s">
        <v>1864</v>
      </c>
      <c r="E960" t="s">
        <v>393</v>
      </c>
      <c r="F960" t="s">
        <v>71</v>
      </c>
      <c r="G960" t="s">
        <v>72</v>
      </c>
      <c r="H960" t="s">
        <v>122</v>
      </c>
      <c r="I960" t="s">
        <v>117</v>
      </c>
      <c r="J960" t="s">
        <v>246</v>
      </c>
      <c r="K960" t="s">
        <v>81</v>
      </c>
      <c r="L960" t="s">
        <v>227</v>
      </c>
      <c r="M960" t="s">
        <v>61</v>
      </c>
      <c r="N960" s="34">
        <v>43874</v>
      </c>
      <c r="O960" s="62">
        <v>148650</v>
      </c>
      <c r="P960" s="62">
        <v>239850</v>
      </c>
      <c r="Q960" s="62">
        <v>91200</v>
      </c>
      <c r="R960">
        <v>33</v>
      </c>
      <c r="S960" s="62">
        <v>7915050</v>
      </c>
      <c r="T960" s="15">
        <v>0.01</v>
      </c>
      <c r="U960" s="62">
        <v>79151</v>
      </c>
      <c r="V960" s="62">
        <v>7835900</v>
      </c>
    </row>
    <row r="961" spans="1:22" x14ac:dyDescent="0.3">
      <c r="A961" t="s">
        <v>1865</v>
      </c>
      <c r="B961" s="34">
        <v>43874</v>
      </c>
      <c r="C961">
        <v>2020</v>
      </c>
      <c r="D961" t="s">
        <v>1496</v>
      </c>
      <c r="E961" t="s">
        <v>813</v>
      </c>
      <c r="F961" t="s">
        <v>2228</v>
      </c>
      <c r="G961" t="s">
        <v>72</v>
      </c>
      <c r="H961" t="s">
        <v>65</v>
      </c>
      <c r="I961" t="s">
        <v>117</v>
      </c>
      <c r="J961" t="s">
        <v>415</v>
      </c>
      <c r="K961" t="s">
        <v>59</v>
      </c>
      <c r="L961" t="s">
        <v>60</v>
      </c>
      <c r="M961" t="s">
        <v>61</v>
      </c>
      <c r="N961" s="34">
        <v>43875</v>
      </c>
      <c r="O961" s="62">
        <v>54750</v>
      </c>
      <c r="P961" s="62">
        <v>89700</v>
      </c>
      <c r="Q961" s="62">
        <v>34950</v>
      </c>
      <c r="R961">
        <v>23</v>
      </c>
      <c r="S961" s="62">
        <v>2063100</v>
      </c>
      <c r="T961" s="15">
        <v>0.01</v>
      </c>
      <c r="U961" s="62">
        <v>20631</v>
      </c>
      <c r="V961" s="62">
        <v>2042469</v>
      </c>
    </row>
    <row r="962" spans="1:22" x14ac:dyDescent="0.3">
      <c r="A962" t="s">
        <v>1866</v>
      </c>
      <c r="B962" s="34">
        <v>43874</v>
      </c>
      <c r="C962">
        <v>2020</v>
      </c>
      <c r="D962" t="s">
        <v>392</v>
      </c>
      <c r="E962" t="s">
        <v>393</v>
      </c>
      <c r="F962" t="s">
        <v>71</v>
      </c>
      <c r="G962" t="s">
        <v>55</v>
      </c>
      <c r="H962" t="s">
        <v>122</v>
      </c>
      <c r="I962" t="s">
        <v>107</v>
      </c>
      <c r="J962" t="s">
        <v>465</v>
      </c>
      <c r="K962" t="s">
        <v>59</v>
      </c>
      <c r="L962" t="s">
        <v>60</v>
      </c>
      <c r="M962" t="s">
        <v>61</v>
      </c>
      <c r="N962" s="34">
        <v>43877</v>
      </c>
      <c r="O962" s="62">
        <v>52500</v>
      </c>
      <c r="P962" s="62">
        <v>86100</v>
      </c>
      <c r="Q962" s="62">
        <v>33600</v>
      </c>
      <c r="R962">
        <v>48</v>
      </c>
      <c r="S962" s="62">
        <v>4132800</v>
      </c>
      <c r="T962" s="15">
        <v>0.05</v>
      </c>
      <c r="U962" s="62">
        <v>206640</v>
      </c>
      <c r="V962" s="62">
        <v>3926160</v>
      </c>
    </row>
    <row r="963" spans="1:22" x14ac:dyDescent="0.3">
      <c r="A963" t="s">
        <v>1867</v>
      </c>
      <c r="B963" s="34">
        <v>43876</v>
      </c>
      <c r="C963">
        <v>2020</v>
      </c>
      <c r="D963" t="s">
        <v>613</v>
      </c>
      <c r="E963" t="s">
        <v>614</v>
      </c>
      <c r="F963" t="s">
        <v>71</v>
      </c>
      <c r="G963" t="s">
        <v>72</v>
      </c>
      <c r="H963" t="s">
        <v>97</v>
      </c>
      <c r="I963" t="s">
        <v>74</v>
      </c>
      <c r="J963" t="s">
        <v>190</v>
      </c>
      <c r="K963" t="s">
        <v>81</v>
      </c>
      <c r="L963" t="s">
        <v>60</v>
      </c>
      <c r="M963" t="s">
        <v>61</v>
      </c>
      <c r="N963" s="34">
        <v>43877</v>
      </c>
      <c r="O963" s="62">
        <v>594600</v>
      </c>
      <c r="P963" s="62">
        <v>2287200</v>
      </c>
      <c r="Q963" s="62">
        <v>1692600</v>
      </c>
      <c r="R963">
        <v>44</v>
      </c>
      <c r="S963" s="62">
        <v>100636800</v>
      </c>
      <c r="T963" s="15">
        <v>0.03</v>
      </c>
      <c r="U963" s="62">
        <v>3019104</v>
      </c>
      <c r="V963" s="62">
        <v>97617696</v>
      </c>
    </row>
    <row r="964" spans="1:22" x14ac:dyDescent="0.3">
      <c r="A964" t="s">
        <v>1868</v>
      </c>
      <c r="B964" s="34">
        <v>43876</v>
      </c>
      <c r="C964">
        <v>2020</v>
      </c>
      <c r="D964" t="s">
        <v>1869</v>
      </c>
      <c r="E964" t="s">
        <v>358</v>
      </c>
      <c r="F964" t="s">
        <v>71</v>
      </c>
      <c r="G964" t="s">
        <v>55</v>
      </c>
      <c r="H964" t="s">
        <v>73</v>
      </c>
      <c r="I964" t="s">
        <v>107</v>
      </c>
      <c r="J964" t="s">
        <v>530</v>
      </c>
      <c r="K964" t="s">
        <v>59</v>
      </c>
      <c r="L964" t="s">
        <v>136</v>
      </c>
      <c r="M964" t="s">
        <v>61</v>
      </c>
      <c r="N964" s="34">
        <v>43877</v>
      </c>
      <c r="O964" s="62">
        <v>37500</v>
      </c>
      <c r="P964" s="62">
        <v>85200</v>
      </c>
      <c r="Q964" s="62">
        <v>47700</v>
      </c>
      <c r="R964">
        <v>34</v>
      </c>
      <c r="S964" s="62">
        <v>2896800</v>
      </c>
      <c r="T964" s="15">
        <v>0</v>
      </c>
      <c r="U964">
        <v>0</v>
      </c>
      <c r="V964" s="62">
        <v>2896800</v>
      </c>
    </row>
    <row r="965" spans="1:22" x14ac:dyDescent="0.3">
      <c r="A965" t="s">
        <v>1870</v>
      </c>
      <c r="B965" s="34">
        <v>43876</v>
      </c>
      <c r="C965">
        <v>2020</v>
      </c>
      <c r="D965" t="s">
        <v>1278</v>
      </c>
      <c r="E965" t="s">
        <v>610</v>
      </c>
      <c r="F965" t="s">
        <v>261</v>
      </c>
      <c r="G965" t="s">
        <v>55</v>
      </c>
      <c r="H965" t="s">
        <v>112</v>
      </c>
      <c r="I965" t="s">
        <v>107</v>
      </c>
      <c r="J965" t="s">
        <v>598</v>
      </c>
      <c r="K965" t="s">
        <v>59</v>
      </c>
      <c r="L965" t="s">
        <v>136</v>
      </c>
      <c r="M965" t="s">
        <v>61</v>
      </c>
      <c r="N965" s="34">
        <v>43878</v>
      </c>
      <c r="O965" s="62">
        <v>252000</v>
      </c>
      <c r="P965" s="62">
        <v>614550</v>
      </c>
      <c r="Q965" s="62">
        <v>362550</v>
      </c>
      <c r="R965">
        <v>26</v>
      </c>
      <c r="S965" s="62">
        <v>15978300</v>
      </c>
      <c r="T965" s="15">
        <v>0.06</v>
      </c>
      <c r="U965" s="62">
        <v>958698</v>
      </c>
      <c r="V965" s="62">
        <v>15019602</v>
      </c>
    </row>
    <row r="966" spans="1:22" x14ac:dyDescent="0.3">
      <c r="A966" t="s">
        <v>1871</v>
      </c>
      <c r="B966" s="34">
        <v>43876</v>
      </c>
      <c r="C966">
        <v>2020</v>
      </c>
      <c r="D966" t="s">
        <v>820</v>
      </c>
      <c r="E966" t="s">
        <v>521</v>
      </c>
      <c r="F966" t="s">
        <v>71</v>
      </c>
      <c r="G966" t="s">
        <v>55</v>
      </c>
      <c r="H966" t="s">
        <v>88</v>
      </c>
      <c r="I966" t="s">
        <v>92</v>
      </c>
      <c r="J966" t="s">
        <v>147</v>
      </c>
      <c r="K966" t="s">
        <v>59</v>
      </c>
      <c r="L966" t="s">
        <v>67</v>
      </c>
      <c r="M966" t="s">
        <v>61</v>
      </c>
      <c r="N966" s="34">
        <v>43880</v>
      </c>
      <c r="O966" s="62">
        <v>19500</v>
      </c>
      <c r="P966" s="62">
        <v>43200</v>
      </c>
      <c r="Q966" s="62">
        <v>23700</v>
      </c>
      <c r="R966">
        <v>41</v>
      </c>
      <c r="S966" s="62">
        <v>1771200</v>
      </c>
      <c r="T966" s="15">
        <v>0.1</v>
      </c>
      <c r="U966" s="62">
        <v>177120</v>
      </c>
      <c r="V966" s="62">
        <v>1594080</v>
      </c>
    </row>
    <row r="967" spans="1:22" x14ac:dyDescent="0.3">
      <c r="A967" t="s">
        <v>1872</v>
      </c>
      <c r="B967" s="34">
        <v>43877</v>
      </c>
      <c r="C967">
        <v>2020</v>
      </c>
      <c r="D967" t="s">
        <v>1873</v>
      </c>
      <c r="E967" t="s">
        <v>245</v>
      </c>
      <c r="F967" t="s">
        <v>71</v>
      </c>
      <c r="G967" t="s">
        <v>72</v>
      </c>
      <c r="H967" t="s">
        <v>146</v>
      </c>
      <c r="I967" t="s">
        <v>107</v>
      </c>
      <c r="J967" t="s">
        <v>272</v>
      </c>
      <c r="K967" t="s">
        <v>59</v>
      </c>
      <c r="L967" t="s">
        <v>60</v>
      </c>
      <c r="M967" t="s">
        <v>61</v>
      </c>
      <c r="N967" s="34">
        <v>43878</v>
      </c>
      <c r="O967" s="62">
        <v>57600</v>
      </c>
      <c r="P967" s="62">
        <v>94500</v>
      </c>
      <c r="Q967" s="62">
        <v>36900</v>
      </c>
      <c r="R967">
        <v>35</v>
      </c>
      <c r="S967" s="62">
        <v>3307500</v>
      </c>
      <c r="T967" s="15">
        <v>0.03</v>
      </c>
      <c r="U967" s="62">
        <v>99225</v>
      </c>
      <c r="V967" s="62">
        <v>3208275</v>
      </c>
    </row>
    <row r="968" spans="1:22" x14ac:dyDescent="0.3">
      <c r="A968" t="s">
        <v>1874</v>
      </c>
      <c r="B968" s="34">
        <v>43879</v>
      </c>
      <c r="C968">
        <v>2020</v>
      </c>
      <c r="D968" t="s">
        <v>1875</v>
      </c>
      <c r="E968" t="s">
        <v>733</v>
      </c>
      <c r="F968" t="s">
        <v>71</v>
      </c>
      <c r="G968" t="s">
        <v>106</v>
      </c>
      <c r="H968" t="s">
        <v>112</v>
      </c>
      <c r="I968" t="s">
        <v>92</v>
      </c>
      <c r="J968" t="s">
        <v>465</v>
      </c>
      <c r="K968" t="s">
        <v>59</v>
      </c>
      <c r="L968" t="s">
        <v>60</v>
      </c>
      <c r="M968" t="s">
        <v>61</v>
      </c>
      <c r="N968" s="34">
        <v>43886</v>
      </c>
      <c r="O968" s="62">
        <v>52500</v>
      </c>
      <c r="P968" s="62">
        <v>86100</v>
      </c>
      <c r="Q968" s="62">
        <v>33600</v>
      </c>
      <c r="R968">
        <v>5</v>
      </c>
      <c r="S968" s="62">
        <v>430500</v>
      </c>
      <c r="T968" s="15">
        <v>7.0000000000000007E-2</v>
      </c>
      <c r="U968" s="62">
        <v>30135</v>
      </c>
      <c r="V968" s="62">
        <v>400365</v>
      </c>
    </row>
    <row r="969" spans="1:22" x14ac:dyDescent="0.3">
      <c r="A969" t="s">
        <v>1876</v>
      </c>
      <c r="B969" s="34">
        <v>43882</v>
      </c>
      <c r="C969">
        <v>2020</v>
      </c>
      <c r="D969" t="s">
        <v>1877</v>
      </c>
      <c r="E969" t="s">
        <v>462</v>
      </c>
      <c r="F969" t="s">
        <v>71</v>
      </c>
      <c r="G969" t="s">
        <v>87</v>
      </c>
      <c r="H969" t="s">
        <v>112</v>
      </c>
      <c r="I969" t="s">
        <v>92</v>
      </c>
      <c r="J969" t="s">
        <v>291</v>
      </c>
      <c r="K969" t="s">
        <v>59</v>
      </c>
      <c r="L969" t="s">
        <v>60</v>
      </c>
      <c r="M969" t="s">
        <v>61</v>
      </c>
      <c r="N969" s="34">
        <v>43887</v>
      </c>
      <c r="O969" s="62">
        <v>133800</v>
      </c>
      <c r="P969" s="62">
        <v>446100</v>
      </c>
      <c r="Q969" s="62">
        <v>312300</v>
      </c>
      <c r="R969">
        <v>31</v>
      </c>
      <c r="S969" s="62">
        <v>13829100</v>
      </c>
      <c r="T969" s="15">
        <v>0</v>
      </c>
      <c r="U969">
        <v>0</v>
      </c>
      <c r="V969" s="62">
        <v>13829100</v>
      </c>
    </row>
    <row r="970" spans="1:22" x14ac:dyDescent="0.3">
      <c r="A970" t="s">
        <v>1878</v>
      </c>
      <c r="B970" s="34">
        <v>43882</v>
      </c>
      <c r="C970">
        <v>2020</v>
      </c>
      <c r="D970" t="s">
        <v>502</v>
      </c>
      <c r="E970" t="s">
        <v>503</v>
      </c>
      <c r="F970" t="s">
        <v>261</v>
      </c>
      <c r="G970" t="s">
        <v>55</v>
      </c>
      <c r="H970" t="s">
        <v>316</v>
      </c>
      <c r="I970" t="s">
        <v>92</v>
      </c>
      <c r="J970" t="s">
        <v>894</v>
      </c>
      <c r="K970" t="s">
        <v>59</v>
      </c>
      <c r="L970" t="s">
        <v>67</v>
      </c>
      <c r="M970" t="s">
        <v>61</v>
      </c>
      <c r="N970" s="34">
        <v>43884</v>
      </c>
      <c r="O970" s="62">
        <v>16350</v>
      </c>
      <c r="P970" s="62">
        <v>27300</v>
      </c>
      <c r="Q970" s="62">
        <v>10950</v>
      </c>
      <c r="R970">
        <v>40</v>
      </c>
      <c r="S970" s="62">
        <v>1092000</v>
      </c>
      <c r="T970" s="15">
        <v>0.05</v>
      </c>
      <c r="U970" s="62">
        <v>54600</v>
      </c>
      <c r="V970" s="62">
        <v>1037400</v>
      </c>
    </row>
    <row r="971" spans="1:22" x14ac:dyDescent="0.3">
      <c r="A971" t="s">
        <v>1879</v>
      </c>
      <c r="B971" s="34">
        <v>43882</v>
      </c>
      <c r="C971">
        <v>2020</v>
      </c>
      <c r="D971" t="s">
        <v>566</v>
      </c>
      <c r="E971" t="s">
        <v>129</v>
      </c>
      <c r="F971" t="s">
        <v>2228</v>
      </c>
      <c r="G971" t="s">
        <v>87</v>
      </c>
      <c r="H971" t="s">
        <v>56</v>
      </c>
      <c r="I971" t="s">
        <v>107</v>
      </c>
      <c r="J971" t="s">
        <v>89</v>
      </c>
      <c r="K971" t="s">
        <v>59</v>
      </c>
      <c r="L971" t="s">
        <v>67</v>
      </c>
      <c r="M971" t="s">
        <v>61</v>
      </c>
      <c r="N971" s="34">
        <v>43882</v>
      </c>
      <c r="O971" s="62">
        <v>13500</v>
      </c>
      <c r="P971" s="62">
        <v>31500</v>
      </c>
      <c r="Q971" s="62">
        <v>18000</v>
      </c>
      <c r="R971">
        <v>27</v>
      </c>
      <c r="S971" s="62">
        <v>850500</v>
      </c>
      <c r="T971" s="15">
        <v>0.04</v>
      </c>
      <c r="U971" s="62">
        <v>34020</v>
      </c>
      <c r="V971" s="62">
        <v>816480</v>
      </c>
    </row>
    <row r="972" spans="1:22" x14ac:dyDescent="0.3">
      <c r="A972" t="s">
        <v>1880</v>
      </c>
      <c r="B972" s="34">
        <v>43883</v>
      </c>
      <c r="C972">
        <v>2020</v>
      </c>
      <c r="D972" t="s">
        <v>1881</v>
      </c>
      <c r="E972" t="s">
        <v>1617</v>
      </c>
      <c r="F972" t="s">
        <v>71</v>
      </c>
      <c r="G972" t="s">
        <v>72</v>
      </c>
      <c r="H972" t="s">
        <v>88</v>
      </c>
      <c r="I972" t="s">
        <v>57</v>
      </c>
      <c r="J972" t="s">
        <v>166</v>
      </c>
      <c r="K972" t="s">
        <v>59</v>
      </c>
      <c r="L972" t="s">
        <v>136</v>
      </c>
      <c r="M972" t="s">
        <v>61</v>
      </c>
      <c r="N972" s="34">
        <v>43885</v>
      </c>
      <c r="O972" s="62">
        <v>14100</v>
      </c>
      <c r="P972" s="62">
        <v>31200</v>
      </c>
      <c r="Q972" s="62">
        <v>17100</v>
      </c>
      <c r="R972">
        <v>39</v>
      </c>
      <c r="S972" s="62">
        <v>1216800</v>
      </c>
      <c r="T972" s="15">
        <v>0.04</v>
      </c>
      <c r="U972" s="62">
        <v>48672</v>
      </c>
      <c r="V972" s="62">
        <v>1168128</v>
      </c>
    </row>
    <row r="973" spans="1:22" x14ac:dyDescent="0.3">
      <c r="A973" t="s">
        <v>1882</v>
      </c>
      <c r="B973" s="34">
        <v>43884</v>
      </c>
      <c r="C973">
        <v>2020</v>
      </c>
      <c r="D973" t="s">
        <v>1488</v>
      </c>
      <c r="E973" t="s">
        <v>521</v>
      </c>
      <c r="F973" t="s">
        <v>71</v>
      </c>
      <c r="G973" t="s">
        <v>87</v>
      </c>
      <c r="H973" t="s">
        <v>88</v>
      </c>
      <c r="I973" t="s">
        <v>107</v>
      </c>
      <c r="J973" t="s">
        <v>300</v>
      </c>
      <c r="K973" t="s">
        <v>81</v>
      </c>
      <c r="L973" t="s">
        <v>136</v>
      </c>
      <c r="M973" t="s">
        <v>61</v>
      </c>
      <c r="N973" s="34">
        <v>43886</v>
      </c>
      <c r="O973" s="62">
        <v>302700</v>
      </c>
      <c r="P973" s="62">
        <v>531150</v>
      </c>
      <c r="Q973" s="62">
        <v>228450</v>
      </c>
      <c r="R973">
        <v>21</v>
      </c>
      <c r="S973" s="62">
        <v>11154150</v>
      </c>
      <c r="T973" s="15">
        <v>0.09</v>
      </c>
      <c r="U973" s="62">
        <v>1003874</v>
      </c>
      <c r="V973" s="62">
        <v>10150277</v>
      </c>
    </row>
    <row r="974" spans="1:22" x14ac:dyDescent="0.3">
      <c r="A974" t="s">
        <v>1883</v>
      </c>
      <c r="B974" s="34">
        <v>43886</v>
      </c>
      <c r="C974">
        <v>2020</v>
      </c>
      <c r="D974" t="s">
        <v>590</v>
      </c>
      <c r="E974" t="s">
        <v>579</v>
      </c>
      <c r="F974" t="s">
        <v>71</v>
      </c>
      <c r="G974" t="s">
        <v>106</v>
      </c>
      <c r="H974" t="s">
        <v>73</v>
      </c>
      <c r="I974" t="s">
        <v>107</v>
      </c>
      <c r="J974" t="s">
        <v>326</v>
      </c>
      <c r="K974" t="s">
        <v>59</v>
      </c>
      <c r="L974" t="s">
        <v>60</v>
      </c>
      <c r="M974" t="s">
        <v>61</v>
      </c>
      <c r="N974" s="34">
        <v>43886</v>
      </c>
      <c r="O974" s="62">
        <v>297450</v>
      </c>
      <c r="P974" s="62">
        <v>464700</v>
      </c>
      <c r="Q974" s="62">
        <v>167250</v>
      </c>
      <c r="R974">
        <v>15</v>
      </c>
      <c r="S974" s="62">
        <v>6970500</v>
      </c>
      <c r="T974" s="15">
        <v>0</v>
      </c>
      <c r="U974">
        <v>0</v>
      </c>
      <c r="V974" s="62">
        <v>6970500</v>
      </c>
    </row>
    <row r="975" spans="1:22" x14ac:dyDescent="0.3">
      <c r="A975" t="s">
        <v>1884</v>
      </c>
      <c r="B975" s="34">
        <v>43887</v>
      </c>
      <c r="C975">
        <v>2020</v>
      </c>
      <c r="D975" t="s">
        <v>1885</v>
      </c>
      <c r="E975" t="s">
        <v>1433</v>
      </c>
      <c r="F975" t="s">
        <v>71</v>
      </c>
      <c r="G975" t="s">
        <v>106</v>
      </c>
      <c r="H975" t="s">
        <v>194</v>
      </c>
      <c r="I975" t="s">
        <v>92</v>
      </c>
      <c r="J975" t="s">
        <v>367</v>
      </c>
      <c r="K975" t="s">
        <v>59</v>
      </c>
      <c r="L975" t="s">
        <v>60</v>
      </c>
      <c r="M975" t="s">
        <v>61</v>
      </c>
      <c r="N975" s="34">
        <v>43889</v>
      </c>
      <c r="O975" s="62">
        <v>29700</v>
      </c>
      <c r="P975" s="62">
        <v>47250</v>
      </c>
      <c r="Q975" s="62">
        <v>17550</v>
      </c>
      <c r="R975">
        <v>41</v>
      </c>
      <c r="S975" s="62">
        <v>1937250</v>
      </c>
      <c r="T975" s="15">
        <v>0.06</v>
      </c>
      <c r="U975" s="62">
        <v>116235</v>
      </c>
      <c r="V975" s="62">
        <v>1821015</v>
      </c>
    </row>
    <row r="976" spans="1:22" x14ac:dyDescent="0.3">
      <c r="A976" t="s">
        <v>1886</v>
      </c>
      <c r="B976" s="34">
        <v>43888</v>
      </c>
      <c r="C976">
        <v>2020</v>
      </c>
      <c r="D976" t="s">
        <v>1887</v>
      </c>
      <c r="E976" t="s">
        <v>1888</v>
      </c>
      <c r="F976" t="s">
        <v>71</v>
      </c>
      <c r="G976" t="s">
        <v>72</v>
      </c>
      <c r="H976" t="s">
        <v>112</v>
      </c>
      <c r="I976" t="s">
        <v>117</v>
      </c>
      <c r="J976" t="s">
        <v>93</v>
      </c>
      <c r="K976" t="s">
        <v>59</v>
      </c>
      <c r="L976" t="s">
        <v>67</v>
      </c>
      <c r="M976" t="s">
        <v>61</v>
      </c>
      <c r="N976" s="34">
        <v>43889</v>
      </c>
      <c r="O976" s="62">
        <v>16350</v>
      </c>
      <c r="P976" s="62">
        <v>39000</v>
      </c>
      <c r="Q976" s="62">
        <v>22650</v>
      </c>
      <c r="R976">
        <v>11</v>
      </c>
      <c r="S976" s="62">
        <v>429000</v>
      </c>
      <c r="T976" s="15">
        <v>0.09</v>
      </c>
      <c r="U976" s="62">
        <v>38610</v>
      </c>
      <c r="V976" s="62">
        <v>390390</v>
      </c>
    </row>
    <row r="977" spans="1:22" x14ac:dyDescent="0.3">
      <c r="A977" t="s">
        <v>1889</v>
      </c>
      <c r="B977" s="34">
        <v>43890</v>
      </c>
      <c r="C977">
        <v>2020</v>
      </c>
      <c r="D977" t="s">
        <v>1890</v>
      </c>
      <c r="E977" t="s">
        <v>539</v>
      </c>
      <c r="F977" t="s">
        <v>71</v>
      </c>
      <c r="G977" t="s">
        <v>72</v>
      </c>
      <c r="H977" t="s">
        <v>146</v>
      </c>
      <c r="I977" t="s">
        <v>57</v>
      </c>
      <c r="J977" t="s">
        <v>280</v>
      </c>
      <c r="K977" t="s">
        <v>59</v>
      </c>
      <c r="L977" t="s">
        <v>67</v>
      </c>
      <c r="M977" t="s">
        <v>61</v>
      </c>
      <c r="N977" s="34">
        <v>43890</v>
      </c>
      <c r="O977" s="62">
        <v>34350</v>
      </c>
      <c r="P977" s="62">
        <v>53700</v>
      </c>
      <c r="Q977" s="62">
        <v>19350</v>
      </c>
      <c r="R977">
        <v>32</v>
      </c>
      <c r="S977" s="62">
        <v>1718400</v>
      </c>
      <c r="T977" s="15">
        <v>0.09</v>
      </c>
      <c r="U977" s="62">
        <v>154656</v>
      </c>
      <c r="V977" s="62">
        <v>1563744</v>
      </c>
    </row>
    <row r="978" spans="1:22" x14ac:dyDescent="0.3">
      <c r="A978" t="s">
        <v>1891</v>
      </c>
      <c r="B978" s="34">
        <v>43891</v>
      </c>
      <c r="C978">
        <v>2020</v>
      </c>
      <c r="D978" t="s">
        <v>812</v>
      </c>
      <c r="E978" t="s">
        <v>813</v>
      </c>
      <c r="F978" t="s">
        <v>2228</v>
      </c>
      <c r="G978" t="s">
        <v>106</v>
      </c>
      <c r="H978" t="s">
        <v>65</v>
      </c>
      <c r="I978" t="s">
        <v>57</v>
      </c>
      <c r="J978" t="s">
        <v>256</v>
      </c>
      <c r="K978" t="s">
        <v>59</v>
      </c>
      <c r="L978" t="s">
        <v>60</v>
      </c>
      <c r="M978" t="s">
        <v>61</v>
      </c>
      <c r="N978" s="34">
        <v>43893</v>
      </c>
      <c r="O978" s="62">
        <v>204600</v>
      </c>
      <c r="P978" s="62">
        <v>314700</v>
      </c>
      <c r="Q978" s="62">
        <v>110100</v>
      </c>
      <c r="R978">
        <v>42</v>
      </c>
      <c r="S978" s="62">
        <v>13217400</v>
      </c>
      <c r="T978" s="15">
        <v>0.1</v>
      </c>
      <c r="U978" s="62">
        <v>1321740</v>
      </c>
      <c r="V978" s="62">
        <v>11895660</v>
      </c>
    </row>
    <row r="979" spans="1:22" x14ac:dyDescent="0.3">
      <c r="A979" t="s">
        <v>1892</v>
      </c>
      <c r="B979" s="34">
        <v>43891</v>
      </c>
      <c r="C979">
        <v>2020</v>
      </c>
      <c r="D979" t="s">
        <v>694</v>
      </c>
      <c r="E979" t="s">
        <v>628</v>
      </c>
      <c r="F979" t="s">
        <v>71</v>
      </c>
      <c r="G979" t="s">
        <v>72</v>
      </c>
      <c r="H979" t="s">
        <v>304</v>
      </c>
      <c r="I979" t="s">
        <v>117</v>
      </c>
      <c r="J979" t="s">
        <v>591</v>
      </c>
      <c r="K979" t="s">
        <v>59</v>
      </c>
      <c r="L979" t="s">
        <v>60</v>
      </c>
      <c r="M979" t="s">
        <v>61</v>
      </c>
      <c r="N979" s="34">
        <v>43893</v>
      </c>
      <c r="O979" s="62">
        <v>165600</v>
      </c>
      <c r="P979" s="62">
        <v>254700</v>
      </c>
      <c r="Q979" s="62">
        <v>89100</v>
      </c>
      <c r="R979">
        <v>46</v>
      </c>
      <c r="S979" s="62">
        <v>11716200</v>
      </c>
      <c r="T979" s="15">
        <v>0.09</v>
      </c>
      <c r="U979" s="62">
        <v>1054458</v>
      </c>
      <c r="V979" s="62">
        <v>10661742</v>
      </c>
    </row>
    <row r="980" spans="1:22" x14ac:dyDescent="0.3">
      <c r="A980" t="s">
        <v>1893</v>
      </c>
      <c r="B980" s="34">
        <v>43894</v>
      </c>
      <c r="C980">
        <v>2020</v>
      </c>
      <c r="D980" t="s">
        <v>458</v>
      </c>
      <c r="E980" t="s">
        <v>189</v>
      </c>
      <c r="F980" t="s">
        <v>2228</v>
      </c>
      <c r="G980" t="s">
        <v>55</v>
      </c>
      <c r="H980" t="s">
        <v>56</v>
      </c>
      <c r="I980" t="s">
        <v>74</v>
      </c>
      <c r="J980" t="s">
        <v>833</v>
      </c>
      <c r="K980" t="s">
        <v>59</v>
      </c>
      <c r="L980" t="s">
        <v>67</v>
      </c>
      <c r="M980" t="s">
        <v>61</v>
      </c>
      <c r="N980" s="34">
        <v>43895</v>
      </c>
      <c r="O980" s="62">
        <v>15750</v>
      </c>
      <c r="P980" s="62">
        <v>29250</v>
      </c>
      <c r="Q980" s="62">
        <v>13500</v>
      </c>
      <c r="R980">
        <v>20</v>
      </c>
      <c r="S980" s="62">
        <v>585000</v>
      </c>
      <c r="T980" s="15">
        <v>0.06</v>
      </c>
      <c r="U980" s="62">
        <v>35100</v>
      </c>
      <c r="V980" s="62">
        <v>549900</v>
      </c>
    </row>
    <row r="981" spans="1:22" x14ac:dyDescent="0.3">
      <c r="A981" t="s">
        <v>1894</v>
      </c>
      <c r="B981" s="34">
        <v>43896</v>
      </c>
      <c r="C981">
        <v>2020</v>
      </c>
      <c r="D981" t="s">
        <v>1895</v>
      </c>
      <c r="E981" t="s">
        <v>268</v>
      </c>
      <c r="F981" t="s">
        <v>71</v>
      </c>
      <c r="G981" t="s">
        <v>72</v>
      </c>
      <c r="H981" t="s">
        <v>155</v>
      </c>
      <c r="I981" t="s">
        <v>92</v>
      </c>
      <c r="J981" t="s">
        <v>162</v>
      </c>
      <c r="K981" t="s">
        <v>59</v>
      </c>
      <c r="L981" t="s">
        <v>60</v>
      </c>
      <c r="M981" t="s">
        <v>61</v>
      </c>
      <c r="N981" s="34">
        <v>43901</v>
      </c>
      <c r="O981" s="62">
        <v>52800</v>
      </c>
      <c r="P981" s="62">
        <v>85200</v>
      </c>
      <c r="Q981" s="62">
        <v>32400</v>
      </c>
      <c r="R981">
        <v>10</v>
      </c>
      <c r="S981" s="62">
        <v>852000</v>
      </c>
      <c r="T981" s="15">
        <v>0.09</v>
      </c>
      <c r="U981" s="62">
        <v>76680</v>
      </c>
      <c r="V981" s="62">
        <v>775320</v>
      </c>
    </row>
    <row r="982" spans="1:22" x14ac:dyDescent="0.3">
      <c r="A982" t="s">
        <v>1896</v>
      </c>
      <c r="B982" s="34">
        <v>43897</v>
      </c>
      <c r="C982">
        <v>2020</v>
      </c>
      <c r="D982" t="s">
        <v>1897</v>
      </c>
      <c r="E982" t="s">
        <v>241</v>
      </c>
      <c r="F982" t="s">
        <v>71</v>
      </c>
      <c r="G982" t="s">
        <v>72</v>
      </c>
      <c r="H982" t="s">
        <v>146</v>
      </c>
      <c r="I982" t="s">
        <v>74</v>
      </c>
      <c r="J982" t="s">
        <v>248</v>
      </c>
      <c r="K982" t="s">
        <v>59</v>
      </c>
      <c r="L982" t="s">
        <v>67</v>
      </c>
      <c r="M982" t="s">
        <v>61</v>
      </c>
      <c r="N982" s="34">
        <v>43899</v>
      </c>
      <c r="O982" s="62">
        <v>56250</v>
      </c>
      <c r="P982" s="62">
        <v>106200</v>
      </c>
      <c r="Q982" s="62">
        <v>49950</v>
      </c>
      <c r="R982">
        <v>29</v>
      </c>
      <c r="S982" s="62">
        <v>3079800</v>
      </c>
      <c r="T982" s="15">
        <v>7.0000000000000007E-2</v>
      </c>
      <c r="U982" s="62">
        <v>215586</v>
      </c>
      <c r="V982" s="62">
        <v>2864214</v>
      </c>
    </row>
    <row r="983" spans="1:22" x14ac:dyDescent="0.3">
      <c r="A983" t="s">
        <v>1898</v>
      </c>
      <c r="B983" s="34">
        <v>43900</v>
      </c>
      <c r="C983">
        <v>2020</v>
      </c>
      <c r="D983" t="s">
        <v>192</v>
      </c>
      <c r="E983" t="s">
        <v>193</v>
      </c>
      <c r="F983" t="s">
        <v>71</v>
      </c>
      <c r="G983" t="s">
        <v>106</v>
      </c>
      <c r="H983" t="s">
        <v>194</v>
      </c>
      <c r="I983" t="s">
        <v>117</v>
      </c>
      <c r="J983" t="s">
        <v>345</v>
      </c>
      <c r="K983" t="s">
        <v>59</v>
      </c>
      <c r="L983" t="s">
        <v>60</v>
      </c>
      <c r="M983" t="s">
        <v>61</v>
      </c>
      <c r="N983" s="34">
        <v>43902</v>
      </c>
      <c r="O983" s="62">
        <v>51000</v>
      </c>
      <c r="P983" s="62">
        <v>81000</v>
      </c>
      <c r="Q983" s="62">
        <v>30000</v>
      </c>
      <c r="R983">
        <v>1</v>
      </c>
      <c r="S983" s="62">
        <v>81000</v>
      </c>
      <c r="T983" s="15">
        <v>0</v>
      </c>
      <c r="U983">
        <v>0</v>
      </c>
      <c r="V983" s="62">
        <v>81000</v>
      </c>
    </row>
    <row r="984" spans="1:22" x14ac:dyDescent="0.3">
      <c r="A984" t="s">
        <v>1899</v>
      </c>
      <c r="B984" s="34">
        <v>43900</v>
      </c>
      <c r="C984">
        <v>2020</v>
      </c>
      <c r="D984" t="s">
        <v>1900</v>
      </c>
      <c r="E984" t="s">
        <v>485</v>
      </c>
      <c r="F984" t="s">
        <v>71</v>
      </c>
      <c r="G984" t="s">
        <v>55</v>
      </c>
      <c r="H984" t="s">
        <v>185</v>
      </c>
      <c r="I984" t="s">
        <v>117</v>
      </c>
      <c r="J984" t="s">
        <v>931</v>
      </c>
      <c r="K984" t="s">
        <v>59</v>
      </c>
      <c r="L984" t="s">
        <v>60</v>
      </c>
      <c r="M984" t="s">
        <v>61</v>
      </c>
      <c r="N984" s="34">
        <v>43902</v>
      </c>
      <c r="O984" s="62">
        <v>27600</v>
      </c>
      <c r="P984" s="62">
        <v>43200</v>
      </c>
      <c r="Q984" s="62">
        <v>15600</v>
      </c>
      <c r="R984">
        <v>6</v>
      </c>
      <c r="S984" s="62">
        <v>259200</v>
      </c>
      <c r="T984" s="15">
        <v>0.06</v>
      </c>
      <c r="U984" s="62">
        <v>15552</v>
      </c>
      <c r="V984" s="62">
        <v>243648</v>
      </c>
    </row>
    <row r="985" spans="1:22" x14ac:dyDescent="0.3">
      <c r="A985" t="s">
        <v>1901</v>
      </c>
      <c r="B985" s="34">
        <v>43900</v>
      </c>
      <c r="C985">
        <v>2020</v>
      </c>
      <c r="D985" t="s">
        <v>631</v>
      </c>
      <c r="E985" t="s">
        <v>70</v>
      </c>
      <c r="F985" t="s">
        <v>71</v>
      </c>
      <c r="G985" t="s">
        <v>87</v>
      </c>
      <c r="H985" t="s">
        <v>73</v>
      </c>
      <c r="I985" t="s">
        <v>92</v>
      </c>
      <c r="J985" t="s">
        <v>863</v>
      </c>
      <c r="K985" t="s">
        <v>59</v>
      </c>
      <c r="L985" t="s">
        <v>67</v>
      </c>
      <c r="M985" t="s">
        <v>61</v>
      </c>
      <c r="N985" s="34">
        <v>43904</v>
      </c>
      <c r="O985" s="62">
        <v>13050</v>
      </c>
      <c r="P985" s="62">
        <v>27150</v>
      </c>
      <c r="Q985" s="62">
        <v>14100</v>
      </c>
      <c r="R985">
        <v>18</v>
      </c>
      <c r="S985" s="62">
        <v>488700</v>
      </c>
      <c r="T985" s="15">
        <v>0.06</v>
      </c>
      <c r="U985" s="62">
        <v>29322</v>
      </c>
      <c r="V985" s="62">
        <v>459378</v>
      </c>
    </row>
    <row r="986" spans="1:22" x14ac:dyDescent="0.3">
      <c r="A986" t="s">
        <v>1902</v>
      </c>
      <c r="B986" s="34">
        <v>43901</v>
      </c>
      <c r="C986">
        <v>2020</v>
      </c>
      <c r="D986" t="s">
        <v>785</v>
      </c>
      <c r="E986" t="s">
        <v>159</v>
      </c>
      <c r="F986" t="s">
        <v>71</v>
      </c>
      <c r="G986" t="s">
        <v>72</v>
      </c>
      <c r="H986" t="s">
        <v>122</v>
      </c>
      <c r="I986" t="s">
        <v>107</v>
      </c>
      <c r="J986" t="s">
        <v>573</v>
      </c>
      <c r="K986" t="s">
        <v>81</v>
      </c>
      <c r="L986" t="s">
        <v>60</v>
      </c>
      <c r="M986" t="s">
        <v>61</v>
      </c>
      <c r="N986" s="34">
        <v>43903</v>
      </c>
      <c r="O986" s="62">
        <v>936000</v>
      </c>
      <c r="P986" s="62">
        <v>2339850</v>
      </c>
      <c r="Q986" s="62">
        <v>1403850</v>
      </c>
      <c r="R986">
        <v>24</v>
      </c>
      <c r="S986" s="62">
        <v>56156400</v>
      </c>
      <c r="T986" s="15">
        <v>0.04</v>
      </c>
      <c r="U986" s="62">
        <v>2246256</v>
      </c>
      <c r="V986" s="62">
        <v>53910144</v>
      </c>
    </row>
    <row r="987" spans="1:22" x14ac:dyDescent="0.3">
      <c r="A987" t="s">
        <v>1903</v>
      </c>
      <c r="B987" s="34">
        <v>43901</v>
      </c>
      <c r="C987">
        <v>2020</v>
      </c>
      <c r="D987" t="s">
        <v>1091</v>
      </c>
      <c r="E987" t="s">
        <v>101</v>
      </c>
      <c r="F987" t="s">
        <v>71</v>
      </c>
      <c r="G987" t="s">
        <v>106</v>
      </c>
      <c r="H987" t="s">
        <v>97</v>
      </c>
      <c r="I987" t="s">
        <v>92</v>
      </c>
      <c r="J987" t="s">
        <v>406</v>
      </c>
      <c r="K987" t="s">
        <v>81</v>
      </c>
      <c r="L987" t="s">
        <v>82</v>
      </c>
      <c r="M987" t="s">
        <v>83</v>
      </c>
      <c r="N987" s="34">
        <v>43901</v>
      </c>
      <c r="O987" s="62">
        <v>4184850</v>
      </c>
      <c r="P987" s="62">
        <v>6749850</v>
      </c>
      <c r="Q987" s="62">
        <v>2565000</v>
      </c>
      <c r="R987">
        <v>18</v>
      </c>
      <c r="S987" s="62">
        <v>121497300</v>
      </c>
      <c r="T987" s="15">
        <v>0.09</v>
      </c>
      <c r="U987" s="62">
        <v>10934757</v>
      </c>
      <c r="V987" s="62">
        <v>110562543</v>
      </c>
    </row>
    <row r="988" spans="1:22" x14ac:dyDescent="0.3">
      <c r="A988" t="s">
        <v>1904</v>
      </c>
      <c r="B988" s="34">
        <v>43902</v>
      </c>
      <c r="C988">
        <v>2020</v>
      </c>
      <c r="D988" t="s">
        <v>1149</v>
      </c>
      <c r="E988" t="s">
        <v>1150</v>
      </c>
      <c r="F988" t="s">
        <v>71</v>
      </c>
      <c r="G988" t="s">
        <v>106</v>
      </c>
      <c r="H988" t="s">
        <v>185</v>
      </c>
      <c r="I988" t="s">
        <v>74</v>
      </c>
      <c r="J988" t="s">
        <v>429</v>
      </c>
      <c r="K988" t="s">
        <v>59</v>
      </c>
      <c r="L988" t="s">
        <v>60</v>
      </c>
      <c r="M988" t="s">
        <v>61</v>
      </c>
      <c r="N988" s="34">
        <v>43903</v>
      </c>
      <c r="O988" s="62">
        <v>29100</v>
      </c>
      <c r="P988" s="62">
        <v>46200</v>
      </c>
      <c r="Q988" s="62">
        <v>17100</v>
      </c>
      <c r="R988">
        <v>18</v>
      </c>
      <c r="S988" s="62">
        <v>831600</v>
      </c>
      <c r="T988" s="15">
        <v>0.02</v>
      </c>
      <c r="U988" s="62">
        <v>16632</v>
      </c>
      <c r="V988" s="62">
        <v>814968</v>
      </c>
    </row>
    <row r="989" spans="1:22" x14ac:dyDescent="0.3">
      <c r="A989" t="s">
        <v>1905</v>
      </c>
      <c r="B989" s="34">
        <v>43902</v>
      </c>
      <c r="C989">
        <v>2020</v>
      </c>
      <c r="D989" t="s">
        <v>1225</v>
      </c>
      <c r="E989" t="s">
        <v>323</v>
      </c>
      <c r="F989" t="s">
        <v>71</v>
      </c>
      <c r="G989" t="s">
        <v>72</v>
      </c>
      <c r="H989" t="s">
        <v>194</v>
      </c>
      <c r="I989" t="s">
        <v>74</v>
      </c>
      <c r="J989" t="s">
        <v>753</v>
      </c>
      <c r="K989" t="s">
        <v>59</v>
      </c>
      <c r="L989" t="s">
        <v>67</v>
      </c>
      <c r="M989" t="s">
        <v>61</v>
      </c>
      <c r="N989" s="34">
        <v>43905</v>
      </c>
      <c r="O989" s="62">
        <v>38850</v>
      </c>
      <c r="P989" s="62">
        <v>59700</v>
      </c>
      <c r="Q989" s="62">
        <v>20850</v>
      </c>
      <c r="R989">
        <v>11</v>
      </c>
      <c r="S989" s="62">
        <v>656700</v>
      </c>
      <c r="T989" s="15">
        <v>7.0000000000000007E-2</v>
      </c>
      <c r="U989" s="62">
        <v>45969</v>
      </c>
      <c r="V989" s="62">
        <v>610731</v>
      </c>
    </row>
    <row r="990" spans="1:22" x14ac:dyDescent="0.3">
      <c r="A990" t="s">
        <v>1906</v>
      </c>
      <c r="B990" s="34">
        <v>43903</v>
      </c>
      <c r="C990">
        <v>2020</v>
      </c>
      <c r="D990" t="s">
        <v>221</v>
      </c>
      <c r="E990" t="s">
        <v>222</v>
      </c>
      <c r="F990" t="s">
        <v>71</v>
      </c>
      <c r="G990" t="s">
        <v>106</v>
      </c>
      <c r="H990" t="s">
        <v>155</v>
      </c>
      <c r="I990" t="s">
        <v>107</v>
      </c>
      <c r="J990" t="s">
        <v>1168</v>
      </c>
      <c r="K990" t="s">
        <v>59</v>
      </c>
      <c r="L990" t="s">
        <v>67</v>
      </c>
      <c r="M990" t="s">
        <v>61</v>
      </c>
      <c r="N990" s="34">
        <v>43904</v>
      </c>
      <c r="O990" s="62">
        <v>40200</v>
      </c>
      <c r="P990" s="62">
        <v>91200</v>
      </c>
      <c r="Q990" s="62">
        <v>51000</v>
      </c>
      <c r="R990">
        <v>49</v>
      </c>
      <c r="S990" s="62">
        <v>4468800</v>
      </c>
      <c r="T990" s="15">
        <v>0.08</v>
      </c>
      <c r="U990" s="62">
        <v>357504</v>
      </c>
      <c r="V990" s="62">
        <v>4111296</v>
      </c>
    </row>
    <row r="991" spans="1:22" x14ac:dyDescent="0.3">
      <c r="A991" t="s">
        <v>1907</v>
      </c>
      <c r="B991" s="34">
        <v>43905</v>
      </c>
      <c r="C991">
        <v>2020</v>
      </c>
      <c r="D991" t="s">
        <v>328</v>
      </c>
      <c r="E991" t="s">
        <v>70</v>
      </c>
      <c r="F991" t="s">
        <v>71</v>
      </c>
      <c r="G991" t="s">
        <v>87</v>
      </c>
      <c r="H991" t="s">
        <v>73</v>
      </c>
      <c r="I991" t="s">
        <v>57</v>
      </c>
      <c r="J991" t="s">
        <v>398</v>
      </c>
      <c r="K991" t="s">
        <v>81</v>
      </c>
      <c r="L991" t="s">
        <v>60</v>
      </c>
      <c r="M991" t="s">
        <v>61</v>
      </c>
      <c r="N991" s="34">
        <v>43906</v>
      </c>
      <c r="O991" s="62">
        <v>817800</v>
      </c>
      <c r="P991" s="62">
        <v>1514550</v>
      </c>
      <c r="Q991" s="62">
        <v>696750</v>
      </c>
      <c r="R991">
        <v>42</v>
      </c>
      <c r="S991" s="62">
        <v>63611100</v>
      </c>
      <c r="T991" s="15">
        <v>0.1</v>
      </c>
      <c r="U991" s="62">
        <v>6361110</v>
      </c>
      <c r="V991" s="62">
        <v>57249990</v>
      </c>
    </row>
    <row r="992" spans="1:22" x14ac:dyDescent="0.3">
      <c r="A992" t="s">
        <v>1908</v>
      </c>
      <c r="B992" s="34">
        <v>43907</v>
      </c>
      <c r="C992">
        <v>2020</v>
      </c>
      <c r="D992" t="s">
        <v>286</v>
      </c>
      <c r="E992" t="s">
        <v>1251</v>
      </c>
      <c r="F992" t="s">
        <v>261</v>
      </c>
      <c r="G992" t="s">
        <v>106</v>
      </c>
      <c r="H992" t="s">
        <v>194</v>
      </c>
      <c r="I992" t="s">
        <v>117</v>
      </c>
      <c r="J992" t="s">
        <v>437</v>
      </c>
      <c r="K992" t="s">
        <v>59</v>
      </c>
      <c r="L992" t="s">
        <v>60</v>
      </c>
      <c r="M992" t="s">
        <v>61</v>
      </c>
      <c r="N992" s="34">
        <v>43909</v>
      </c>
      <c r="O992" s="62">
        <v>27600</v>
      </c>
      <c r="P992" s="62">
        <v>43200</v>
      </c>
      <c r="Q992" s="62">
        <v>15600</v>
      </c>
      <c r="R992">
        <v>40</v>
      </c>
      <c r="S992" s="62">
        <v>1728000</v>
      </c>
      <c r="T992" s="15">
        <v>0</v>
      </c>
      <c r="U992">
        <v>0</v>
      </c>
      <c r="V992" s="62">
        <v>1728000</v>
      </c>
    </row>
    <row r="993" spans="1:22" x14ac:dyDescent="0.3">
      <c r="A993" t="s">
        <v>1909</v>
      </c>
      <c r="B993" s="34">
        <v>43908</v>
      </c>
      <c r="C993">
        <v>2020</v>
      </c>
      <c r="D993" t="s">
        <v>1910</v>
      </c>
      <c r="E993" t="s">
        <v>449</v>
      </c>
      <c r="F993" t="s">
        <v>2228</v>
      </c>
      <c r="G993" t="s">
        <v>55</v>
      </c>
      <c r="H993" t="s">
        <v>65</v>
      </c>
      <c r="I993" t="s">
        <v>57</v>
      </c>
      <c r="J993" t="s">
        <v>186</v>
      </c>
      <c r="K993" t="s">
        <v>81</v>
      </c>
      <c r="L993" t="s">
        <v>60</v>
      </c>
      <c r="M993" t="s">
        <v>61</v>
      </c>
      <c r="N993" s="34">
        <v>43909</v>
      </c>
      <c r="O993" s="62">
        <v>95850</v>
      </c>
      <c r="P993" s="62">
        <v>299700</v>
      </c>
      <c r="Q993" s="62">
        <v>203850</v>
      </c>
      <c r="R993">
        <v>29</v>
      </c>
      <c r="S993" s="62">
        <v>8691300</v>
      </c>
      <c r="T993" s="15">
        <v>0.06</v>
      </c>
      <c r="U993" s="62">
        <v>521478</v>
      </c>
      <c r="V993" s="62">
        <v>8169822</v>
      </c>
    </row>
    <row r="994" spans="1:22" x14ac:dyDescent="0.3">
      <c r="A994" t="s">
        <v>1911</v>
      </c>
      <c r="B994" s="34">
        <v>43909</v>
      </c>
      <c r="C994">
        <v>2020</v>
      </c>
      <c r="D994" t="s">
        <v>1416</v>
      </c>
      <c r="E994" t="s">
        <v>145</v>
      </c>
      <c r="F994" t="s">
        <v>71</v>
      </c>
      <c r="G994" t="s">
        <v>72</v>
      </c>
      <c r="H994" t="s">
        <v>146</v>
      </c>
      <c r="I994" t="s">
        <v>57</v>
      </c>
      <c r="J994" t="s">
        <v>450</v>
      </c>
      <c r="K994" t="s">
        <v>59</v>
      </c>
      <c r="L994" t="s">
        <v>136</v>
      </c>
      <c r="M994" t="s">
        <v>76</v>
      </c>
      <c r="N994" s="34">
        <v>43911</v>
      </c>
      <c r="O994" s="62">
        <v>21900</v>
      </c>
      <c r="P994" s="62">
        <v>53550</v>
      </c>
      <c r="Q994" s="62">
        <v>31650</v>
      </c>
      <c r="R994">
        <v>10</v>
      </c>
      <c r="S994" s="62">
        <v>535500</v>
      </c>
      <c r="T994" s="15">
        <v>0.01</v>
      </c>
      <c r="U994" s="62">
        <v>5355</v>
      </c>
      <c r="V994" s="62">
        <v>530145</v>
      </c>
    </row>
    <row r="995" spans="1:22" x14ac:dyDescent="0.3">
      <c r="A995" t="s">
        <v>1912</v>
      </c>
      <c r="B995" s="34">
        <v>43910</v>
      </c>
      <c r="C995">
        <v>2020</v>
      </c>
      <c r="D995" t="s">
        <v>673</v>
      </c>
      <c r="E995" t="s">
        <v>268</v>
      </c>
      <c r="F995" t="s">
        <v>71</v>
      </c>
      <c r="G995" t="s">
        <v>72</v>
      </c>
      <c r="H995" t="s">
        <v>73</v>
      </c>
      <c r="I995" t="s">
        <v>92</v>
      </c>
      <c r="J995" t="s">
        <v>190</v>
      </c>
      <c r="K995" t="s">
        <v>81</v>
      </c>
      <c r="L995" t="s">
        <v>60</v>
      </c>
      <c r="M995" t="s">
        <v>61</v>
      </c>
      <c r="N995" s="34">
        <v>43912</v>
      </c>
      <c r="O995" s="62">
        <v>480300</v>
      </c>
      <c r="P995" s="62">
        <v>2287200</v>
      </c>
      <c r="Q995" s="62">
        <v>1806900</v>
      </c>
      <c r="R995">
        <v>46</v>
      </c>
      <c r="S995" s="62">
        <v>105211200</v>
      </c>
      <c r="T995" s="15">
        <v>0.01</v>
      </c>
      <c r="U995" s="62">
        <v>1052112</v>
      </c>
      <c r="V995" s="62">
        <v>104159088</v>
      </c>
    </row>
    <row r="996" spans="1:22" x14ac:dyDescent="0.3">
      <c r="A996" t="s">
        <v>1913</v>
      </c>
      <c r="B996" s="34">
        <v>43912</v>
      </c>
      <c r="C996">
        <v>2020</v>
      </c>
      <c r="D996" t="s">
        <v>311</v>
      </c>
      <c r="E996" t="s">
        <v>312</v>
      </c>
      <c r="F996" t="s">
        <v>71</v>
      </c>
      <c r="G996" t="s">
        <v>106</v>
      </c>
      <c r="H996" t="s">
        <v>88</v>
      </c>
      <c r="I996" t="s">
        <v>92</v>
      </c>
      <c r="J996" t="s">
        <v>142</v>
      </c>
      <c r="K996" t="s">
        <v>59</v>
      </c>
      <c r="L996" t="s">
        <v>60</v>
      </c>
      <c r="M996" t="s">
        <v>61</v>
      </c>
      <c r="N996" s="34">
        <v>43919</v>
      </c>
      <c r="O996" s="62">
        <v>68850</v>
      </c>
      <c r="P996" s="62">
        <v>109200</v>
      </c>
      <c r="Q996" s="62">
        <v>40350</v>
      </c>
      <c r="R996">
        <v>18</v>
      </c>
      <c r="S996" s="62">
        <v>1965600</v>
      </c>
      <c r="T996" s="15">
        <v>0.09</v>
      </c>
      <c r="U996" s="62">
        <v>176904</v>
      </c>
      <c r="V996" s="62">
        <v>1788696</v>
      </c>
    </row>
    <row r="997" spans="1:22" x14ac:dyDescent="0.3">
      <c r="A997" t="s">
        <v>1914</v>
      </c>
      <c r="B997" s="34">
        <v>43912</v>
      </c>
      <c r="C997">
        <v>2020</v>
      </c>
      <c r="D997" t="s">
        <v>311</v>
      </c>
      <c r="E997" t="s">
        <v>312</v>
      </c>
      <c r="F997" t="s">
        <v>71</v>
      </c>
      <c r="G997" t="s">
        <v>106</v>
      </c>
      <c r="H997" t="s">
        <v>88</v>
      </c>
      <c r="I997" t="s">
        <v>92</v>
      </c>
      <c r="J997" t="s">
        <v>130</v>
      </c>
      <c r="K997" t="s">
        <v>59</v>
      </c>
      <c r="L997" t="s">
        <v>67</v>
      </c>
      <c r="M997" t="s">
        <v>61</v>
      </c>
      <c r="N997" s="34">
        <v>43916</v>
      </c>
      <c r="O997" s="62">
        <v>10650</v>
      </c>
      <c r="P997" s="62">
        <v>17100</v>
      </c>
      <c r="Q997" s="62">
        <v>6450</v>
      </c>
      <c r="R997">
        <v>28</v>
      </c>
      <c r="S997" s="62">
        <v>478800</v>
      </c>
      <c r="T997" s="15">
        <v>0.09</v>
      </c>
      <c r="U997" s="62">
        <v>43092</v>
      </c>
      <c r="V997" s="62">
        <v>435708</v>
      </c>
    </row>
    <row r="998" spans="1:22" x14ac:dyDescent="0.3">
      <c r="A998" t="s">
        <v>1915</v>
      </c>
      <c r="B998" s="34">
        <v>43912</v>
      </c>
      <c r="C998">
        <v>2020</v>
      </c>
      <c r="D998" t="s">
        <v>1916</v>
      </c>
      <c r="E998" t="s">
        <v>506</v>
      </c>
      <c r="F998" t="s">
        <v>2228</v>
      </c>
      <c r="G998" t="s">
        <v>106</v>
      </c>
      <c r="H998" t="s">
        <v>56</v>
      </c>
      <c r="I998" t="s">
        <v>57</v>
      </c>
      <c r="J998" t="s">
        <v>546</v>
      </c>
      <c r="K998" t="s">
        <v>59</v>
      </c>
      <c r="L998" t="s">
        <v>60</v>
      </c>
      <c r="M998" t="s">
        <v>61</v>
      </c>
      <c r="N998" s="34">
        <v>43914</v>
      </c>
      <c r="O998" s="62">
        <v>224250</v>
      </c>
      <c r="P998" s="62">
        <v>521400</v>
      </c>
      <c r="Q998" s="62">
        <v>297150</v>
      </c>
      <c r="R998">
        <v>10</v>
      </c>
      <c r="S998" s="62">
        <v>5214000</v>
      </c>
      <c r="T998" s="15">
        <v>0.06</v>
      </c>
      <c r="U998" s="62">
        <v>312840</v>
      </c>
      <c r="V998" s="62">
        <v>4901160</v>
      </c>
    </row>
    <row r="999" spans="1:22" x14ac:dyDescent="0.3">
      <c r="A999" t="s">
        <v>1917</v>
      </c>
      <c r="B999" s="34">
        <v>43913</v>
      </c>
      <c r="C999">
        <v>2020</v>
      </c>
      <c r="D999" t="s">
        <v>1322</v>
      </c>
      <c r="E999" t="s">
        <v>1051</v>
      </c>
      <c r="F999" t="s">
        <v>71</v>
      </c>
      <c r="G999" t="s">
        <v>72</v>
      </c>
      <c r="H999" t="s">
        <v>122</v>
      </c>
      <c r="I999" t="s">
        <v>57</v>
      </c>
      <c r="J999" t="s">
        <v>93</v>
      </c>
      <c r="K999" t="s">
        <v>59</v>
      </c>
      <c r="L999" t="s">
        <v>67</v>
      </c>
      <c r="M999" t="s">
        <v>61</v>
      </c>
      <c r="N999" s="34">
        <v>43914</v>
      </c>
      <c r="O999" s="62">
        <v>16350</v>
      </c>
      <c r="P999" s="62">
        <v>39000</v>
      </c>
      <c r="Q999" s="62">
        <v>22650</v>
      </c>
      <c r="R999">
        <v>8</v>
      </c>
      <c r="S999" s="62">
        <v>312000</v>
      </c>
      <c r="T999" s="15">
        <v>0.02</v>
      </c>
      <c r="U999" s="62">
        <v>6240</v>
      </c>
      <c r="V999" s="62">
        <v>305760</v>
      </c>
    </row>
    <row r="1000" spans="1:22" x14ac:dyDescent="0.3">
      <c r="A1000" t="s">
        <v>1918</v>
      </c>
      <c r="B1000" s="34">
        <v>43914</v>
      </c>
      <c r="C1000">
        <v>2020</v>
      </c>
      <c r="D1000" t="s">
        <v>1039</v>
      </c>
      <c r="E1000" t="s">
        <v>572</v>
      </c>
      <c r="F1000" t="s">
        <v>261</v>
      </c>
      <c r="G1000" t="s">
        <v>72</v>
      </c>
      <c r="H1000" t="s">
        <v>146</v>
      </c>
      <c r="I1000" t="s">
        <v>74</v>
      </c>
      <c r="J1000" t="s">
        <v>394</v>
      </c>
      <c r="K1000" t="s">
        <v>59</v>
      </c>
      <c r="L1000" t="s">
        <v>67</v>
      </c>
      <c r="M1000" t="s">
        <v>61</v>
      </c>
      <c r="N1000" s="34">
        <v>43916</v>
      </c>
      <c r="O1000" s="62">
        <v>3600</v>
      </c>
      <c r="P1000" s="62">
        <v>18900</v>
      </c>
      <c r="Q1000" s="62">
        <v>15300</v>
      </c>
      <c r="R1000">
        <v>37</v>
      </c>
      <c r="S1000" s="62">
        <v>699300</v>
      </c>
      <c r="T1000" s="15">
        <v>0.03</v>
      </c>
      <c r="U1000" s="62">
        <v>20979</v>
      </c>
      <c r="V1000" s="62">
        <v>678321</v>
      </c>
    </row>
    <row r="1001" spans="1:22" x14ac:dyDescent="0.3">
      <c r="A1001" t="s">
        <v>1919</v>
      </c>
      <c r="B1001" s="34">
        <v>43914</v>
      </c>
      <c r="C1001">
        <v>2020</v>
      </c>
      <c r="D1001" t="s">
        <v>735</v>
      </c>
      <c r="E1001" t="s">
        <v>169</v>
      </c>
      <c r="F1001" t="s">
        <v>2228</v>
      </c>
      <c r="G1001" t="s">
        <v>87</v>
      </c>
      <c r="H1001" t="s">
        <v>65</v>
      </c>
      <c r="I1001" t="s">
        <v>92</v>
      </c>
      <c r="J1001" t="s">
        <v>66</v>
      </c>
      <c r="K1001" t="s">
        <v>59</v>
      </c>
      <c r="L1001" t="s">
        <v>67</v>
      </c>
      <c r="M1001" t="s">
        <v>61</v>
      </c>
      <c r="N1001" s="34">
        <v>43918</v>
      </c>
      <c r="O1001" s="62">
        <v>35850</v>
      </c>
      <c r="P1001" s="62">
        <v>63900</v>
      </c>
      <c r="Q1001" s="62">
        <v>28050</v>
      </c>
      <c r="R1001">
        <v>44</v>
      </c>
      <c r="S1001" s="62">
        <v>2811600</v>
      </c>
      <c r="T1001" s="15">
        <v>0.01</v>
      </c>
      <c r="U1001" s="62">
        <v>28116</v>
      </c>
      <c r="V1001" s="62">
        <v>2783484</v>
      </c>
    </row>
    <row r="1002" spans="1:22" x14ac:dyDescent="0.3">
      <c r="A1002" t="s">
        <v>1920</v>
      </c>
      <c r="B1002" s="34">
        <v>43914</v>
      </c>
      <c r="C1002">
        <v>2020</v>
      </c>
      <c r="D1002" t="s">
        <v>658</v>
      </c>
      <c r="E1002" t="s">
        <v>209</v>
      </c>
      <c r="F1002" t="s">
        <v>71</v>
      </c>
      <c r="G1002" t="s">
        <v>55</v>
      </c>
      <c r="H1002" t="s">
        <v>185</v>
      </c>
      <c r="I1002" t="s">
        <v>107</v>
      </c>
      <c r="J1002" t="s">
        <v>166</v>
      </c>
      <c r="K1002" t="s">
        <v>59</v>
      </c>
      <c r="L1002" t="s">
        <v>136</v>
      </c>
      <c r="M1002" t="s">
        <v>61</v>
      </c>
      <c r="N1002" s="34">
        <v>43916</v>
      </c>
      <c r="O1002" s="62">
        <v>14100</v>
      </c>
      <c r="P1002" s="62">
        <v>31200</v>
      </c>
      <c r="Q1002" s="62">
        <v>17100</v>
      </c>
      <c r="R1002">
        <v>36</v>
      </c>
      <c r="S1002" s="62">
        <v>1123200</v>
      </c>
      <c r="T1002" s="15">
        <v>0.1</v>
      </c>
      <c r="U1002" s="62">
        <v>112320</v>
      </c>
      <c r="V1002" s="62">
        <v>1010880</v>
      </c>
    </row>
    <row r="1003" spans="1:22" x14ac:dyDescent="0.3">
      <c r="A1003" t="s">
        <v>1921</v>
      </c>
      <c r="B1003" s="34">
        <v>43914</v>
      </c>
      <c r="C1003">
        <v>2020</v>
      </c>
      <c r="D1003" t="s">
        <v>244</v>
      </c>
      <c r="E1003" t="s">
        <v>245</v>
      </c>
      <c r="F1003" t="s">
        <v>71</v>
      </c>
      <c r="G1003" t="s">
        <v>72</v>
      </c>
      <c r="H1003" t="s">
        <v>146</v>
      </c>
      <c r="I1003" t="s">
        <v>92</v>
      </c>
      <c r="J1003" t="s">
        <v>151</v>
      </c>
      <c r="K1003" t="s">
        <v>59</v>
      </c>
      <c r="L1003" t="s">
        <v>67</v>
      </c>
      <c r="M1003" t="s">
        <v>61</v>
      </c>
      <c r="N1003" s="34">
        <v>43919</v>
      </c>
      <c r="O1003" s="62">
        <v>27300</v>
      </c>
      <c r="P1003" s="62">
        <v>44700</v>
      </c>
      <c r="Q1003" s="62">
        <v>17400</v>
      </c>
      <c r="R1003">
        <v>45</v>
      </c>
      <c r="S1003" s="62">
        <v>2011500</v>
      </c>
      <c r="T1003" s="15">
        <v>0.05</v>
      </c>
      <c r="U1003" s="62">
        <v>100575</v>
      </c>
      <c r="V1003" s="62">
        <v>1910925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B19"/>
  <sheetViews>
    <sheetView zoomScale="70" zoomScaleNormal="70" workbookViewId="0">
      <selection activeCell="G11" sqref="G11"/>
    </sheetView>
  </sheetViews>
  <sheetFormatPr defaultRowHeight="14.4" x14ac:dyDescent="0.3"/>
  <cols>
    <col min="1" max="1" width="17.88671875" customWidth="1"/>
    <col min="2" max="2" width="23.109375" bestFit="1" customWidth="1"/>
  </cols>
  <sheetData>
    <row r="3" spans="1:2" x14ac:dyDescent="0.3">
      <c r="A3" s="83" t="s">
        <v>2244</v>
      </c>
      <c r="B3" t="s">
        <v>2246</v>
      </c>
    </row>
    <row r="4" spans="1:2" x14ac:dyDescent="0.3">
      <c r="A4" s="84">
        <v>2016</v>
      </c>
      <c r="B4" s="85">
        <v>1905906722</v>
      </c>
    </row>
    <row r="5" spans="1:2" x14ac:dyDescent="0.3">
      <c r="A5" s="84" t="s">
        <v>2245</v>
      </c>
      <c r="B5" s="85">
        <v>1905906722</v>
      </c>
    </row>
    <row r="7" spans="1:2" x14ac:dyDescent="0.3">
      <c r="A7" s="83" t="s">
        <v>2244</v>
      </c>
      <c r="B7" t="s">
        <v>2246</v>
      </c>
    </row>
    <row r="8" spans="1:2" x14ac:dyDescent="0.3">
      <c r="A8" s="84" t="s">
        <v>261</v>
      </c>
      <c r="B8" s="85">
        <v>27312065</v>
      </c>
    </row>
    <row r="9" spans="1:2" x14ac:dyDescent="0.3">
      <c r="A9" s="84" t="s">
        <v>2228</v>
      </c>
      <c r="B9" s="85">
        <v>517469359</v>
      </c>
    </row>
    <row r="10" spans="1:2" x14ac:dyDescent="0.3">
      <c r="A10" s="84" t="s">
        <v>71</v>
      </c>
      <c r="B10" s="85">
        <v>1361125298</v>
      </c>
    </row>
    <row r="11" spans="1:2" x14ac:dyDescent="0.3">
      <c r="A11" s="84" t="s">
        <v>2245</v>
      </c>
      <c r="B11" s="85">
        <v>1905906722</v>
      </c>
    </row>
    <row r="14" spans="1:2" x14ac:dyDescent="0.3">
      <c r="A14" s="83" t="s">
        <v>2244</v>
      </c>
      <c r="B14" t="s">
        <v>2246</v>
      </c>
    </row>
    <row r="15" spans="1:2" x14ac:dyDescent="0.3">
      <c r="A15" s="84" t="s">
        <v>87</v>
      </c>
      <c r="B15" s="85">
        <v>206066866</v>
      </c>
    </row>
    <row r="16" spans="1:2" x14ac:dyDescent="0.3">
      <c r="A16" s="84" t="s">
        <v>72</v>
      </c>
      <c r="B16" s="85">
        <v>732627223</v>
      </c>
    </row>
    <row r="17" spans="1:2" x14ac:dyDescent="0.3">
      <c r="A17" s="84" t="s">
        <v>55</v>
      </c>
      <c r="B17" s="85">
        <v>292060865</v>
      </c>
    </row>
    <row r="18" spans="1:2" x14ac:dyDescent="0.3">
      <c r="A18" s="84" t="s">
        <v>106</v>
      </c>
      <c r="B18" s="85">
        <v>675151768</v>
      </c>
    </row>
    <row r="19" spans="1:2" x14ac:dyDescent="0.3">
      <c r="A19" s="84" t="s">
        <v>2245</v>
      </c>
      <c r="B19" s="85">
        <v>1905906722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showGridLines="0" tabSelected="1" zoomScale="70" zoomScaleNormal="70" workbookViewId="0">
      <selection activeCell="D19" sqref="D1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sheetPr>
  <dimension ref="A1:M1000"/>
  <sheetViews>
    <sheetView workbookViewId="0">
      <selection activeCell="J4" sqref="J4"/>
    </sheetView>
  </sheetViews>
  <sheetFormatPr defaultColWidth="14.44140625" defaultRowHeight="15" customHeight="1" x14ac:dyDescent="0.3"/>
  <cols>
    <col min="1" max="1" width="14.6640625" customWidth="1"/>
    <col min="2" max="2" width="9.6640625" bestFit="1" customWidth="1"/>
    <col min="3" max="3" width="15.44140625" bestFit="1" customWidth="1"/>
    <col min="4" max="4" width="18" bestFit="1" customWidth="1"/>
    <col min="5" max="5" width="30.33203125" bestFit="1" customWidth="1"/>
    <col min="6" max="6" width="12.109375" bestFit="1" customWidth="1"/>
    <col min="7" max="7" width="10.33203125" customWidth="1"/>
    <col min="8" max="9" width="16.88671875" bestFit="1" customWidth="1"/>
    <col min="10" max="10" width="16.88671875" customWidth="1"/>
    <col min="11" max="11" width="5.5546875" bestFit="1" customWidth="1"/>
    <col min="12" max="12" width="10.5546875" bestFit="1" customWidth="1"/>
    <col min="13" max="13" width="4.33203125" bestFit="1" customWidth="1"/>
    <col min="14" max="25" width="8.6640625" customWidth="1"/>
  </cols>
  <sheetData>
    <row r="1" spans="1:13" ht="25.8" x14ac:dyDescent="0.5">
      <c r="A1" s="7" t="s">
        <v>1922</v>
      </c>
      <c r="L1" s="9" t="s">
        <v>1923</v>
      </c>
    </row>
    <row r="2" spans="1:13" ht="15" customHeight="1" x14ac:dyDescent="0.3">
      <c r="G2" s="34">
        <f ca="1">TODAY()</f>
        <v>45819</v>
      </c>
    </row>
    <row r="3" spans="1:13" thickBot="1" x14ac:dyDescent="0.35">
      <c r="A3" s="9" t="s">
        <v>1924</v>
      </c>
      <c r="B3" s="9" t="s">
        <v>1925</v>
      </c>
      <c r="C3" s="9" t="s">
        <v>1926</v>
      </c>
      <c r="D3" s="9" t="s">
        <v>1927</v>
      </c>
      <c r="E3" s="9" t="s">
        <v>1928</v>
      </c>
      <c r="F3" s="9" t="s">
        <v>1929</v>
      </c>
      <c r="G3" s="9" t="s">
        <v>1930</v>
      </c>
      <c r="H3" s="9" t="s">
        <v>1931</v>
      </c>
      <c r="I3" s="9" t="s">
        <v>1932</v>
      </c>
      <c r="J3" s="66" t="s">
        <v>2232</v>
      </c>
      <c r="K3" s="9" t="s">
        <v>1933</v>
      </c>
      <c r="L3" s="9" t="s">
        <v>12</v>
      </c>
      <c r="M3" s="9" t="s">
        <v>1934</v>
      </c>
    </row>
    <row r="4" spans="1:13" thickBot="1" x14ac:dyDescent="0.35">
      <c r="A4" s="9" t="s">
        <v>1935</v>
      </c>
      <c r="B4" s="9" t="s">
        <v>1936</v>
      </c>
      <c r="C4" s="9" t="s">
        <v>1937</v>
      </c>
      <c r="D4" t="str">
        <f>CONCATENATE(B4," ",C4)</f>
        <v>Raina Aryani</v>
      </c>
      <c r="E4" t="str">
        <f>LOWER(CONCATENATE(B4,".",C4,"-",LEFT(A4,1),"@ubd.ac.id"))</f>
        <v>raina.aryani-e@ubd.ac.id</v>
      </c>
      <c r="F4" s="63">
        <v>35033</v>
      </c>
      <c r="G4" s="36">
        <f ca="1">YEARFRAC(F4,G$2)</f>
        <v>29.530555555555555</v>
      </c>
      <c r="H4" s="9" t="s">
        <v>1938</v>
      </c>
      <c r="I4" s="9" t="s">
        <v>1939</v>
      </c>
      <c r="J4" s="9">
        <f>FIND(" ",I4,1)</f>
        <v>9</v>
      </c>
      <c r="K4" t="str">
        <f>MID(I4,J4+1,2)</f>
        <v>10</v>
      </c>
      <c r="L4" s="64" t="str">
        <f>LEFT(I4,J4-1)</f>
        <v>Surabaya</v>
      </c>
      <c r="M4" t="str">
        <f>RIGHT(I4,3)</f>
        <v>827</v>
      </c>
    </row>
    <row r="5" spans="1:13" thickBot="1" x14ac:dyDescent="0.35">
      <c r="A5" s="9" t="s">
        <v>1940</v>
      </c>
      <c r="B5" s="9" t="s">
        <v>1941</v>
      </c>
      <c r="C5" s="9" t="s">
        <v>1942</v>
      </c>
      <c r="D5" t="str">
        <f t="shared" ref="D5:D47" si="0">CONCATENATE(B5," ",C5)</f>
        <v>Tari Anggraini</v>
      </c>
      <c r="E5" t="str">
        <f t="shared" ref="E5:E47" si="1">LOWER(CONCATENATE(B5,".",C5,"-",LEFT(A5,1),"@ubd.ac.id"))</f>
        <v>tari.anggraini-e@ubd.ac.id</v>
      </c>
      <c r="F5" s="63">
        <v>35034</v>
      </c>
      <c r="G5" s="36">
        <f t="shared" ref="G5:G47" ca="1" si="2">YEARFRAC(F5,G$2)</f>
        <v>29.527777777777779</v>
      </c>
      <c r="H5" s="9" t="s">
        <v>1943</v>
      </c>
      <c r="I5" s="14" t="s">
        <v>1944</v>
      </c>
      <c r="J5" s="9">
        <f t="shared" ref="J5:J47" si="3">FIND(" ",I5,1)</f>
        <v>8</v>
      </c>
      <c r="K5" t="str">
        <f t="shared" ref="K5:K47" si="4">MID(I5,J5+1,2)</f>
        <v>11</v>
      </c>
      <c r="L5" s="64" t="str">
        <f t="shared" ref="L5:L47" si="5">LEFT(I5,J5-1)</f>
        <v>Jakarta</v>
      </c>
      <c r="M5" t="str">
        <f t="shared" ref="M5:M47" si="6">RIGHT(I5,3)</f>
        <v>806</v>
      </c>
    </row>
    <row r="6" spans="1:13" thickBot="1" x14ac:dyDescent="0.35">
      <c r="A6" s="9" t="s">
        <v>1945</v>
      </c>
      <c r="B6" s="9" t="s">
        <v>1946</v>
      </c>
      <c r="C6" s="9" t="s">
        <v>1947</v>
      </c>
      <c r="D6" t="str">
        <f t="shared" si="0"/>
        <v>Karen Riyanti</v>
      </c>
      <c r="E6" t="str">
        <f t="shared" si="1"/>
        <v>karen.riyanti-e@ubd.ac.id</v>
      </c>
      <c r="F6" s="63">
        <v>35035</v>
      </c>
      <c r="G6" s="36">
        <f t="shared" ca="1" si="2"/>
        <v>29.524999999999999</v>
      </c>
      <c r="H6" s="37" t="s">
        <v>1948</v>
      </c>
      <c r="I6" s="9" t="s">
        <v>1949</v>
      </c>
      <c r="J6" s="9">
        <f t="shared" si="3"/>
        <v>8</v>
      </c>
      <c r="K6" t="str">
        <f t="shared" si="4"/>
        <v>10</v>
      </c>
      <c r="L6" s="64" t="str">
        <f t="shared" si="5"/>
        <v>Jakarta</v>
      </c>
      <c r="M6" t="str">
        <f t="shared" si="6"/>
        <v>584</v>
      </c>
    </row>
    <row r="7" spans="1:13" thickBot="1" x14ac:dyDescent="0.35">
      <c r="A7" s="9" t="s">
        <v>1950</v>
      </c>
      <c r="B7" s="9" t="s">
        <v>1951</v>
      </c>
      <c r="C7" s="9" t="s">
        <v>1937</v>
      </c>
      <c r="D7" t="str">
        <f t="shared" si="0"/>
        <v>Titin Aryani</v>
      </c>
      <c r="E7" t="str">
        <f t="shared" si="1"/>
        <v>titin.aryani-e@ubd.ac.id</v>
      </c>
      <c r="F7" s="63">
        <v>35036</v>
      </c>
      <c r="G7" s="36">
        <f t="shared" ca="1" si="2"/>
        <v>29.522222222222222</v>
      </c>
      <c r="H7" s="9" t="s">
        <v>1952</v>
      </c>
      <c r="I7" s="14" t="s">
        <v>2100</v>
      </c>
      <c r="J7" s="9">
        <f t="shared" si="3"/>
        <v>11</v>
      </c>
      <c r="K7" t="str">
        <f t="shared" si="4"/>
        <v>10</v>
      </c>
      <c r="L7" s="64" t="str">
        <f t="shared" si="5"/>
        <v>Yogyakarta</v>
      </c>
      <c r="M7" t="str">
        <f t="shared" si="6"/>
        <v>385</v>
      </c>
    </row>
    <row r="8" spans="1:13" thickBot="1" x14ac:dyDescent="0.35">
      <c r="A8" s="9" t="s">
        <v>1953</v>
      </c>
      <c r="B8" s="9" t="s">
        <v>1954</v>
      </c>
      <c r="C8" s="9" t="s">
        <v>1955</v>
      </c>
      <c r="D8" t="str">
        <f t="shared" si="0"/>
        <v>Ilsa Utami</v>
      </c>
      <c r="E8" t="str">
        <f t="shared" si="1"/>
        <v>ilsa.utami-e@ubd.ac.id</v>
      </c>
      <c r="F8" s="63">
        <v>35037</v>
      </c>
      <c r="G8" s="36">
        <f t="shared" ca="1" si="2"/>
        <v>29.519444444444446</v>
      </c>
      <c r="H8" s="9" t="s">
        <v>1956</v>
      </c>
      <c r="I8" s="9" t="s">
        <v>1957</v>
      </c>
      <c r="J8" s="9">
        <f t="shared" si="3"/>
        <v>8</v>
      </c>
      <c r="K8" t="str">
        <f t="shared" si="4"/>
        <v>12</v>
      </c>
      <c r="L8" s="64" t="str">
        <f t="shared" si="5"/>
        <v>Jakarta</v>
      </c>
      <c r="M8" t="str">
        <f t="shared" si="6"/>
        <v>766</v>
      </c>
    </row>
    <row r="9" spans="1:13" thickBot="1" x14ac:dyDescent="0.35">
      <c r="A9" s="9" t="s">
        <v>1958</v>
      </c>
      <c r="B9" s="9" t="s">
        <v>1959</v>
      </c>
      <c r="C9" s="9" t="s">
        <v>1960</v>
      </c>
      <c r="D9" t="str">
        <f t="shared" si="0"/>
        <v>Jessica Hariyah</v>
      </c>
      <c r="E9" t="str">
        <f t="shared" si="1"/>
        <v>jessica.hariyah-e@ubd.ac.id</v>
      </c>
      <c r="F9" s="63">
        <v>35038</v>
      </c>
      <c r="G9" s="36">
        <f t="shared" ca="1" si="2"/>
        <v>29.516666666666666</v>
      </c>
      <c r="H9" s="9" t="s">
        <v>1961</v>
      </c>
      <c r="I9" s="9" t="s">
        <v>1962</v>
      </c>
      <c r="J9" s="9">
        <f t="shared" si="3"/>
        <v>9</v>
      </c>
      <c r="K9" t="str">
        <f t="shared" si="4"/>
        <v>12</v>
      </c>
      <c r="L9" s="64" t="str">
        <f t="shared" si="5"/>
        <v>Surabaya</v>
      </c>
      <c r="M9" t="str">
        <f t="shared" si="6"/>
        <v>388</v>
      </c>
    </row>
    <row r="10" spans="1:13" thickBot="1" x14ac:dyDescent="0.35">
      <c r="A10" s="9" t="s">
        <v>1963</v>
      </c>
      <c r="B10" s="9" t="s">
        <v>1964</v>
      </c>
      <c r="C10" s="9" t="s">
        <v>1965</v>
      </c>
      <c r="D10" t="str">
        <f t="shared" si="0"/>
        <v>Almira Hasanah</v>
      </c>
      <c r="E10" t="str">
        <f t="shared" si="1"/>
        <v>almira.hasanah-e@ubd.ac.id</v>
      </c>
      <c r="F10" s="63">
        <v>35039</v>
      </c>
      <c r="G10" s="36">
        <f t="shared" ca="1" si="2"/>
        <v>29.513888888888889</v>
      </c>
      <c r="H10" s="9" t="s">
        <v>1938</v>
      </c>
      <c r="I10" s="9" t="s">
        <v>1966</v>
      </c>
      <c r="J10" s="9">
        <f t="shared" si="3"/>
        <v>8</v>
      </c>
      <c r="K10" t="str">
        <f t="shared" si="4"/>
        <v>11</v>
      </c>
      <c r="L10" s="64" t="str">
        <f t="shared" si="5"/>
        <v>Jakarta</v>
      </c>
      <c r="M10" t="str">
        <f t="shared" si="6"/>
        <v>594</v>
      </c>
    </row>
    <row r="11" spans="1:13" thickBot="1" x14ac:dyDescent="0.35">
      <c r="A11" s="9" t="s">
        <v>1967</v>
      </c>
      <c r="B11" s="9" t="s">
        <v>1968</v>
      </c>
      <c r="C11" s="9" t="s">
        <v>1969</v>
      </c>
      <c r="D11" t="str">
        <f t="shared" si="0"/>
        <v>Sari Astuti</v>
      </c>
      <c r="E11" t="str">
        <f t="shared" si="1"/>
        <v>sari.astuti-e@ubd.ac.id</v>
      </c>
      <c r="F11" s="63">
        <v>35040</v>
      </c>
      <c r="G11" s="36">
        <f t="shared" ca="1" si="2"/>
        <v>29.511111111111113</v>
      </c>
      <c r="H11" s="9" t="s">
        <v>1956</v>
      </c>
      <c r="I11" s="14" t="s">
        <v>2096</v>
      </c>
      <c r="J11" s="9">
        <f t="shared" si="3"/>
        <v>11</v>
      </c>
      <c r="K11" t="str">
        <f t="shared" si="4"/>
        <v>12</v>
      </c>
      <c r="L11" s="64" t="str">
        <f t="shared" si="5"/>
        <v>Yogyakarta</v>
      </c>
      <c r="M11" t="str">
        <f t="shared" si="6"/>
        <v>654</v>
      </c>
    </row>
    <row r="12" spans="1:13" thickBot="1" x14ac:dyDescent="0.35">
      <c r="A12" s="9" t="s">
        <v>1970</v>
      </c>
      <c r="B12" s="9" t="s">
        <v>1971</v>
      </c>
      <c r="C12" s="9" t="s">
        <v>1942</v>
      </c>
      <c r="D12" t="str">
        <f t="shared" si="0"/>
        <v>Aurora Anggraini</v>
      </c>
      <c r="E12" t="str">
        <f t="shared" si="1"/>
        <v>aurora.anggraini-e@ubd.ac.id</v>
      </c>
      <c r="F12" s="63">
        <v>35041</v>
      </c>
      <c r="G12" s="36">
        <f t="shared" ca="1" si="2"/>
        <v>29.508333333333333</v>
      </c>
      <c r="H12" s="9" t="s">
        <v>1943</v>
      </c>
      <c r="I12" s="9" t="s">
        <v>1972</v>
      </c>
      <c r="J12" s="9">
        <f t="shared" si="3"/>
        <v>8</v>
      </c>
      <c r="K12" t="str">
        <f t="shared" si="4"/>
        <v>10</v>
      </c>
      <c r="L12" s="64" t="str">
        <f t="shared" si="5"/>
        <v>Jakarta</v>
      </c>
      <c r="M12" t="str">
        <f t="shared" si="6"/>
        <v>851</v>
      </c>
    </row>
    <row r="13" spans="1:13" thickBot="1" x14ac:dyDescent="0.35">
      <c r="A13" s="9" t="s">
        <v>1973</v>
      </c>
      <c r="B13" s="9" t="s">
        <v>1974</v>
      </c>
      <c r="C13" s="9" t="s">
        <v>1975</v>
      </c>
      <c r="D13" t="str">
        <f t="shared" si="0"/>
        <v>Vivi Andriani</v>
      </c>
      <c r="E13" t="str">
        <f t="shared" si="1"/>
        <v>vivi.andriani-e@ubd.ac.id</v>
      </c>
      <c r="F13" s="63">
        <v>35042</v>
      </c>
      <c r="G13" s="36">
        <f t="shared" ca="1" si="2"/>
        <v>29.505555555555556</v>
      </c>
      <c r="H13" s="9" t="s">
        <v>1956</v>
      </c>
      <c r="I13" s="9" t="s">
        <v>1976</v>
      </c>
      <c r="J13" s="9">
        <f t="shared" si="3"/>
        <v>8</v>
      </c>
      <c r="K13" t="str">
        <f t="shared" si="4"/>
        <v>11</v>
      </c>
      <c r="L13" s="64" t="str">
        <f t="shared" si="5"/>
        <v>Jakarta</v>
      </c>
      <c r="M13" t="str">
        <f t="shared" si="6"/>
        <v>316</v>
      </c>
    </row>
    <row r="14" spans="1:13" thickBot="1" x14ac:dyDescent="0.35">
      <c r="A14" s="9" t="s">
        <v>1977</v>
      </c>
      <c r="B14" s="9" t="s">
        <v>1978</v>
      </c>
      <c r="C14" s="9" t="s">
        <v>1979</v>
      </c>
      <c r="D14" t="str">
        <f t="shared" si="0"/>
        <v>Eka Nashiruddin</v>
      </c>
      <c r="E14" t="str">
        <f t="shared" si="1"/>
        <v>eka.nashiruddin-e@ubd.ac.id</v>
      </c>
      <c r="F14" s="63">
        <v>35043</v>
      </c>
      <c r="G14" s="36">
        <f t="shared" ca="1" si="2"/>
        <v>29.502777777777776</v>
      </c>
      <c r="H14" s="9" t="s">
        <v>1943</v>
      </c>
      <c r="I14" s="9" t="s">
        <v>1980</v>
      </c>
      <c r="J14" s="9">
        <f t="shared" si="3"/>
        <v>8</v>
      </c>
      <c r="K14" t="str">
        <f t="shared" si="4"/>
        <v>10</v>
      </c>
      <c r="L14" s="64" t="str">
        <f t="shared" si="5"/>
        <v>Jakarta</v>
      </c>
      <c r="M14" t="str">
        <f t="shared" si="6"/>
        <v>797</v>
      </c>
    </row>
    <row r="15" spans="1:13" thickBot="1" x14ac:dyDescent="0.35">
      <c r="A15" s="9" t="s">
        <v>1981</v>
      </c>
      <c r="B15" s="9" t="s">
        <v>1982</v>
      </c>
      <c r="C15" s="9" t="s">
        <v>1983</v>
      </c>
      <c r="D15" t="str">
        <f t="shared" si="0"/>
        <v>Adiarja Sirait</v>
      </c>
      <c r="E15" t="str">
        <f t="shared" si="1"/>
        <v>adiarja.sirait-e@ubd.ac.id</v>
      </c>
      <c r="F15" s="63">
        <v>35044</v>
      </c>
      <c r="G15" s="36">
        <f t="shared" ca="1" si="2"/>
        <v>29.5</v>
      </c>
      <c r="H15" s="37" t="s">
        <v>1948</v>
      </c>
      <c r="I15" s="9" t="s">
        <v>1984</v>
      </c>
      <c r="J15" s="9">
        <f t="shared" si="3"/>
        <v>9</v>
      </c>
      <c r="K15" t="str">
        <f t="shared" si="4"/>
        <v>10</v>
      </c>
      <c r="L15" s="64" t="str">
        <f t="shared" si="5"/>
        <v>Surabaya</v>
      </c>
      <c r="M15" t="str">
        <f t="shared" si="6"/>
        <v>779</v>
      </c>
    </row>
    <row r="16" spans="1:13" thickBot="1" x14ac:dyDescent="0.35">
      <c r="A16" s="9" t="s">
        <v>1985</v>
      </c>
      <c r="B16" s="9" t="s">
        <v>1986</v>
      </c>
      <c r="C16" s="9" t="s">
        <v>1987</v>
      </c>
      <c r="D16" t="str">
        <f t="shared" si="0"/>
        <v>Sidiq Pranowo</v>
      </c>
      <c r="E16" t="str">
        <f t="shared" si="1"/>
        <v>sidiq.pranowo-e@ubd.ac.id</v>
      </c>
      <c r="F16" s="63">
        <v>35045</v>
      </c>
      <c r="G16" s="36">
        <f t="shared" ca="1" si="2"/>
        <v>29.497222222222224</v>
      </c>
      <c r="H16" s="9" t="s">
        <v>1952</v>
      </c>
      <c r="I16" s="14" t="s">
        <v>2101</v>
      </c>
      <c r="J16" s="9">
        <f t="shared" si="3"/>
        <v>11</v>
      </c>
      <c r="K16" t="str">
        <f t="shared" si="4"/>
        <v>10</v>
      </c>
      <c r="L16" s="64" t="str">
        <f t="shared" si="5"/>
        <v>Yogyakarta</v>
      </c>
      <c r="M16" t="str">
        <f t="shared" si="6"/>
        <v>878</v>
      </c>
    </row>
    <row r="17" spans="1:13" thickBot="1" x14ac:dyDescent="0.35">
      <c r="A17" s="9" t="s">
        <v>1988</v>
      </c>
      <c r="B17" s="9" t="s">
        <v>1989</v>
      </c>
      <c r="C17" s="9" t="s">
        <v>1990</v>
      </c>
      <c r="D17" t="str">
        <f t="shared" si="0"/>
        <v>Harsana Budiman</v>
      </c>
      <c r="E17" t="str">
        <f t="shared" si="1"/>
        <v>harsana.budiman-e@ubd.ac.id</v>
      </c>
      <c r="F17" s="63">
        <v>35046</v>
      </c>
      <c r="G17" s="36">
        <f t="shared" ca="1" si="2"/>
        <v>29.494444444444444</v>
      </c>
      <c r="H17" s="9" t="s">
        <v>1943</v>
      </c>
      <c r="I17" s="9" t="s">
        <v>1991</v>
      </c>
      <c r="J17" s="9">
        <f t="shared" si="3"/>
        <v>8</v>
      </c>
      <c r="K17" t="str">
        <f t="shared" si="4"/>
        <v>11</v>
      </c>
      <c r="L17" s="64" t="str">
        <f t="shared" si="5"/>
        <v>Jakarta</v>
      </c>
      <c r="M17" t="str">
        <f t="shared" si="6"/>
        <v>663</v>
      </c>
    </row>
    <row r="18" spans="1:13" thickBot="1" x14ac:dyDescent="0.35">
      <c r="A18" s="9" t="s">
        <v>1992</v>
      </c>
      <c r="B18" s="9" t="s">
        <v>1993</v>
      </c>
      <c r="C18" s="9" t="s">
        <v>1994</v>
      </c>
      <c r="D18" t="str">
        <f t="shared" si="0"/>
        <v>Galar Halim</v>
      </c>
      <c r="E18" t="str">
        <f t="shared" si="1"/>
        <v>galar.halim-e@ubd.ac.id</v>
      </c>
      <c r="F18" s="63">
        <v>35047</v>
      </c>
      <c r="G18" s="36">
        <f t="shared" ca="1" si="2"/>
        <v>29.491666666666667</v>
      </c>
      <c r="H18" s="37" t="s">
        <v>1948</v>
      </c>
      <c r="I18" s="9" t="s">
        <v>1995</v>
      </c>
      <c r="J18" s="9">
        <f t="shared" si="3"/>
        <v>9</v>
      </c>
      <c r="K18" t="str">
        <f t="shared" si="4"/>
        <v>11</v>
      </c>
      <c r="L18" s="64" t="str">
        <f t="shared" si="5"/>
        <v>Surabaya</v>
      </c>
      <c r="M18" t="str">
        <f t="shared" si="6"/>
        <v>426</v>
      </c>
    </row>
    <row r="19" spans="1:13" thickBot="1" x14ac:dyDescent="0.35">
      <c r="A19" s="9" t="s">
        <v>1996</v>
      </c>
      <c r="B19" s="9" t="s">
        <v>1997</v>
      </c>
      <c r="C19" s="9" t="s">
        <v>1998</v>
      </c>
      <c r="D19" t="str">
        <f t="shared" si="0"/>
        <v>Kardi Saptono</v>
      </c>
      <c r="E19" t="str">
        <f t="shared" si="1"/>
        <v>kardi.saptono-e@ubd.ac.id</v>
      </c>
      <c r="F19" s="63">
        <v>35048</v>
      </c>
      <c r="G19" s="36">
        <f t="shared" ca="1" si="2"/>
        <v>29.488888888888887</v>
      </c>
      <c r="H19" s="9" t="s">
        <v>1952</v>
      </c>
      <c r="I19" s="9" t="s">
        <v>1999</v>
      </c>
      <c r="J19" s="9">
        <f t="shared" si="3"/>
        <v>8</v>
      </c>
      <c r="K19" t="str">
        <f t="shared" si="4"/>
        <v>10</v>
      </c>
      <c r="L19" s="64" t="str">
        <f t="shared" si="5"/>
        <v>Jakarta</v>
      </c>
      <c r="M19" t="str">
        <f t="shared" si="6"/>
        <v>459</v>
      </c>
    </row>
    <row r="20" spans="1:13" thickBot="1" x14ac:dyDescent="0.35">
      <c r="A20" s="9" t="s">
        <v>2000</v>
      </c>
      <c r="B20" s="9" t="s">
        <v>2001</v>
      </c>
      <c r="C20" s="9" t="s">
        <v>2002</v>
      </c>
      <c r="D20" t="str">
        <f t="shared" si="0"/>
        <v>Sabar Situmorang</v>
      </c>
      <c r="E20" t="str">
        <f t="shared" si="1"/>
        <v>sabar.situmorang-e@ubd.ac.id</v>
      </c>
      <c r="F20" s="63">
        <v>35049</v>
      </c>
      <c r="G20" s="36">
        <f t="shared" ca="1" si="2"/>
        <v>29.486111111111111</v>
      </c>
      <c r="H20" s="9" t="s">
        <v>1956</v>
      </c>
      <c r="I20" s="14" t="s">
        <v>2097</v>
      </c>
      <c r="J20" s="9">
        <f t="shared" si="3"/>
        <v>11</v>
      </c>
      <c r="K20" t="str">
        <f t="shared" si="4"/>
        <v>12</v>
      </c>
      <c r="L20" s="64" t="str">
        <f t="shared" si="5"/>
        <v>Yogyakarta</v>
      </c>
      <c r="M20" t="str">
        <f t="shared" si="6"/>
        <v>465</v>
      </c>
    </row>
    <row r="21" spans="1:13" ht="15.75" customHeight="1" thickBot="1" x14ac:dyDescent="0.35">
      <c r="A21" s="9" t="s">
        <v>2003</v>
      </c>
      <c r="B21" s="9" t="s">
        <v>2004</v>
      </c>
      <c r="C21" s="9" t="s">
        <v>2005</v>
      </c>
      <c r="D21" t="str">
        <f t="shared" si="0"/>
        <v>Dimaz Zulkarnain</v>
      </c>
      <c r="E21" t="str">
        <f t="shared" si="1"/>
        <v>dimaz.zulkarnain-e@ubd.ac.id</v>
      </c>
      <c r="F21" s="63">
        <v>35050</v>
      </c>
      <c r="G21" s="36">
        <f t="shared" ca="1" si="2"/>
        <v>29.483333333333334</v>
      </c>
      <c r="H21" s="14" t="s">
        <v>1961</v>
      </c>
      <c r="I21" s="9" t="s">
        <v>2006</v>
      </c>
      <c r="J21" s="9">
        <f t="shared" si="3"/>
        <v>9</v>
      </c>
      <c r="K21" t="str">
        <f t="shared" si="4"/>
        <v>12</v>
      </c>
      <c r="L21" s="64" t="str">
        <f t="shared" si="5"/>
        <v>Surabaya</v>
      </c>
      <c r="M21" t="str">
        <f t="shared" si="6"/>
        <v>440</v>
      </c>
    </row>
    <row r="22" spans="1:13" ht="15.75" customHeight="1" thickBot="1" x14ac:dyDescent="0.35">
      <c r="A22" s="9" t="s">
        <v>2007</v>
      </c>
      <c r="B22" s="9" t="s">
        <v>2008</v>
      </c>
      <c r="C22" s="9" t="s">
        <v>2009</v>
      </c>
      <c r="D22" t="str">
        <f t="shared" si="0"/>
        <v>Balapati Prasetya</v>
      </c>
      <c r="E22" t="str">
        <f t="shared" si="1"/>
        <v>balapati.prasetya-e@ubd.ac.id</v>
      </c>
      <c r="F22" s="63">
        <v>35051</v>
      </c>
      <c r="G22" s="36">
        <f t="shared" ca="1" si="2"/>
        <v>29.480555555555554</v>
      </c>
      <c r="H22" s="37" t="s">
        <v>1948</v>
      </c>
      <c r="I22" s="9" t="s">
        <v>2010</v>
      </c>
      <c r="J22" s="9">
        <f t="shared" si="3"/>
        <v>8</v>
      </c>
      <c r="K22" t="str">
        <f t="shared" si="4"/>
        <v>10</v>
      </c>
      <c r="L22" s="64" t="str">
        <f t="shared" si="5"/>
        <v>Jakarta</v>
      </c>
      <c r="M22" t="str">
        <f t="shared" si="6"/>
        <v>828</v>
      </c>
    </row>
    <row r="23" spans="1:13" ht="15.75" customHeight="1" thickBot="1" x14ac:dyDescent="0.35">
      <c r="A23" s="9" t="s">
        <v>2011</v>
      </c>
      <c r="B23" s="9" t="s">
        <v>2012</v>
      </c>
      <c r="C23" s="9" t="s">
        <v>2013</v>
      </c>
      <c r="D23" t="str">
        <f t="shared" si="0"/>
        <v>Eja Widodo</v>
      </c>
      <c r="E23" t="str">
        <f t="shared" si="1"/>
        <v>eja.widodo-e@ubd.ac.id</v>
      </c>
      <c r="F23" s="63">
        <v>35052</v>
      </c>
      <c r="G23" s="36">
        <f t="shared" ca="1" si="2"/>
        <v>29.477777777777778</v>
      </c>
      <c r="H23" s="9" t="s">
        <v>1943</v>
      </c>
      <c r="I23" s="9" t="s">
        <v>2014</v>
      </c>
      <c r="J23" s="9">
        <f t="shared" si="3"/>
        <v>9</v>
      </c>
      <c r="K23" t="str">
        <f t="shared" si="4"/>
        <v>11</v>
      </c>
      <c r="L23" s="64" t="str">
        <f t="shared" si="5"/>
        <v>Surabaya</v>
      </c>
      <c r="M23" t="str">
        <f t="shared" si="6"/>
        <v>611</v>
      </c>
    </row>
    <row r="24" spans="1:13" ht="15.75" customHeight="1" thickBot="1" x14ac:dyDescent="0.35">
      <c r="A24" s="9" t="s">
        <v>2015</v>
      </c>
      <c r="B24" s="9" t="s">
        <v>2016</v>
      </c>
      <c r="C24" s="9" t="s">
        <v>2017</v>
      </c>
      <c r="D24" t="str">
        <f t="shared" si="0"/>
        <v>Prabu Haryanto</v>
      </c>
      <c r="E24" t="str">
        <f t="shared" si="1"/>
        <v>prabu.haryanto-e@ubd.ac.id</v>
      </c>
      <c r="F24" s="63">
        <v>35053</v>
      </c>
      <c r="G24" s="36">
        <f t="shared" ca="1" si="2"/>
        <v>29.475000000000001</v>
      </c>
      <c r="H24" s="37" t="s">
        <v>1948</v>
      </c>
      <c r="I24" s="9" t="s">
        <v>2018</v>
      </c>
      <c r="J24" s="9">
        <f t="shared" si="3"/>
        <v>9</v>
      </c>
      <c r="K24" t="str">
        <f t="shared" si="4"/>
        <v>11</v>
      </c>
      <c r="L24" s="64" t="str">
        <f t="shared" si="5"/>
        <v>Surabaya</v>
      </c>
      <c r="M24" t="str">
        <f t="shared" si="6"/>
        <v>722</v>
      </c>
    </row>
    <row r="25" spans="1:13" ht="15.75" customHeight="1" thickBot="1" x14ac:dyDescent="0.35">
      <c r="A25" s="9" t="s">
        <v>2019</v>
      </c>
      <c r="B25" s="9" t="s">
        <v>2020</v>
      </c>
      <c r="C25" s="9" t="s">
        <v>2021</v>
      </c>
      <c r="D25" t="str">
        <f t="shared" si="0"/>
        <v>Cayadi Putra</v>
      </c>
      <c r="E25" t="str">
        <f t="shared" si="1"/>
        <v>cayadi.putra-e@ubd.ac.id</v>
      </c>
      <c r="F25" s="63">
        <v>35054</v>
      </c>
      <c r="G25" s="36">
        <f t="shared" ca="1" si="2"/>
        <v>29.472222222222221</v>
      </c>
      <c r="H25" s="9" t="s">
        <v>1952</v>
      </c>
      <c r="I25" s="9" t="s">
        <v>2022</v>
      </c>
      <c r="J25" s="9">
        <f t="shared" si="3"/>
        <v>8</v>
      </c>
      <c r="K25" t="str">
        <f t="shared" si="4"/>
        <v>11</v>
      </c>
      <c r="L25" s="64" t="str">
        <f t="shared" si="5"/>
        <v>Jakarta</v>
      </c>
      <c r="M25" t="str">
        <f t="shared" si="6"/>
        <v>807</v>
      </c>
    </row>
    <row r="26" spans="1:13" ht="15.75" customHeight="1" thickBot="1" x14ac:dyDescent="0.35">
      <c r="A26" s="9" t="s">
        <v>2023</v>
      </c>
      <c r="B26" s="9" t="s">
        <v>2024</v>
      </c>
      <c r="C26" s="9" t="s">
        <v>1987</v>
      </c>
      <c r="D26" t="str">
        <f t="shared" si="0"/>
        <v>Gambira Pranowo</v>
      </c>
      <c r="E26" t="str">
        <f t="shared" si="1"/>
        <v>gambira.pranowo-e@ubd.ac.id</v>
      </c>
      <c r="F26" s="63">
        <v>35055</v>
      </c>
      <c r="G26" s="36">
        <f t="shared" ca="1" si="2"/>
        <v>29.469444444444445</v>
      </c>
      <c r="H26" s="9" t="s">
        <v>1943</v>
      </c>
      <c r="I26" s="9" t="s">
        <v>2025</v>
      </c>
      <c r="J26" s="9">
        <f t="shared" si="3"/>
        <v>8</v>
      </c>
      <c r="K26" t="str">
        <f t="shared" si="4"/>
        <v>12</v>
      </c>
      <c r="L26" s="64" t="str">
        <f t="shared" si="5"/>
        <v>Jakarta</v>
      </c>
      <c r="M26" t="str">
        <f t="shared" si="6"/>
        <v>854</v>
      </c>
    </row>
    <row r="27" spans="1:13" ht="15.75" customHeight="1" thickBot="1" x14ac:dyDescent="0.35">
      <c r="A27" s="9" t="s">
        <v>2026</v>
      </c>
      <c r="B27" s="9" t="s">
        <v>2027</v>
      </c>
      <c r="C27" s="9" t="s">
        <v>2028</v>
      </c>
      <c r="D27" t="str">
        <f t="shared" si="0"/>
        <v>Salman Wasita</v>
      </c>
      <c r="E27" t="str">
        <f t="shared" si="1"/>
        <v>salman.wasita-e@ubd.ac.id</v>
      </c>
      <c r="F27" s="63">
        <v>35056</v>
      </c>
      <c r="G27" s="36">
        <f t="shared" ca="1" si="2"/>
        <v>29.466666666666665</v>
      </c>
      <c r="H27" s="37" t="s">
        <v>1948</v>
      </c>
      <c r="I27" s="9" t="s">
        <v>2029</v>
      </c>
      <c r="J27" s="9">
        <f t="shared" si="3"/>
        <v>8</v>
      </c>
      <c r="K27" t="str">
        <f t="shared" si="4"/>
        <v>12</v>
      </c>
      <c r="L27" s="64" t="str">
        <f t="shared" si="5"/>
        <v>Jakarta</v>
      </c>
      <c r="M27" t="str">
        <f t="shared" si="6"/>
        <v>348</v>
      </c>
    </row>
    <row r="28" spans="1:13" ht="15.75" customHeight="1" thickBot="1" x14ac:dyDescent="0.35">
      <c r="A28" s="9" t="s">
        <v>2030</v>
      </c>
      <c r="B28" s="9" t="s">
        <v>2031</v>
      </c>
      <c r="C28" s="9" t="s">
        <v>2032</v>
      </c>
      <c r="D28" t="str">
        <f t="shared" si="0"/>
        <v>Wardaya Dongoran</v>
      </c>
      <c r="E28" t="str">
        <f t="shared" si="1"/>
        <v>wardaya.dongoran-e@ubd.ac.id</v>
      </c>
      <c r="F28" s="63">
        <v>35057</v>
      </c>
      <c r="G28" s="36">
        <f t="shared" ca="1" si="2"/>
        <v>29.463888888888889</v>
      </c>
      <c r="H28" s="9" t="s">
        <v>1952</v>
      </c>
      <c r="I28" s="9" t="s">
        <v>2033</v>
      </c>
      <c r="J28" s="9">
        <f t="shared" si="3"/>
        <v>8</v>
      </c>
      <c r="K28" t="str">
        <f t="shared" si="4"/>
        <v>10</v>
      </c>
      <c r="L28" s="64" t="str">
        <f t="shared" si="5"/>
        <v>Jakarta</v>
      </c>
      <c r="M28" t="str">
        <f t="shared" si="6"/>
        <v>401</v>
      </c>
    </row>
    <row r="29" spans="1:13" ht="15.75" customHeight="1" thickBot="1" x14ac:dyDescent="0.35">
      <c r="A29" s="9" t="s">
        <v>2034</v>
      </c>
      <c r="B29" s="9" t="s">
        <v>2035</v>
      </c>
      <c r="C29" s="9" t="s">
        <v>2036</v>
      </c>
      <c r="D29" t="str">
        <f t="shared" si="0"/>
        <v>Kania Permata</v>
      </c>
      <c r="E29" t="str">
        <f t="shared" si="1"/>
        <v>kania.permata-e@ubd.ac.id</v>
      </c>
      <c r="F29" s="63">
        <v>35058</v>
      </c>
      <c r="G29" s="36">
        <f t="shared" ca="1" si="2"/>
        <v>29.461111111111112</v>
      </c>
      <c r="H29" s="9" t="s">
        <v>1956</v>
      </c>
      <c r="I29" s="9" t="s">
        <v>2037</v>
      </c>
      <c r="J29" s="9">
        <f t="shared" si="3"/>
        <v>9</v>
      </c>
      <c r="K29" t="str">
        <f t="shared" si="4"/>
        <v>11</v>
      </c>
      <c r="L29" s="64" t="str">
        <f t="shared" si="5"/>
        <v>Surabaya</v>
      </c>
      <c r="M29" t="str">
        <f t="shared" si="6"/>
        <v>701</v>
      </c>
    </row>
    <row r="30" spans="1:13" ht="15.75" customHeight="1" thickBot="1" x14ac:dyDescent="0.35">
      <c r="A30" s="9" t="s">
        <v>2038</v>
      </c>
      <c r="B30" s="9" t="s">
        <v>2039</v>
      </c>
      <c r="C30" s="9" t="s">
        <v>2040</v>
      </c>
      <c r="D30" t="str">
        <f t="shared" si="0"/>
        <v>Eva Yolanda</v>
      </c>
      <c r="E30" t="str">
        <f t="shared" si="1"/>
        <v>eva.yolanda-i@ubd.ac.id</v>
      </c>
      <c r="F30" s="63">
        <v>35059</v>
      </c>
      <c r="G30" s="36">
        <f t="shared" ca="1" si="2"/>
        <v>29.458333333333332</v>
      </c>
      <c r="H30" s="9" t="s">
        <v>1943</v>
      </c>
      <c r="I30" s="9" t="s">
        <v>2041</v>
      </c>
      <c r="J30" s="9">
        <f t="shared" si="3"/>
        <v>9</v>
      </c>
      <c r="K30" t="str">
        <f t="shared" si="4"/>
        <v>12</v>
      </c>
      <c r="L30" s="64" t="str">
        <f t="shared" si="5"/>
        <v>Surabaya</v>
      </c>
      <c r="M30" t="str">
        <f t="shared" si="6"/>
        <v>360</v>
      </c>
    </row>
    <row r="31" spans="1:13" ht="15.75" customHeight="1" thickBot="1" x14ac:dyDescent="0.35">
      <c r="A31" s="9" t="s">
        <v>2042</v>
      </c>
      <c r="B31" s="9" t="s">
        <v>2043</v>
      </c>
      <c r="C31" s="9" t="s">
        <v>2044</v>
      </c>
      <c r="D31" t="str">
        <f t="shared" si="0"/>
        <v>Amalia Yuniar</v>
      </c>
      <c r="E31" t="str">
        <f t="shared" si="1"/>
        <v>amalia.yuniar-i@ubd.ac.id</v>
      </c>
      <c r="F31" s="63">
        <v>35060</v>
      </c>
      <c r="G31" s="36">
        <f t="shared" ca="1" si="2"/>
        <v>29.455555555555556</v>
      </c>
      <c r="H31" s="9" t="s">
        <v>1943</v>
      </c>
      <c r="I31" s="9" t="s">
        <v>2045</v>
      </c>
      <c r="J31" s="9">
        <f t="shared" si="3"/>
        <v>9</v>
      </c>
      <c r="K31" t="str">
        <f t="shared" si="4"/>
        <v>11</v>
      </c>
      <c r="L31" s="64" t="str">
        <f t="shared" si="5"/>
        <v>Surabaya</v>
      </c>
      <c r="M31" t="str">
        <f t="shared" si="6"/>
        <v>605</v>
      </c>
    </row>
    <row r="32" spans="1:13" ht="15.75" customHeight="1" thickBot="1" x14ac:dyDescent="0.35">
      <c r="A32" s="9" t="s">
        <v>2046</v>
      </c>
      <c r="B32" s="9" t="s">
        <v>2047</v>
      </c>
      <c r="C32" s="9" t="s">
        <v>2048</v>
      </c>
      <c r="D32" t="str">
        <f t="shared" si="0"/>
        <v>Ade Rahayu</v>
      </c>
      <c r="E32" t="str">
        <f t="shared" si="1"/>
        <v>ade.rahayu-i@ubd.ac.id</v>
      </c>
      <c r="F32" s="63">
        <v>35061</v>
      </c>
      <c r="G32" s="36">
        <f t="shared" ca="1" si="2"/>
        <v>29.452777777777779</v>
      </c>
      <c r="H32" s="9" t="s">
        <v>1956</v>
      </c>
      <c r="I32" s="9" t="s">
        <v>2049</v>
      </c>
      <c r="J32" s="9">
        <f t="shared" si="3"/>
        <v>9</v>
      </c>
      <c r="K32" t="str">
        <f t="shared" si="4"/>
        <v>12</v>
      </c>
      <c r="L32" s="64" t="str">
        <f t="shared" si="5"/>
        <v>Surabaya</v>
      </c>
      <c r="M32" t="str">
        <f t="shared" si="6"/>
        <v>408</v>
      </c>
    </row>
    <row r="33" spans="1:13" ht="15.75" customHeight="1" thickBot="1" x14ac:dyDescent="0.35">
      <c r="A33" s="9" t="s">
        <v>2050</v>
      </c>
      <c r="B33" s="9" t="s">
        <v>2051</v>
      </c>
      <c r="C33" s="9" t="s">
        <v>2052</v>
      </c>
      <c r="D33" t="str">
        <f t="shared" si="0"/>
        <v>Zizi Usada</v>
      </c>
      <c r="E33" t="str">
        <f t="shared" si="1"/>
        <v>zizi.usada-e@ubd.ac.id</v>
      </c>
      <c r="F33" s="63">
        <v>35062</v>
      </c>
      <c r="G33" s="36">
        <f t="shared" ca="1" si="2"/>
        <v>29.45</v>
      </c>
      <c r="H33" s="9" t="s">
        <v>1952</v>
      </c>
      <c r="I33" s="14" t="s">
        <v>2098</v>
      </c>
      <c r="J33" s="9">
        <f t="shared" si="3"/>
        <v>11</v>
      </c>
      <c r="K33" t="str">
        <f t="shared" si="4"/>
        <v>11</v>
      </c>
      <c r="L33" s="64" t="str">
        <f t="shared" si="5"/>
        <v>Yogyakarta</v>
      </c>
      <c r="M33" t="str">
        <f t="shared" si="6"/>
        <v>315</v>
      </c>
    </row>
    <row r="34" spans="1:13" ht="15.75" customHeight="1" thickBot="1" x14ac:dyDescent="0.35">
      <c r="A34" s="9" t="s">
        <v>56</v>
      </c>
      <c r="B34" s="9" t="s">
        <v>2053</v>
      </c>
      <c r="C34" s="9" t="s">
        <v>2054</v>
      </c>
      <c r="D34" t="str">
        <f t="shared" si="0"/>
        <v>Gaduh Pratama</v>
      </c>
      <c r="E34" t="str">
        <f t="shared" si="1"/>
        <v>gaduh.pratama-e@ubd.ac.id</v>
      </c>
      <c r="F34" s="63">
        <v>35063</v>
      </c>
      <c r="G34" s="36">
        <f t="shared" ca="1" si="2"/>
        <v>29.447222222222223</v>
      </c>
      <c r="H34" s="9" t="s">
        <v>2055</v>
      </c>
      <c r="I34" s="9" t="s">
        <v>2056</v>
      </c>
      <c r="J34" s="9">
        <f t="shared" si="3"/>
        <v>9</v>
      </c>
      <c r="K34" t="str">
        <f t="shared" si="4"/>
        <v>12</v>
      </c>
      <c r="L34" s="64" t="str">
        <f t="shared" si="5"/>
        <v>Surabaya</v>
      </c>
      <c r="M34" t="str">
        <f t="shared" si="6"/>
        <v>407</v>
      </c>
    </row>
    <row r="35" spans="1:13" ht="15.75" customHeight="1" thickBot="1" x14ac:dyDescent="0.35">
      <c r="A35" s="9" t="s">
        <v>65</v>
      </c>
      <c r="B35" s="9" t="s">
        <v>2057</v>
      </c>
      <c r="C35" s="9" t="s">
        <v>2058</v>
      </c>
      <c r="D35" t="str">
        <f t="shared" si="0"/>
        <v>Laras Nuraini</v>
      </c>
      <c r="E35" t="str">
        <f t="shared" si="1"/>
        <v>laras.nuraini-e@ubd.ac.id</v>
      </c>
      <c r="F35" s="63">
        <v>35064</v>
      </c>
      <c r="G35" s="36">
        <f t="shared" ca="1" si="2"/>
        <v>29.447222222222223</v>
      </c>
      <c r="H35" s="9" t="s">
        <v>2055</v>
      </c>
      <c r="I35" s="9" t="s">
        <v>2059</v>
      </c>
      <c r="J35" s="9">
        <f t="shared" si="3"/>
        <v>8</v>
      </c>
      <c r="K35" t="str">
        <f t="shared" si="4"/>
        <v>10</v>
      </c>
      <c r="L35" s="64" t="str">
        <f t="shared" si="5"/>
        <v>Jakarta</v>
      </c>
      <c r="M35" t="str">
        <f t="shared" si="6"/>
        <v>503</v>
      </c>
    </row>
    <row r="36" spans="1:13" ht="15.75" customHeight="1" thickBot="1" x14ac:dyDescent="0.35">
      <c r="A36" s="9" t="s">
        <v>73</v>
      </c>
      <c r="B36" s="9" t="s">
        <v>2060</v>
      </c>
      <c r="C36" s="9" t="s">
        <v>2061</v>
      </c>
      <c r="D36" t="str">
        <f t="shared" si="0"/>
        <v>Cinthia Gunawan</v>
      </c>
      <c r="E36" t="str">
        <f t="shared" si="1"/>
        <v>cinthia.gunawan-e@ubd.ac.id</v>
      </c>
      <c r="F36" s="63">
        <v>35065</v>
      </c>
      <c r="G36" s="36">
        <f t="shared" ca="1" si="2"/>
        <v>29.444444444444443</v>
      </c>
      <c r="H36" s="9" t="s">
        <v>2055</v>
      </c>
      <c r="I36" s="14" t="s">
        <v>2102</v>
      </c>
      <c r="J36" s="9">
        <f t="shared" si="3"/>
        <v>11</v>
      </c>
      <c r="K36" t="str">
        <f t="shared" si="4"/>
        <v>11</v>
      </c>
      <c r="L36" s="64" t="str">
        <f t="shared" si="5"/>
        <v>Yogyakarta</v>
      </c>
      <c r="M36" t="str">
        <f t="shared" si="6"/>
        <v>816</v>
      </c>
    </row>
    <row r="37" spans="1:13" ht="15.75" customHeight="1" thickBot="1" x14ac:dyDescent="0.35">
      <c r="A37" s="9" t="s">
        <v>88</v>
      </c>
      <c r="B37" s="9" t="s">
        <v>2062</v>
      </c>
      <c r="C37" s="9" t="s">
        <v>2063</v>
      </c>
      <c r="D37" t="str">
        <f t="shared" si="0"/>
        <v>Bagiya Sihombing</v>
      </c>
      <c r="E37" t="str">
        <f t="shared" si="1"/>
        <v>bagiya.sihombing-e@ubd.ac.id</v>
      </c>
      <c r="F37" s="63">
        <v>35066</v>
      </c>
      <c r="G37" s="36">
        <f t="shared" ca="1" si="2"/>
        <v>29.441666666666666</v>
      </c>
      <c r="H37" s="9" t="s">
        <v>2055</v>
      </c>
      <c r="I37" s="9" t="s">
        <v>2064</v>
      </c>
      <c r="J37" s="9">
        <f t="shared" si="3"/>
        <v>8</v>
      </c>
      <c r="K37" t="str">
        <f t="shared" si="4"/>
        <v>10</v>
      </c>
      <c r="L37" s="64" t="str">
        <f t="shared" si="5"/>
        <v>Jakarta</v>
      </c>
      <c r="M37" t="str">
        <f t="shared" si="6"/>
        <v>852</v>
      </c>
    </row>
    <row r="38" spans="1:13" ht="15.75" customHeight="1" thickBot="1" x14ac:dyDescent="0.35">
      <c r="A38" s="9" t="s">
        <v>97</v>
      </c>
      <c r="B38" s="9" t="s">
        <v>2065</v>
      </c>
      <c r="C38" s="9" t="s">
        <v>2066</v>
      </c>
      <c r="D38" t="str">
        <f t="shared" si="0"/>
        <v>Violet Mentari</v>
      </c>
      <c r="E38" t="str">
        <f t="shared" si="1"/>
        <v>violet.mentari-e@ubd.ac.id</v>
      </c>
      <c r="F38" s="63">
        <v>35067</v>
      </c>
      <c r="G38" s="36">
        <f t="shared" ca="1" si="2"/>
        <v>29.43888888888889</v>
      </c>
      <c r="H38" s="9" t="s">
        <v>2055</v>
      </c>
      <c r="I38" s="14" t="s">
        <v>2103</v>
      </c>
      <c r="J38" s="9">
        <f t="shared" si="3"/>
        <v>11</v>
      </c>
      <c r="K38" t="str">
        <f t="shared" si="4"/>
        <v>12</v>
      </c>
      <c r="L38" s="64" t="str">
        <f t="shared" si="5"/>
        <v>Yogyakarta</v>
      </c>
      <c r="M38" t="str">
        <f t="shared" si="6"/>
        <v>689</v>
      </c>
    </row>
    <row r="39" spans="1:13" ht="15.75" customHeight="1" thickBot="1" x14ac:dyDescent="0.35">
      <c r="A39" s="9" t="s">
        <v>112</v>
      </c>
      <c r="B39" s="9" t="s">
        <v>2068</v>
      </c>
      <c r="C39" s="9" t="s">
        <v>2069</v>
      </c>
      <c r="D39" t="str">
        <f t="shared" si="0"/>
        <v>Paiman Firgantoro</v>
      </c>
      <c r="E39" t="str">
        <f t="shared" si="1"/>
        <v>paiman.firgantoro-e@ubd.ac.id</v>
      </c>
      <c r="F39" s="63">
        <v>35068</v>
      </c>
      <c r="G39" s="36">
        <f t="shared" ca="1" si="2"/>
        <v>29.43611111111111</v>
      </c>
      <c r="H39" s="9" t="s">
        <v>2055</v>
      </c>
      <c r="I39" s="9" t="s">
        <v>2070</v>
      </c>
      <c r="J39" s="9">
        <f t="shared" si="3"/>
        <v>9</v>
      </c>
      <c r="K39" t="str">
        <f t="shared" si="4"/>
        <v>12</v>
      </c>
      <c r="L39" s="64" t="str">
        <f t="shared" si="5"/>
        <v>Surabaya</v>
      </c>
      <c r="M39" t="str">
        <f t="shared" si="6"/>
        <v>465</v>
      </c>
    </row>
    <row r="40" spans="1:13" ht="15.75" customHeight="1" thickBot="1" x14ac:dyDescent="0.35">
      <c r="A40" s="9" t="s">
        <v>122</v>
      </c>
      <c r="B40" s="9" t="s">
        <v>2071</v>
      </c>
      <c r="C40" s="9" t="s">
        <v>2072</v>
      </c>
      <c r="D40" t="str">
        <f t="shared" si="0"/>
        <v>Ophelia Mustofa</v>
      </c>
      <c r="E40" t="str">
        <f t="shared" si="1"/>
        <v>ophelia.mustofa-e@ubd.ac.id</v>
      </c>
      <c r="F40" s="63">
        <v>35069</v>
      </c>
      <c r="G40" s="36">
        <f t="shared" ca="1" si="2"/>
        <v>29.433333333333334</v>
      </c>
      <c r="H40" s="9" t="s">
        <v>2055</v>
      </c>
      <c r="I40" s="9" t="s">
        <v>2073</v>
      </c>
      <c r="J40" s="9">
        <f t="shared" si="3"/>
        <v>8</v>
      </c>
      <c r="K40" t="str">
        <f t="shared" si="4"/>
        <v>12</v>
      </c>
      <c r="L40" s="64" t="str">
        <f t="shared" si="5"/>
        <v>Jakarta</v>
      </c>
      <c r="M40" t="str">
        <f t="shared" si="6"/>
        <v>498</v>
      </c>
    </row>
    <row r="41" spans="1:13" ht="15.75" customHeight="1" thickBot="1" x14ac:dyDescent="0.35">
      <c r="A41" s="9" t="s">
        <v>134</v>
      </c>
      <c r="B41" s="9" t="s">
        <v>2074</v>
      </c>
      <c r="C41" s="9" t="s">
        <v>2075</v>
      </c>
      <c r="D41" t="str">
        <f t="shared" si="0"/>
        <v>Darmanto Laksita</v>
      </c>
      <c r="E41" t="str">
        <f t="shared" si="1"/>
        <v>darmanto.laksita-e@ubd.ac.id</v>
      </c>
      <c r="F41" s="63">
        <v>35070</v>
      </c>
      <c r="G41" s="36">
        <f t="shared" ca="1" si="2"/>
        <v>29.430555555555557</v>
      </c>
      <c r="H41" s="9" t="s">
        <v>2055</v>
      </c>
      <c r="I41" s="9" t="s">
        <v>2076</v>
      </c>
      <c r="J41" s="9">
        <f t="shared" si="3"/>
        <v>9</v>
      </c>
      <c r="K41" t="str">
        <f t="shared" si="4"/>
        <v>10</v>
      </c>
      <c r="L41" s="64" t="str">
        <f t="shared" si="5"/>
        <v>Surabaya</v>
      </c>
      <c r="M41" t="str">
        <f t="shared" si="6"/>
        <v>404</v>
      </c>
    </row>
    <row r="42" spans="1:13" ht="15.75" customHeight="1" thickBot="1" x14ac:dyDescent="0.35">
      <c r="A42" s="9" t="s">
        <v>146</v>
      </c>
      <c r="B42" s="9" t="s">
        <v>2077</v>
      </c>
      <c r="C42" s="9" t="s">
        <v>2078</v>
      </c>
      <c r="D42" t="str">
        <f t="shared" si="0"/>
        <v>Kenari Rajasa</v>
      </c>
      <c r="E42" t="str">
        <f t="shared" si="1"/>
        <v>kenari.rajasa-e@ubd.ac.id</v>
      </c>
      <c r="F42" s="63">
        <v>35071</v>
      </c>
      <c r="G42" s="36">
        <f t="shared" ca="1" si="2"/>
        <v>29.427777777777777</v>
      </c>
      <c r="H42" s="9" t="s">
        <v>2055</v>
      </c>
      <c r="I42" s="14" t="s">
        <v>2104</v>
      </c>
      <c r="J42" s="9">
        <f t="shared" si="3"/>
        <v>11</v>
      </c>
      <c r="K42" t="str">
        <f t="shared" si="4"/>
        <v>11</v>
      </c>
      <c r="L42" s="64" t="str">
        <f t="shared" si="5"/>
        <v>Yogyakarta</v>
      </c>
      <c r="M42" t="str">
        <f t="shared" si="6"/>
        <v>688</v>
      </c>
    </row>
    <row r="43" spans="1:13" ht="15.75" customHeight="1" thickBot="1" x14ac:dyDescent="0.35">
      <c r="A43" s="9" t="s">
        <v>155</v>
      </c>
      <c r="B43" s="9" t="s">
        <v>2079</v>
      </c>
      <c r="C43" s="29" t="s">
        <v>2124</v>
      </c>
      <c r="D43" t="str">
        <f t="shared" si="0"/>
        <v>Puti Nadine</v>
      </c>
      <c r="E43" t="str">
        <f t="shared" si="1"/>
        <v>puti.nadine-e@ubd.ac.id</v>
      </c>
      <c r="F43" s="63">
        <v>35072</v>
      </c>
      <c r="G43" s="36">
        <f t="shared" ca="1" si="2"/>
        <v>29.425000000000001</v>
      </c>
      <c r="H43" s="9" t="s">
        <v>2055</v>
      </c>
      <c r="I43" s="9" t="s">
        <v>2067</v>
      </c>
      <c r="J43" s="9">
        <f t="shared" si="3"/>
        <v>8</v>
      </c>
      <c r="K43" t="str">
        <f t="shared" si="4"/>
        <v>12</v>
      </c>
      <c r="L43" s="64" t="str">
        <f t="shared" si="5"/>
        <v>Jakarta</v>
      </c>
      <c r="M43" t="str">
        <f t="shared" si="6"/>
        <v>689</v>
      </c>
    </row>
    <row r="44" spans="1:13" ht="15.75" customHeight="1" thickBot="1" x14ac:dyDescent="0.35">
      <c r="A44" s="9" t="s">
        <v>185</v>
      </c>
      <c r="B44" s="9" t="s">
        <v>2080</v>
      </c>
      <c r="C44" s="9" t="s">
        <v>2081</v>
      </c>
      <c r="D44" t="str">
        <f t="shared" si="0"/>
        <v>Clara Prasetyo</v>
      </c>
      <c r="E44" t="str">
        <f t="shared" si="1"/>
        <v>clara.prasetyo-e@ubd.ac.id</v>
      </c>
      <c r="F44" s="63">
        <v>35073</v>
      </c>
      <c r="G44" s="36">
        <f t="shared" ca="1" si="2"/>
        <v>29.422222222222221</v>
      </c>
      <c r="H44" s="9" t="s">
        <v>2055</v>
      </c>
      <c r="I44" s="14" t="s">
        <v>2099</v>
      </c>
      <c r="J44" s="9">
        <f t="shared" si="3"/>
        <v>11</v>
      </c>
      <c r="K44" t="str">
        <f t="shared" si="4"/>
        <v>11</v>
      </c>
      <c r="L44" s="64" t="str">
        <f t="shared" si="5"/>
        <v>Yogyakarta</v>
      </c>
      <c r="M44" t="str">
        <f t="shared" si="6"/>
        <v>684</v>
      </c>
    </row>
    <row r="45" spans="1:13" ht="15.75" customHeight="1" thickBot="1" x14ac:dyDescent="0.35">
      <c r="A45" s="9" t="s">
        <v>194</v>
      </c>
      <c r="B45" s="9" t="s">
        <v>2082</v>
      </c>
      <c r="C45" s="9" t="s">
        <v>2083</v>
      </c>
      <c r="D45" t="str">
        <f t="shared" si="0"/>
        <v>Nabila Prakasa</v>
      </c>
      <c r="E45" t="str">
        <f t="shared" si="1"/>
        <v>nabila.prakasa-e@ubd.ac.id</v>
      </c>
      <c r="F45" s="63">
        <v>35074</v>
      </c>
      <c r="G45" s="36">
        <f t="shared" ca="1" si="2"/>
        <v>29.419444444444444</v>
      </c>
      <c r="H45" s="9" t="s">
        <v>2055</v>
      </c>
      <c r="I45" s="9" t="s">
        <v>2084</v>
      </c>
      <c r="J45" s="9">
        <f t="shared" si="3"/>
        <v>8</v>
      </c>
      <c r="K45" t="str">
        <f t="shared" si="4"/>
        <v>12</v>
      </c>
      <c r="L45" s="64" t="str">
        <f t="shared" si="5"/>
        <v>Jakarta</v>
      </c>
      <c r="M45" t="str">
        <f t="shared" si="6"/>
        <v>626</v>
      </c>
    </row>
    <row r="46" spans="1:13" ht="15.75" customHeight="1" thickBot="1" x14ac:dyDescent="0.35">
      <c r="A46" s="9" t="s">
        <v>304</v>
      </c>
      <c r="B46" s="9" t="s">
        <v>2085</v>
      </c>
      <c r="C46" s="29" t="s">
        <v>2125</v>
      </c>
      <c r="D46" t="str">
        <f t="shared" si="0"/>
        <v>Sutan Tirtayasa</v>
      </c>
      <c r="E46" t="str">
        <f t="shared" si="1"/>
        <v>sutan.tirtayasa-e@ubd.ac.id</v>
      </c>
      <c r="F46" s="63">
        <v>35075</v>
      </c>
      <c r="G46" s="36">
        <f t="shared" ca="1" si="2"/>
        <v>29.416666666666668</v>
      </c>
      <c r="H46" s="9" t="s">
        <v>2055</v>
      </c>
      <c r="I46" s="9" t="s">
        <v>2086</v>
      </c>
      <c r="J46" s="9">
        <f t="shared" si="3"/>
        <v>9</v>
      </c>
      <c r="K46" t="str">
        <f t="shared" si="4"/>
        <v>11</v>
      </c>
      <c r="L46" s="64" t="str">
        <f t="shared" si="5"/>
        <v>Surabaya</v>
      </c>
      <c r="M46" t="str">
        <f t="shared" si="6"/>
        <v>585</v>
      </c>
    </row>
    <row r="47" spans="1:13" ht="15.75" customHeight="1" thickBot="1" x14ac:dyDescent="0.35">
      <c r="A47" s="9" t="s">
        <v>316</v>
      </c>
      <c r="B47" s="9" t="s">
        <v>1968</v>
      </c>
      <c r="C47" s="9" t="s">
        <v>2087</v>
      </c>
      <c r="D47" t="str">
        <f t="shared" si="0"/>
        <v>Sari Winarno</v>
      </c>
      <c r="E47" t="str">
        <f t="shared" si="1"/>
        <v>sari.winarno-e@ubd.ac.id</v>
      </c>
      <c r="F47" s="63">
        <v>35076</v>
      </c>
      <c r="G47" s="36">
        <f t="shared" ca="1" si="2"/>
        <v>29.413888888888888</v>
      </c>
      <c r="H47" s="9" t="s">
        <v>2055</v>
      </c>
      <c r="I47" s="14" t="s">
        <v>2105</v>
      </c>
      <c r="J47" s="9">
        <f t="shared" si="3"/>
        <v>11</v>
      </c>
      <c r="K47" t="str">
        <f t="shared" si="4"/>
        <v>10</v>
      </c>
      <c r="L47" s="64" t="str">
        <f t="shared" si="5"/>
        <v>Yogyakarta</v>
      </c>
      <c r="M47" t="str">
        <f t="shared" si="6"/>
        <v>398</v>
      </c>
    </row>
    <row r="48" spans="1:13" ht="15.75" customHeight="1" x14ac:dyDescent="0.3"/>
    <row r="49" spans="6:6" ht="15.75" customHeight="1" x14ac:dyDescent="0.3"/>
    <row r="50" spans="6:6" ht="15.75" customHeight="1" x14ac:dyDescent="0.3"/>
    <row r="51" spans="6:6" ht="15.75" customHeight="1" x14ac:dyDescent="0.3"/>
    <row r="52" spans="6:6" ht="15.75" customHeight="1" x14ac:dyDescent="0.3"/>
    <row r="53" spans="6:6" ht="15.75" customHeight="1" x14ac:dyDescent="0.3"/>
    <row r="54" spans="6:6" ht="15.75" customHeight="1" x14ac:dyDescent="0.3"/>
    <row r="55" spans="6:6" ht="15.75" customHeight="1" x14ac:dyDescent="0.3">
      <c r="F55" s="35"/>
    </row>
    <row r="56" spans="6:6" ht="15.75" customHeight="1" x14ac:dyDescent="0.3"/>
    <row r="57" spans="6:6" ht="15.75" customHeight="1" x14ac:dyDescent="0.3"/>
    <row r="58" spans="6:6" ht="15.75" customHeight="1" x14ac:dyDescent="0.3"/>
    <row r="59" spans="6:6" ht="15.75" customHeight="1" x14ac:dyDescent="0.3"/>
    <row r="60" spans="6:6" ht="15.75" customHeight="1" x14ac:dyDescent="0.3"/>
    <row r="61" spans="6:6" ht="15.75" customHeight="1" x14ac:dyDescent="0.3"/>
    <row r="62" spans="6:6" ht="15.75" customHeight="1" x14ac:dyDescent="0.3"/>
    <row r="63" spans="6:6" ht="15.75" customHeight="1" x14ac:dyDescent="0.3"/>
    <row r="64" spans="6:6"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sheetPr>
  <dimension ref="A1:H71"/>
  <sheetViews>
    <sheetView workbookViewId="0">
      <selection activeCell="D67" sqref="D67"/>
    </sheetView>
  </sheetViews>
  <sheetFormatPr defaultRowHeight="14.4" x14ac:dyDescent="0.3"/>
  <cols>
    <col min="2" max="2" width="18.33203125" customWidth="1"/>
    <col min="3" max="3" width="12" customWidth="1"/>
    <col min="4" max="4" width="13.33203125" bestFit="1" customWidth="1"/>
    <col min="6" max="6" width="13.88671875" customWidth="1"/>
    <col min="7" max="7" width="10.33203125" bestFit="1" customWidth="1"/>
  </cols>
  <sheetData>
    <row r="1" spans="1:5" x14ac:dyDescent="0.3">
      <c r="A1" s="37" t="s">
        <v>2126</v>
      </c>
    </row>
    <row r="2" spans="1:5" x14ac:dyDescent="0.3">
      <c r="A2" s="42" t="s">
        <v>2138</v>
      </c>
    </row>
    <row r="3" spans="1:5" x14ac:dyDescent="0.3">
      <c r="A3" s="39" t="s">
        <v>2127</v>
      </c>
      <c r="B3" s="39" t="s">
        <v>2136</v>
      </c>
      <c r="C3" s="39" t="s">
        <v>2131</v>
      </c>
      <c r="D3" s="39" t="s">
        <v>2135</v>
      </c>
    </row>
    <row r="4" spans="1:5" x14ac:dyDescent="0.3">
      <c r="A4" s="27">
        <v>20220110</v>
      </c>
      <c r="B4" s="40" t="s">
        <v>240</v>
      </c>
      <c r="C4" s="41">
        <v>80</v>
      </c>
      <c r="D4" s="65" t="str">
        <f>IF(C4&gt;75,"LULUS","GAGAL")</f>
        <v>LULUS</v>
      </c>
    </row>
    <row r="5" spans="1:5" x14ac:dyDescent="0.3">
      <c r="A5" s="27">
        <v>20220111</v>
      </c>
      <c r="B5" s="40" t="s">
        <v>244</v>
      </c>
      <c r="C5" s="41">
        <v>88</v>
      </c>
      <c r="D5" s="65" t="str">
        <f>IF(C5&gt;75,"LULUS","GAGAL")</f>
        <v>LULUS</v>
      </c>
    </row>
    <row r="6" spans="1:5" x14ac:dyDescent="0.3">
      <c r="A6" s="27">
        <v>20220112</v>
      </c>
      <c r="B6" s="40" t="s">
        <v>202</v>
      </c>
      <c r="C6" s="41">
        <v>65</v>
      </c>
      <c r="D6" s="65" t="str">
        <f>IF(C6&gt;75,"LULUS","GAGAL")</f>
        <v>GAGAL</v>
      </c>
    </row>
    <row r="7" spans="1:5" x14ac:dyDescent="0.3">
      <c r="A7" s="27">
        <v>20220113</v>
      </c>
      <c r="B7" s="40" t="s">
        <v>467</v>
      </c>
      <c r="C7" s="41">
        <v>90</v>
      </c>
      <c r="D7" s="65" t="str">
        <f>IF(C7&gt;75,"LULUS","GAGAL")</f>
        <v>LULUS</v>
      </c>
    </row>
    <row r="8" spans="1:5" x14ac:dyDescent="0.3">
      <c r="A8" s="27">
        <v>20220114</v>
      </c>
      <c r="B8" s="40" t="s">
        <v>2137</v>
      </c>
      <c r="C8" s="41">
        <v>75</v>
      </c>
      <c r="D8" s="65" t="str">
        <f>IF(C8&gt;75,"LULUS","GAGAL")</f>
        <v>GAGAL</v>
      </c>
    </row>
    <row r="10" spans="1:5" x14ac:dyDescent="0.3">
      <c r="E10" s="29"/>
    </row>
    <row r="11" spans="1:5" x14ac:dyDescent="0.3">
      <c r="A11" s="37" t="s">
        <v>2142</v>
      </c>
    </row>
    <row r="12" spans="1:5" x14ac:dyDescent="0.3">
      <c r="A12" s="42" t="s">
        <v>2139</v>
      </c>
    </row>
    <row r="13" spans="1:5" x14ac:dyDescent="0.3">
      <c r="A13" s="39" t="s">
        <v>2127</v>
      </c>
      <c r="B13" s="39" t="s">
        <v>2136</v>
      </c>
      <c r="C13" s="39" t="s">
        <v>2131</v>
      </c>
      <c r="D13" s="39" t="s">
        <v>2135</v>
      </c>
    </row>
    <row r="14" spans="1:5" x14ac:dyDescent="0.3">
      <c r="A14" s="27">
        <v>20220110</v>
      </c>
      <c r="B14" s="40" t="s">
        <v>240</v>
      </c>
      <c r="C14" s="41">
        <v>80</v>
      </c>
      <c r="D14" s="65" t="str">
        <f>IF(C14&gt;85,"A",IF(C14&gt;75,"B",IF(C14&gt;65,"C",IF(C14&gt;55,"D","E"))))</f>
        <v>B</v>
      </c>
    </row>
    <row r="15" spans="1:5" x14ac:dyDescent="0.3">
      <c r="A15" s="27">
        <v>20220111</v>
      </c>
      <c r="B15" s="40" t="s">
        <v>244</v>
      </c>
      <c r="C15" s="41">
        <v>88</v>
      </c>
      <c r="D15" s="65" t="str">
        <f>IF(C15&gt;85,"A",IF(C15&gt;75,"B",IF(C15&gt;65,"C",IF(C15&gt;55,"D","E"))))</f>
        <v>A</v>
      </c>
    </row>
    <row r="16" spans="1:5" x14ac:dyDescent="0.3">
      <c r="A16" s="27">
        <v>20220112</v>
      </c>
      <c r="B16" s="40" t="s">
        <v>202</v>
      </c>
      <c r="C16" s="41">
        <v>65</v>
      </c>
      <c r="D16" s="65" t="str">
        <f>IF(C16&gt;85,"A",IF(C16&gt;75,"B",IF(C16&gt;65,"C",IF(C16&gt;55,"D","E"))))</f>
        <v>D</v>
      </c>
    </row>
    <row r="17" spans="1:7" x14ac:dyDescent="0.3">
      <c r="A17" s="27">
        <v>20220113</v>
      </c>
      <c r="B17" s="40" t="s">
        <v>467</v>
      </c>
      <c r="C17" s="41">
        <v>90</v>
      </c>
      <c r="D17" s="65" t="str">
        <f>IF(C17&gt;85,"A",IF(C17&gt;75,"B",IF(C17&gt;65,"C",IF(C17&gt;55,"D","E"))))</f>
        <v>A</v>
      </c>
    </row>
    <row r="18" spans="1:7" x14ac:dyDescent="0.3">
      <c r="A18" s="27">
        <v>20220114</v>
      </c>
      <c r="B18" s="40" t="s">
        <v>2137</v>
      </c>
      <c r="C18" s="41">
        <v>72</v>
      </c>
      <c r="D18" s="65" t="str">
        <f>IF(C18&gt;85,"A",IF(C18&gt;75,"B",IF(C18&gt;65,"C",IF(C18&gt;55,"D","E"))))</f>
        <v>C</v>
      </c>
    </row>
    <row r="19" spans="1:7" x14ac:dyDescent="0.3">
      <c r="E19" s="29"/>
      <c r="F19" s="29"/>
      <c r="G19" s="29"/>
    </row>
    <row r="20" spans="1:7" x14ac:dyDescent="0.3">
      <c r="B20" s="29"/>
      <c r="C20" s="29"/>
    </row>
    <row r="21" spans="1:7" x14ac:dyDescent="0.3">
      <c r="A21" s="37" t="s">
        <v>2142</v>
      </c>
    </row>
    <row r="22" spans="1:7" x14ac:dyDescent="0.3">
      <c r="A22" s="42" t="s">
        <v>2140</v>
      </c>
    </row>
    <row r="23" spans="1:7" x14ac:dyDescent="0.3">
      <c r="A23" s="39" t="s">
        <v>2127</v>
      </c>
      <c r="B23" s="39" t="s">
        <v>2136</v>
      </c>
      <c r="C23" s="39" t="s">
        <v>2131</v>
      </c>
      <c r="D23" s="39" t="s">
        <v>2135</v>
      </c>
    </row>
    <row r="24" spans="1:7" x14ac:dyDescent="0.3">
      <c r="A24" s="27">
        <v>20220110</v>
      </c>
      <c r="B24" s="40" t="s">
        <v>240</v>
      </c>
      <c r="C24" s="41">
        <v>80</v>
      </c>
      <c r="D24" s="65" t="str">
        <f>IF(C24&gt;85,"Grade A",IF(C24&gt;75,"Grade B",IF(C24&gt;65,"Grade C",IF(C24&gt;55,"Grade D","Grade E"))))</f>
        <v>Grade B</v>
      </c>
    </row>
    <row r="25" spans="1:7" x14ac:dyDescent="0.3">
      <c r="A25" s="27">
        <v>20220111</v>
      </c>
      <c r="B25" s="40" t="s">
        <v>244</v>
      </c>
      <c r="C25" s="41">
        <v>88</v>
      </c>
      <c r="D25" s="65" t="str">
        <f>IF(C25&gt;85,"Grade A",IF(C25&gt;75,"Grade B",IF(C25&gt;65,"Grade C",IF(C25&gt;55,"Grade D","Grade E"))))</f>
        <v>Grade A</v>
      </c>
    </row>
    <row r="26" spans="1:7" x14ac:dyDescent="0.3">
      <c r="A26" s="27">
        <v>20220112</v>
      </c>
      <c r="B26" s="40" t="s">
        <v>202</v>
      </c>
      <c r="C26" s="41">
        <v>55</v>
      </c>
      <c r="D26" s="65" t="str">
        <f>IF(C26&gt;85,"Grade A",IF(C26&gt;75,"Grade B",IF(C26&gt;65,"Grade C",IF(C26&gt;55,"Grade D","Grade E"))))</f>
        <v>Grade E</v>
      </c>
    </row>
    <row r="27" spans="1:7" x14ac:dyDescent="0.3">
      <c r="A27" s="27">
        <v>20220113</v>
      </c>
      <c r="B27" s="40" t="s">
        <v>467</v>
      </c>
      <c r="C27" s="41">
        <v>90</v>
      </c>
      <c r="D27" s="65" t="str">
        <f>IF(C27&gt;85,"Grade A",IF(C27&gt;75,"Grade B",IF(C27&gt;65,"Grade C",IF(C27&gt;55,"Grade D","Grade E"))))</f>
        <v>Grade A</v>
      </c>
    </row>
    <row r="28" spans="1:7" x14ac:dyDescent="0.3">
      <c r="A28" s="27">
        <v>20220114</v>
      </c>
      <c r="B28" s="40" t="s">
        <v>2137</v>
      </c>
      <c r="C28" s="41">
        <v>72</v>
      </c>
      <c r="D28" s="65" t="str">
        <f>IF(C28&gt;85,"Grade A",IF(C28&gt;75,"Grade B",IF(C28&gt;65,"Grade C",IF(C28&gt;55,"Grade D","Grade E"))))</f>
        <v>Grade C</v>
      </c>
    </row>
    <row r="31" spans="1:7" x14ac:dyDescent="0.3">
      <c r="A31" s="37" t="s">
        <v>2143</v>
      </c>
    </row>
    <row r="32" spans="1:7" x14ac:dyDescent="0.3">
      <c r="A32" s="42" t="s">
        <v>2141</v>
      </c>
    </row>
    <row r="33" spans="1:8" x14ac:dyDescent="0.3">
      <c r="A33" s="88" t="s">
        <v>2127</v>
      </c>
      <c r="B33" s="88" t="s">
        <v>2128</v>
      </c>
      <c r="C33" s="88" t="s">
        <v>2134</v>
      </c>
      <c r="D33" s="88"/>
      <c r="E33" s="88"/>
      <c r="F33" s="88"/>
      <c r="G33" s="88"/>
      <c r="H33" s="88" t="s">
        <v>2135</v>
      </c>
    </row>
    <row r="34" spans="1:8" x14ac:dyDescent="0.3">
      <c r="A34" s="88"/>
      <c r="B34" s="88"/>
      <c r="C34" s="39" t="s">
        <v>2132</v>
      </c>
      <c r="D34" s="39" t="s">
        <v>2133</v>
      </c>
      <c r="E34" s="39" t="s">
        <v>2129</v>
      </c>
      <c r="F34" s="39" t="s">
        <v>2130</v>
      </c>
      <c r="G34" s="39" t="s">
        <v>2131</v>
      </c>
      <c r="H34" s="88"/>
    </row>
    <row r="35" spans="1:8" x14ac:dyDescent="0.3">
      <c r="A35" s="27">
        <v>20220110</v>
      </c>
      <c r="B35" s="40" t="s">
        <v>240</v>
      </c>
      <c r="C35" s="41">
        <v>100</v>
      </c>
      <c r="D35" s="41">
        <v>78</v>
      </c>
      <c r="E35" s="41">
        <v>90</v>
      </c>
      <c r="F35" s="41">
        <v>90</v>
      </c>
      <c r="G35" s="41">
        <f>(C35*0.1)+(D35*0.2)+(E35*0.3)+(F35*0.4)</f>
        <v>88.6</v>
      </c>
      <c r="H35" s="65" t="str">
        <f>IF(G35&gt;85,"A",IF(G35&gt;75,"B",IF(G35&gt;65,"C",IF(G35&gt;55,"D","E"))))</f>
        <v>A</v>
      </c>
    </row>
    <row r="36" spans="1:8" x14ac:dyDescent="0.3">
      <c r="A36" s="27">
        <v>20220111</v>
      </c>
      <c r="B36" s="40" t="s">
        <v>244</v>
      </c>
      <c r="C36" s="41">
        <v>65</v>
      </c>
      <c r="D36" s="41">
        <v>90</v>
      </c>
      <c r="E36" s="41">
        <v>80</v>
      </c>
      <c r="F36" s="41">
        <v>78</v>
      </c>
      <c r="G36" s="41">
        <f>(C36*0.1)+(D36*0.2)+(E36*0.3)+(F36*0.4)</f>
        <v>79.7</v>
      </c>
      <c r="H36" s="65" t="str">
        <f>IF(G36&gt;85,"A",IF(G36&gt;75,"B",IF(G36&gt;65,"C",IF(G36&gt;55,"D","E"))))</f>
        <v>B</v>
      </c>
    </row>
    <row r="37" spans="1:8" x14ac:dyDescent="0.3">
      <c r="A37" s="27">
        <v>20220112</v>
      </c>
      <c r="B37" s="40" t="s">
        <v>202</v>
      </c>
      <c r="C37" s="41">
        <v>40</v>
      </c>
      <c r="D37" s="41">
        <v>60</v>
      </c>
      <c r="E37" s="41">
        <v>55</v>
      </c>
      <c r="F37" s="41">
        <v>62</v>
      </c>
      <c r="G37" s="41">
        <f>(C37*0.1)+(D37*0.2)+(E37*0.3)+(F37*0.4)</f>
        <v>57.3</v>
      </c>
      <c r="H37" s="65" t="str">
        <f>IF(G37&gt;85,"A",IF(G37&gt;75,"B",IF(G37&gt;65,"C",IF(G37&gt;55,"D","E"))))</f>
        <v>D</v>
      </c>
    </row>
    <row r="38" spans="1:8" x14ac:dyDescent="0.3">
      <c r="A38" s="27">
        <v>20220113</v>
      </c>
      <c r="B38" s="40" t="s">
        <v>467</v>
      </c>
      <c r="C38" s="41">
        <v>85</v>
      </c>
      <c r="D38" s="41">
        <v>90</v>
      </c>
      <c r="E38" s="41">
        <v>94</v>
      </c>
      <c r="F38" s="41">
        <v>88</v>
      </c>
      <c r="G38" s="41">
        <f>(C38*0.1)+(D38*0.2)+(E38*0.3)+(F38*0.4)</f>
        <v>89.9</v>
      </c>
      <c r="H38" s="65" t="str">
        <f>IF(G38&gt;85,"A",IF(G38&gt;75,"B",IF(G38&gt;65,"C",IF(G38&gt;55,"D","E"))))</f>
        <v>A</v>
      </c>
    </row>
    <row r="39" spans="1:8" x14ac:dyDescent="0.3">
      <c r="A39" s="27">
        <v>20220114</v>
      </c>
      <c r="B39" s="40" t="s">
        <v>2137</v>
      </c>
      <c r="C39" s="41">
        <v>100</v>
      </c>
      <c r="D39" s="41">
        <v>95</v>
      </c>
      <c r="E39" s="41">
        <v>88</v>
      </c>
      <c r="F39" s="41">
        <v>100</v>
      </c>
      <c r="G39" s="41">
        <f>(C39*0.1)+(D39*0.2)+(E39*0.3)+(F39*0.4)</f>
        <v>95.4</v>
      </c>
      <c r="H39" s="65" t="str">
        <f>IF(G39&gt;85,"A",IF(G39&gt;75,"B",IF(G39&gt;65,"C",IF(G39&gt;55,"D","E"))))</f>
        <v>A</v>
      </c>
    </row>
    <row r="42" spans="1:8" x14ac:dyDescent="0.3">
      <c r="A42" s="37" t="s">
        <v>2149</v>
      </c>
    </row>
    <row r="43" spans="1:8" x14ac:dyDescent="0.3">
      <c r="A43" s="37" t="s">
        <v>2150</v>
      </c>
    </row>
    <row r="44" spans="1:8" x14ac:dyDescent="0.3">
      <c r="A44" s="42" t="s">
        <v>2148</v>
      </c>
    </row>
    <row r="45" spans="1:8" x14ac:dyDescent="0.3">
      <c r="A45" s="88" t="s">
        <v>2127</v>
      </c>
      <c r="B45" s="88" t="s">
        <v>2136</v>
      </c>
      <c r="C45" s="88" t="s">
        <v>2144</v>
      </c>
      <c r="D45" s="88" t="s">
        <v>2145</v>
      </c>
      <c r="E45" s="88" t="s">
        <v>2135</v>
      </c>
      <c r="F45" s="88"/>
    </row>
    <row r="46" spans="1:8" x14ac:dyDescent="0.3">
      <c r="A46" s="88"/>
      <c r="B46" s="88"/>
      <c r="C46" s="88"/>
      <c r="D46" s="88"/>
      <c r="E46" s="39" t="s">
        <v>2146</v>
      </c>
      <c r="F46" s="39" t="s">
        <v>2147</v>
      </c>
    </row>
    <row r="47" spans="1:8" x14ac:dyDescent="0.3">
      <c r="A47" s="27">
        <v>20220110</v>
      </c>
      <c r="B47" s="40" t="s">
        <v>240</v>
      </c>
      <c r="C47" s="41">
        <v>80</v>
      </c>
      <c r="D47" s="41">
        <v>75</v>
      </c>
      <c r="E47" s="41" t="str">
        <f>IF(AND(C47&gt;75,D47&gt;75),"LULUS","GAGAL")</f>
        <v>GAGAL</v>
      </c>
      <c r="F47" s="41" t="str">
        <f>IF(OR(C47&gt;75,D47&gt;75),"LULUS","GAGAL")</f>
        <v>LULUS</v>
      </c>
    </row>
    <row r="48" spans="1:8" x14ac:dyDescent="0.3">
      <c r="A48" s="27">
        <v>20220111</v>
      </c>
      <c r="B48" s="40" t="s">
        <v>244</v>
      </c>
      <c r="C48" s="41">
        <v>88</v>
      </c>
      <c r="D48" s="41">
        <v>80</v>
      </c>
      <c r="E48" s="41" t="str">
        <f>IF(AND(C48&gt;75,D48&gt;75),"LULUS","GAGAL")</f>
        <v>LULUS</v>
      </c>
      <c r="F48" s="41" t="str">
        <f>IF(OR(C48&gt;75,D48&gt;75),"LULUS","GAGAL")</f>
        <v>LULUS</v>
      </c>
    </row>
    <row r="49" spans="1:6" x14ac:dyDescent="0.3">
      <c r="A49" s="27">
        <v>20220112</v>
      </c>
      <c r="B49" s="40" t="s">
        <v>202</v>
      </c>
      <c r="C49" s="41">
        <v>55</v>
      </c>
      <c r="D49" s="41">
        <v>85</v>
      </c>
      <c r="E49" s="41" t="str">
        <f>IF(AND(C49&gt;75,D49&gt;75),"LULUS","GAGAL")</f>
        <v>GAGAL</v>
      </c>
      <c r="F49" s="41" t="str">
        <f>IF(OR(C49&gt;75,D49&gt;75),"LULUS","GAGAL")</f>
        <v>LULUS</v>
      </c>
    </row>
    <row r="50" spans="1:6" x14ac:dyDescent="0.3">
      <c r="A50" s="27">
        <v>20220113</v>
      </c>
      <c r="B50" s="40" t="s">
        <v>467</v>
      </c>
      <c r="C50" s="41">
        <v>90</v>
      </c>
      <c r="D50" s="41">
        <v>95</v>
      </c>
      <c r="E50" s="41" t="str">
        <f>IF(AND(C50&gt;75,D50&gt;75),"LULUS","GAGAL")</f>
        <v>LULUS</v>
      </c>
      <c r="F50" s="41" t="str">
        <f>IF(OR(C50&gt;75,D50&gt;75),"LULUS","GAGAL")</f>
        <v>LULUS</v>
      </c>
    </row>
    <row r="51" spans="1:6" x14ac:dyDescent="0.3">
      <c r="A51" s="27">
        <v>20220114</v>
      </c>
      <c r="B51" s="40" t="s">
        <v>2137</v>
      </c>
      <c r="C51" s="41">
        <v>82</v>
      </c>
      <c r="D51" s="41">
        <v>90</v>
      </c>
      <c r="E51" s="41" t="str">
        <f>IF(AND(C51&gt;75,D51&gt;75),"LULUS","GAGAL")</f>
        <v>LULUS</v>
      </c>
      <c r="F51" s="41" t="str">
        <f>IF(OR(C51&gt;75,D51&gt;75),"LULUS","GAGAL")</f>
        <v>LULUS</v>
      </c>
    </row>
    <row r="54" spans="1:6" x14ac:dyDescent="0.3">
      <c r="A54" s="42"/>
    </row>
    <row r="55" spans="1:6" x14ac:dyDescent="0.3">
      <c r="A55" s="47" t="s">
        <v>2180</v>
      </c>
      <c r="B55" s="38"/>
      <c r="C55" s="38"/>
      <c r="D55" s="38"/>
    </row>
    <row r="56" spans="1:6" x14ac:dyDescent="0.3">
      <c r="A56" s="49" t="s">
        <v>2181</v>
      </c>
      <c r="B56" s="48" t="s">
        <v>2136</v>
      </c>
      <c r="C56" s="48" t="s">
        <v>2183</v>
      </c>
      <c r="D56" s="48" t="s">
        <v>2182</v>
      </c>
      <c r="E56" s="48" t="s">
        <v>2193</v>
      </c>
      <c r="F56" s="48" t="s">
        <v>48</v>
      </c>
    </row>
    <row r="57" spans="1:6" x14ac:dyDescent="0.3">
      <c r="A57" s="27">
        <v>20220110</v>
      </c>
      <c r="B57" s="40" t="s">
        <v>240</v>
      </c>
      <c r="C57" s="53" t="s">
        <v>2187</v>
      </c>
      <c r="D57" s="51">
        <v>100000</v>
      </c>
      <c r="E57" s="52">
        <v>2</v>
      </c>
      <c r="F57" s="68">
        <f>D57*E57</f>
        <v>200000</v>
      </c>
    </row>
    <row r="58" spans="1:6" x14ac:dyDescent="0.3">
      <c r="A58" s="27">
        <v>20220111</v>
      </c>
      <c r="B58" s="40" t="s">
        <v>244</v>
      </c>
      <c r="C58" s="52" t="s">
        <v>2188</v>
      </c>
      <c r="D58" s="51">
        <v>200000</v>
      </c>
      <c r="E58" s="41">
        <v>5</v>
      </c>
      <c r="F58" s="68">
        <f t="shared" ref="F58:F66" si="0">D58*E58</f>
        <v>1000000</v>
      </c>
    </row>
    <row r="59" spans="1:6" x14ac:dyDescent="0.3">
      <c r="A59" s="27">
        <v>20220112</v>
      </c>
      <c r="B59" s="40" t="s">
        <v>202</v>
      </c>
      <c r="C59" s="52" t="s">
        <v>2187</v>
      </c>
      <c r="D59" s="51">
        <v>100000</v>
      </c>
      <c r="E59" s="41">
        <v>1</v>
      </c>
      <c r="F59" s="68">
        <f t="shared" si="0"/>
        <v>100000</v>
      </c>
    </row>
    <row r="60" spans="1:6" x14ac:dyDescent="0.3">
      <c r="A60" s="27">
        <v>20220113</v>
      </c>
      <c r="B60" s="40" t="s">
        <v>467</v>
      </c>
      <c r="C60" s="52" t="s">
        <v>2189</v>
      </c>
      <c r="D60" s="51">
        <v>2125000</v>
      </c>
      <c r="E60" s="41">
        <v>2</v>
      </c>
      <c r="F60" s="68">
        <f t="shared" si="0"/>
        <v>4250000</v>
      </c>
    </row>
    <row r="61" spans="1:6" x14ac:dyDescent="0.3">
      <c r="A61" s="27">
        <v>20220114</v>
      </c>
      <c r="B61" s="40" t="s">
        <v>2137</v>
      </c>
      <c r="C61" s="52" t="s">
        <v>2189</v>
      </c>
      <c r="D61" s="51">
        <v>2125000</v>
      </c>
      <c r="E61" s="41">
        <v>3</v>
      </c>
      <c r="F61" s="68">
        <f t="shared" si="0"/>
        <v>6375000</v>
      </c>
    </row>
    <row r="62" spans="1:6" x14ac:dyDescent="0.3">
      <c r="A62" s="27">
        <v>20220115</v>
      </c>
      <c r="B62" s="50" t="s">
        <v>2184</v>
      </c>
      <c r="C62" s="52" t="s">
        <v>2190</v>
      </c>
      <c r="D62" s="51">
        <v>80000</v>
      </c>
      <c r="E62" s="41">
        <v>3</v>
      </c>
      <c r="F62" s="68">
        <f t="shared" si="0"/>
        <v>240000</v>
      </c>
    </row>
    <row r="63" spans="1:6" x14ac:dyDescent="0.3">
      <c r="A63" s="27">
        <v>20220116</v>
      </c>
      <c r="B63" s="50" t="s">
        <v>2185</v>
      </c>
      <c r="C63" s="52" t="s">
        <v>2191</v>
      </c>
      <c r="D63" s="51">
        <v>120000</v>
      </c>
      <c r="E63" s="41">
        <v>10</v>
      </c>
      <c r="F63" s="68">
        <f t="shared" si="0"/>
        <v>1200000</v>
      </c>
    </row>
    <row r="64" spans="1:6" x14ac:dyDescent="0.3">
      <c r="A64" s="27">
        <v>20220117</v>
      </c>
      <c r="B64" s="50" t="s">
        <v>2186</v>
      </c>
      <c r="C64" s="52" t="s">
        <v>2188</v>
      </c>
      <c r="D64" s="51">
        <v>200000</v>
      </c>
      <c r="E64" s="41">
        <v>3</v>
      </c>
      <c r="F64" s="68">
        <f t="shared" si="0"/>
        <v>600000</v>
      </c>
    </row>
    <row r="65" spans="1:6" x14ac:dyDescent="0.3">
      <c r="A65" s="27">
        <v>20220118</v>
      </c>
      <c r="B65" s="50" t="s">
        <v>2194</v>
      </c>
      <c r="C65" s="52" t="s">
        <v>2192</v>
      </c>
      <c r="D65" s="51">
        <v>3210000</v>
      </c>
      <c r="E65" s="41">
        <v>2</v>
      </c>
      <c r="F65" s="68">
        <f t="shared" si="0"/>
        <v>6420000</v>
      </c>
    </row>
    <row r="66" spans="1:6" x14ac:dyDescent="0.3">
      <c r="A66" s="27">
        <v>20220119</v>
      </c>
      <c r="B66" s="50" t="s">
        <v>2195</v>
      </c>
      <c r="C66" s="54" t="s">
        <v>2192</v>
      </c>
      <c r="D66" s="51">
        <v>3210000</v>
      </c>
      <c r="E66" s="41">
        <v>1</v>
      </c>
      <c r="F66" s="68">
        <f t="shared" si="0"/>
        <v>3210000</v>
      </c>
    </row>
    <row r="67" spans="1:6" x14ac:dyDescent="0.3">
      <c r="A67" s="37" t="s">
        <v>2196</v>
      </c>
      <c r="C67" s="60" t="s">
        <v>2188</v>
      </c>
      <c r="D67" s="67">
        <f>COUNTIF(C57:C66,C67)</f>
        <v>2</v>
      </c>
    </row>
    <row r="68" spans="1:6" x14ac:dyDescent="0.3">
      <c r="A68" s="37" t="s">
        <v>2197</v>
      </c>
      <c r="C68" s="38" t="s">
        <v>2192</v>
      </c>
      <c r="D68" s="69">
        <f>SUMIF(C57:C66,C68,F57:F66)</f>
        <v>9630000</v>
      </c>
    </row>
    <row r="69" spans="1:6" x14ac:dyDescent="0.3">
      <c r="A69" s="37" t="s">
        <v>2222</v>
      </c>
      <c r="C69" s="38" t="s">
        <v>2189</v>
      </c>
      <c r="D69" s="70">
        <f>AVERAGEIF(C57:C66,C69,E57:E66)</f>
        <v>2.5</v>
      </c>
    </row>
    <row r="70" spans="1:6" x14ac:dyDescent="0.3">
      <c r="A70" s="37"/>
    </row>
    <row r="71" spans="1:6" x14ac:dyDescent="0.3">
      <c r="A71" s="37"/>
    </row>
  </sheetData>
  <mergeCells count="9">
    <mergeCell ref="A33:A34"/>
    <mergeCell ref="B33:B34"/>
    <mergeCell ref="C33:G33"/>
    <mergeCell ref="H33:H34"/>
    <mergeCell ref="A45:A46"/>
    <mergeCell ref="B45:B46"/>
    <mergeCell ref="C45:C46"/>
    <mergeCell ref="D45:D46"/>
    <mergeCell ref="E45:F4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sheetPr>
  <dimension ref="A1:B1000"/>
  <sheetViews>
    <sheetView workbookViewId="0">
      <selection activeCell="D24" sqref="D24"/>
    </sheetView>
  </sheetViews>
  <sheetFormatPr defaultColWidth="14.44140625" defaultRowHeight="15" customHeight="1" x14ac:dyDescent="0.3"/>
  <cols>
    <col min="1" max="1" width="18.88671875" customWidth="1"/>
    <col min="2" max="2" width="30.88671875" customWidth="1"/>
    <col min="3" max="26" width="8.6640625" customWidth="1"/>
  </cols>
  <sheetData>
    <row r="1" spans="1:2" ht="14.4" x14ac:dyDescent="0.3">
      <c r="A1" s="1" t="s">
        <v>0</v>
      </c>
      <c r="B1" s="2" t="s">
        <v>1</v>
      </c>
    </row>
    <row r="2" spans="1:2" ht="14.4" x14ac:dyDescent="0.3">
      <c r="A2" s="3" t="s">
        <v>2</v>
      </c>
      <c r="B2" s="4" t="s">
        <v>3</v>
      </c>
    </row>
    <row r="3" spans="1:2" ht="14.4" x14ac:dyDescent="0.3">
      <c r="A3" s="3" t="s">
        <v>4</v>
      </c>
      <c r="B3" s="4" t="s">
        <v>5</v>
      </c>
    </row>
    <row r="4" spans="1:2" ht="14.4" x14ac:dyDescent="0.3">
      <c r="A4" s="3" t="s">
        <v>6</v>
      </c>
      <c r="B4" s="4" t="s">
        <v>7</v>
      </c>
    </row>
    <row r="5" spans="1:2" ht="14.4" x14ac:dyDescent="0.3">
      <c r="A5" s="3" t="s">
        <v>8</v>
      </c>
      <c r="B5" s="4" t="s">
        <v>9</v>
      </c>
    </row>
    <row r="6" spans="1:2" ht="14.4" x14ac:dyDescent="0.3">
      <c r="A6" s="3" t="s">
        <v>10</v>
      </c>
      <c r="B6" s="4" t="s">
        <v>11</v>
      </c>
    </row>
    <row r="7" spans="1:2" ht="14.4" x14ac:dyDescent="0.3">
      <c r="A7" s="3" t="s">
        <v>12</v>
      </c>
      <c r="B7" s="4" t="s">
        <v>13</v>
      </c>
    </row>
    <row r="8" spans="1:2" ht="14.4" x14ac:dyDescent="0.3">
      <c r="A8" s="3" t="s">
        <v>14</v>
      </c>
      <c r="B8" s="4" t="s">
        <v>15</v>
      </c>
    </row>
    <row r="9" spans="1:2" ht="14.4" x14ac:dyDescent="0.3">
      <c r="A9" s="3" t="s">
        <v>16</v>
      </c>
      <c r="B9" s="4" t="s">
        <v>17</v>
      </c>
    </row>
    <row r="10" spans="1:2" ht="14.4" x14ac:dyDescent="0.3">
      <c r="A10" s="3" t="s">
        <v>18</v>
      </c>
      <c r="B10" s="4" t="s">
        <v>19</v>
      </c>
    </row>
    <row r="11" spans="1:2" ht="14.4" x14ac:dyDescent="0.3">
      <c r="A11" s="3" t="s">
        <v>20</v>
      </c>
      <c r="B11" s="4" t="s">
        <v>21</v>
      </c>
    </row>
    <row r="12" spans="1:2" ht="14.4" x14ac:dyDescent="0.3">
      <c r="A12" s="3" t="s">
        <v>22</v>
      </c>
      <c r="B12" s="4" t="s">
        <v>23</v>
      </c>
    </row>
    <row r="13" spans="1:2" ht="14.4" x14ac:dyDescent="0.3">
      <c r="A13" s="3" t="s">
        <v>24</v>
      </c>
      <c r="B13" s="4" t="s">
        <v>25</v>
      </c>
    </row>
    <row r="14" spans="1:2" ht="14.4" x14ac:dyDescent="0.3">
      <c r="A14" s="3" t="s">
        <v>26</v>
      </c>
      <c r="B14" s="4" t="s">
        <v>27</v>
      </c>
    </row>
    <row r="15" spans="1:2" ht="14.4" x14ac:dyDescent="0.3">
      <c r="A15" s="3" t="s">
        <v>28</v>
      </c>
      <c r="B15" s="4" t="s">
        <v>29</v>
      </c>
    </row>
    <row r="16" spans="1:2" ht="14.4" x14ac:dyDescent="0.3">
      <c r="A16" s="3" t="s">
        <v>30</v>
      </c>
      <c r="B16" s="4" t="s">
        <v>31</v>
      </c>
    </row>
    <row r="17" spans="1:2" ht="14.4" x14ac:dyDescent="0.3">
      <c r="A17" s="3" t="s">
        <v>32</v>
      </c>
      <c r="B17" s="4" t="s">
        <v>33</v>
      </c>
    </row>
    <row r="18" spans="1:2" ht="14.4" x14ac:dyDescent="0.3">
      <c r="A18" s="3" t="s">
        <v>34</v>
      </c>
      <c r="B18" s="4" t="s">
        <v>35</v>
      </c>
    </row>
    <row r="19" spans="1:2" ht="14.4" x14ac:dyDescent="0.3">
      <c r="A19" s="3" t="s">
        <v>36</v>
      </c>
      <c r="B19" s="4" t="s">
        <v>37</v>
      </c>
    </row>
    <row r="20" spans="1:2" ht="14.4" x14ac:dyDescent="0.3">
      <c r="A20" s="3" t="s">
        <v>38</v>
      </c>
      <c r="B20" s="4" t="s">
        <v>39</v>
      </c>
    </row>
    <row r="21" spans="1:2" ht="15.75" customHeight="1" x14ac:dyDescent="0.3">
      <c r="A21" s="3" t="s">
        <v>40</v>
      </c>
      <c r="B21" s="4" t="s">
        <v>41</v>
      </c>
    </row>
    <row r="22" spans="1:2" ht="15.75" customHeight="1" x14ac:dyDescent="0.3">
      <c r="A22" s="3" t="s">
        <v>42</v>
      </c>
      <c r="B22" s="4" t="s">
        <v>43</v>
      </c>
    </row>
    <row r="23" spans="1:2" ht="15.75" customHeight="1" x14ac:dyDescent="0.3">
      <c r="A23" s="3" t="s">
        <v>44</v>
      </c>
      <c r="B23" s="4" t="s">
        <v>45</v>
      </c>
    </row>
    <row r="24" spans="1:2" ht="15.75" customHeight="1" x14ac:dyDescent="0.3">
      <c r="A24" s="3" t="s">
        <v>46</v>
      </c>
      <c r="B24" s="4" t="s">
        <v>47</v>
      </c>
    </row>
    <row r="25" spans="1:2" ht="15.75" customHeight="1" x14ac:dyDescent="0.3">
      <c r="A25" s="5" t="s">
        <v>48</v>
      </c>
      <c r="B25" s="6" t="s">
        <v>49</v>
      </c>
    </row>
    <row r="26" spans="1:2" ht="15.75" customHeight="1" x14ac:dyDescent="0.3"/>
    <row r="27" spans="1:2" ht="15.75" customHeight="1" x14ac:dyDescent="0.3"/>
    <row r="28" spans="1:2" ht="15.75" customHeight="1" x14ac:dyDescent="0.3"/>
    <row r="29" spans="1:2" ht="15.75" customHeight="1" x14ac:dyDescent="0.3"/>
    <row r="30" spans="1:2" ht="15.75" customHeight="1" x14ac:dyDescent="0.3"/>
    <row r="31" spans="1:2" ht="15.75" customHeight="1" x14ac:dyDescent="0.3"/>
    <row r="32" spans="1: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D1042"/>
  <sheetViews>
    <sheetView zoomScale="85" zoomScaleNormal="85" workbookViewId="0">
      <selection activeCell="D1" sqref="D1"/>
    </sheetView>
  </sheetViews>
  <sheetFormatPr defaultColWidth="14.44140625" defaultRowHeight="15" customHeight="1" x14ac:dyDescent="0.3"/>
  <cols>
    <col min="1" max="1" width="15.33203125" bestFit="1" customWidth="1"/>
    <col min="2" max="2" width="10.6640625" customWidth="1"/>
    <col min="3" max="3" width="10.44140625" bestFit="1" customWidth="1"/>
    <col min="4" max="4" width="20.6640625" bestFit="1" customWidth="1"/>
    <col min="5" max="5" width="31" bestFit="1" customWidth="1"/>
    <col min="6" max="6" width="9" bestFit="1" customWidth="1"/>
    <col min="7" max="7" width="14.44140625" bestFit="1" customWidth="1"/>
    <col min="8" max="8" width="18.88671875" bestFit="1" customWidth="1"/>
    <col min="9" max="9" width="13.33203125" customWidth="1"/>
    <col min="10" max="10" width="52.109375" customWidth="1"/>
    <col min="11" max="11" width="16.33203125" customWidth="1"/>
    <col min="12" max="12" width="17.33203125" bestFit="1" customWidth="1"/>
    <col min="13" max="13" width="13.6640625" bestFit="1" customWidth="1"/>
    <col min="14" max="14" width="10.6640625" bestFit="1" customWidth="1"/>
    <col min="15" max="15" width="9.6640625" bestFit="1" customWidth="1"/>
    <col min="16" max="16" width="11" bestFit="1" customWidth="1"/>
    <col min="17" max="17" width="12.88671875" bestFit="1" customWidth="1"/>
    <col min="18" max="18" width="14.44140625" bestFit="1" customWidth="1"/>
    <col min="19" max="19" width="14.88671875" bestFit="1" customWidth="1"/>
    <col min="20" max="20" width="10.6640625" bestFit="1" customWidth="1"/>
    <col min="21" max="21" width="14.6640625" bestFit="1" customWidth="1"/>
    <col min="22" max="22" width="31" bestFit="1" customWidth="1"/>
    <col min="23" max="23" width="14.109375" customWidth="1"/>
    <col min="24" max="24" width="8.6640625" customWidth="1"/>
    <col min="26" max="26" width="17" customWidth="1"/>
    <col min="27" max="27" width="18.88671875" bestFit="1" customWidth="1"/>
    <col min="28" max="28" width="25.88671875" customWidth="1"/>
    <col min="29" max="29" width="24.6640625" bestFit="1" customWidth="1"/>
    <col min="30" max="30" width="22.88671875" bestFit="1" customWidth="1"/>
  </cols>
  <sheetData>
    <row r="1" spans="1:30" ht="23.4" x14ac:dyDescent="0.45">
      <c r="A1" s="44" t="s">
        <v>50</v>
      </c>
      <c r="B1" s="8"/>
      <c r="N1" s="8"/>
      <c r="O1" s="8"/>
      <c r="P1" s="8"/>
    </row>
    <row r="2" spans="1:30" ht="14.4" x14ac:dyDescent="0.3">
      <c r="B2" s="8"/>
      <c r="N2" s="8"/>
      <c r="O2" s="8"/>
      <c r="P2" s="8"/>
    </row>
    <row r="3" spans="1:30" ht="14.4" x14ac:dyDescent="0.3">
      <c r="A3" s="9" t="s">
        <v>2</v>
      </c>
      <c r="B3" s="8" t="s">
        <v>4</v>
      </c>
      <c r="C3" s="9" t="s">
        <v>6</v>
      </c>
      <c r="D3" s="9" t="s">
        <v>8</v>
      </c>
      <c r="E3" s="9" t="s">
        <v>10</v>
      </c>
      <c r="F3" s="9" t="s">
        <v>12</v>
      </c>
      <c r="G3" s="9" t="s">
        <v>14</v>
      </c>
      <c r="H3" s="9" t="s">
        <v>16</v>
      </c>
      <c r="I3" s="9" t="s">
        <v>18</v>
      </c>
      <c r="J3" s="9" t="s">
        <v>20</v>
      </c>
      <c r="K3" s="37" t="s">
        <v>22</v>
      </c>
      <c r="L3" s="9" t="s">
        <v>24</v>
      </c>
      <c r="M3" s="9" t="s">
        <v>26</v>
      </c>
      <c r="N3" s="8" t="s">
        <v>28</v>
      </c>
      <c r="O3" s="8" t="s">
        <v>30</v>
      </c>
      <c r="P3" s="8" t="s">
        <v>32</v>
      </c>
      <c r="Q3" s="9" t="s">
        <v>34</v>
      </c>
      <c r="R3" s="9" t="s">
        <v>36</v>
      </c>
      <c r="S3" s="9" t="s">
        <v>38</v>
      </c>
      <c r="T3" s="9" t="s">
        <v>40</v>
      </c>
      <c r="U3" s="14" t="s">
        <v>2107</v>
      </c>
      <c r="V3" s="14" t="s">
        <v>2108</v>
      </c>
    </row>
    <row r="4" spans="1:30" ht="14.4" x14ac:dyDescent="0.3">
      <c r="A4" s="9" t="s">
        <v>51</v>
      </c>
      <c r="B4" s="71">
        <v>42516</v>
      </c>
      <c r="C4" s="10">
        <f>YEAR(B4)</f>
        <v>2016</v>
      </c>
      <c r="D4" s="10" t="s">
        <v>52</v>
      </c>
      <c r="E4" s="10" t="s">
        <v>53</v>
      </c>
      <c r="F4" s="10" t="s">
        <v>54</v>
      </c>
      <c r="G4" s="10" t="s">
        <v>55</v>
      </c>
      <c r="H4" s="10" t="s">
        <v>56</v>
      </c>
      <c r="I4" s="10" t="s">
        <v>57</v>
      </c>
      <c r="J4" s="10" t="s">
        <v>58</v>
      </c>
      <c r="K4" s="10" t="s">
        <v>59</v>
      </c>
      <c r="L4" s="10" t="s">
        <v>60</v>
      </c>
      <c r="M4" s="10" t="s">
        <v>61</v>
      </c>
      <c r="N4" s="71">
        <v>42517</v>
      </c>
      <c r="O4" s="10">
        <v>52800</v>
      </c>
      <c r="P4" s="10">
        <v>83700</v>
      </c>
      <c r="Q4" s="11">
        <f>P4-O4</f>
        <v>30900</v>
      </c>
      <c r="R4" s="10">
        <v>29</v>
      </c>
      <c r="S4" s="11">
        <f>(R4*P4)-(P4*T4)</f>
        <v>2424789</v>
      </c>
      <c r="T4" s="12">
        <v>0.03</v>
      </c>
      <c r="U4" s="76" t="str">
        <f>IF(T4&lt;3%,"Low",IF('Main Data'!T4&lt;5%,"Mid",IF('Main Data'!T4&lt;8%,"High","Super")))</f>
        <v>Mid</v>
      </c>
      <c r="V4" s="86" t="str">
        <f>IF(OR(R4&gt;10,S4&gt;2000000),"Qualified","Not Qualified")</f>
        <v>Qualified</v>
      </c>
      <c r="Y4" s="77" t="s">
        <v>2234</v>
      </c>
    </row>
    <row r="5" spans="1:30" ht="14.4" x14ac:dyDescent="0.3">
      <c r="A5" s="9" t="s">
        <v>62</v>
      </c>
      <c r="B5" s="71">
        <v>42516</v>
      </c>
      <c r="C5" s="10">
        <f t="shared" ref="C5:C68" si="0">YEAR(B5)</f>
        <v>2016</v>
      </c>
      <c r="D5" s="10" t="s">
        <v>63</v>
      </c>
      <c r="E5" s="10" t="s">
        <v>64</v>
      </c>
      <c r="F5" s="10" t="s">
        <v>54</v>
      </c>
      <c r="G5" s="10" t="s">
        <v>55</v>
      </c>
      <c r="H5" s="10" t="s">
        <v>65</v>
      </c>
      <c r="I5" s="10" t="s">
        <v>57</v>
      </c>
      <c r="J5" s="10" t="s">
        <v>66</v>
      </c>
      <c r="K5" s="10" t="s">
        <v>59</v>
      </c>
      <c r="L5" s="10" t="s">
        <v>67</v>
      </c>
      <c r="M5" s="10" t="s">
        <v>61</v>
      </c>
      <c r="N5" s="71">
        <v>42517</v>
      </c>
      <c r="O5" s="10">
        <v>35850</v>
      </c>
      <c r="P5" s="10">
        <v>63900</v>
      </c>
      <c r="Q5" s="11">
        <f t="shared" ref="Q5:Q68" si="1">P5-O5</f>
        <v>28050</v>
      </c>
      <c r="R5" s="10">
        <v>29</v>
      </c>
      <c r="S5" s="11">
        <f t="shared" ref="S5:S68" si="2">(R5*P5)-(P5*T5)</f>
        <v>1851183</v>
      </c>
      <c r="T5" s="12">
        <v>0.03</v>
      </c>
      <c r="U5" s="76" t="str">
        <f>IF(T5&lt;3%,"Low",IF('Main Data'!T5&lt;5%,"Mid",IF('Main Data'!T5&lt;8%,"High","Super")))</f>
        <v>Mid</v>
      </c>
      <c r="V5" s="86" t="str">
        <f t="shared" ref="V5:V68" si="3">IF(OR(R5&gt;10,S5&gt;2000000),"Qualified","Not Qualified")</f>
        <v>Qualified</v>
      </c>
      <c r="W5" s="37"/>
      <c r="Y5" s="39" t="s">
        <v>2223</v>
      </c>
      <c r="Z5" s="39" t="s">
        <v>2225</v>
      </c>
      <c r="AA5" s="39" t="s">
        <v>2226</v>
      </c>
      <c r="AB5" s="39" t="s">
        <v>2249</v>
      </c>
      <c r="AC5" s="39" t="s">
        <v>2248</v>
      </c>
    </row>
    <row r="6" spans="1:30" ht="14.4" x14ac:dyDescent="0.3">
      <c r="A6" s="9" t="s">
        <v>68</v>
      </c>
      <c r="B6" s="71">
        <v>42517</v>
      </c>
      <c r="C6" s="10">
        <f t="shared" si="0"/>
        <v>2016</v>
      </c>
      <c r="D6" s="10" t="s">
        <v>69</v>
      </c>
      <c r="E6" s="10" t="s">
        <v>70</v>
      </c>
      <c r="F6" s="10" t="s">
        <v>71</v>
      </c>
      <c r="G6" s="10" t="s">
        <v>72</v>
      </c>
      <c r="H6" s="10" t="s">
        <v>73</v>
      </c>
      <c r="I6" s="10" t="s">
        <v>74</v>
      </c>
      <c r="J6" s="10" t="s">
        <v>75</v>
      </c>
      <c r="K6" s="10" t="s">
        <v>59</v>
      </c>
      <c r="L6" s="10" t="s">
        <v>67</v>
      </c>
      <c r="M6" s="10" t="s">
        <v>76</v>
      </c>
      <c r="N6" s="71">
        <v>42519</v>
      </c>
      <c r="O6" s="10">
        <v>36150</v>
      </c>
      <c r="P6" s="10">
        <v>55650</v>
      </c>
      <c r="Q6" s="11">
        <f t="shared" si="1"/>
        <v>19500</v>
      </c>
      <c r="R6" s="10">
        <v>42</v>
      </c>
      <c r="S6" s="11">
        <f t="shared" si="2"/>
        <v>2333404.5</v>
      </c>
      <c r="T6" s="12">
        <v>7.0000000000000007E-2</v>
      </c>
      <c r="U6" s="76" t="str">
        <f>IF(T6&lt;3%,"Low",IF('Main Data'!T6&lt;5%,"Mid",IF('Main Data'!T6&lt;8%,"High","Super")))</f>
        <v>High</v>
      </c>
      <c r="V6" s="86" t="str">
        <f t="shared" si="3"/>
        <v>Qualified</v>
      </c>
      <c r="W6" s="46"/>
      <c r="Y6" s="53">
        <v>2016</v>
      </c>
      <c r="Z6" s="80">
        <f>COUNTIF($C$4:$C$1003,Y6)</f>
        <v>148</v>
      </c>
      <c r="AA6" s="81">
        <f ca="1">SUMIF($C$4:$V$1003,Y6,$S$4:$S$1003)</f>
        <v>2016931397.73</v>
      </c>
      <c r="AB6" s="79">
        <f ca="1">AVERAGEIF($C$4:$V$1003,Y6,$R$4:$R$1003)</f>
        <v>26.121621621621621</v>
      </c>
      <c r="AC6" s="87">
        <f ca="1">AVERAGEIF($C$4:$V$1003,Y6,$S$4:$S$1003)</f>
        <v>13627914.849527027</v>
      </c>
    </row>
    <row r="7" spans="1:30" ht="14.4" x14ac:dyDescent="0.3">
      <c r="A7" s="9" t="s">
        <v>77</v>
      </c>
      <c r="B7" s="71">
        <v>42518</v>
      </c>
      <c r="C7" s="10">
        <f t="shared" si="0"/>
        <v>2016</v>
      </c>
      <c r="D7" s="10" t="s">
        <v>78</v>
      </c>
      <c r="E7" s="10" t="s">
        <v>79</v>
      </c>
      <c r="F7" s="10" t="s">
        <v>54</v>
      </c>
      <c r="G7" s="10" t="s">
        <v>55</v>
      </c>
      <c r="H7" s="10" t="s">
        <v>56</v>
      </c>
      <c r="I7" s="10" t="s">
        <v>57</v>
      </c>
      <c r="J7" s="10" t="s">
        <v>80</v>
      </c>
      <c r="K7" s="10" t="s">
        <v>81</v>
      </c>
      <c r="L7" s="10" t="s">
        <v>82</v>
      </c>
      <c r="M7" s="10" t="s">
        <v>83</v>
      </c>
      <c r="N7" s="71">
        <v>42520</v>
      </c>
      <c r="O7" s="10">
        <v>1125000</v>
      </c>
      <c r="P7" s="10">
        <v>1814550</v>
      </c>
      <c r="Q7" s="11">
        <f t="shared" si="1"/>
        <v>689550</v>
      </c>
      <c r="R7" s="10">
        <v>6</v>
      </c>
      <c r="S7" s="11">
        <f t="shared" si="2"/>
        <v>10742136</v>
      </c>
      <c r="T7" s="12">
        <v>0.08</v>
      </c>
      <c r="U7" s="76" t="str">
        <f>IF(T7&lt;3%,"Low",IF('Main Data'!T7&lt;5%,"Mid",IF('Main Data'!T7&lt;8%,"High","Super")))</f>
        <v>Super</v>
      </c>
      <c r="V7" s="86" t="str">
        <f t="shared" si="3"/>
        <v>Qualified</v>
      </c>
      <c r="Y7" s="53">
        <v>2017</v>
      </c>
      <c r="Z7" s="80">
        <f>COUNTIF($C$4:$C$1003,Y7)</f>
        <v>241</v>
      </c>
      <c r="AA7" s="81">
        <f ca="1">SUMIF($C$4:$V$1003,Y7,$S$4:$S$1003)</f>
        <v>4241936190</v>
      </c>
      <c r="AB7" s="79">
        <f ca="1">AVERAGEIF($C$4:$V$1003,Y7,$R$4:$R$1003)</f>
        <v>25.726141078838175</v>
      </c>
      <c r="AC7" s="87">
        <f t="shared" ref="AC7:AC10" ca="1" si="4">AVERAGEIF($C$4:$V$1003,Y7,$S$4:$S$1003)</f>
        <v>17601394.979253113</v>
      </c>
    </row>
    <row r="8" spans="1:30" ht="14.4" x14ac:dyDescent="0.3">
      <c r="A8" s="9" t="s">
        <v>84</v>
      </c>
      <c r="B8" s="71">
        <v>42519</v>
      </c>
      <c r="C8" s="10">
        <f t="shared" si="0"/>
        <v>2016</v>
      </c>
      <c r="D8" s="10" t="s">
        <v>85</v>
      </c>
      <c r="E8" s="10" t="s">
        <v>86</v>
      </c>
      <c r="F8" s="10" t="s">
        <v>71</v>
      </c>
      <c r="G8" s="10" t="s">
        <v>87</v>
      </c>
      <c r="H8" s="10" t="s">
        <v>88</v>
      </c>
      <c r="I8" s="10" t="s">
        <v>74</v>
      </c>
      <c r="J8" s="10" t="s">
        <v>89</v>
      </c>
      <c r="K8" s="10" t="s">
        <v>59</v>
      </c>
      <c r="L8" s="10" t="s">
        <v>67</v>
      </c>
      <c r="M8" s="10" t="s">
        <v>61</v>
      </c>
      <c r="N8" s="71">
        <v>42520</v>
      </c>
      <c r="O8" s="10">
        <v>13500</v>
      </c>
      <c r="P8" s="10">
        <v>31500</v>
      </c>
      <c r="Q8" s="11">
        <f t="shared" si="1"/>
        <v>18000</v>
      </c>
      <c r="R8" s="10">
        <v>17</v>
      </c>
      <c r="S8" s="11">
        <f t="shared" si="2"/>
        <v>534555</v>
      </c>
      <c r="T8" s="12">
        <v>0.03</v>
      </c>
      <c r="U8" s="76" t="str">
        <f>IF(T8&lt;3%,"Low",IF('Main Data'!T8&lt;5%,"Mid",IF('Main Data'!T8&lt;8%,"High","Super")))</f>
        <v>Mid</v>
      </c>
      <c r="V8" s="86" t="str">
        <f t="shared" si="3"/>
        <v>Qualified</v>
      </c>
      <c r="Y8" s="53">
        <v>2018</v>
      </c>
      <c r="Z8" s="80">
        <f>COUNTIF($C$4:$C$1003,Y8)</f>
        <v>292</v>
      </c>
      <c r="AA8" s="81">
        <f ca="1">SUMIF($C$4:$V$1003,Y8,$S$4:$S$1003)</f>
        <v>5772219670.5</v>
      </c>
      <c r="AB8" s="79">
        <f ca="1">AVERAGEIF($C$4:$V$1003,Y8,$R$4:$R$1003)</f>
        <v>25.393835616438356</v>
      </c>
      <c r="AC8" s="87">
        <f t="shared" ca="1" si="4"/>
        <v>19767875.58390411</v>
      </c>
    </row>
    <row r="9" spans="1:30" ht="14.4" x14ac:dyDescent="0.3">
      <c r="A9" s="9" t="s">
        <v>90</v>
      </c>
      <c r="B9" s="71">
        <v>42522</v>
      </c>
      <c r="C9" s="10">
        <f t="shared" si="0"/>
        <v>2016</v>
      </c>
      <c r="D9" s="10" t="s">
        <v>91</v>
      </c>
      <c r="E9" s="10" t="s">
        <v>79</v>
      </c>
      <c r="F9" s="10" t="s">
        <v>54</v>
      </c>
      <c r="G9" s="10" t="s">
        <v>55</v>
      </c>
      <c r="H9" s="10" t="s">
        <v>56</v>
      </c>
      <c r="I9" s="10" t="s">
        <v>92</v>
      </c>
      <c r="J9" s="10" t="s">
        <v>93</v>
      </c>
      <c r="K9" s="10" t="s">
        <v>59</v>
      </c>
      <c r="L9" s="10" t="s">
        <v>67</v>
      </c>
      <c r="M9" s="10" t="s">
        <v>61</v>
      </c>
      <c r="N9" s="71">
        <v>42527</v>
      </c>
      <c r="O9" s="10">
        <v>16350.000000000002</v>
      </c>
      <c r="P9" s="10">
        <v>39000</v>
      </c>
      <c r="Q9" s="11">
        <f t="shared" si="1"/>
        <v>22650</v>
      </c>
      <c r="R9" s="10">
        <v>47</v>
      </c>
      <c r="S9" s="11">
        <f t="shared" si="2"/>
        <v>1829100</v>
      </c>
      <c r="T9" s="12">
        <v>0.1</v>
      </c>
      <c r="U9" s="76" t="str">
        <f>IF(T9&lt;3%,"Low",IF('Main Data'!T9&lt;5%,"Mid",IF('Main Data'!T9&lt;8%,"High","Super")))</f>
        <v>Super</v>
      </c>
      <c r="V9" s="86" t="str">
        <f t="shared" si="3"/>
        <v>Qualified</v>
      </c>
      <c r="Y9" s="53">
        <v>2019</v>
      </c>
      <c r="Z9" s="80">
        <f>COUNTIF($C$4:$C$1003,Y9)</f>
        <v>235</v>
      </c>
      <c r="AA9" s="81">
        <f ca="1">SUMIF($C$4:$V$1003,Y9,$S$4:$S$1003)</f>
        <v>4459689706.5</v>
      </c>
      <c r="AB9" s="79">
        <f ca="1">AVERAGEIF($C$4:$V$1003,Y9,$R$4:$R$1003)</f>
        <v>26.455319148936169</v>
      </c>
      <c r="AC9" s="87">
        <f t="shared" ca="1" si="4"/>
        <v>18977403.006382979</v>
      </c>
    </row>
    <row r="10" spans="1:30" ht="14.4" x14ac:dyDescent="0.3">
      <c r="A10" s="9" t="s">
        <v>94</v>
      </c>
      <c r="B10" s="71">
        <v>42523</v>
      </c>
      <c r="C10" s="10">
        <f t="shared" si="0"/>
        <v>2016</v>
      </c>
      <c r="D10" s="10" t="s">
        <v>95</v>
      </c>
      <c r="E10" s="10" t="s">
        <v>96</v>
      </c>
      <c r="F10" s="10" t="s">
        <v>71</v>
      </c>
      <c r="G10" s="10" t="s">
        <v>72</v>
      </c>
      <c r="H10" s="10" t="s">
        <v>97</v>
      </c>
      <c r="I10" s="10" t="s">
        <v>74</v>
      </c>
      <c r="J10" s="10" t="s">
        <v>98</v>
      </c>
      <c r="K10" s="10" t="s">
        <v>59</v>
      </c>
      <c r="L10" s="10" t="s">
        <v>60</v>
      </c>
      <c r="M10" s="10" t="s">
        <v>61</v>
      </c>
      <c r="N10" s="71">
        <v>42525</v>
      </c>
      <c r="O10" s="10">
        <v>1490850</v>
      </c>
      <c r="P10" s="10">
        <v>2443950</v>
      </c>
      <c r="Q10" s="11">
        <f t="shared" si="1"/>
        <v>953100</v>
      </c>
      <c r="R10" s="10">
        <v>32</v>
      </c>
      <c r="S10" s="11">
        <f t="shared" si="2"/>
        <v>77986444.5</v>
      </c>
      <c r="T10" s="12">
        <v>0.09</v>
      </c>
      <c r="U10" s="76" t="str">
        <f>IF(T10&lt;3%,"Low",IF('Main Data'!T10&lt;5%,"Mid",IF('Main Data'!T10&lt;8%,"High","Super")))</f>
        <v>Super</v>
      </c>
      <c r="V10" s="86" t="str">
        <f t="shared" si="3"/>
        <v>Qualified</v>
      </c>
      <c r="Y10" s="53">
        <v>2020</v>
      </c>
      <c r="Z10" s="80">
        <f>COUNTIF($C$4:$C$1003,Y10)</f>
        <v>84</v>
      </c>
      <c r="AA10" s="81">
        <f ca="1">SUMIF($C$4:$V$1003,Y10,$S$4:$S$1003)</f>
        <v>966999898.5</v>
      </c>
      <c r="AB10" s="79">
        <f ca="1">AVERAGEIF($C$4:$V$1003,Y10,$R$4:$R$1003)</f>
        <v>27.63095238095238</v>
      </c>
      <c r="AC10" s="87">
        <f t="shared" ca="1" si="4"/>
        <v>11511903.553571429</v>
      </c>
    </row>
    <row r="11" spans="1:30" ht="14.4" x14ac:dyDescent="0.3">
      <c r="A11" s="9" t="s">
        <v>99</v>
      </c>
      <c r="B11" s="71">
        <v>42525</v>
      </c>
      <c r="C11" s="10">
        <f t="shared" si="0"/>
        <v>2016</v>
      </c>
      <c r="D11" s="10" t="s">
        <v>100</v>
      </c>
      <c r="E11" s="10" t="s">
        <v>101</v>
      </c>
      <c r="F11" s="10" t="s">
        <v>71</v>
      </c>
      <c r="G11" s="10" t="s">
        <v>87</v>
      </c>
      <c r="H11" s="10" t="s">
        <v>97</v>
      </c>
      <c r="I11" s="10" t="s">
        <v>74</v>
      </c>
      <c r="J11" s="10" t="s">
        <v>102</v>
      </c>
      <c r="K11" s="10" t="s">
        <v>59</v>
      </c>
      <c r="L11" s="10" t="s">
        <v>67</v>
      </c>
      <c r="M11" s="10" t="s">
        <v>61</v>
      </c>
      <c r="N11" s="71">
        <v>42527</v>
      </c>
      <c r="O11" s="10">
        <v>16350.000000000002</v>
      </c>
      <c r="P11" s="10">
        <v>25200</v>
      </c>
      <c r="Q11" s="11">
        <f t="shared" si="1"/>
        <v>8849.9999999999982</v>
      </c>
      <c r="R11" s="10">
        <v>33</v>
      </c>
      <c r="S11" s="11">
        <f t="shared" si="2"/>
        <v>830592</v>
      </c>
      <c r="T11" s="12">
        <v>0.04</v>
      </c>
      <c r="U11" s="76" t="str">
        <f>IF(T11&lt;3%,"Low",IF('Main Data'!T11&lt;5%,"Mid",IF('Main Data'!T11&lt;8%,"High","Super")))</f>
        <v>Mid</v>
      </c>
      <c r="V11" s="86" t="str">
        <f t="shared" si="3"/>
        <v>Qualified</v>
      </c>
    </row>
    <row r="12" spans="1:30" ht="14.4" x14ac:dyDescent="0.3">
      <c r="A12" s="9" t="s">
        <v>103</v>
      </c>
      <c r="B12" s="71">
        <v>42527</v>
      </c>
      <c r="C12" s="10">
        <f t="shared" si="0"/>
        <v>2016</v>
      </c>
      <c r="D12" s="10" t="s">
        <v>104</v>
      </c>
      <c r="E12" s="10" t="s">
        <v>105</v>
      </c>
      <c r="F12" s="10" t="s">
        <v>71</v>
      </c>
      <c r="G12" s="10" t="s">
        <v>106</v>
      </c>
      <c r="H12" s="10" t="s">
        <v>73</v>
      </c>
      <c r="I12" s="10" t="s">
        <v>107</v>
      </c>
      <c r="J12" s="10" t="s">
        <v>108</v>
      </c>
      <c r="K12" s="10" t="s">
        <v>59</v>
      </c>
      <c r="L12" s="10" t="s">
        <v>60</v>
      </c>
      <c r="M12" s="10" t="s">
        <v>61</v>
      </c>
      <c r="N12" s="71">
        <v>42528</v>
      </c>
      <c r="O12" s="10">
        <v>814350</v>
      </c>
      <c r="P12" s="10">
        <v>1357200</v>
      </c>
      <c r="Q12" s="11">
        <f t="shared" si="1"/>
        <v>542850</v>
      </c>
      <c r="R12" s="10">
        <v>8</v>
      </c>
      <c r="S12" s="11">
        <f t="shared" si="2"/>
        <v>10762596</v>
      </c>
      <c r="T12" s="12">
        <v>7.0000000000000007E-2</v>
      </c>
      <c r="U12" s="76" t="str">
        <f>IF(T12&lt;3%,"Low",IF('Main Data'!T12&lt;5%,"Mid",IF('Main Data'!T12&lt;8%,"High","Super")))</f>
        <v>High</v>
      </c>
      <c r="V12" s="86" t="str">
        <f t="shared" si="3"/>
        <v>Qualified</v>
      </c>
    </row>
    <row r="13" spans="1:30" ht="14.4" x14ac:dyDescent="0.3">
      <c r="A13" s="9" t="s">
        <v>109</v>
      </c>
      <c r="B13" s="71">
        <v>42528</v>
      </c>
      <c r="C13" s="10">
        <f t="shared" si="0"/>
        <v>2016</v>
      </c>
      <c r="D13" s="10" t="s">
        <v>110</v>
      </c>
      <c r="E13" s="10" t="s">
        <v>111</v>
      </c>
      <c r="F13" s="10" t="s">
        <v>71</v>
      </c>
      <c r="G13" s="10" t="s">
        <v>72</v>
      </c>
      <c r="H13" s="10" t="s">
        <v>112</v>
      </c>
      <c r="I13" s="10" t="s">
        <v>107</v>
      </c>
      <c r="J13" s="10" t="s">
        <v>113</v>
      </c>
      <c r="K13" s="10" t="s">
        <v>59</v>
      </c>
      <c r="L13" s="10" t="s">
        <v>60</v>
      </c>
      <c r="M13" s="10" t="s">
        <v>61</v>
      </c>
      <c r="N13" s="71">
        <v>42528</v>
      </c>
      <c r="O13" s="10">
        <v>79950</v>
      </c>
      <c r="P13" s="10">
        <v>129000</v>
      </c>
      <c r="Q13" s="11">
        <f t="shared" si="1"/>
        <v>49050</v>
      </c>
      <c r="R13" s="10">
        <v>48</v>
      </c>
      <c r="S13" s="11">
        <f t="shared" si="2"/>
        <v>6192000</v>
      </c>
      <c r="T13" s="12">
        <v>0</v>
      </c>
      <c r="U13" s="76" t="str">
        <f>IF(T13&lt;3%,"Low",IF('Main Data'!T13&lt;5%,"Mid",IF('Main Data'!T13&lt;8%,"High","Super")))</f>
        <v>Low</v>
      </c>
      <c r="V13" s="86" t="str">
        <f t="shared" si="3"/>
        <v>Qualified</v>
      </c>
    </row>
    <row r="14" spans="1:30" ht="14.4" x14ac:dyDescent="0.3">
      <c r="A14" s="9" t="s">
        <v>114</v>
      </c>
      <c r="B14" s="71">
        <v>42530</v>
      </c>
      <c r="C14" s="10">
        <f t="shared" si="0"/>
        <v>2016</v>
      </c>
      <c r="D14" s="10" t="s">
        <v>115</v>
      </c>
      <c r="E14" s="10" t="s">
        <v>116</v>
      </c>
      <c r="F14" s="10" t="s">
        <v>54</v>
      </c>
      <c r="G14" s="10" t="s">
        <v>72</v>
      </c>
      <c r="H14" s="10" t="s">
        <v>65</v>
      </c>
      <c r="I14" s="10" t="s">
        <v>117</v>
      </c>
      <c r="J14" s="10" t="s">
        <v>118</v>
      </c>
      <c r="K14" s="10" t="s">
        <v>59</v>
      </c>
      <c r="L14" s="10" t="s">
        <v>60</v>
      </c>
      <c r="M14" s="10" t="s">
        <v>61</v>
      </c>
      <c r="N14" s="71">
        <v>42532</v>
      </c>
      <c r="O14" s="10">
        <v>73350</v>
      </c>
      <c r="P14" s="10">
        <v>114600</v>
      </c>
      <c r="Q14" s="11">
        <f t="shared" si="1"/>
        <v>41250</v>
      </c>
      <c r="R14" s="10">
        <v>18</v>
      </c>
      <c r="S14" s="11">
        <f t="shared" si="2"/>
        <v>2051340</v>
      </c>
      <c r="T14" s="12">
        <v>0.1</v>
      </c>
      <c r="U14" s="76" t="str">
        <f>IF(T14&lt;3%,"Low",IF('Main Data'!T14&lt;5%,"Mid",IF('Main Data'!T14&lt;8%,"High","Super")))</f>
        <v>Super</v>
      </c>
      <c r="V14" s="86" t="str">
        <f t="shared" si="3"/>
        <v>Qualified</v>
      </c>
      <c r="Y14" s="77" t="s">
        <v>2233</v>
      </c>
    </row>
    <row r="15" spans="1:30" ht="14.4" x14ac:dyDescent="0.3">
      <c r="A15" s="9" t="s">
        <v>119</v>
      </c>
      <c r="B15" s="71">
        <v>42530</v>
      </c>
      <c r="C15" s="10">
        <f t="shared" si="0"/>
        <v>2016</v>
      </c>
      <c r="D15" s="10" t="s">
        <v>120</v>
      </c>
      <c r="E15" s="10" t="s">
        <v>121</v>
      </c>
      <c r="F15" s="10" t="s">
        <v>71</v>
      </c>
      <c r="G15" s="10" t="s">
        <v>72</v>
      </c>
      <c r="H15" s="10" t="s">
        <v>122</v>
      </c>
      <c r="I15" s="10" t="s">
        <v>117</v>
      </c>
      <c r="J15" s="10" t="s">
        <v>108</v>
      </c>
      <c r="K15" s="10" t="s">
        <v>59</v>
      </c>
      <c r="L15" s="10" t="s">
        <v>60</v>
      </c>
      <c r="M15" s="10" t="s">
        <v>61</v>
      </c>
      <c r="N15" s="71">
        <v>42532</v>
      </c>
      <c r="O15" s="10">
        <v>814350</v>
      </c>
      <c r="P15" s="10">
        <v>1357200</v>
      </c>
      <c r="Q15" s="11">
        <f t="shared" si="1"/>
        <v>542850</v>
      </c>
      <c r="R15" s="10">
        <v>3</v>
      </c>
      <c r="S15" s="11">
        <f t="shared" si="2"/>
        <v>4030884</v>
      </c>
      <c r="T15" s="12">
        <v>0.03</v>
      </c>
      <c r="U15" s="76" t="str">
        <f>IF(T15&lt;3%,"Low",IF('Main Data'!T15&lt;5%,"Mid",IF('Main Data'!T15&lt;8%,"High","Super")))</f>
        <v>Mid</v>
      </c>
      <c r="V15" s="86" t="str">
        <f t="shared" si="3"/>
        <v>Qualified</v>
      </c>
      <c r="Y15" s="39" t="s">
        <v>2223</v>
      </c>
      <c r="Z15" s="39" t="s">
        <v>2224</v>
      </c>
      <c r="AA15" s="39" t="s">
        <v>2225</v>
      </c>
      <c r="AB15" s="39" t="s">
        <v>2226</v>
      </c>
      <c r="AC15" s="39" t="s">
        <v>2247</v>
      </c>
      <c r="AD15" s="39" t="s">
        <v>2248</v>
      </c>
    </row>
    <row r="16" spans="1:30" ht="14.4" x14ac:dyDescent="0.3">
      <c r="A16" s="9" t="s">
        <v>123</v>
      </c>
      <c r="B16" s="71">
        <v>42531</v>
      </c>
      <c r="C16" s="10">
        <f t="shared" si="0"/>
        <v>2016</v>
      </c>
      <c r="D16" s="10" t="s">
        <v>124</v>
      </c>
      <c r="E16" s="10" t="s">
        <v>125</v>
      </c>
      <c r="F16" s="10" t="s">
        <v>71</v>
      </c>
      <c r="G16" s="10" t="s">
        <v>72</v>
      </c>
      <c r="H16" s="10" t="s">
        <v>97</v>
      </c>
      <c r="I16" s="10" t="s">
        <v>57</v>
      </c>
      <c r="J16" s="10" t="s">
        <v>126</v>
      </c>
      <c r="K16" s="10" t="s">
        <v>59</v>
      </c>
      <c r="L16" s="10" t="s">
        <v>60</v>
      </c>
      <c r="M16" s="10" t="s">
        <v>61</v>
      </c>
      <c r="N16" s="71">
        <v>42531</v>
      </c>
      <c r="O16" s="10">
        <v>540300</v>
      </c>
      <c r="P16" s="10">
        <v>871500</v>
      </c>
      <c r="Q16" s="11">
        <f t="shared" si="1"/>
        <v>331200</v>
      </c>
      <c r="R16" s="10">
        <v>50</v>
      </c>
      <c r="S16" s="11">
        <f t="shared" si="2"/>
        <v>43531425</v>
      </c>
      <c r="T16" s="12">
        <v>0.05</v>
      </c>
      <c r="U16" s="76" t="str">
        <f>IF(T16&lt;3%,"Low",IF('Main Data'!T16&lt;5%,"Mid",IF('Main Data'!T16&lt;8%,"High","Super")))</f>
        <v>High</v>
      </c>
      <c r="V16" s="86" t="str">
        <f t="shared" si="3"/>
        <v>Qualified</v>
      </c>
      <c r="Y16" s="89" t="s">
        <v>87</v>
      </c>
      <c r="Z16" s="50" t="s">
        <v>92</v>
      </c>
      <c r="AA16" s="65">
        <f>COUNTIFS($G$4:$G$1003,$Y$16,$U$4:$U$1003,Z16)</f>
        <v>47</v>
      </c>
      <c r="AB16" s="82">
        <f>SUMIFS($S$4:$S$1003,$G$4:$G$1003,$Y$16,$U$4:$U$1003,Z16)</f>
        <v>904357329</v>
      </c>
      <c r="AC16" s="79">
        <f>AVERAGEIFS($R$4:$R$1003,$G$4:$G$1003,$Y$16,$U$4:$U$1003,Z16)</f>
        <v>26.106382978723403</v>
      </c>
      <c r="AD16" s="87">
        <f>AVERAGEIFS($S$4:$S$1003,$G$4:$G$1003,$Y$16,$U$4:$U$1003,Z16)</f>
        <v>19241645.297872342</v>
      </c>
    </row>
    <row r="17" spans="1:30" ht="14.4" x14ac:dyDescent="0.3">
      <c r="A17" s="9" t="s">
        <v>127</v>
      </c>
      <c r="B17" s="71">
        <v>42540</v>
      </c>
      <c r="C17" s="10">
        <f t="shared" si="0"/>
        <v>2016</v>
      </c>
      <c r="D17" s="10" t="s">
        <v>128</v>
      </c>
      <c r="E17" s="10" t="s">
        <v>129</v>
      </c>
      <c r="F17" s="10" t="s">
        <v>54</v>
      </c>
      <c r="G17" s="10" t="s">
        <v>72</v>
      </c>
      <c r="H17" s="10" t="s">
        <v>56</v>
      </c>
      <c r="I17" s="10" t="s">
        <v>74</v>
      </c>
      <c r="J17" s="10" t="s">
        <v>130</v>
      </c>
      <c r="K17" s="10" t="s">
        <v>59</v>
      </c>
      <c r="L17" s="10" t="s">
        <v>67</v>
      </c>
      <c r="M17" s="10" t="s">
        <v>61</v>
      </c>
      <c r="N17" s="71">
        <v>42543</v>
      </c>
      <c r="O17" s="10">
        <v>10650</v>
      </c>
      <c r="P17" s="10">
        <v>17100</v>
      </c>
      <c r="Q17" s="11">
        <f t="shared" si="1"/>
        <v>6450</v>
      </c>
      <c r="R17" s="10">
        <v>50</v>
      </c>
      <c r="S17" s="11">
        <f t="shared" si="2"/>
        <v>853974</v>
      </c>
      <c r="T17" s="12">
        <v>0.06</v>
      </c>
      <c r="U17" s="76" t="str">
        <f>IF(T17&lt;3%,"Low",IF('Main Data'!T17&lt;5%,"Mid",IF('Main Data'!T17&lt;8%,"High","Super")))</f>
        <v>High</v>
      </c>
      <c r="V17" s="86" t="str">
        <f t="shared" si="3"/>
        <v>Qualified</v>
      </c>
      <c r="Y17" s="90"/>
      <c r="Z17" s="50" t="s">
        <v>2106</v>
      </c>
      <c r="AA17" s="65">
        <f>COUNTIFS($G$4:$G$1003,$Y$16,$U$4:$U$1003,Z17)</f>
        <v>33</v>
      </c>
      <c r="AB17" s="82">
        <f t="shared" ref="AB17:AB19" si="5">SUMIFS($S$4:$S$1003,$G$4:$G$1003,$Y$16,$U$4:$U$1003,Z17)</f>
        <v>190388661</v>
      </c>
      <c r="AC17" s="79">
        <f>AVERAGEIFS($R$4:$R$1003,$G$4:$G$1003,$Y$16,$U$4:$U$1003,Z17)</f>
        <v>28.545454545454547</v>
      </c>
      <c r="AD17" s="87">
        <f t="shared" ref="AD17:AD19" si="6">AVERAGEIFS($S$4:$S$1003,$G$4:$G$1003,$Y$16,$U$4:$U$1003,Z17)</f>
        <v>5769353.3636363633</v>
      </c>
    </row>
    <row r="18" spans="1:30" ht="14.4" x14ac:dyDescent="0.3">
      <c r="A18" s="9" t="s">
        <v>131</v>
      </c>
      <c r="B18" s="71">
        <v>42544</v>
      </c>
      <c r="C18" s="10">
        <f t="shared" si="0"/>
        <v>2016</v>
      </c>
      <c r="D18" s="10" t="s">
        <v>132</v>
      </c>
      <c r="E18" s="10" t="s">
        <v>133</v>
      </c>
      <c r="F18" s="10" t="s">
        <v>71</v>
      </c>
      <c r="G18" s="10" t="s">
        <v>55</v>
      </c>
      <c r="H18" s="10" t="s">
        <v>134</v>
      </c>
      <c r="I18" s="10" t="s">
        <v>74</v>
      </c>
      <c r="J18" s="10" t="s">
        <v>135</v>
      </c>
      <c r="K18" s="10" t="s">
        <v>59</v>
      </c>
      <c r="L18" s="10" t="s">
        <v>136</v>
      </c>
      <c r="M18" s="10" t="s">
        <v>61</v>
      </c>
      <c r="N18" s="71">
        <v>42546</v>
      </c>
      <c r="O18" s="10">
        <v>51300</v>
      </c>
      <c r="P18" s="10">
        <v>125100</v>
      </c>
      <c r="Q18" s="11">
        <f t="shared" si="1"/>
        <v>73800</v>
      </c>
      <c r="R18" s="10">
        <v>16</v>
      </c>
      <c r="S18" s="11">
        <f t="shared" si="2"/>
        <v>1997847</v>
      </c>
      <c r="T18" s="12">
        <v>0.03</v>
      </c>
      <c r="U18" s="76" t="str">
        <f>IF(T18&lt;3%,"Low",IF('Main Data'!T18&lt;5%,"Mid",IF('Main Data'!T18&lt;8%,"High","Super")))</f>
        <v>Mid</v>
      </c>
      <c r="V18" s="86" t="str">
        <f t="shared" si="3"/>
        <v>Qualified</v>
      </c>
      <c r="Y18" s="90"/>
      <c r="Z18" s="50" t="s">
        <v>57</v>
      </c>
      <c r="AA18" s="65">
        <f>COUNTIFS($G$4:$G$1003,$Y$16,$U$4:$U$1003,Z18)</f>
        <v>48</v>
      </c>
      <c r="AB18" s="82">
        <f t="shared" si="5"/>
        <v>1453325452.5</v>
      </c>
      <c r="AC18" s="79">
        <f>AVERAGEIFS($R$4:$R$1003,$G$4:$G$1003,$Y$16,$U$4:$U$1003,Z18)</f>
        <v>30.020833333333332</v>
      </c>
      <c r="AD18" s="87">
        <f t="shared" si="6"/>
        <v>30277613.59375</v>
      </c>
    </row>
    <row r="19" spans="1:30" ht="14.4" x14ac:dyDescent="0.3">
      <c r="A19" s="9" t="s">
        <v>137</v>
      </c>
      <c r="B19" s="71">
        <v>42546</v>
      </c>
      <c r="C19" s="10">
        <f t="shared" si="0"/>
        <v>2016</v>
      </c>
      <c r="D19" s="10" t="s">
        <v>138</v>
      </c>
      <c r="E19" s="10" t="s">
        <v>116</v>
      </c>
      <c r="F19" s="10" t="s">
        <v>54</v>
      </c>
      <c r="G19" s="10" t="s">
        <v>72</v>
      </c>
      <c r="H19" s="10" t="s">
        <v>65</v>
      </c>
      <c r="I19" s="10" t="s">
        <v>92</v>
      </c>
      <c r="J19" s="10" t="s">
        <v>130</v>
      </c>
      <c r="K19" s="10" t="s">
        <v>59</v>
      </c>
      <c r="L19" s="10" t="s">
        <v>67</v>
      </c>
      <c r="M19" s="10" t="s">
        <v>61</v>
      </c>
      <c r="N19" s="71">
        <v>42546</v>
      </c>
      <c r="O19" s="10">
        <v>10650</v>
      </c>
      <c r="P19" s="10">
        <v>17100</v>
      </c>
      <c r="Q19" s="11">
        <f t="shared" si="1"/>
        <v>6450</v>
      </c>
      <c r="R19" s="10">
        <v>38</v>
      </c>
      <c r="S19" s="11">
        <f t="shared" si="2"/>
        <v>649458</v>
      </c>
      <c r="T19" s="12">
        <v>0.02</v>
      </c>
      <c r="U19" s="76" t="str">
        <f>IF(T19&lt;3%,"Low",IF('Main Data'!T19&lt;5%,"Mid",IF('Main Data'!T19&lt;8%,"High","Super")))</f>
        <v>Low</v>
      </c>
      <c r="V19" s="86" t="str">
        <f t="shared" si="3"/>
        <v>Qualified</v>
      </c>
      <c r="Y19" s="91"/>
      <c r="Z19" s="50" t="s">
        <v>2122</v>
      </c>
      <c r="AA19" s="65">
        <f>COUNTIFS($G$4:$G$1003,$Y$16,$U$4:$U$1003,Z19)</f>
        <v>44</v>
      </c>
      <c r="AB19" s="82">
        <f t="shared" si="5"/>
        <v>440112468</v>
      </c>
      <c r="AC19" s="79">
        <f>AVERAGEIFS($R$4:$R$1003,$G$4:$G$1003,$Y$16,$U$4:$U$1003,Z19)</f>
        <v>27.568181818181817</v>
      </c>
      <c r="AD19" s="87">
        <f t="shared" si="6"/>
        <v>10002556.090909092</v>
      </c>
    </row>
    <row r="20" spans="1:30" ht="14.4" x14ac:dyDescent="0.3">
      <c r="A20" s="9" t="s">
        <v>139</v>
      </c>
      <c r="B20" s="71">
        <v>42548</v>
      </c>
      <c r="C20" s="10">
        <f t="shared" si="0"/>
        <v>2016</v>
      </c>
      <c r="D20" s="10" t="s">
        <v>140</v>
      </c>
      <c r="E20" s="10" t="s">
        <v>141</v>
      </c>
      <c r="F20" s="10" t="s">
        <v>71</v>
      </c>
      <c r="G20" s="10" t="s">
        <v>72</v>
      </c>
      <c r="H20" s="10" t="s">
        <v>112</v>
      </c>
      <c r="I20" s="10" t="s">
        <v>117</v>
      </c>
      <c r="J20" s="10" t="s">
        <v>142</v>
      </c>
      <c r="K20" s="10" t="s">
        <v>59</v>
      </c>
      <c r="L20" s="10" t="s">
        <v>60</v>
      </c>
      <c r="M20" s="10" t="s">
        <v>61</v>
      </c>
      <c r="N20" s="71">
        <v>42549</v>
      </c>
      <c r="O20" s="10">
        <v>68850</v>
      </c>
      <c r="P20" s="10">
        <v>109200</v>
      </c>
      <c r="Q20" s="11">
        <f t="shared" si="1"/>
        <v>40350</v>
      </c>
      <c r="R20" s="10">
        <v>22</v>
      </c>
      <c r="S20" s="11">
        <f t="shared" si="2"/>
        <v>2401308</v>
      </c>
      <c r="T20" s="12">
        <v>0.01</v>
      </c>
      <c r="U20" s="76" t="str">
        <f>IF(T20&lt;3%,"Low",IF('Main Data'!T20&lt;5%,"Mid",IF('Main Data'!T20&lt;8%,"High","Super")))</f>
        <v>Low</v>
      </c>
      <c r="V20" s="86" t="str">
        <f t="shared" si="3"/>
        <v>Qualified</v>
      </c>
      <c r="Y20" s="89" t="s">
        <v>72</v>
      </c>
      <c r="Z20" s="50" t="s">
        <v>92</v>
      </c>
      <c r="AA20" s="65">
        <f>COUNTIFS($G$4:$G$1003,$Y$20,$U$4:$U$1003,Z20)</f>
        <v>99</v>
      </c>
      <c r="AB20" s="82">
        <f>SUMIFS($S$4:$S$1003,$G$4:$G$1003,$Y$20,$U$4:$U$1003,Z20)</f>
        <v>1159789503</v>
      </c>
      <c r="AC20" s="79">
        <f>AVERAGEIFS($R$4:$R$1003,$G$4:$G$1003,$Y$20,$U$4:$U$1003,Z20)</f>
        <v>24.262626262626263</v>
      </c>
      <c r="AD20" s="87">
        <f>AVERAGEIFS($S$4:$S$1003,$G$4:$G$1003,$Y$20,$U$4:$U$1003,Z20)</f>
        <v>11715045.484848484</v>
      </c>
    </row>
    <row r="21" spans="1:30" ht="15.75" customHeight="1" x14ac:dyDescent="0.3">
      <c r="A21" s="9" t="s">
        <v>143</v>
      </c>
      <c r="B21" s="71">
        <v>42549</v>
      </c>
      <c r="C21" s="10">
        <f t="shared" si="0"/>
        <v>2016</v>
      </c>
      <c r="D21" s="10" t="s">
        <v>144</v>
      </c>
      <c r="E21" s="10" t="s">
        <v>145</v>
      </c>
      <c r="F21" s="10" t="s">
        <v>71</v>
      </c>
      <c r="G21" s="10" t="s">
        <v>106</v>
      </c>
      <c r="H21" s="10" t="s">
        <v>146</v>
      </c>
      <c r="I21" s="10" t="s">
        <v>92</v>
      </c>
      <c r="J21" s="10" t="s">
        <v>147</v>
      </c>
      <c r="K21" s="10" t="s">
        <v>59</v>
      </c>
      <c r="L21" s="10" t="s">
        <v>67</v>
      </c>
      <c r="M21" s="10" t="s">
        <v>61</v>
      </c>
      <c r="N21" s="71">
        <v>42553</v>
      </c>
      <c r="O21" s="10">
        <v>19500</v>
      </c>
      <c r="P21" s="10">
        <v>43200</v>
      </c>
      <c r="Q21" s="11">
        <f t="shared" si="1"/>
        <v>23700</v>
      </c>
      <c r="R21" s="10">
        <v>48</v>
      </c>
      <c r="S21" s="11">
        <f t="shared" si="2"/>
        <v>2070576</v>
      </c>
      <c r="T21" s="12">
        <v>7.0000000000000007E-2</v>
      </c>
      <c r="U21" s="76" t="str">
        <f>IF(T21&lt;3%,"Low",IF('Main Data'!T21&lt;5%,"Mid",IF('Main Data'!T21&lt;8%,"High","Super")))</f>
        <v>High</v>
      </c>
      <c r="V21" s="86" t="str">
        <f t="shared" si="3"/>
        <v>Qualified</v>
      </c>
      <c r="Y21" s="90"/>
      <c r="Z21" s="50" t="s">
        <v>2106</v>
      </c>
      <c r="AA21" s="65">
        <f>COUNTIFS($G$4:$G$1003,$Y$20,$U$4:$U$1003,Z21)</f>
        <v>63</v>
      </c>
      <c r="AB21" s="82">
        <f t="shared" ref="AB21:AB23" si="7">SUMIFS($S$4:$S$1003,$G$4:$G$1003,$Y$20,$U$4:$U$1003,Z21)</f>
        <v>883192872</v>
      </c>
      <c r="AC21" s="79">
        <f>AVERAGEIFS($R$4:$R$1003,$G$4:$G$1003,$Y$20,$U$4:$U$1003,Z21)</f>
        <v>25.333333333333332</v>
      </c>
      <c r="AD21" s="87">
        <f t="shared" ref="AD21:AD23" si="8">AVERAGEIFS($S$4:$S$1003,$G$4:$G$1003,$Y$20,$U$4:$U$1003,Z21)</f>
        <v>14018934.476190476</v>
      </c>
    </row>
    <row r="22" spans="1:30" ht="15.75" customHeight="1" x14ac:dyDescent="0.3">
      <c r="A22" s="9" t="s">
        <v>148</v>
      </c>
      <c r="B22" s="71">
        <v>42556</v>
      </c>
      <c r="C22" s="10">
        <f t="shared" si="0"/>
        <v>2016</v>
      </c>
      <c r="D22" s="10" t="s">
        <v>149</v>
      </c>
      <c r="E22" s="10" t="s">
        <v>150</v>
      </c>
      <c r="F22" s="10" t="s">
        <v>71</v>
      </c>
      <c r="G22" s="10" t="s">
        <v>106</v>
      </c>
      <c r="H22" s="10" t="s">
        <v>88</v>
      </c>
      <c r="I22" s="10" t="s">
        <v>57</v>
      </c>
      <c r="J22" s="10" t="s">
        <v>151</v>
      </c>
      <c r="K22" s="10" t="s">
        <v>59</v>
      </c>
      <c r="L22" s="10" t="s">
        <v>67</v>
      </c>
      <c r="M22" s="10" t="s">
        <v>61</v>
      </c>
      <c r="N22" s="71">
        <v>42559</v>
      </c>
      <c r="O22" s="10">
        <v>27300</v>
      </c>
      <c r="P22" s="10">
        <v>44700</v>
      </c>
      <c r="Q22" s="11">
        <f t="shared" si="1"/>
        <v>17400</v>
      </c>
      <c r="R22" s="10">
        <v>22</v>
      </c>
      <c r="S22" s="11">
        <f t="shared" si="2"/>
        <v>981612</v>
      </c>
      <c r="T22" s="12">
        <v>0.04</v>
      </c>
      <c r="U22" s="76" t="str">
        <f>IF(T22&lt;3%,"Low",IF('Main Data'!T22&lt;5%,"Mid",IF('Main Data'!T22&lt;8%,"High","Super")))</f>
        <v>Mid</v>
      </c>
      <c r="V22" s="86" t="str">
        <f t="shared" si="3"/>
        <v>Qualified</v>
      </c>
      <c r="Y22" s="90"/>
      <c r="Z22" s="50" t="s">
        <v>57</v>
      </c>
      <c r="AA22" s="65">
        <f>COUNTIFS($G$4:$G$1003,$Y$20,$U$4:$U$1003,Z22)</f>
        <v>93</v>
      </c>
      <c r="AB22" s="82">
        <f t="shared" si="7"/>
        <v>1447177082.73</v>
      </c>
      <c r="AC22" s="79">
        <f>AVERAGEIFS($R$4:$R$1003,$G$4:$G$1003,$Y$20,$U$4:$U$1003,Z22)</f>
        <v>25.021505376344088</v>
      </c>
      <c r="AD22" s="87">
        <f t="shared" si="8"/>
        <v>15561043.900322581</v>
      </c>
    </row>
    <row r="23" spans="1:30" ht="15.75" customHeight="1" x14ac:dyDescent="0.3">
      <c r="A23" s="9" t="s">
        <v>152</v>
      </c>
      <c r="B23" s="71">
        <v>42559</v>
      </c>
      <c r="C23" s="10">
        <f t="shared" si="0"/>
        <v>2016</v>
      </c>
      <c r="D23" s="10" t="s">
        <v>153</v>
      </c>
      <c r="E23" s="10" t="s">
        <v>154</v>
      </c>
      <c r="F23" s="10" t="s">
        <v>71</v>
      </c>
      <c r="G23" s="10" t="s">
        <v>87</v>
      </c>
      <c r="H23" s="10" t="s">
        <v>155</v>
      </c>
      <c r="I23" s="10" t="s">
        <v>107</v>
      </c>
      <c r="J23" s="10" t="s">
        <v>156</v>
      </c>
      <c r="K23" s="10" t="s">
        <v>81</v>
      </c>
      <c r="L23" s="10" t="s">
        <v>60</v>
      </c>
      <c r="M23" s="10" t="s">
        <v>61</v>
      </c>
      <c r="N23" s="71">
        <v>42561</v>
      </c>
      <c r="O23" s="10">
        <v>1223850</v>
      </c>
      <c r="P23" s="10">
        <v>2399850</v>
      </c>
      <c r="Q23" s="11">
        <f t="shared" si="1"/>
        <v>1176000</v>
      </c>
      <c r="R23" s="10">
        <v>30</v>
      </c>
      <c r="S23" s="11">
        <f t="shared" si="2"/>
        <v>71971501.5</v>
      </c>
      <c r="T23" s="12">
        <v>0.01</v>
      </c>
      <c r="U23" s="76" t="str">
        <f>IF(T23&lt;3%,"Low",IF('Main Data'!T23&lt;5%,"Mid",IF('Main Data'!T23&lt;8%,"High","Super")))</f>
        <v>Low</v>
      </c>
      <c r="V23" s="86" t="str">
        <f t="shared" si="3"/>
        <v>Qualified</v>
      </c>
      <c r="Y23" s="91"/>
      <c r="Z23" s="50" t="s">
        <v>2122</v>
      </c>
      <c r="AA23" s="65">
        <f>COUNTIFS($G$4:$G$1003,$Y$20,$U$4:$U$1003,Z23)</f>
        <v>109</v>
      </c>
      <c r="AB23" s="82">
        <f t="shared" si="7"/>
        <v>2577433536</v>
      </c>
      <c r="AC23" s="79">
        <f>AVERAGEIFS($R$4:$R$1003,$G$4:$G$1003,$Y$20,$U$4:$U$1003,Z23)</f>
        <v>25.137614678899084</v>
      </c>
      <c r="AD23" s="87">
        <f t="shared" si="8"/>
        <v>23646179.229357798</v>
      </c>
    </row>
    <row r="24" spans="1:30" ht="15.75" customHeight="1" x14ac:dyDescent="0.3">
      <c r="A24" s="9" t="s">
        <v>157</v>
      </c>
      <c r="B24" s="71">
        <v>42560</v>
      </c>
      <c r="C24" s="10">
        <f t="shared" si="0"/>
        <v>2016</v>
      </c>
      <c r="D24" s="10" t="s">
        <v>158</v>
      </c>
      <c r="E24" s="10" t="s">
        <v>159</v>
      </c>
      <c r="F24" s="10" t="s">
        <v>71</v>
      </c>
      <c r="G24" s="10" t="s">
        <v>55</v>
      </c>
      <c r="H24" s="10" t="s">
        <v>122</v>
      </c>
      <c r="I24" s="10" t="s">
        <v>92</v>
      </c>
      <c r="J24" s="10" t="s">
        <v>113</v>
      </c>
      <c r="K24" s="10" t="s">
        <v>59</v>
      </c>
      <c r="L24" s="10" t="s">
        <v>60</v>
      </c>
      <c r="M24" s="10" t="s">
        <v>61</v>
      </c>
      <c r="N24" s="71">
        <v>42567</v>
      </c>
      <c r="O24" s="10">
        <v>79950</v>
      </c>
      <c r="P24" s="10">
        <v>129000</v>
      </c>
      <c r="Q24" s="11">
        <f t="shared" si="1"/>
        <v>49050</v>
      </c>
      <c r="R24" s="10">
        <v>37</v>
      </c>
      <c r="S24" s="11">
        <f t="shared" si="2"/>
        <v>4767840</v>
      </c>
      <c r="T24" s="12">
        <v>0.04</v>
      </c>
      <c r="U24" s="76" t="str">
        <f>IF(T24&lt;3%,"Low",IF('Main Data'!T24&lt;5%,"Mid",IF('Main Data'!T24&lt;8%,"High","Super")))</f>
        <v>Mid</v>
      </c>
      <c r="V24" s="86" t="str">
        <f t="shared" si="3"/>
        <v>Qualified</v>
      </c>
      <c r="Y24" s="89" t="s">
        <v>55</v>
      </c>
      <c r="Z24" s="50" t="s">
        <v>92</v>
      </c>
      <c r="AA24" s="65">
        <f>COUNTIFS($G$4:$G$1003,$Y$24,$U$4:$U$1003,Z24)</f>
        <v>56</v>
      </c>
      <c r="AB24" s="82">
        <f>SUMIFS($S$4:$S$1003,$G$4:$G$1003,$Y$24,$U$4:$U$1003,Z24)</f>
        <v>874164948</v>
      </c>
      <c r="AC24" s="79">
        <f>AVERAGEIFS($R$4:$R$1003,$G$4:$G$1003,$Y$24,$U$4:$U$1003,Z24)</f>
        <v>25.142857142857142</v>
      </c>
      <c r="AD24" s="87">
        <f>AVERAGEIFS($S$4:$S$1003,$G$4:$G$1003,$Y$24,$U$4:$U$1003,Z24)</f>
        <v>15610088.357142856</v>
      </c>
    </row>
    <row r="25" spans="1:30" ht="15.75" customHeight="1" x14ac:dyDescent="0.3">
      <c r="A25" s="9" t="s">
        <v>160</v>
      </c>
      <c r="B25" s="71">
        <v>42560</v>
      </c>
      <c r="C25" s="10">
        <f t="shared" si="0"/>
        <v>2016</v>
      </c>
      <c r="D25" s="10" t="s">
        <v>161</v>
      </c>
      <c r="E25" s="10" t="s">
        <v>145</v>
      </c>
      <c r="F25" s="10" t="s">
        <v>71</v>
      </c>
      <c r="G25" s="10" t="s">
        <v>106</v>
      </c>
      <c r="H25" s="10" t="s">
        <v>146</v>
      </c>
      <c r="I25" s="10" t="s">
        <v>117</v>
      </c>
      <c r="J25" s="10" t="s">
        <v>162</v>
      </c>
      <c r="K25" s="10" t="s">
        <v>59</v>
      </c>
      <c r="L25" s="10" t="s">
        <v>60</v>
      </c>
      <c r="M25" s="10" t="s">
        <v>61</v>
      </c>
      <c r="N25" s="71">
        <v>42560</v>
      </c>
      <c r="O25" s="10">
        <v>52800</v>
      </c>
      <c r="P25" s="10">
        <v>85200</v>
      </c>
      <c r="Q25" s="11">
        <f t="shared" si="1"/>
        <v>32400</v>
      </c>
      <c r="R25" s="10">
        <v>24</v>
      </c>
      <c r="S25" s="11">
        <f t="shared" si="2"/>
        <v>2039688</v>
      </c>
      <c r="T25" s="12">
        <v>0.06</v>
      </c>
      <c r="U25" s="76" t="str">
        <f>IF(T25&lt;3%,"Low",IF('Main Data'!T25&lt;5%,"Mid",IF('Main Data'!T25&lt;8%,"High","Super")))</f>
        <v>High</v>
      </c>
      <c r="V25" s="86" t="str">
        <f t="shared" si="3"/>
        <v>Qualified</v>
      </c>
      <c r="Y25" s="90"/>
      <c r="Z25" s="50" t="s">
        <v>2106</v>
      </c>
      <c r="AA25" s="65">
        <f>COUNTIFS($G$4:$G$1003,$Y$24,$U$4:$U$1003,Z25)</f>
        <v>48</v>
      </c>
      <c r="AB25" s="82">
        <f t="shared" ref="AB25:AB27" si="9">SUMIFS($S$4:$S$1003,$G$4:$G$1003,$Y$24,$U$4:$U$1003,Z25)</f>
        <v>544680999</v>
      </c>
      <c r="AC25" s="79">
        <f>AVERAGEIFS($R$4:$R$1003,$G$4:$G$1003,$Y$24,$U$4:$U$1003,Z25)</f>
        <v>27.416666666666668</v>
      </c>
      <c r="AD25" s="87">
        <f t="shared" ref="AD25:AD27" si="10">AVERAGEIFS($S$4:$S$1003,$G$4:$G$1003,$Y$24,$U$4:$U$1003,Z25)</f>
        <v>11347520.8125</v>
      </c>
    </row>
    <row r="26" spans="1:30" ht="15.75" customHeight="1" x14ac:dyDescent="0.3">
      <c r="A26" s="9" t="s">
        <v>163</v>
      </c>
      <c r="B26" s="71">
        <v>42563</v>
      </c>
      <c r="C26" s="10">
        <f t="shared" si="0"/>
        <v>2016</v>
      </c>
      <c r="D26" s="10" t="s">
        <v>164</v>
      </c>
      <c r="E26" s="10" t="s">
        <v>165</v>
      </c>
      <c r="F26" s="10" t="s">
        <v>71</v>
      </c>
      <c r="G26" s="10" t="s">
        <v>72</v>
      </c>
      <c r="H26" s="10" t="s">
        <v>88</v>
      </c>
      <c r="I26" s="10" t="s">
        <v>107</v>
      </c>
      <c r="J26" s="10" t="s">
        <v>166</v>
      </c>
      <c r="K26" s="10" t="s">
        <v>59</v>
      </c>
      <c r="L26" s="10" t="s">
        <v>136</v>
      </c>
      <c r="M26" s="10" t="s">
        <v>61</v>
      </c>
      <c r="N26" s="71">
        <v>42564</v>
      </c>
      <c r="O26" s="10">
        <v>14100</v>
      </c>
      <c r="P26" s="10">
        <v>31200</v>
      </c>
      <c r="Q26" s="11">
        <f t="shared" si="1"/>
        <v>17100</v>
      </c>
      <c r="R26" s="10">
        <v>4</v>
      </c>
      <c r="S26" s="11">
        <f t="shared" si="2"/>
        <v>124176</v>
      </c>
      <c r="T26" s="12">
        <v>0.02</v>
      </c>
      <c r="U26" s="76" t="str">
        <f>IF(T26&lt;3%,"Low",IF('Main Data'!T26&lt;5%,"Mid",IF('Main Data'!T26&lt;8%,"High","Super")))</f>
        <v>Low</v>
      </c>
      <c r="V26" s="86" t="str">
        <f t="shared" si="3"/>
        <v>Not Qualified</v>
      </c>
      <c r="Y26" s="90"/>
      <c r="Z26" s="50" t="s">
        <v>57</v>
      </c>
      <c r="AA26" s="65">
        <f>COUNTIFS($G$4:$G$1003,$Y$24,$U$4:$U$1003,Z26)</f>
        <v>60</v>
      </c>
      <c r="AB26" s="82">
        <f t="shared" si="9"/>
        <v>1260858343.5</v>
      </c>
      <c r="AC26" s="79">
        <f>AVERAGEIFS($R$4:$R$1003,$G$4:$G$1003,$Y$24,$U$4:$U$1003,Z26)</f>
        <v>26.483333333333334</v>
      </c>
      <c r="AD26" s="87">
        <f t="shared" si="10"/>
        <v>21014305.725000001</v>
      </c>
    </row>
    <row r="27" spans="1:30" ht="15.75" customHeight="1" x14ac:dyDescent="0.3">
      <c r="A27" s="9" t="s">
        <v>167</v>
      </c>
      <c r="B27" s="71">
        <v>42583</v>
      </c>
      <c r="C27" s="10">
        <f t="shared" si="0"/>
        <v>2016</v>
      </c>
      <c r="D27" s="10" t="s">
        <v>168</v>
      </c>
      <c r="E27" s="10" t="s">
        <v>169</v>
      </c>
      <c r="F27" s="10" t="s">
        <v>54</v>
      </c>
      <c r="G27" s="10" t="s">
        <v>72</v>
      </c>
      <c r="H27" s="10" t="s">
        <v>65</v>
      </c>
      <c r="I27" s="10" t="s">
        <v>107</v>
      </c>
      <c r="J27" s="10" t="s">
        <v>113</v>
      </c>
      <c r="K27" s="10" t="s">
        <v>59</v>
      </c>
      <c r="L27" s="10" t="s">
        <v>60</v>
      </c>
      <c r="M27" s="10" t="s">
        <v>61</v>
      </c>
      <c r="N27" s="71">
        <v>42584</v>
      </c>
      <c r="O27" s="10">
        <v>79950</v>
      </c>
      <c r="P27" s="10">
        <v>129000</v>
      </c>
      <c r="Q27" s="11">
        <f t="shared" si="1"/>
        <v>49050</v>
      </c>
      <c r="R27" s="10">
        <v>36</v>
      </c>
      <c r="S27" s="11">
        <f t="shared" si="2"/>
        <v>4636260</v>
      </c>
      <c r="T27" s="12">
        <v>0.06</v>
      </c>
      <c r="U27" s="76" t="str">
        <f>IF(T27&lt;3%,"Low",IF('Main Data'!T27&lt;5%,"Mid",IF('Main Data'!T27&lt;8%,"High","Super")))</f>
        <v>High</v>
      </c>
      <c r="V27" s="86" t="str">
        <f t="shared" si="3"/>
        <v>Qualified</v>
      </c>
      <c r="Y27" s="91"/>
      <c r="Z27" s="50" t="s">
        <v>2122</v>
      </c>
      <c r="AA27" s="65">
        <f>COUNTIFS($G$4:$G$1003,$Y$24,$U$4:$U$1003,Z27)</f>
        <v>84</v>
      </c>
      <c r="AB27" s="82">
        <f t="shared" si="9"/>
        <v>1448909851.5</v>
      </c>
      <c r="AC27" s="79">
        <f>AVERAGEIFS($R$4:$R$1003,$G$4:$G$1003,$Y$24,$U$4:$U$1003,Z27)</f>
        <v>25.80952380952381</v>
      </c>
      <c r="AD27" s="87">
        <f t="shared" si="10"/>
        <v>17248926.803571429</v>
      </c>
    </row>
    <row r="28" spans="1:30" ht="15.75" customHeight="1" x14ac:dyDescent="0.3">
      <c r="A28" s="9" t="s">
        <v>170</v>
      </c>
      <c r="B28" s="71">
        <v>42584</v>
      </c>
      <c r="C28" s="10">
        <f t="shared" si="0"/>
        <v>2016</v>
      </c>
      <c r="D28" s="10" t="s">
        <v>171</v>
      </c>
      <c r="E28" s="10" t="s">
        <v>172</v>
      </c>
      <c r="F28" s="10" t="s">
        <v>54</v>
      </c>
      <c r="G28" s="10" t="s">
        <v>106</v>
      </c>
      <c r="H28" s="10" t="s">
        <v>65</v>
      </c>
      <c r="I28" s="10" t="s">
        <v>107</v>
      </c>
      <c r="J28" s="10" t="s">
        <v>173</v>
      </c>
      <c r="K28" s="10" t="s">
        <v>59</v>
      </c>
      <c r="L28" s="10" t="s">
        <v>67</v>
      </c>
      <c r="M28" s="10" t="s">
        <v>61</v>
      </c>
      <c r="N28" s="71">
        <v>42586</v>
      </c>
      <c r="O28" s="10">
        <v>37800</v>
      </c>
      <c r="P28" s="10">
        <v>60000</v>
      </c>
      <c r="Q28" s="11">
        <f t="shared" si="1"/>
        <v>22200</v>
      </c>
      <c r="R28" s="10">
        <v>31</v>
      </c>
      <c r="S28" s="11">
        <f t="shared" si="2"/>
        <v>1859400</v>
      </c>
      <c r="T28" s="12">
        <v>0.01</v>
      </c>
      <c r="U28" s="76" t="str">
        <f>IF(T28&lt;3%,"Low",IF('Main Data'!T28&lt;5%,"Mid",IF('Main Data'!T28&lt;8%,"High","Super")))</f>
        <v>Low</v>
      </c>
      <c r="V28" s="86" t="str">
        <f t="shared" si="3"/>
        <v>Qualified</v>
      </c>
      <c r="Y28" s="89" t="s">
        <v>106</v>
      </c>
      <c r="Z28" s="50" t="s">
        <v>92</v>
      </c>
      <c r="AA28" s="65">
        <f>COUNTIFS($G$4:$G$1003,$Y$28,$U$4:$U$1003,Z28)</f>
        <v>52</v>
      </c>
      <c r="AB28" s="82">
        <f>SUMIFS($S$4:$S$1003,$G$4:$G$1003,$Y$28,$U$4:$U$1003,Z28)</f>
        <v>895941628.5</v>
      </c>
      <c r="AC28" s="79">
        <f>AVERAGEIFS($R$4:$R$1003,$G$4:$G$1003,$Y$28,$U$4:$U$1003,Z28)</f>
        <v>25.673076923076923</v>
      </c>
      <c r="AD28" s="87">
        <f>AVERAGEIFS($S$4:$S$1003,$G$4:$G$1003,$Y$28,$U$4:$U$1003,Z28)</f>
        <v>17229646.701923076</v>
      </c>
    </row>
    <row r="29" spans="1:30" ht="15.75" customHeight="1" x14ac:dyDescent="0.3">
      <c r="A29" s="9" t="s">
        <v>174</v>
      </c>
      <c r="B29" s="71">
        <v>42591</v>
      </c>
      <c r="C29" s="10">
        <f t="shared" si="0"/>
        <v>2016</v>
      </c>
      <c r="D29" s="10" t="s">
        <v>175</v>
      </c>
      <c r="E29" s="10" t="s">
        <v>176</v>
      </c>
      <c r="F29" s="10" t="s">
        <v>71</v>
      </c>
      <c r="G29" s="10" t="s">
        <v>55</v>
      </c>
      <c r="H29" s="10" t="s">
        <v>97</v>
      </c>
      <c r="I29" s="10" t="s">
        <v>57</v>
      </c>
      <c r="J29" s="10" t="s">
        <v>177</v>
      </c>
      <c r="K29" s="10" t="s">
        <v>59</v>
      </c>
      <c r="L29" s="10" t="s">
        <v>60</v>
      </c>
      <c r="M29" s="10" t="s">
        <v>76</v>
      </c>
      <c r="N29" s="71">
        <v>42592</v>
      </c>
      <c r="O29" s="10">
        <v>114150</v>
      </c>
      <c r="P29" s="10">
        <v>184200</v>
      </c>
      <c r="Q29" s="11">
        <f t="shared" si="1"/>
        <v>70050</v>
      </c>
      <c r="R29" s="10">
        <v>29</v>
      </c>
      <c r="S29" s="11">
        <f t="shared" si="2"/>
        <v>5341800</v>
      </c>
      <c r="T29" s="12">
        <v>0</v>
      </c>
      <c r="U29" s="76" t="str">
        <f>IF(T29&lt;3%,"Low",IF('Main Data'!T29&lt;5%,"Mid",IF('Main Data'!T29&lt;8%,"High","Super")))</f>
        <v>Low</v>
      </c>
      <c r="V29" s="86" t="str">
        <f t="shared" si="3"/>
        <v>Qualified</v>
      </c>
      <c r="Y29" s="90"/>
      <c r="Z29" s="50" t="s">
        <v>2106</v>
      </c>
      <c r="AA29" s="65">
        <f>COUNTIFS($G$4:$G$1003,$Y$28,$U$4:$U$1003,Z29)</f>
        <v>47</v>
      </c>
      <c r="AB29" s="82">
        <f t="shared" ref="AB29:AB31" si="11">SUMIFS($S$4:$S$1003,$G$4:$G$1003,$Y$28,$U$4:$U$1003,Z29)</f>
        <v>1127808571.5</v>
      </c>
      <c r="AC29" s="79">
        <f>AVERAGEIFS($R$4:$R$1003,$G$4:$G$1003,$Y$28,$U$4:$U$1003,Z29)</f>
        <v>24.191489361702128</v>
      </c>
      <c r="AD29" s="87">
        <f t="shared" ref="AD29:AD31" si="12">AVERAGEIFS($S$4:$S$1003,$G$4:$G$1003,$Y$28,$U$4:$U$1003,Z29)</f>
        <v>23995927.05319149</v>
      </c>
    </row>
    <row r="30" spans="1:30" ht="15.75" customHeight="1" x14ac:dyDescent="0.3">
      <c r="A30" s="9" t="s">
        <v>178</v>
      </c>
      <c r="B30" s="71">
        <v>42592</v>
      </c>
      <c r="C30" s="10">
        <f t="shared" si="0"/>
        <v>2016</v>
      </c>
      <c r="D30" s="10" t="s">
        <v>179</v>
      </c>
      <c r="E30" s="10" t="s">
        <v>180</v>
      </c>
      <c r="F30" s="10" t="s">
        <v>54</v>
      </c>
      <c r="G30" s="10" t="s">
        <v>72</v>
      </c>
      <c r="H30" s="10" t="s">
        <v>65</v>
      </c>
      <c r="I30" s="10" t="s">
        <v>117</v>
      </c>
      <c r="J30" s="10" t="s">
        <v>181</v>
      </c>
      <c r="K30" s="10" t="s">
        <v>59</v>
      </c>
      <c r="L30" s="10" t="s">
        <v>60</v>
      </c>
      <c r="M30" s="10" t="s">
        <v>61</v>
      </c>
      <c r="N30" s="71">
        <v>42594</v>
      </c>
      <c r="O30" s="10">
        <v>23850</v>
      </c>
      <c r="P30" s="10">
        <v>39150</v>
      </c>
      <c r="Q30" s="11">
        <f t="shared" si="1"/>
        <v>15300</v>
      </c>
      <c r="R30" s="10">
        <v>9</v>
      </c>
      <c r="S30" s="11">
        <f t="shared" si="2"/>
        <v>350001</v>
      </c>
      <c r="T30" s="12">
        <v>0.06</v>
      </c>
      <c r="U30" s="76" t="str">
        <f>IF(T30&lt;3%,"Low",IF('Main Data'!T30&lt;5%,"Mid",IF('Main Data'!T30&lt;8%,"High","Super")))</f>
        <v>High</v>
      </c>
      <c r="V30" s="86" t="str">
        <f t="shared" si="3"/>
        <v>Not Qualified</v>
      </c>
      <c r="Y30" s="90"/>
      <c r="Z30" s="50" t="s">
        <v>57</v>
      </c>
      <c r="AA30" s="65">
        <f>COUNTIFS($G$4:$G$1003,$Y$28,$U$4:$U$1003,Z30)</f>
        <v>52</v>
      </c>
      <c r="AB30" s="82">
        <f t="shared" si="11"/>
        <v>705969789</v>
      </c>
      <c r="AC30" s="79">
        <f>AVERAGEIFS($R$4:$R$1003,$G$4:$G$1003,$Y$28,$U$4:$U$1003,Z30)</f>
        <v>27.23076923076923</v>
      </c>
      <c r="AD30" s="87">
        <f t="shared" si="12"/>
        <v>13576342.096153846</v>
      </c>
    </row>
    <row r="31" spans="1:30" ht="15.75" customHeight="1" x14ac:dyDescent="0.3">
      <c r="A31" s="9" t="s">
        <v>182</v>
      </c>
      <c r="B31" s="71">
        <v>42592</v>
      </c>
      <c r="C31" s="10">
        <f t="shared" si="0"/>
        <v>2016</v>
      </c>
      <c r="D31" s="10" t="s">
        <v>183</v>
      </c>
      <c r="E31" s="10" t="s">
        <v>184</v>
      </c>
      <c r="F31" s="10" t="s">
        <v>71</v>
      </c>
      <c r="G31" s="10" t="s">
        <v>72</v>
      </c>
      <c r="H31" s="10" t="s">
        <v>185</v>
      </c>
      <c r="I31" s="10" t="s">
        <v>117</v>
      </c>
      <c r="J31" s="10" t="s">
        <v>186</v>
      </c>
      <c r="K31" s="10" t="s">
        <v>81</v>
      </c>
      <c r="L31" s="10" t="s">
        <v>60</v>
      </c>
      <c r="M31" s="10" t="s">
        <v>61</v>
      </c>
      <c r="N31" s="71">
        <v>42592</v>
      </c>
      <c r="O31" s="10">
        <v>95850</v>
      </c>
      <c r="P31" s="10">
        <v>299700</v>
      </c>
      <c r="Q31" s="11">
        <f t="shared" si="1"/>
        <v>203850</v>
      </c>
      <c r="R31" s="10">
        <v>7</v>
      </c>
      <c r="S31" s="11">
        <f t="shared" si="2"/>
        <v>2094903</v>
      </c>
      <c r="T31" s="12">
        <v>0.01</v>
      </c>
      <c r="U31" s="76" t="str">
        <f>IF(T31&lt;3%,"Low",IF('Main Data'!T31&lt;5%,"Mid",IF('Main Data'!T31&lt;8%,"High","Super")))</f>
        <v>Low</v>
      </c>
      <c r="V31" s="86" t="str">
        <f t="shared" si="3"/>
        <v>Qualified</v>
      </c>
      <c r="Y31" s="91"/>
      <c r="Z31" s="50" t="s">
        <v>2122</v>
      </c>
      <c r="AA31" s="65">
        <f>COUNTIFS($G$4:$G$1003,$Y$28,$U$4:$U$1003,Z31)</f>
        <v>65</v>
      </c>
      <c r="AB31" s="82">
        <f t="shared" si="11"/>
        <v>1543665828</v>
      </c>
      <c r="AC31" s="79">
        <f>AVERAGEIFS($R$4:$R$1003,$G$4:$G$1003,$Y$28,$U$4:$U$1003,Z31)</f>
        <v>27.107692307692307</v>
      </c>
      <c r="AD31" s="87">
        <f t="shared" si="12"/>
        <v>23748705.046153847</v>
      </c>
    </row>
    <row r="32" spans="1:30" ht="15.75" customHeight="1" x14ac:dyDescent="0.3">
      <c r="A32" s="9" t="s">
        <v>187</v>
      </c>
      <c r="B32" s="71">
        <v>42594</v>
      </c>
      <c r="C32" s="10">
        <f t="shared" si="0"/>
        <v>2016</v>
      </c>
      <c r="D32" s="10" t="s">
        <v>188</v>
      </c>
      <c r="E32" s="10" t="s">
        <v>189</v>
      </c>
      <c r="F32" s="10" t="s">
        <v>54</v>
      </c>
      <c r="G32" s="10" t="s">
        <v>72</v>
      </c>
      <c r="H32" s="10" t="s">
        <v>56</v>
      </c>
      <c r="I32" s="10" t="s">
        <v>117</v>
      </c>
      <c r="J32" s="10" t="s">
        <v>190</v>
      </c>
      <c r="K32" s="10" t="s">
        <v>81</v>
      </c>
      <c r="L32" s="10" t="s">
        <v>60</v>
      </c>
      <c r="M32" s="10" t="s">
        <v>76</v>
      </c>
      <c r="N32" s="71">
        <v>42595</v>
      </c>
      <c r="O32" s="10">
        <v>480300.00000000006</v>
      </c>
      <c r="P32" s="10">
        <v>2287200</v>
      </c>
      <c r="Q32" s="11">
        <f t="shared" si="1"/>
        <v>1806900</v>
      </c>
      <c r="R32" s="10">
        <v>16</v>
      </c>
      <c r="S32" s="11">
        <f t="shared" si="2"/>
        <v>36366480</v>
      </c>
      <c r="T32" s="12">
        <v>0.1</v>
      </c>
      <c r="U32" s="76" t="str">
        <f>IF(T32&lt;3%,"Low",IF('Main Data'!T32&lt;5%,"Mid",IF('Main Data'!T32&lt;8%,"High","Super")))</f>
        <v>Super</v>
      </c>
      <c r="V32" s="86" t="str">
        <f t="shared" si="3"/>
        <v>Qualified</v>
      </c>
    </row>
    <row r="33" spans="1:22" ht="15.75" customHeight="1" x14ac:dyDescent="0.3">
      <c r="A33" s="9" t="s">
        <v>191</v>
      </c>
      <c r="B33" s="71">
        <v>42594</v>
      </c>
      <c r="C33" s="10">
        <f t="shared" si="0"/>
        <v>2016</v>
      </c>
      <c r="D33" s="10" t="s">
        <v>192</v>
      </c>
      <c r="E33" s="10" t="s">
        <v>193</v>
      </c>
      <c r="F33" s="10" t="s">
        <v>71</v>
      </c>
      <c r="G33" s="10" t="s">
        <v>106</v>
      </c>
      <c r="H33" s="10" t="s">
        <v>194</v>
      </c>
      <c r="I33" s="10" t="s">
        <v>107</v>
      </c>
      <c r="J33" s="10" t="s">
        <v>177</v>
      </c>
      <c r="K33" s="10" t="s">
        <v>59</v>
      </c>
      <c r="L33" s="10" t="s">
        <v>60</v>
      </c>
      <c r="M33" s="10" t="s">
        <v>61</v>
      </c>
      <c r="N33" s="71">
        <v>42596</v>
      </c>
      <c r="O33" s="10">
        <v>114150</v>
      </c>
      <c r="P33" s="10">
        <v>184200</v>
      </c>
      <c r="Q33" s="11">
        <f t="shared" si="1"/>
        <v>70050</v>
      </c>
      <c r="R33" s="10">
        <v>27</v>
      </c>
      <c r="S33" s="11">
        <f t="shared" si="2"/>
        <v>4967874</v>
      </c>
      <c r="T33" s="12">
        <v>0.03</v>
      </c>
      <c r="U33" s="76" t="str">
        <f>IF(T33&lt;3%,"Low",IF('Main Data'!T33&lt;5%,"Mid",IF('Main Data'!T33&lt;8%,"High","Super")))</f>
        <v>Mid</v>
      </c>
      <c r="V33" s="86" t="str">
        <f t="shared" si="3"/>
        <v>Qualified</v>
      </c>
    </row>
    <row r="34" spans="1:22" ht="15.75" customHeight="1" x14ac:dyDescent="0.3">
      <c r="A34" s="9" t="s">
        <v>195</v>
      </c>
      <c r="B34" s="71">
        <v>42594</v>
      </c>
      <c r="C34" s="10">
        <f t="shared" si="0"/>
        <v>2016</v>
      </c>
      <c r="D34" s="10" t="s">
        <v>196</v>
      </c>
      <c r="E34" s="10" t="s">
        <v>105</v>
      </c>
      <c r="F34" s="10" t="s">
        <v>71</v>
      </c>
      <c r="G34" s="10" t="s">
        <v>87</v>
      </c>
      <c r="H34" s="10" t="s">
        <v>73</v>
      </c>
      <c r="I34" s="10" t="s">
        <v>107</v>
      </c>
      <c r="J34" s="10" t="s">
        <v>197</v>
      </c>
      <c r="K34" s="10" t="s">
        <v>81</v>
      </c>
      <c r="L34" s="10" t="s">
        <v>60</v>
      </c>
      <c r="M34" s="10" t="s">
        <v>61</v>
      </c>
      <c r="N34" s="71">
        <v>42596</v>
      </c>
      <c r="O34" s="10">
        <v>151050</v>
      </c>
      <c r="P34" s="10">
        <v>239700</v>
      </c>
      <c r="Q34" s="11">
        <f t="shared" si="1"/>
        <v>88650</v>
      </c>
      <c r="R34" s="10">
        <v>39</v>
      </c>
      <c r="S34" s="11">
        <f t="shared" si="2"/>
        <v>9326727</v>
      </c>
      <c r="T34" s="12">
        <v>0.09</v>
      </c>
      <c r="U34" s="76" t="str">
        <f>IF(T34&lt;3%,"Low",IF('Main Data'!T34&lt;5%,"Mid",IF('Main Data'!T34&lt;8%,"High","Super")))</f>
        <v>Super</v>
      </c>
      <c r="V34" s="86" t="str">
        <f t="shared" si="3"/>
        <v>Qualified</v>
      </c>
    </row>
    <row r="35" spans="1:22" ht="15.75" customHeight="1" x14ac:dyDescent="0.3">
      <c r="A35" s="9" t="s">
        <v>198</v>
      </c>
      <c r="B35" s="71">
        <v>42595</v>
      </c>
      <c r="C35" s="10">
        <f t="shared" si="0"/>
        <v>2016</v>
      </c>
      <c r="D35" s="10" t="s">
        <v>199</v>
      </c>
      <c r="E35" s="10" t="s">
        <v>79</v>
      </c>
      <c r="F35" s="10" t="s">
        <v>54</v>
      </c>
      <c r="G35" s="10" t="s">
        <v>72</v>
      </c>
      <c r="H35" s="10" t="s">
        <v>56</v>
      </c>
      <c r="I35" s="10" t="s">
        <v>107</v>
      </c>
      <c r="J35" s="10" t="s">
        <v>200</v>
      </c>
      <c r="K35" s="10" t="s">
        <v>59</v>
      </c>
      <c r="L35" s="10" t="s">
        <v>136</v>
      </c>
      <c r="M35" s="10" t="s">
        <v>61</v>
      </c>
      <c r="N35" s="71">
        <v>42597</v>
      </c>
      <c r="O35" s="10">
        <v>71850</v>
      </c>
      <c r="P35" s="10">
        <v>179550</v>
      </c>
      <c r="Q35" s="11">
        <f t="shared" si="1"/>
        <v>107700</v>
      </c>
      <c r="R35" s="10">
        <v>7</v>
      </c>
      <c r="S35" s="11">
        <f t="shared" si="2"/>
        <v>1247872.5</v>
      </c>
      <c r="T35" s="12">
        <v>0.05</v>
      </c>
      <c r="U35" s="76" t="str">
        <f>IF(T35&lt;3%,"Low",IF('Main Data'!T35&lt;5%,"Mid",IF('Main Data'!T35&lt;8%,"High","Super")))</f>
        <v>High</v>
      </c>
      <c r="V35" s="86" t="str">
        <f t="shared" si="3"/>
        <v>Not Qualified</v>
      </c>
    </row>
    <row r="36" spans="1:22" ht="15.75" customHeight="1" x14ac:dyDescent="0.3">
      <c r="A36" s="9" t="s">
        <v>201</v>
      </c>
      <c r="B36" s="71">
        <v>42596</v>
      </c>
      <c r="C36" s="10">
        <f t="shared" si="0"/>
        <v>2016</v>
      </c>
      <c r="D36" s="10" t="s">
        <v>202</v>
      </c>
      <c r="E36" s="10" t="s">
        <v>189</v>
      </c>
      <c r="F36" s="10" t="s">
        <v>54</v>
      </c>
      <c r="G36" s="10" t="s">
        <v>55</v>
      </c>
      <c r="H36" s="10" t="s">
        <v>56</v>
      </c>
      <c r="I36" s="10" t="s">
        <v>107</v>
      </c>
      <c r="J36" s="10" t="s">
        <v>203</v>
      </c>
      <c r="K36" s="10" t="s">
        <v>59</v>
      </c>
      <c r="L36" s="10" t="s">
        <v>60</v>
      </c>
      <c r="M36" s="10" t="s">
        <v>61</v>
      </c>
      <c r="N36" s="71">
        <v>42597</v>
      </c>
      <c r="O36" s="10">
        <v>130650.00000000001</v>
      </c>
      <c r="P36" s="10">
        <v>214200</v>
      </c>
      <c r="Q36" s="11">
        <f t="shared" si="1"/>
        <v>83549.999999999985</v>
      </c>
      <c r="R36" s="10">
        <v>42</v>
      </c>
      <c r="S36" s="11">
        <f t="shared" si="2"/>
        <v>8974980</v>
      </c>
      <c r="T36" s="12">
        <v>0.1</v>
      </c>
      <c r="U36" s="76" t="str">
        <f>IF(T36&lt;3%,"Low",IF('Main Data'!T36&lt;5%,"Mid",IF('Main Data'!T36&lt;8%,"High","Super")))</f>
        <v>Super</v>
      </c>
      <c r="V36" s="86" t="str">
        <f t="shared" si="3"/>
        <v>Qualified</v>
      </c>
    </row>
    <row r="37" spans="1:22" ht="15.75" customHeight="1" x14ac:dyDescent="0.3">
      <c r="A37" s="9" t="s">
        <v>204</v>
      </c>
      <c r="B37" s="71">
        <v>42596</v>
      </c>
      <c r="C37" s="10">
        <f t="shared" si="0"/>
        <v>2016</v>
      </c>
      <c r="D37" s="10" t="s">
        <v>205</v>
      </c>
      <c r="E37" s="10" t="s">
        <v>206</v>
      </c>
      <c r="F37" s="10" t="s">
        <v>71</v>
      </c>
      <c r="G37" s="10" t="s">
        <v>106</v>
      </c>
      <c r="H37" s="10" t="s">
        <v>155</v>
      </c>
      <c r="I37" s="10" t="s">
        <v>74</v>
      </c>
      <c r="J37" s="10" t="s">
        <v>108</v>
      </c>
      <c r="K37" s="10" t="s">
        <v>59</v>
      </c>
      <c r="L37" s="10" t="s">
        <v>60</v>
      </c>
      <c r="M37" s="10" t="s">
        <v>61</v>
      </c>
      <c r="N37" s="71">
        <v>42597</v>
      </c>
      <c r="O37" s="10">
        <v>814350</v>
      </c>
      <c r="P37" s="10">
        <v>1357200</v>
      </c>
      <c r="Q37" s="11">
        <f t="shared" si="1"/>
        <v>542850</v>
      </c>
      <c r="R37" s="10">
        <v>15</v>
      </c>
      <c r="S37" s="11">
        <f t="shared" si="2"/>
        <v>20290140</v>
      </c>
      <c r="T37" s="12">
        <v>0.05</v>
      </c>
      <c r="U37" s="76" t="str">
        <f>IF(T37&lt;3%,"Low",IF('Main Data'!T37&lt;5%,"Mid",IF('Main Data'!T37&lt;8%,"High","Super")))</f>
        <v>High</v>
      </c>
      <c r="V37" s="86" t="str">
        <f t="shared" si="3"/>
        <v>Qualified</v>
      </c>
    </row>
    <row r="38" spans="1:22" ht="15.75" customHeight="1" x14ac:dyDescent="0.3">
      <c r="A38" s="9" t="s">
        <v>207</v>
      </c>
      <c r="B38" s="71">
        <v>42597</v>
      </c>
      <c r="C38" s="10">
        <f t="shared" si="0"/>
        <v>2016</v>
      </c>
      <c r="D38" s="10" t="s">
        <v>208</v>
      </c>
      <c r="E38" s="10" t="s">
        <v>209</v>
      </c>
      <c r="F38" s="10" t="s">
        <v>71</v>
      </c>
      <c r="G38" s="10" t="s">
        <v>106</v>
      </c>
      <c r="H38" s="10" t="s">
        <v>185</v>
      </c>
      <c r="I38" s="10" t="s">
        <v>74</v>
      </c>
      <c r="J38" s="10" t="s">
        <v>162</v>
      </c>
      <c r="K38" s="10" t="s">
        <v>59</v>
      </c>
      <c r="L38" s="10" t="s">
        <v>60</v>
      </c>
      <c r="M38" s="10" t="s">
        <v>61</v>
      </c>
      <c r="N38" s="71">
        <v>42599</v>
      </c>
      <c r="O38" s="10">
        <v>52800</v>
      </c>
      <c r="P38" s="10">
        <v>85200</v>
      </c>
      <c r="Q38" s="11">
        <f t="shared" si="1"/>
        <v>32400</v>
      </c>
      <c r="R38" s="10">
        <v>20</v>
      </c>
      <c r="S38" s="11">
        <f t="shared" si="2"/>
        <v>1698036</v>
      </c>
      <c r="T38" s="12">
        <v>7.0000000000000007E-2</v>
      </c>
      <c r="U38" s="76" t="str">
        <f>IF(T38&lt;3%,"Low",IF('Main Data'!T38&lt;5%,"Mid",IF('Main Data'!T38&lt;8%,"High","Super")))</f>
        <v>High</v>
      </c>
      <c r="V38" s="86" t="str">
        <f t="shared" si="3"/>
        <v>Qualified</v>
      </c>
    </row>
    <row r="39" spans="1:22" ht="15.75" customHeight="1" x14ac:dyDescent="0.3">
      <c r="A39" s="9" t="s">
        <v>210</v>
      </c>
      <c r="B39" s="71">
        <v>42598</v>
      </c>
      <c r="C39" s="10">
        <f t="shared" si="0"/>
        <v>2016</v>
      </c>
      <c r="D39" s="10" t="s">
        <v>211</v>
      </c>
      <c r="E39" s="10" t="s">
        <v>121</v>
      </c>
      <c r="F39" s="10" t="s">
        <v>71</v>
      </c>
      <c r="G39" s="10" t="s">
        <v>72</v>
      </c>
      <c r="H39" s="10" t="s">
        <v>122</v>
      </c>
      <c r="I39" s="10" t="s">
        <v>74</v>
      </c>
      <c r="J39" s="10" t="s">
        <v>212</v>
      </c>
      <c r="K39" s="10" t="s">
        <v>59</v>
      </c>
      <c r="L39" s="10" t="s">
        <v>67</v>
      </c>
      <c r="M39" s="10" t="s">
        <v>61</v>
      </c>
      <c r="N39" s="71">
        <v>42600</v>
      </c>
      <c r="O39" s="10">
        <v>52050</v>
      </c>
      <c r="P39" s="10">
        <v>100200</v>
      </c>
      <c r="Q39" s="11">
        <f t="shared" si="1"/>
        <v>48150</v>
      </c>
      <c r="R39" s="10">
        <v>41</v>
      </c>
      <c r="S39" s="11">
        <f t="shared" si="2"/>
        <v>4100184</v>
      </c>
      <c r="T39" s="12">
        <v>0.08</v>
      </c>
      <c r="U39" s="76" t="str">
        <f>IF(T39&lt;3%,"Low",IF('Main Data'!T39&lt;5%,"Mid",IF('Main Data'!T39&lt;8%,"High","Super")))</f>
        <v>Super</v>
      </c>
      <c r="V39" s="86" t="str">
        <f t="shared" si="3"/>
        <v>Qualified</v>
      </c>
    </row>
    <row r="40" spans="1:22" ht="15.75" customHeight="1" x14ac:dyDescent="0.3">
      <c r="A40" s="9" t="s">
        <v>213</v>
      </c>
      <c r="B40" s="71">
        <v>42599</v>
      </c>
      <c r="C40" s="10">
        <f t="shared" si="0"/>
        <v>2016</v>
      </c>
      <c r="D40" s="10" t="s">
        <v>214</v>
      </c>
      <c r="E40" s="10" t="s">
        <v>215</v>
      </c>
      <c r="F40" s="10" t="s">
        <v>71</v>
      </c>
      <c r="G40" s="10" t="s">
        <v>72</v>
      </c>
      <c r="H40" s="10" t="s">
        <v>146</v>
      </c>
      <c r="I40" s="10" t="s">
        <v>117</v>
      </c>
      <c r="J40" s="10" t="s">
        <v>216</v>
      </c>
      <c r="K40" s="10" t="s">
        <v>81</v>
      </c>
      <c r="L40" s="10" t="s">
        <v>136</v>
      </c>
      <c r="M40" s="10" t="s">
        <v>61</v>
      </c>
      <c r="N40" s="71">
        <v>42600</v>
      </c>
      <c r="O40" s="10">
        <v>28050</v>
      </c>
      <c r="P40" s="10">
        <v>33379.500000000007</v>
      </c>
      <c r="Q40" s="11">
        <f t="shared" si="1"/>
        <v>5329.5000000000073</v>
      </c>
      <c r="R40" s="10">
        <v>41</v>
      </c>
      <c r="S40" s="11">
        <f t="shared" si="2"/>
        <v>1366556.7300000002</v>
      </c>
      <c r="T40" s="12">
        <v>0.06</v>
      </c>
      <c r="U40" s="76" t="str">
        <f>IF(T40&lt;3%,"Low",IF('Main Data'!T40&lt;5%,"Mid",IF('Main Data'!T40&lt;8%,"High","Super")))</f>
        <v>High</v>
      </c>
      <c r="V40" s="86" t="str">
        <f t="shared" si="3"/>
        <v>Qualified</v>
      </c>
    </row>
    <row r="41" spans="1:22" ht="15.75" customHeight="1" x14ac:dyDescent="0.3">
      <c r="A41" s="9" t="s">
        <v>217</v>
      </c>
      <c r="B41" s="71">
        <v>42599</v>
      </c>
      <c r="C41" s="10">
        <f t="shared" si="0"/>
        <v>2016</v>
      </c>
      <c r="D41" s="10" t="s">
        <v>214</v>
      </c>
      <c r="E41" s="10" t="s">
        <v>215</v>
      </c>
      <c r="F41" s="10" t="s">
        <v>71</v>
      </c>
      <c r="G41" s="10" t="s">
        <v>72</v>
      </c>
      <c r="H41" s="10" t="s">
        <v>146</v>
      </c>
      <c r="I41" s="10" t="s">
        <v>117</v>
      </c>
      <c r="J41" s="10" t="s">
        <v>212</v>
      </c>
      <c r="K41" s="10" t="s">
        <v>59</v>
      </c>
      <c r="L41" s="10" t="s">
        <v>67</v>
      </c>
      <c r="M41" s="10" t="s">
        <v>61</v>
      </c>
      <c r="N41" s="71">
        <v>42600</v>
      </c>
      <c r="O41" s="10">
        <v>52050</v>
      </c>
      <c r="P41" s="10">
        <v>100200</v>
      </c>
      <c r="Q41" s="11">
        <f t="shared" si="1"/>
        <v>48150</v>
      </c>
      <c r="R41" s="10">
        <v>2</v>
      </c>
      <c r="S41" s="11">
        <f t="shared" si="2"/>
        <v>199398</v>
      </c>
      <c r="T41" s="12">
        <v>0.01</v>
      </c>
      <c r="U41" s="76" t="str">
        <f>IF(T41&lt;3%,"Low",IF('Main Data'!T41&lt;5%,"Mid",IF('Main Data'!T41&lt;8%,"High","Super")))</f>
        <v>Low</v>
      </c>
      <c r="V41" s="86" t="str">
        <f t="shared" si="3"/>
        <v>Not Qualified</v>
      </c>
    </row>
    <row r="42" spans="1:22" ht="15.75" customHeight="1" x14ac:dyDescent="0.3">
      <c r="A42" s="9" t="s">
        <v>218</v>
      </c>
      <c r="B42" s="71">
        <v>42599</v>
      </c>
      <c r="C42" s="10">
        <f t="shared" si="0"/>
        <v>2016</v>
      </c>
      <c r="D42" s="10" t="s">
        <v>219</v>
      </c>
      <c r="E42" s="10" t="s">
        <v>53</v>
      </c>
      <c r="F42" s="10" t="s">
        <v>54</v>
      </c>
      <c r="G42" s="10" t="s">
        <v>72</v>
      </c>
      <c r="H42" s="10" t="s">
        <v>56</v>
      </c>
      <c r="I42" s="10" t="s">
        <v>92</v>
      </c>
      <c r="J42" s="10" t="s">
        <v>197</v>
      </c>
      <c r="K42" s="10" t="s">
        <v>81</v>
      </c>
      <c r="L42" s="10" t="s">
        <v>60</v>
      </c>
      <c r="M42" s="10" t="s">
        <v>61</v>
      </c>
      <c r="N42" s="71">
        <v>42604</v>
      </c>
      <c r="O42" s="10">
        <v>151050</v>
      </c>
      <c r="P42" s="10">
        <v>239700</v>
      </c>
      <c r="Q42" s="11">
        <f t="shared" si="1"/>
        <v>88650</v>
      </c>
      <c r="R42" s="10">
        <v>34</v>
      </c>
      <c r="S42" s="11">
        <f t="shared" si="2"/>
        <v>8125830</v>
      </c>
      <c r="T42" s="12">
        <v>0.1</v>
      </c>
      <c r="U42" s="76" t="str">
        <f>IF(T42&lt;3%,"Low",IF('Main Data'!T42&lt;5%,"Mid",IF('Main Data'!T42&lt;8%,"High","Super")))</f>
        <v>Super</v>
      </c>
      <c r="V42" s="86" t="str">
        <f t="shared" si="3"/>
        <v>Qualified</v>
      </c>
    </row>
    <row r="43" spans="1:22" ht="15.75" customHeight="1" x14ac:dyDescent="0.3">
      <c r="A43" s="9" t="s">
        <v>220</v>
      </c>
      <c r="B43" s="71">
        <v>42601</v>
      </c>
      <c r="C43" s="10">
        <f t="shared" si="0"/>
        <v>2016</v>
      </c>
      <c r="D43" s="10" t="s">
        <v>221</v>
      </c>
      <c r="E43" s="10" t="s">
        <v>222</v>
      </c>
      <c r="F43" s="10" t="s">
        <v>71</v>
      </c>
      <c r="G43" s="10" t="s">
        <v>106</v>
      </c>
      <c r="H43" s="10" t="s">
        <v>155</v>
      </c>
      <c r="I43" s="10" t="s">
        <v>107</v>
      </c>
      <c r="J43" s="10" t="s">
        <v>200</v>
      </c>
      <c r="K43" s="10" t="s">
        <v>59</v>
      </c>
      <c r="L43" s="10" t="s">
        <v>136</v>
      </c>
      <c r="M43" s="10" t="s">
        <v>61</v>
      </c>
      <c r="N43" s="71">
        <v>42603</v>
      </c>
      <c r="O43" s="10">
        <v>71850</v>
      </c>
      <c r="P43" s="10">
        <v>179550</v>
      </c>
      <c r="Q43" s="11">
        <f t="shared" si="1"/>
        <v>107700</v>
      </c>
      <c r="R43" s="10">
        <v>18</v>
      </c>
      <c r="S43" s="11">
        <f t="shared" si="2"/>
        <v>3217536</v>
      </c>
      <c r="T43" s="12">
        <v>0.08</v>
      </c>
      <c r="U43" s="76" t="str">
        <f>IF(T43&lt;3%,"Low",IF('Main Data'!T43&lt;5%,"Mid",IF('Main Data'!T43&lt;8%,"High","Super")))</f>
        <v>Super</v>
      </c>
      <c r="V43" s="86" t="str">
        <f t="shared" si="3"/>
        <v>Qualified</v>
      </c>
    </row>
    <row r="44" spans="1:22" ht="15.75" customHeight="1" x14ac:dyDescent="0.3">
      <c r="A44" s="9" t="s">
        <v>223</v>
      </c>
      <c r="B44" s="71">
        <v>42603</v>
      </c>
      <c r="C44" s="10">
        <f t="shared" si="0"/>
        <v>2016</v>
      </c>
      <c r="D44" s="10" t="s">
        <v>224</v>
      </c>
      <c r="E44" s="10" t="s">
        <v>225</v>
      </c>
      <c r="F44" s="10" t="s">
        <v>71</v>
      </c>
      <c r="G44" s="10" t="s">
        <v>55</v>
      </c>
      <c r="H44" s="10" t="s">
        <v>155</v>
      </c>
      <c r="I44" s="10" t="s">
        <v>74</v>
      </c>
      <c r="J44" s="10" t="s">
        <v>226</v>
      </c>
      <c r="K44" s="10" t="s">
        <v>81</v>
      </c>
      <c r="L44" s="10" t="s">
        <v>227</v>
      </c>
      <c r="M44" s="10" t="s">
        <v>76</v>
      </c>
      <c r="N44" s="71">
        <v>42604</v>
      </c>
      <c r="O44" s="10">
        <v>132300</v>
      </c>
      <c r="P44" s="10">
        <v>314850</v>
      </c>
      <c r="Q44" s="11">
        <f t="shared" si="1"/>
        <v>182550</v>
      </c>
      <c r="R44" s="10">
        <v>8</v>
      </c>
      <c r="S44" s="11">
        <f t="shared" si="2"/>
        <v>2490463.5</v>
      </c>
      <c r="T44" s="12">
        <v>0.09</v>
      </c>
      <c r="U44" s="76" t="str">
        <f>IF(T44&lt;3%,"Low",IF('Main Data'!T44&lt;5%,"Mid",IF('Main Data'!T44&lt;8%,"High","Super")))</f>
        <v>Super</v>
      </c>
      <c r="V44" s="86" t="str">
        <f t="shared" si="3"/>
        <v>Qualified</v>
      </c>
    </row>
    <row r="45" spans="1:22" ht="15.75" customHeight="1" x14ac:dyDescent="0.3">
      <c r="A45" s="9" t="s">
        <v>228</v>
      </c>
      <c r="B45" s="71">
        <v>42603</v>
      </c>
      <c r="C45" s="10">
        <f t="shared" si="0"/>
        <v>2016</v>
      </c>
      <c r="D45" s="10" t="s">
        <v>229</v>
      </c>
      <c r="E45" s="10" t="s">
        <v>172</v>
      </c>
      <c r="F45" s="10" t="s">
        <v>54</v>
      </c>
      <c r="G45" s="10" t="s">
        <v>87</v>
      </c>
      <c r="H45" s="10" t="s">
        <v>65</v>
      </c>
      <c r="I45" s="10" t="s">
        <v>74</v>
      </c>
      <c r="J45" s="10" t="s">
        <v>102</v>
      </c>
      <c r="K45" s="10" t="s">
        <v>59</v>
      </c>
      <c r="L45" s="10" t="s">
        <v>67</v>
      </c>
      <c r="M45" s="10" t="s">
        <v>61</v>
      </c>
      <c r="N45" s="71">
        <v>42605</v>
      </c>
      <c r="O45" s="10">
        <v>16350.000000000002</v>
      </c>
      <c r="P45" s="10">
        <v>25200</v>
      </c>
      <c r="Q45" s="11">
        <f t="shared" si="1"/>
        <v>8849.9999999999982</v>
      </c>
      <c r="R45" s="10">
        <v>18</v>
      </c>
      <c r="S45" s="11">
        <f t="shared" si="2"/>
        <v>452088</v>
      </c>
      <c r="T45" s="12">
        <v>0.06</v>
      </c>
      <c r="U45" s="76" t="str">
        <f>IF(T45&lt;3%,"Low",IF('Main Data'!T45&lt;5%,"Mid",IF('Main Data'!T45&lt;8%,"High","Super")))</f>
        <v>High</v>
      </c>
      <c r="V45" s="86" t="str">
        <f t="shared" si="3"/>
        <v>Qualified</v>
      </c>
    </row>
    <row r="46" spans="1:22" ht="15.75" customHeight="1" x14ac:dyDescent="0.3">
      <c r="A46" s="9" t="s">
        <v>230</v>
      </c>
      <c r="B46" s="71">
        <v>42607</v>
      </c>
      <c r="C46" s="10">
        <f t="shared" si="0"/>
        <v>2016</v>
      </c>
      <c r="D46" s="10" t="s">
        <v>63</v>
      </c>
      <c r="E46" s="10" t="s">
        <v>64</v>
      </c>
      <c r="F46" s="10" t="s">
        <v>54</v>
      </c>
      <c r="G46" s="10" t="s">
        <v>55</v>
      </c>
      <c r="H46" s="10" t="s">
        <v>65</v>
      </c>
      <c r="I46" s="10" t="s">
        <v>117</v>
      </c>
      <c r="J46" s="10" t="s">
        <v>173</v>
      </c>
      <c r="K46" s="10" t="s">
        <v>59</v>
      </c>
      <c r="L46" s="10" t="s">
        <v>67</v>
      </c>
      <c r="M46" s="10" t="s">
        <v>76</v>
      </c>
      <c r="N46" s="71">
        <v>42609</v>
      </c>
      <c r="O46" s="10">
        <v>37800</v>
      </c>
      <c r="P46" s="10">
        <v>60000</v>
      </c>
      <c r="Q46" s="11">
        <f t="shared" si="1"/>
        <v>22200</v>
      </c>
      <c r="R46" s="10">
        <v>19</v>
      </c>
      <c r="S46" s="11">
        <f t="shared" si="2"/>
        <v>1134600</v>
      </c>
      <c r="T46" s="12">
        <v>0.09</v>
      </c>
      <c r="U46" s="76" t="str">
        <f>IF(T46&lt;3%,"Low",IF('Main Data'!T46&lt;5%,"Mid",IF('Main Data'!T46&lt;8%,"High","Super")))</f>
        <v>Super</v>
      </c>
      <c r="V46" s="86" t="str">
        <f t="shared" si="3"/>
        <v>Qualified</v>
      </c>
    </row>
    <row r="47" spans="1:22" ht="15.75" customHeight="1" x14ac:dyDescent="0.3">
      <c r="A47" s="9" t="s">
        <v>231</v>
      </c>
      <c r="B47" s="71">
        <v>42608</v>
      </c>
      <c r="C47" s="10">
        <f t="shared" si="0"/>
        <v>2016</v>
      </c>
      <c r="D47" s="10" t="s">
        <v>232</v>
      </c>
      <c r="E47" s="10" t="s">
        <v>233</v>
      </c>
      <c r="F47" s="10" t="s">
        <v>54</v>
      </c>
      <c r="G47" s="10" t="s">
        <v>55</v>
      </c>
      <c r="H47" s="10" t="s">
        <v>65</v>
      </c>
      <c r="I47" s="10" t="s">
        <v>57</v>
      </c>
      <c r="J47" s="10" t="s">
        <v>234</v>
      </c>
      <c r="K47" s="10" t="s">
        <v>59</v>
      </c>
      <c r="L47" s="10" t="s">
        <v>60</v>
      </c>
      <c r="M47" s="10" t="s">
        <v>61</v>
      </c>
      <c r="N47" s="71">
        <v>42609</v>
      </c>
      <c r="O47" s="10">
        <v>208200</v>
      </c>
      <c r="P47" s="10">
        <v>335700</v>
      </c>
      <c r="Q47" s="11">
        <f t="shared" si="1"/>
        <v>127500</v>
      </c>
      <c r="R47" s="10">
        <v>26</v>
      </c>
      <c r="S47" s="11">
        <f t="shared" si="2"/>
        <v>8694630</v>
      </c>
      <c r="T47" s="12">
        <v>0.1</v>
      </c>
      <c r="U47" s="76" t="str">
        <f>IF(T47&lt;3%,"Low",IF('Main Data'!T47&lt;5%,"Mid",IF('Main Data'!T47&lt;8%,"High","Super")))</f>
        <v>Super</v>
      </c>
      <c r="V47" s="86" t="str">
        <f t="shared" si="3"/>
        <v>Qualified</v>
      </c>
    </row>
    <row r="48" spans="1:22" ht="15.75" customHeight="1" x14ac:dyDescent="0.3">
      <c r="A48" s="9" t="s">
        <v>235</v>
      </c>
      <c r="B48" s="71">
        <v>42608</v>
      </c>
      <c r="C48" s="10">
        <f t="shared" si="0"/>
        <v>2016</v>
      </c>
      <c r="D48" s="10" t="s">
        <v>236</v>
      </c>
      <c r="E48" s="10" t="s">
        <v>237</v>
      </c>
      <c r="F48" s="10" t="s">
        <v>71</v>
      </c>
      <c r="G48" s="10" t="s">
        <v>72</v>
      </c>
      <c r="H48" s="10" t="s">
        <v>112</v>
      </c>
      <c r="I48" s="10" t="s">
        <v>107</v>
      </c>
      <c r="J48" s="10" t="s">
        <v>238</v>
      </c>
      <c r="K48" s="10" t="s">
        <v>59</v>
      </c>
      <c r="L48" s="10" t="s">
        <v>67</v>
      </c>
      <c r="M48" s="10" t="s">
        <v>61</v>
      </c>
      <c r="N48" s="71">
        <v>42610</v>
      </c>
      <c r="O48" s="10">
        <v>323400</v>
      </c>
      <c r="P48" s="10">
        <v>548250</v>
      </c>
      <c r="Q48" s="11">
        <f t="shared" si="1"/>
        <v>224850</v>
      </c>
      <c r="R48" s="10">
        <v>45</v>
      </c>
      <c r="S48" s="11">
        <f t="shared" si="2"/>
        <v>24616425</v>
      </c>
      <c r="T48" s="12">
        <v>0.1</v>
      </c>
      <c r="U48" s="76" t="str">
        <f>IF(T48&lt;3%,"Low",IF('Main Data'!T48&lt;5%,"Mid",IF('Main Data'!T48&lt;8%,"High","Super")))</f>
        <v>Super</v>
      </c>
      <c r="V48" s="86" t="str">
        <f t="shared" si="3"/>
        <v>Qualified</v>
      </c>
    </row>
    <row r="49" spans="1:22" ht="15.75" customHeight="1" x14ac:dyDescent="0.3">
      <c r="A49" s="9" t="s">
        <v>239</v>
      </c>
      <c r="B49" s="71">
        <v>42609</v>
      </c>
      <c r="C49" s="10">
        <f t="shared" si="0"/>
        <v>2016</v>
      </c>
      <c r="D49" s="10" t="s">
        <v>240</v>
      </c>
      <c r="E49" s="10" t="s">
        <v>241</v>
      </c>
      <c r="F49" s="10" t="s">
        <v>71</v>
      </c>
      <c r="G49" s="10" t="s">
        <v>87</v>
      </c>
      <c r="H49" s="10" t="s">
        <v>146</v>
      </c>
      <c r="I49" s="10" t="s">
        <v>57</v>
      </c>
      <c r="J49" s="10" t="s">
        <v>242</v>
      </c>
      <c r="K49" s="10" t="s">
        <v>81</v>
      </c>
      <c r="L49" s="10" t="s">
        <v>60</v>
      </c>
      <c r="M49" s="10" t="s">
        <v>76</v>
      </c>
      <c r="N49" s="71">
        <v>42610</v>
      </c>
      <c r="O49" s="10">
        <v>296700</v>
      </c>
      <c r="P49" s="10">
        <v>689850</v>
      </c>
      <c r="Q49" s="11">
        <f t="shared" si="1"/>
        <v>393150</v>
      </c>
      <c r="R49" s="10">
        <v>14</v>
      </c>
      <c r="S49" s="11">
        <f t="shared" si="2"/>
        <v>9644103</v>
      </c>
      <c r="T49" s="12">
        <v>0.02</v>
      </c>
      <c r="U49" s="76" t="str">
        <f>IF(T49&lt;3%,"Low",IF('Main Data'!T49&lt;5%,"Mid",IF('Main Data'!T49&lt;8%,"High","Super")))</f>
        <v>Low</v>
      </c>
      <c r="V49" s="86" t="str">
        <f t="shared" si="3"/>
        <v>Qualified</v>
      </c>
    </row>
    <row r="50" spans="1:22" ht="15.75" customHeight="1" x14ac:dyDescent="0.3">
      <c r="A50" s="9" t="s">
        <v>243</v>
      </c>
      <c r="B50" s="71">
        <v>42613</v>
      </c>
      <c r="C50" s="10">
        <f t="shared" si="0"/>
        <v>2016</v>
      </c>
      <c r="D50" s="10" t="s">
        <v>244</v>
      </c>
      <c r="E50" s="10" t="s">
        <v>245</v>
      </c>
      <c r="F50" s="10" t="s">
        <v>71</v>
      </c>
      <c r="G50" s="10" t="s">
        <v>55</v>
      </c>
      <c r="H50" s="10" t="s">
        <v>146</v>
      </c>
      <c r="I50" s="10" t="s">
        <v>57</v>
      </c>
      <c r="J50" s="10" t="s">
        <v>246</v>
      </c>
      <c r="K50" s="10" t="s">
        <v>81</v>
      </c>
      <c r="L50" s="10" t="s">
        <v>227</v>
      </c>
      <c r="M50" s="10" t="s">
        <v>61</v>
      </c>
      <c r="N50" s="71">
        <v>42614</v>
      </c>
      <c r="O50" s="10">
        <v>148650</v>
      </c>
      <c r="P50" s="10">
        <v>239850</v>
      </c>
      <c r="Q50" s="11">
        <f t="shared" si="1"/>
        <v>91200</v>
      </c>
      <c r="R50" s="10">
        <v>7</v>
      </c>
      <c r="S50" s="11">
        <f t="shared" si="2"/>
        <v>1671754.5</v>
      </c>
      <c r="T50" s="12">
        <v>0.03</v>
      </c>
      <c r="U50" s="76" t="str">
        <f>IF(T50&lt;3%,"Low",IF('Main Data'!T50&lt;5%,"Mid",IF('Main Data'!T50&lt;8%,"High","Super")))</f>
        <v>Mid</v>
      </c>
      <c r="V50" s="86" t="str">
        <f t="shared" si="3"/>
        <v>Not Qualified</v>
      </c>
    </row>
    <row r="51" spans="1:22" ht="15.75" customHeight="1" x14ac:dyDescent="0.3">
      <c r="A51" s="9" t="s">
        <v>247</v>
      </c>
      <c r="B51" s="71">
        <v>42613</v>
      </c>
      <c r="C51" s="10">
        <f t="shared" si="0"/>
        <v>2016</v>
      </c>
      <c r="D51" s="10" t="s">
        <v>202</v>
      </c>
      <c r="E51" s="10" t="s">
        <v>189</v>
      </c>
      <c r="F51" s="10" t="s">
        <v>54</v>
      </c>
      <c r="G51" s="10" t="s">
        <v>55</v>
      </c>
      <c r="H51" s="10" t="s">
        <v>56</v>
      </c>
      <c r="I51" s="10" t="s">
        <v>107</v>
      </c>
      <c r="J51" s="10" t="s">
        <v>248</v>
      </c>
      <c r="K51" s="10" t="s">
        <v>59</v>
      </c>
      <c r="L51" s="10" t="s">
        <v>67</v>
      </c>
      <c r="M51" s="10" t="s">
        <v>61</v>
      </c>
      <c r="N51" s="71">
        <v>42614</v>
      </c>
      <c r="O51" s="10">
        <v>56250</v>
      </c>
      <c r="P51" s="10">
        <v>106200</v>
      </c>
      <c r="Q51" s="11">
        <f t="shared" si="1"/>
        <v>49950</v>
      </c>
      <c r="R51" s="10">
        <v>29</v>
      </c>
      <c r="S51" s="11">
        <f t="shared" si="2"/>
        <v>3075552</v>
      </c>
      <c r="T51" s="12">
        <v>0.04</v>
      </c>
      <c r="U51" s="76" t="str">
        <f>IF(T51&lt;3%,"Low",IF('Main Data'!T51&lt;5%,"Mid",IF('Main Data'!T51&lt;8%,"High","Super")))</f>
        <v>Mid</v>
      </c>
      <c r="V51" s="86" t="str">
        <f t="shared" si="3"/>
        <v>Qualified</v>
      </c>
    </row>
    <row r="52" spans="1:22" ht="15.75" customHeight="1" x14ac:dyDescent="0.3">
      <c r="A52" s="9" t="s">
        <v>249</v>
      </c>
      <c r="B52" s="71">
        <v>42614</v>
      </c>
      <c r="C52" s="10">
        <f t="shared" si="0"/>
        <v>2016</v>
      </c>
      <c r="D52" s="10" t="s">
        <v>250</v>
      </c>
      <c r="E52" s="10" t="s">
        <v>251</v>
      </c>
      <c r="F52" s="10" t="s">
        <v>71</v>
      </c>
      <c r="G52" s="10" t="s">
        <v>72</v>
      </c>
      <c r="H52" s="10" t="s">
        <v>122</v>
      </c>
      <c r="I52" s="10" t="s">
        <v>57</v>
      </c>
      <c r="J52" s="10" t="s">
        <v>252</v>
      </c>
      <c r="K52" s="10" t="s">
        <v>253</v>
      </c>
      <c r="L52" s="10" t="s">
        <v>136</v>
      </c>
      <c r="M52" s="10" t="s">
        <v>61</v>
      </c>
      <c r="N52" s="71">
        <v>42615</v>
      </c>
      <c r="O52" s="10">
        <v>82500</v>
      </c>
      <c r="P52" s="10">
        <v>183300</v>
      </c>
      <c r="Q52" s="11">
        <f t="shared" si="1"/>
        <v>100800</v>
      </c>
      <c r="R52" s="10">
        <v>35</v>
      </c>
      <c r="S52" s="11">
        <f t="shared" si="2"/>
        <v>6415500</v>
      </c>
      <c r="T52" s="12">
        <v>0</v>
      </c>
      <c r="U52" s="76" t="str">
        <f>IF(T52&lt;3%,"Low",IF('Main Data'!T52&lt;5%,"Mid",IF('Main Data'!T52&lt;8%,"High","Super")))</f>
        <v>Low</v>
      </c>
      <c r="V52" s="86" t="str">
        <f t="shared" si="3"/>
        <v>Qualified</v>
      </c>
    </row>
    <row r="53" spans="1:22" ht="15.75" customHeight="1" x14ac:dyDescent="0.3">
      <c r="A53" s="9" t="s">
        <v>254</v>
      </c>
      <c r="B53" s="71">
        <v>42614</v>
      </c>
      <c r="C53" s="10">
        <f t="shared" si="0"/>
        <v>2016</v>
      </c>
      <c r="D53" s="10" t="s">
        <v>255</v>
      </c>
      <c r="E53" s="10" t="s">
        <v>150</v>
      </c>
      <c r="F53" s="10" t="s">
        <v>71</v>
      </c>
      <c r="G53" s="10" t="s">
        <v>106</v>
      </c>
      <c r="H53" s="10" t="s">
        <v>88</v>
      </c>
      <c r="I53" s="10" t="s">
        <v>107</v>
      </c>
      <c r="J53" s="10" t="s">
        <v>256</v>
      </c>
      <c r="K53" s="10" t="s">
        <v>59</v>
      </c>
      <c r="L53" s="10" t="s">
        <v>60</v>
      </c>
      <c r="M53" s="10" t="s">
        <v>61</v>
      </c>
      <c r="N53" s="71">
        <v>42616</v>
      </c>
      <c r="O53" s="10">
        <v>204600</v>
      </c>
      <c r="P53" s="10">
        <v>314700</v>
      </c>
      <c r="Q53" s="11">
        <f t="shared" si="1"/>
        <v>110100</v>
      </c>
      <c r="R53" s="10">
        <v>47</v>
      </c>
      <c r="S53" s="11">
        <f t="shared" si="2"/>
        <v>14759430</v>
      </c>
      <c r="T53" s="12">
        <v>0.1</v>
      </c>
      <c r="U53" s="76" t="str">
        <f>IF(T53&lt;3%,"Low",IF('Main Data'!T53&lt;5%,"Mid",IF('Main Data'!T53&lt;8%,"High","Super")))</f>
        <v>Super</v>
      </c>
      <c r="V53" s="86" t="str">
        <f t="shared" si="3"/>
        <v>Qualified</v>
      </c>
    </row>
    <row r="54" spans="1:22" ht="15.75" customHeight="1" x14ac:dyDescent="0.3">
      <c r="A54" s="9" t="s">
        <v>257</v>
      </c>
      <c r="B54" s="71">
        <v>42615</v>
      </c>
      <c r="C54" s="10">
        <f t="shared" si="0"/>
        <v>2016</v>
      </c>
      <c r="D54" s="10" t="s">
        <v>219</v>
      </c>
      <c r="E54" s="10" t="s">
        <v>53</v>
      </c>
      <c r="F54" s="10" t="s">
        <v>54</v>
      </c>
      <c r="G54" s="10" t="s">
        <v>87</v>
      </c>
      <c r="H54" s="10" t="s">
        <v>56</v>
      </c>
      <c r="I54" s="10" t="s">
        <v>57</v>
      </c>
      <c r="J54" s="10" t="s">
        <v>135</v>
      </c>
      <c r="K54" s="10" t="s">
        <v>59</v>
      </c>
      <c r="L54" s="10" t="s">
        <v>136</v>
      </c>
      <c r="M54" s="10" t="s">
        <v>61</v>
      </c>
      <c r="N54" s="71">
        <v>42615</v>
      </c>
      <c r="O54" s="10">
        <v>51300</v>
      </c>
      <c r="P54" s="10">
        <v>125100</v>
      </c>
      <c r="Q54" s="11">
        <f t="shared" si="1"/>
        <v>73800</v>
      </c>
      <c r="R54" s="10">
        <v>24</v>
      </c>
      <c r="S54" s="11">
        <f t="shared" si="2"/>
        <v>2989890</v>
      </c>
      <c r="T54" s="12">
        <v>0.1</v>
      </c>
      <c r="U54" s="76" t="str">
        <f>IF(T54&lt;3%,"Low",IF('Main Data'!T54&lt;5%,"Mid",IF('Main Data'!T54&lt;8%,"High","Super")))</f>
        <v>Super</v>
      </c>
      <c r="V54" s="86" t="str">
        <f t="shared" si="3"/>
        <v>Qualified</v>
      </c>
    </row>
    <row r="55" spans="1:22" ht="15.75" customHeight="1" x14ac:dyDescent="0.3">
      <c r="A55" s="9" t="s">
        <v>258</v>
      </c>
      <c r="B55" s="71">
        <v>42616</v>
      </c>
      <c r="C55" s="10">
        <f t="shared" si="0"/>
        <v>2016</v>
      </c>
      <c r="D55" s="10" t="s">
        <v>259</v>
      </c>
      <c r="E55" s="10" t="s">
        <v>260</v>
      </c>
      <c r="F55" s="10" t="s">
        <v>261</v>
      </c>
      <c r="G55" s="10" t="s">
        <v>106</v>
      </c>
      <c r="H55" s="10" t="s">
        <v>146</v>
      </c>
      <c r="I55" s="10" t="s">
        <v>74</v>
      </c>
      <c r="J55" s="10" t="s">
        <v>142</v>
      </c>
      <c r="K55" s="10" t="s">
        <v>59</v>
      </c>
      <c r="L55" s="10" t="s">
        <v>60</v>
      </c>
      <c r="M55" s="10" t="s">
        <v>76</v>
      </c>
      <c r="N55" s="71">
        <v>42617</v>
      </c>
      <c r="O55" s="10">
        <v>68850</v>
      </c>
      <c r="P55" s="10">
        <v>109200</v>
      </c>
      <c r="Q55" s="11">
        <f t="shared" si="1"/>
        <v>40350</v>
      </c>
      <c r="R55" s="10">
        <v>2</v>
      </c>
      <c r="S55" s="11">
        <f t="shared" si="2"/>
        <v>209664</v>
      </c>
      <c r="T55" s="12">
        <v>0.08</v>
      </c>
      <c r="U55" s="76" t="str">
        <f>IF(T55&lt;3%,"Low",IF('Main Data'!T55&lt;5%,"Mid",IF('Main Data'!T55&lt;8%,"High","Super")))</f>
        <v>Super</v>
      </c>
      <c r="V55" s="86" t="str">
        <f t="shared" si="3"/>
        <v>Not Qualified</v>
      </c>
    </row>
    <row r="56" spans="1:22" ht="15.75" customHeight="1" x14ac:dyDescent="0.3">
      <c r="A56" s="9" t="s">
        <v>262</v>
      </c>
      <c r="B56" s="71">
        <v>42616</v>
      </c>
      <c r="C56" s="10">
        <f t="shared" si="0"/>
        <v>2016</v>
      </c>
      <c r="D56" s="10" t="s">
        <v>263</v>
      </c>
      <c r="E56" s="10" t="s">
        <v>264</v>
      </c>
      <c r="F56" s="10" t="s">
        <v>54</v>
      </c>
      <c r="G56" s="10" t="s">
        <v>72</v>
      </c>
      <c r="H56" s="10" t="s">
        <v>56</v>
      </c>
      <c r="I56" s="10" t="s">
        <v>74</v>
      </c>
      <c r="J56" s="10" t="s">
        <v>265</v>
      </c>
      <c r="K56" s="10" t="s">
        <v>59</v>
      </c>
      <c r="L56" s="10" t="s">
        <v>60</v>
      </c>
      <c r="M56" s="10" t="s">
        <v>61</v>
      </c>
      <c r="N56" s="71">
        <v>42618</v>
      </c>
      <c r="O56" s="10">
        <v>17700</v>
      </c>
      <c r="P56" s="10">
        <v>28200</v>
      </c>
      <c r="Q56" s="11">
        <f t="shared" si="1"/>
        <v>10500</v>
      </c>
      <c r="R56" s="10">
        <v>1</v>
      </c>
      <c r="S56" s="11">
        <f t="shared" si="2"/>
        <v>26790</v>
      </c>
      <c r="T56" s="12">
        <v>0.05</v>
      </c>
      <c r="U56" s="76" t="str">
        <f>IF(T56&lt;3%,"Low",IF('Main Data'!T56&lt;5%,"Mid",IF('Main Data'!T56&lt;8%,"High","Super")))</f>
        <v>High</v>
      </c>
      <c r="V56" s="86" t="str">
        <f t="shared" si="3"/>
        <v>Not Qualified</v>
      </c>
    </row>
    <row r="57" spans="1:22" ht="15.75" customHeight="1" x14ac:dyDescent="0.3">
      <c r="A57" s="9" t="s">
        <v>266</v>
      </c>
      <c r="B57" s="71">
        <v>42617</v>
      </c>
      <c r="C57" s="10">
        <f t="shared" si="0"/>
        <v>2016</v>
      </c>
      <c r="D57" s="10" t="s">
        <v>267</v>
      </c>
      <c r="E57" s="10" t="s">
        <v>268</v>
      </c>
      <c r="F57" s="10" t="s">
        <v>71</v>
      </c>
      <c r="G57" s="10" t="s">
        <v>55</v>
      </c>
      <c r="H57" s="10" t="s">
        <v>146</v>
      </c>
      <c r="I57" s="10" t="s">
        <v>117</v>
      </c>
      <c r="J57" s="10" t="s">
        <v>269</v>
      </c>
      <c r="K57" s="10" t="s">
        <v>81</v>
      </c>
      <c r="L57" s="10" t="s">
        <v>60</v>
      </c>
      <c r="M57" s="10" t="s">
        <v>76</v>
      </c>
      <c r="N57" s="71">
        <v>42619</v>
      </c>
      <c r="O57" s="10">
        <v>96000</v>
      </c>
      <c r="P57" s="10">
        <v>436500</v>
      </c>
      <c r="Q57" s="11">
        <f t="shared" si="1"/>
        <v>340500</v>
      </c>
      <c r="R57" s="10">
        <v>33</v>
      </c>
      <c r="S57" s="11">
        <f t="shared" si="2"/>
        <v>14400135</v>
      </c>
      <c r="T57" s="12">
        <v>0.01</v>
      </c>
      <c r="U57" s="76" t="str">
        <f>IF(T57&lt;3%,"Low",IF('Main Data'!T57&lt;5%,"Mid",IF('Main Data'!T57&lt;8%,"High","Super")))</f>
        <v>Low</v>
      </c>
      <c r="V57" s="86" t="str">
        <f t="shared" si="3"/>
        <v>Qualified</v>
      </c>
    </row>
    <row r="58" spans="1:22" ht="15.75" customHeight="1" x14ac:dyDescent="0.3">
      <c r="A58" s="9" t="s">
        <v>270</v>
      </c>
      <c r="B58" s="71">
        <v>42620</v>
      </c>
      <c r="C58" s="10">
        <f t="shared" si="0"/>
        <v>2016</v>
      </c>
      <c r="D58" s="10" t="s">
        <v>271</v>
      </c>
      <c r="E58" s="10" t="s">
        <v>154</v>
      </c>
      <c r="F58" s="10" t="s">
        <v>71</v>
      </c>
      <c r="G58" s="10" t="s">
        <v>106</v>
      </c>
      <c r="H58" s="10" t="s">
        <v>155</v>
      </c>
      <c r="I58" s="10" t="s">
        <v>74</v>
      </c>
      <c r="J58" s="10" t="s">
        <v>272</v>
      </c>
      <c r="K58" s="10" t="s">
        <v>59</v>
      </c>
      <c r="L58" s="10" t="s">
        <v>60</v>
      </c>
      <c r="M58" s="10" t="s">
        <v>61</v>
      </c>
      <c r="N58" s="71">
        <v>42620</v>
      </c>
      <c r="O58" s="10">
        <v>57600</v>
      </c>
      <c r="P58" s="10">
        <v>94500</v>
      </c>
      <c r="Q58" s="11">
        <f t="shared" si="1"/>
        <v>36900</v>
      </c>
      <c r="R58" s="10">
        <v>42</v>
      </c>
      <c r="S58" s="11">
        <f t="shared" si="2"/>
        <v>3962385</v>
      </c>
      <c r="T58" s="12">
        <v>7.0000000000000007E-2</v>
      </c>
      <c r="U58" s="76" t="str">
        <f>IF(T58&lt;3%,"Low",IF('Main Data'!T58&lt;5%,"Mid",IF('Main Data'!T58&lt;8%,"High","Super")))</f>
        <v>High</v>
      </c>
      <c r="V58" s="86" t="str">
        <f t="shared" si="3"/>
        <v>Qualified</v>
      </c>
    </row>
    <row r="59" spans="1:22" ht="15.75" customHeight="1" x14ac:dyDescent="0.3">
      <c r="A59" s="9" t="s">
        <v>273</v>
      </c>
      <c r="B59" s="71">
        <v>42621</v>
      </c>
      <c r="C59" s="10">
        <f t="shared" si="0"/>
        <v>2016</v>
      </c>
      <c r="D59" s="10" t="s">
        <v>274</v>
      </c>
      <c r="E59" s="10" t="s">
        <v>275</v>
      </c>
      <c r="F59" s="10" t="s">
        <v>71</v>
      </c>
      <c r="G59" s="10" t="s">
        <v>55</v>
      </c>
      <c r="H59" s="10" t="s">
        <v>146</v>
      </c>
      <c r="I59" s="10" t="s">
        <v>117</v>
      </c>
      <c r="J59" s="10" t="s">
        <v>276</v>
      </c>
      <c r="K59" s="10" t="s">
        <v>81</v>
      </c>
      <c r="L59" s="10" t="s">
        <v>60</v>
      </c>
      <c r="M59" s="10" t="s">
        <v>61</v>
      </c>
      <c r="N59" s="71">
        <v>42622</v>
      </c>
      <c r="O59" s="10">
        <v>2347500</v>
      </c>
      <c r="P59" s="10">
        <v>4514550</v>
      </c>
      <c r="Q59" s="11">
        <f t="shared" si="1"/>
        <v>2167050</v>
      </c>
      <c r="R59" s="10">
        <v>14</v>
      </c>
      <c r="S59" s="11">
        <f t="shared" si="2"/>
        <v>62752245</v>
      </c>
      <c r="T59" s="12">
        <v>0.1</v>
      </c>
      <c r="U59" s="76" t="str">
        <f>IF(T59&lt;3%,"Low",IF('Main Data'!T59&lt;5%,"Mid",IF('Main Data'!T59&lt;8%,"High","Super")))</f>
        <v>Super</v>
      </c>
      <c r="V59" s="86" t="str">
        <f t="shared" si="3"/>
        <v>Qualified</v>
      </c>
    </row>
    <row r="60" spans="1:22" ht="15.75" customHeight="1" x14ac:dyDescent="0.3">
      <c r="A60" s="9" t="s">
        <v>277</v>
      </c>
      <c r="B60" s="71">
        <v>42622</v>
      </c>
      <c r="C60" s="10">
        <f t="shared" si="0"/>
        <v>2016</v>
      </c>
      <c r="D60" s="10" t="s">
        <v>278</v>
      </c>
      <c r="E60" s="10" t="s">
        <v>279</v>
      </c>
      <c r="F60" s="10" t="s">
        <v>71</v>
      </c>
      <c r="G60" s="10" t="s">
        <v>72</v>
      </c>
      <c r="H60" s="10" t="s">
        <v>155</v>
      </c>
      <c r="I60" s="10" t="s">
        <v>92</v>
      </c>
      <c r="J60" s="10" t="s">
        <v>280</v>
      </c>
      <c r="K60" s="10" t="s">
        <v>59</v>
      </c>
      <c r="L60" s="10" t="s">
        <v>67</v>
      </c>
      <c r="M60" s="10" t="s">
        <v>61</v>
      </c>
      <c r="N60" s="71">
        <v>42626</v>
      </c>
      <c r="O60" s="10">
        <v>34350</v>
      </c>
      <c r="P60" s="10">
        <v>53700</v>
      </c>
      <c r="Q60" s="11">
        <f t="shared" si="1"/>
        <v>19350</v>
      </c>
      <c r="R60" s="10">
        <v>38</v>
      </c>
      <c r="S60" s="11">
        <f t="shared" si="2"/>
        <v>2037378</v>
      </c>
      <c r="T60" s="12">
        <v>0.06</v>
      </c>
      <c r="U60" s="76" t="str">
        <f>IF(T60&lt;3%,"Low",IF('Main Data'!T60&lt;5%,"Mid",IF('Main Data'!T60&lt;8%,"High","Super")))</f>
        <v>High</v>
      </c>
      <c r="V60" s="86" t="str">
        <f t="shared" si="3"/>
        <v>Qualified</v>
      </c>
    </row>
    <row r="61" spans="1:22" ht="15.75" customHeight="1" x14ac:dyDescent="0.3">
      <c r="A61" s="9" t="s">
        <v>281</v>
      </c>
      <c r="B61" s="71">
        <v>42623</v>
      </c>
      <c r="C61" s="10">
        <f t="shared" si="0"/>
        <v>2016</v>
      </c>
      <c r="D61" s="10" t="s">
        <v>282</v>
      </c>
      <c r="E61" s="10" t="s">
        <v>283</v>
      </c>
      <c r="F61" s="10" t="s">
        <v>261</v>
      </c>
      <c r="G61" s="10" t="s">
        <v>55</v>
      </c>
      <c r="H61" s="10" t="s">
        <v>194</v>
      </c>
      <c r="I61" s="10" t="s">
        <v>57</v>
      </c>
      <c r="J61" s="10" t="s">
        <v>284</v>
      </c>
      <c r="K61" s="10" t="s">
        <v>59</v>
      </c>
      <c r="L61" s="10" t="s">
        <v>60</v>
      </c>
      <c r="M61" s="10" t="s">
        <v>76</v>
      </c>
      <c r="N61" s="71">
        <v>42623</v>
      </c>
      <c r="O61" s="10">
        <v>33750</v>
      </c>
      <c r="P61" s="10">
        <v>55350</v>
      </c>
      <c r="Q61" s="11">
        <f t="shared" si="1"/>
        <v>21600</v>
      </c>
      <c r="R61" s="10">
        <v>35</v>
      </c>
      <c r="S61" s="11">
        <f t="shared" si="2"/>
        <v>1935589.5</v>
      </c>
      <c r="T61" s="12">
        <v>0.03</v>
      </c>
      <c r="U61" s="76" t="str">
        <f>IF(T61&lt;3%,"Low",IF('Main Data'!T61&lt;5%,"Mid",IF('Main Data'!T61&lt;8%,"High","Super")))</f>
        <v>Mid</v>
      </c>
      <c r="V61" s="86" t="str">
        <f t="shared" si="3"/>
        <v>Qualified</v>
      </c>
    </row>
    <row r="62" spans="1:22" ht="15.75" customHeight="1" x14ac:dyDescent="0.3">
      <c r="A62" s="9" t="s">
        <v>285</v>
      </c>
      <c r="B62" s="71">
        <v>42623</v>
      </c>
      <c r="C62" s="10">
        <f t="shared" si="0"/>
        <v>2016</v>
      </c>
      <c r="D62" s="10" t="s">
        <v>286</v>
      </c>
      <c r="E62" s="10" t="s">
        <v>133</v>
      </c>
      <c r="F62" s="10" t="s">
        <v>261</v>
      </c>
      <c r="G62" s="10" t="s">
        <v>106</v>
      </c>
      <c r="H62" s="10" t="s">
        <v>194</v>
      </c>
      <c r="I62" s="10" t="s">
        <v>117</v>
      </c>
      <c r="J62" s="10" t="s">
        <v>287</v>
      </c>
      <c r="K62" s="10" t="s">
        <v>59</v>
      </c>
      <c r="L62" s="10" t="s">
        <v>60</v>
      </c>
      <c r="M62" s="10" t="s">
        <v>76</v>
      </c>
      <c r="N62" s="71">
        <v>42623</v>
      </c>
      <c r="O62" s="10">
        <v>185850</v>
      </c>
      <c r="P62" s="10">
        <v>299700</v>
      </c>
      <c r="Q62" s="11">
        <f t="shared" si="1"/>
        <v>113850</v>
      </c>
      <c r="R62" s="10">
        <v>13</v>
      </c>
      <c r="S62" s="11">
        <f t="shared" si="2"/>
        <v>3866130</v>
      </c>
      <c r="T62" s="12">
        <v>0.1</v>
      </c>
      <c r="U62" s="76" t="str">
        <f>IF(T62&lt;3%,"Low",IF('Main Data'!T62&lt;5%,"Mid",IF('Main Data'!T62&lt;8%,"High","Super")))</f>
        <v>Super</v>
      </c>
      <c r="V62" s="86" t="str">
        <f t="shared" si="3"/>
        <v>Qualified</v>
      </c>
    </row>
    <row r="63" spans="1:22" ht="15.75" customHeight="1" x14ac:dyDescent="0.3">
      <c r="A63" s="9" t="s">
        <v>288</v>
      </c>
      <c r="B63" s="71">
        <v>42625</v>
      </c>
      <c r="C63" s="10">
        <f t="shared" si="0"/>
        <v>2016</v>
      </c>
      <c r="D63" s="10" t="s">
        <v>289</v>
      </c>
      <c r="E63" s="10" t="s">
        <v>290</v>
      </c>
      <c r="F63" s="10" t="s">
        <v>71</v>
      </c>
      <c r="G63" s="10" t="s">
        <v>72</v>
      </c>
      <c r="H63" s="10" t="s">
        <v>88</v>
      </c>
      <c r="I63" s="10" t="s">
        <v>117</v>
      </c>
      <c r="J63" s="10" t="s">
        <v>291</v>
      </c>
      <c r="K63" s="10" t="s">
        <v>59</v>
      </c>
      <c r="L63" s="10" t="s">
        <v>60</v>
      </c>
      <c r="M63" s="10" t="s">
        <v>61</v>
      </c>
      <c r="N63" s="71">
        <v>42625</v>
      </c>
      <c r="O63" s="10">
        <v>133800</v>
      </c>
      <c r="P63" s="10">
        <v>446100</v>
      </c>
      <c r="Q63" s="11">
        <f t="shared" si="1"/>
        <v>312300</v>
      </c>
      <c r="R63" s="10">
        <v>14</v>
      </c>
      <c r="S63" s="11">
        <f t="shared" si="2"/>
        <v>6236478</v>
      </c>
      <c r="T63" s="12">
        <v>0.02</v>
      </c>
      <c r="U63" s="76" t="str">
        <f>IF(T63&lt;3%,"Low",IF('Main Data'!T63&lt;5%,"Mid",IF('Main Data'!T63&lt;8%,"High","Super")))</f>
        <v>Low</v>
      </c>
      <c r="V63" s="86" t="str">
        <f t="shared" si="3"/>
        <v>Qualified</v>
      </c>
    </row>
    <row r="64" spans="1:22" ht="15.75" customHeight="1" x14ac:dyDescent="0.3">
      <c r="A64" s="9" t="s">
        <v>292</v>
      </c>
      <c r="B64" s="71">
        <v>42625</v>
      </c>
      <c r="C64" s="10">
        <f t="shared" si="0"/>
        <v>2016</v>
      </c>
      <c r="D64" s="10" t="s">
        <v>293</v>
      </c>
      <c r="E64" s="10" t="s">
        <v>145</v>
      </c>
      <c r="F64" s="10" t="s">
        <v>71</v>
      </c>
      <c r="G64" s="10" t="s">
        <v>106</v>
      </c>
      <c r="H64" s="10" t="s">
        <v>146</v>
      </c>
      <c r="I64" s="10" t="s">
        <v>107</v>
      </c>
      <c r="J64" s="10" t="s">
        <v>294</v>
      </c>
      <c r="K64" s="10" t="s">
        <v>81</v>
      </c>
      <c r="L64" s="10" t="s">
        <v>60</v>
      </c>
      <c r="M64" s="10" t="s">
        <v>61</v>
      </c>
      <c r="N64" s="71">
        <v>42627</v>
      </c>
      <c r="O64" s="10">
        <v>908850</v>
      </c>
      <c r="P64" s="10">
        <v>1514700</v>
      </c>
      <c r="Q64" s="11">
        <f t="shared" si="1"/>
        <v>605850</v>
      </c>
      <c r="R64" s="10">
        <v>33</v>
      </c>
      <c r="S64" s="11">
        <f t="shared" si="2"/>
        <v>49909365</v>
      </c>
      <c r="T64" s="12">
        <v>0.05</v>
      </c>
      <c r="U64" s="76" t="str">
        <f>IF(T64&lt;3%,"Low",IF('Main Data'!T64&lt;5%,"Mid",IF('Main Data'!T64&lt;8%,"High","Super")))</f>
        <v>High</v>
      </c>
      <c r="V64" s="86" t="str">
        <f t="shared" si="3"/>
        <v>Qualified</v>
      </c>
    </row>
    <row r="65" spans="1:22" ht="15.75" customHeight="1" x14ac:dyDescent="0.3">
      <c r="A65" s="9" t="s">
        <v>295</v>
      </c>
      <c r="B65" s="71">
        <v>42625</v>
      </c>
      <c r="C65" s="10">
        <f t="shared" si="0"/>
        <v>2016</v>
      </c>
      <c r="D65" s="10" t="s">
        <v>296</v>
      </c>
      <c r="E65" s="10" t="s">
        <v>53</v>
      </c>
      <c r="F65" s="10" t="s">
        <v>54</v>
      </c>
      <c r="G65" s="10" t="s">
        <v>87</v>
      </c>
      <c r="H65" s="10" t="s">
        <v>56</v>
      </c>
      <c r="I65" s="10" t="s">
        <v>92</v>
      </c>
      <c r="J65" s="10" t="s">
        <v>297</v>
      </c>
      <c r="K65" s="10" t="s">
        <v>59</v>
      </c>
      <c r="L65" s="10" t="s">
        <v>67</v>
      </c>
      <c r="M65" s="10" t="s">
        <v>61</v>
      </c>
      <c r="N65" s="71">
        <v>42629</v>
      </c>
      <c r="O65" s="10">
        <v>52200</v>
      </c>
      <c r="P65" s="10">
        <v>81450</v>
      </c>
      <c r="Q65" s="11">
        <f t="shared" si="1"/>
        <v>29250</v>
      </c>
      <c r="R65" s="10">
        <v>29</v>
      </c>
      <c r="S65" s="11">
        <f t="shared" si="2"/>
        <v>2356348.5</v>
      </c>
      <c r="T65" s="12">
        <v>7.0000000000000007E-2</v>
      </c>
      <c r="U65" s="76" t="str">
        <f>IF(T65&lt;3%,"Low",IF('Main Data'!T65&lt;5%,"Mid",IF('Main Data'!T65&lt;8%,"High","Super")))</f>
        <v>High</v>
      </c>
      <c r="V65" s="86" t="str">
        <f t="shared" si="3"/>
        <v>Qualified</v>
      </c>
    </row>
    <row r="66" spans="1:22" ht="15.75" customHeight="1" x14ac:dyDescent="0.3">
      <c r="A66" s="9" t="s">
        <v>298</v>
      </c>
      <c r="B66" s="71">
        <v>42627</v>
      </c>
      <c r="C66" s="10">
        <f t="shared" si="0"/>
        <v>2016</v>
      </c>
      <c r="D66" s="10" t="s">
        <v>299</v>
      </c>
      <c r="E66" s="10" t="s">
        <v>165</v>
      </c>
      <c r="F66" s="10" t="s">
        <v>71</v>
      </c>
      <c r="G66" s="10" t="s">
        <v>106</v>
      </c>
      <c r="H66" s="10" t="s">
        <v>88</v>
      </c>
      <c r="I66" s="10" t="s">
        <v>92</v>
      </c>
      <c r="J66" s="10" t="s">
        <v>300</v>
      </c>
      <c r="K66" s="10" t="s">
        <v>81</v>
      </c>
      <c r="L66" s="10" t="s">
        <v>136</v>
      </c>
      <c r="M66" s="10" t="s">
        <v>61</v>
      </c>
      <c r="N66" s="71">
        <v>42629</v>
      </c>
      <c r="O66" s="10">
        <v>302700</v>
      </c>
      <c r="P66" s="10">
        <v>531150</v>
      </c>
      <c r="Q66" s="11">
        <f t="shared" si="1"/>
        <v>228450</v>
      </c>
      <c r="R66" s="10">
        <v>38</v>
      </c>
      <c r="S66" s="11">
        <f t="shared" si="2"/>
        <v>20167765.5</v>
      </c>
      <c r="T66" s="12">
        <v>0.03</v>
      </c>
      <c r="U66" s="76" t="str">
        <f>IF(T66&lt;3%,"Low",IF('Main Data'!T66&lt;5%,"Mid",IF('Main Data'!T66&lt;8%,"High","Super")))</f>
        <v>Mid</v>
      </c>
      <c r="V66" s="86" t="str">
        <f t="shared" si="3"/>
        <v>Qualified</v>
      </c>
    </row>
    <row r="67" spans="1:22" ht="15.75" customHeight="1" x14ac:dyDescent="0.3">
      <c r="A67" s="9" t="s">
        <v>301</v>
      </c>
      <c r="B67" s="71">
        <v>42629</v>
      </c>
      <c r="C67" s="10">
        <f t="shared" si="0"/>
        <v>2016</v>
      </c>
      <c r="D67" s="10" t="s">
        <v>302</v>
      </c>
      <c r="E67" s="10" t="s">
        <v>303</v>
      </c>
      <c r="F67" s="10" t="s">
        <v>71</v>
      </c>
      <c r="G67" s="10" t="s">
        <v>106</v>
      </c>
      <c r="H67" s="10" t="s">
        <v>304</v>
      </c>
      <c r="I67" s="10" t="s">
        <v>107</v>
      </c>
      <c r="J67" s="10" t="s">
        <v>305</v>
      </c>
      <c r="K67" s="10" t="s">
        <v>59</v>
      </c>
      <c r="L67" s="10" t="s">
        <v>67</v>
      </c>
      <c r="M67" s="10" t="s">
        <v>61</v>
      </c>
      <c r="N67" s="71">
        <v>42631</v>
      </c>
      <c r="O67" s="10">
        <v>26400</v>
      </c>
      <c r="P67" s="10">
        <v>50700</v>
      </c>
      <c r="Q67" s="11">
        <f t="shared" si="1"/>
        <v>24300</v>
      </c>
      <c r="R67" s="10">
        <v>34</v>
      </c>
      <c r="S67" s="11">
        <f t="shared" si="2"/>
        <v>1720251</v>
      </c>
      <c r="T67" s="12">
        <v>7.0000000000000007E-2</v>
      </c>
      <c r="U67" s="76" t="str">
        <f>IF(T67&lt;3%,"Low",IF('Main Data'!T67&lt;5%,"Mid",IF('Main Data'!T67&lt;8%,"High","Super")))</f>
        <v>High</v>
      </c>
      <c r="V67" s="86" t="str">
        <f t="shared" si="3"/>
        <v>Qualified</v>
      </c>
    </row>
    <row r="68" spans="1:22" ht="15.75" customHeight="1" x14ac:dyDescent="0.3">
      <c r="A68" s="9" t="s">
        <v>306</v>
      </c>
      <c r="B68" s="71">
        <v>42630</v>
      </c>
      <c r="C68" s="10">
        <f t="shared" si="0"/>
        <v>2016</v>
      </c>
      <c r="D68" s="10" t="s">
        <v>307</v>
      </c>
      <c r="E68" s="10" t="s">
        <v>215</v>
      </c>
      <c r="F68" s="10" t="s">
        <v>71</v>
      </c>
      <c r="G68" s="10" t="s">
        <v>55</v>
      </c>
      <c r="H68" s="10" t="s">
        <v>146</v>
      </c>
      <c r="I68" s="10" t="s">
        <v>74</v>
      </c>
      <c r="J68" s="10" t="s">
        <v>126</v>
      </c>
      <c r="K68" s="10" t="s">
        <v>59</v>
      </c>
      <c r="L68" s="10" t="s">
        <v>60</v>
      </c>
      <c r="M68" s="10" t="s">
        <v>76</v>
      </c>
      <c r="N68" s="71">
        <v>42632</v>
      </c>
      <c r="O68" s="10">
        <v>540300</v>
      </c>
      <c r="P68" s="10">
        <v>871500</v>
      </c>
      <c r="Q68" s="11">
        <f t="shared" si="1"/>
        <v>331200</v>
      </c>
      <c r="R68" s="10">
        <v>10</v>
      </c>
      <c r="S68" s="11">
        <f t="shared" si="2"/>
        <v>8636565</v>
      </c>
      <c r="T68" s="12">
        <v>0.09</v>
      </c>
      <c r="U68" s="76" t="str">
        <f>IF(T68&lt;3%,"Low",IF('Main Data'!T68&lt;5%,"Mid",IF('Main Data'!T68&lt;8%,"High","Super")))</f>
        <v>Super</v>
      </c>
      <c r="V68" s="86" t="str">
        <f t="shared" si="3"/>
        <v>Qualified</v>
      </c>
    </row>
    <row r="69" spans="1:22" ht="15.75" customHeight="1" x14ac:dyDescent="0.3">
      <c r="A69" s="9" t="s">
        <v>308</v>
      </c>
      <c r="B69" s="71">
        <v>42630</v>
      </c>
      <c r="C69" s="10">
        <f t="shared" ref="C69:C132" si="13">YEAR(B69)</f>
        <v>2016</v>
      </c>
      <c r="D69" s="10" t="s">
        <v>309</v>
      </c>
      <c r="E69" s="10" t="s">
        <v>159</v>
      </c>
      <c r="F69" s="10" t="s">
        <v>71</v>
      </c>
      <c r="G69" s="10" t="s">
        <v>72</v>
      </c>
      <c r="H69" s="10" t="s">
        <v>122</v>
      </c>
      <c r="I69" s="10" t="s">
        <v>92</v>
      </c>
      <c r="J69" s="10" t="s">
        <v>276</v>
      </c>
      <c r="K69" s="10" t="s">
        <v>81</v>
      </c>
      <c r="L69" s="10" t="s">
        <v>60</v>
      </c>
      <c r="M69" s="10" t="s">
        <v>61</v>
      </c>
      <c r="N69" s="71">
        <v>42630</v>
      </c>
      <c r="O69" s="10">
        <v>2347500</v>
      </c>
      <c r="P69" s="10">
        <v>4514550</v>
      </c>
      <c r="Q69" s="11">
        <f t="shared" ref="Q69:Q132" si="14">P69-O69</f>
        <v>2167050</v>
      </c>
      <c r="R69" s="10">
        <v>38</v>
      </c>
      <c r="S69" s="11">
        <f t="shared" ref="S69:S132" si="15">(R69*P69)-(P69*T69)</f>
        <v>171146590.5</v>
      </c>
      <c r="T69" s="12">
        <v>0.09</v>
      </c>
      <c r="U69" s="76" t="str">
        <f>IF(T69&lt;3%,"Low",IF('Main Data'!T69&lt;5%,"Mid",IF('Main Data'!T69&lt;8%,"High","Super")))</f>
        <v>Super</v>
      </c>
      <c r="V69" s="86" t="str">
        <f t="shared" ref="V69:V132" si="16">IF(OR(R69&gt;10,S69&gt;2000000),"Qualified","Not Qualified")</f>
        <v>Qualified</v>
      </c>
    </row>
    <row r="70" spans="1:22" ht="15.75" customHeight="1" x14ac:dyDescent="0.3">
      <c r="A70" s="9" t="s">
        <v>310</v>
      </c>
      <c r="B70" s="71">
        <v>42631</v>
      </c>
      <c r="C70" s="10">
        <f t="shared" si="13"/>
        <v>2016</v>
      </c>
      <c r="D70" s="10" t="s">
        <v>311</v>
      </c>
      <c r="E70" s="10" t="s">
        <v>312</v>
      </c>
      <c r="F70" s="10" t="s">
        <v>71</v>
      </c>
      <c r="G70" s="10" t="s">
        <v>106</v>
      </c>
      <c r="H70" s="10" t="s">
        <v>88</v>
      </c>
      <c r="I70" s="10" t="s">
        <v>117</v>
      </c>
      <c r="J70" s="10" t="s">
        <v>135</v>
      </c>
      <c r="K70" s="10" t="s">
        <v>59</v>
      </c>
      <c r="L70" s="10" t="s">
        <v>136</v>
      </c>
      <c r="M70" s="10" t="s">
        <v>61</v>
      </c>
      <c r="N70" s="71">
        <v>42633</v>
      </c>
      <c r="O70" s="10">
        <v>51300</v>
      </c>
      <c r="P70" s="10">
        <v>125100</v>
      </c>
      <c r="Q70" s="11">
        <f t="shared" si="14"/>
        <v>73800</v>
      </c>
      <c r="R70" s="10">
        <v>30</v>
      </c>
      <c r="S70" s="11">
        <f t="shared" si="15"/>
        <v>3750498</v>
      </c>
      <c r="T70" s="12">
        <v>0.02</v>
      </c>
      <c r="U70" s="76" t="str">
        <f>IF(T70&lt;3%,"Low",IF('Main Data'!T70&lt;5%,"Mid",IF('Main Data'!T70&lt;8%,"High","Super")))</f>
        <v>Low</v>
      </c>
      <c r="V70" s="86" t="str">
        <f t="shared" si="16"/>
        <v>Qualified</v>
      </c>
    </row>
    <row r="71" spans="1:22" ht="15.75" customHeight="1" x14ac:dyDescent="0.3">
      <c r="A71" s="9" t="s">
        <v>313</v>
      </c>
      <c r="B71" s="71">
        <v>42632</v>
      </c>
      <c r="C71" s="10">
        <f t="shared" si="13"/>
        <v>2016</v>
      </c>
      <c r="D71" s="10" t="s">
        <v>314</v>
      </c>
      <c r="E71" s="10" t="s">
        <v>315</v>
      </c>
      <c r="F71" s="10" t="s">
        <v>71</v>
      </c>
      <c r="G71" s="10" t="s">
        <v>72</v>
      </c>
      <c r="H71" s="10" t="s">
        <v>316</v>
      </c>
      <c r="I71" s="10" t="s">
        <v>107</v>
      </c>
      <c r="J71" s="10" t="s">
        <v>294</v>
      </c>
      <c r="K71" s="10" t="s">
        <v>81</v>
      </c>
      <c r="L71" s="10" t="s">
        <v>60</v>
      </c>
      <c r="M71" s="10" t="s">
        <v>61</v>
      </c>
      <c r="N71" s="71">
        <v>42633</v>
      </c>
      <c r="O71" s="10">
        <v>908850</v>
      </c>
      <c r="P71" s="10">
        <v>1514700</v>
      </c>
      <c r="Q71" s="11">
        <f t="shared" si="14"/>
        <v>605850</v>
      </c>
      <c r="R71" s="10">
        <v>29</v>
      </c>
      <c r="S71" s="11">
        <f t="shared" si="15"/>
        <v>43880859</v>
      </c>
      <c r="T71" s="12">
        <v>0.03</v>
      </c>
      <c r="U71" s="76" t="str">
        <f>IF(T71&lt;3%,"Low",IF('Main Data'!T71&lt;5%,"Mid",IF('Main Data'!T71&lt;8%,"High","Super")))</f>
        <v>Mid</v>
      </c>
      <c r="V71" s="86" t="str">
        <f t="shared" si="16"/>
        <v>Qualified</v>
      </c>
    </row>
    <row r="72" spans="1:22" ht="15.75" customHeight="1" x14ac:dyDescent="0.3">
      <c r="A72" s="9" t="s">
        <v>317</v>
      </c>
      <c r="B72" s="71">
        <v>42634</v>
      </c>
      <c r="C72" s="10">
        <f t="shared" si="13"/>
        <v>2016</v>
      </c>
      <c r="D72" s="10" t="s">
        <v>318</v>
      </c>
      <c r="E72" s="10" t="s">
        <v>319</v>
      </c>
      <c r="F72" s="10" t="s">
        <v>71</v>
      </c>
      <c r="G72" s="10" t="s">
        <v>72</v>
      </c>
      <c r="H72" s="10" t="s">
        <v>194</v>
      </c>
      <c r="I72" s="10" t="s">
        <v>107</v>
      </c>
      <c r="J72" s="10" t="s">
        <v>320</v>
      </c>
      <c r="K72" s="10" t="s">
        <v>59</v>
      </c>
      <c r="L72" s="10" t="s">
        <v>60</v>
      </c>
      <c r="M72" s="10" t="s">
        <v>61</v>
      </c>
      <c r="N72" s="71">
        <v>42634</v>
      </c>
      <c r="O72" s="10">
        <v>2682450</v>
      </c>
      <c r="P72" s="10">
        <v>6238200</v>
      </c>
      <c r="Q72" s="11">
        <f t="shared" si="14"/>
        <v>3555750</v>
      </c>
      <c r="R72" s="10">
        <v>2</v>
      </c>
      <c r="S72" s="11">
        <f t="shared" si="15"/>
        <v>12039726</v>
      </c>
      <c r="T72" s="12">
        <v>7.0000000000000007E-2</v>
      </c>
      <c r="U72" s="76" t="str">
        <f>IF(T72&lt;3%,"Low",IF('Main Data'!T72&lt;5%,"Mid",IF('Main Data'!T72&lt;8%,"High","Super")))</f>
        <v>High</v>
      </c>
      <c r="V72" s="86" t="str">
        <f t="shared" si="16"/>
        <v>Qualified</v>
      </c>
    </row>
    <row r="73" spans="1:22" ht="15.75" customHeight="1" x14ac:dyDescent="0.3">
      <c r="A73" s="9" t="s">
        <v>321</v>
      </c>
      <c r="B73" s="71">
        <v>42635</v>
      </c>
      <c r="C73" s="10">
        <f t="shared" si="13"/>
        <v>2016</v>
      </c>
      <c r="D73" s="10" t="s">
        <v>322</v>
      </c>
      <c r="E73" s="10" t="s">
        <v>323</v>
      </c>
      <c r="F73" s="10" t="s">
        <v>71</v>
      </c>
      <c r="G73" s="10" t="s">
        <v>106</v>
      </c>
      <c r="H73" s="10" t="s">
        <v>194</v>
      </c>
      <c r="I73" s="10" t="s">
        <v>117</v>
      </c>
      <c r="J73" s="10" t="s">
        <v>173</v>
      </c>
      <c r="K73" s="10" t="s">
        <v>59</v>
      </c>
      <c r="L73" s="10" t="s">
        <v>67</v>
      </c>
      <c r="M73" s="10" t="s">
        <v>61</v>
      </c>
      <c r="N73" s="71">
        <v>42637</v>
      </c>
      <c r="O73" s="10">
        <v>37800</v>
      </c>
      <c r="P73" s="10">
        <v>60000</v>
      </c>
      <c r="Q73" s="11">
        <f t="shared" si="14"/>
        <v>22200</v>
      </c>
      <c r="R73" s="10">
        <v>39</v>
      </c>
      <c r="S73" s="11">
        <f t="shared" si="15"/>
        <v>2335200</v>
      </c>
      <c r="T73" s="12">
        <v>0.08</v>
      </c>
      <c r="U73" s="76" t="str">
        <f>IF(T73&lt;3%,"Low",IF('Main Data'!T73&lt;5%,"Mid",IF('Main Data'!T73&lt;8%,"High","Super")))</f>
        <v>Super</v>
      </c>
      <c r="V73" s="86" t="str">
        <f t="shared" si="16"/>
        <v>Qualified</v>
      </c>
    </row>
    <row r="74" spans="1:22" ht="15.75" customHeight="1" x14ac:dyDescent="0.3">
      <c r="A74" s="9" t="s">
        <v>324</v>
      </c>
      <c r="B74" s="71">
        <v>42636</v>
      </c>
      <c r="C74" s="10">
        <f t="shared" si="13"/>
        <v>2016</v>
      </c>
      <c r="D74" s="10" t="s">
        <v>325</v>
      </c>
      <c r="E74" s="10" t="s">
        <v>323</v>
      </c>
      <c r="F74" s="10" t="s">
        <v>71</v>
      </c>
      <c r="G74" s="10" t="s">
        <v>87</v>
      </c>
      <c r="H74" s="10" t="s">
        <v>194</v>
      </c>
      <c r="I74" s="10" t="s">
        <v>92</v>
      </c>
      <c r="J74" s="10" t="s">
        <v>326</v>
      </c>
      <c r="K74" s="10" t="s">
        <v>59</v>
      </c>
      <c r="L74" s="10" t="s">
        <v>60</v>
      </c>
      <c r="M74" s="10" t="s">
        <v>61</v>
      </c>
      <c r="N74" s="71">
        <v>42638</v>
      </c>
      <c r="O74" s="10">
        <v>297450</v>
      </c>
      <c r="P74" s="10">
        <v>464700</v>
      </c>
      <c r="Q74" s="11">
        <f t="shared" si="14"/>
        <v>167250</v>
      </c>
      <c r="R74" s="10">
        <v>49</v>
      </c>
      <c r="S74" s="11">
        <f t="shared" si="15"/>
        <v>22728477</v>
      </c>
      <c r="T74" s="12">
        <v>0.09</v>
      </c>
      <c r="U74" s="76" t="str">
        <f>IF(T74&lt;3%,"Low",IF('Main Data'!T74&lt;5%,"Mid",IF('Main Data'!T74&lt;8%,"High","Super")))</f>
        <v>Super</v>
      </c>
      <c r="V74" s="86" t="str">
        <f t="shared" si="16"/>
        <v>Qualified</v>
      </c>
    </row>
    <row r="75" spans="1:22" ht="15.75" customHeight="1" x14ac:dyDescent="0.3">
      <c r="A75" s="9" t="s">
        <v>327</v>
      </c>
      <c r="B75" s="71">
        <v>42640</v>
      </c>
      <c r="C75" s="10">
        <f t="shared" si="13"/>
        <v>2016</v>
      </c>
      <c r="D75" s="10" t="s">
        <v>328</v>
      </c>
      <c r="E75" s="10" t="s">
        <v>70</v>
      </c>
      <c r="F75" s="10" t="s">
        <v>71</v>
      </c>
      <c r="G75" s="10" t="s">
        <v>106</v>
      </c>
      <c r="H75" s="10" t="s">
        <v>73</v>
      </c>
      <c r="I75" s="10" t="s">
        <v>117</v>
      </c>
      <c r="J75" s="10" t="s">
        <v>276</v>
      </c>
      <c r="K75" s="10" t="s">
        <v>81</v>
      </c>
      <c r="L75" s="10" t="s">
        <v>60</v>
      </c>
      <c r="M75" s="10" t="s">
        <v>61</v>
      </c>
      <c r="N75" s="71">
        <v>42642</v>
      </c>
      <c r="O75" s="10">
        <v>2347500</v>
      </c>
      <c r="P75" s="10">
        <v>4514550</v>
      </c>
      <c r="Q75" s="11">
        <f t="shared" si="14"/>
        <v>2167050</v>
      </c>
      <c r="R75" s="10">
        <v>5</v>
      </c>
      <c r="S75" s="11">
        <f t="shared" si="15"/>
        <v>22256731.5</v>
      </c>
      <c r="T75" s="12">
        <v>7.0000000000000007E-2</v>
      </c>
      <c r="U75" s="76" t="str">
        <f>IF(T75&lt;3%,"Low",IF('Main Data'!T75&lt;5%,"Mid",IF('Main Data'!T75&lt;8%,"High","Super")))</f>
        <v>High</v>
      </c>
      <c r="V75" s="86" t="str">
        <f t="shared" si="16"/>
        <v>Qualified</v>
      </c>
    </row>
    <row r="76" spans="1:22" ht="15.75" customHeight="1" x14ac:dyDescent="0.3">
      <c r="A76" s="9" t="s">
        <v>329</v>
      </c>
      <c r="B76" s="71">
        <v>42640</v>
      </c>
      <c r="C76" s="10">
        <f t="shared" si="13"/>
        <v>2016</v>
      </c>
      <c r="D76" s="10" t="s">
        <v>330</v>
      </c>
      <c r="E76" s="10" t="s">
        <v>172</v>
      </c>
      <c r="F76" s="10" t="s">
        <v>54</v>
      </c>
      <c r="G76" s="10" t="s">
        <v>87</v>
      </c>
      <c r="H76" s="10" t="s">
        <v>65</v>
      </c>
      <c r="I76" s="10" t="s">
        <v>57</v>
      </c>
      <c r="J76" s="10" t="s">
        <v>331</v>
      </c>
      <c r="K76" s="10" t="s">
        <v>59</v>
      </c>
      <c r="L76" s="10" t="s">
        <v>67</v>
      </c>
      <c r="M76" s="10" t="s">
        <v>76</v>
      </c>
      <c r="N76" s="71">
        <v>42642</v>
      </c>
      <c r="O76" s="10">
        <v>43500</v>
      </c>
      <c r="P76" s="10">
        <v>71400</v>
      </c>
      <c r="Q76" s="11">
        <f t="shared" si="14"/>
        <v>27900</v>
      </c>
      <c r="R76" s="10">
        <v>27</v>
      </c>
      <c r="S76" s="11">
        <f t="shared" si="15"/>
        <v>1922802</v>
      </c>
      <c r="T76" s="12">
        <v>7.0000000000000007E-2</v>
      </c>
      <c r="U76" s="76" t="str">
        <f>IF(T76&lt;3%,"Low",IF('Main Data'!T76&lt;5%,"Mid",IF('Main Data'!T76&lt;8%,"High","Super")))</f>
        <v>High</v>
      </c>
      <c r="V76" s="86" t="str">
        <f t="shared" si="16"/>
        <v>Qualified</v>
      </c>
    </row>
    <row r="77" spans="1:22" ht="15.75" customHeight="1" x14ac:dyDescent="0.3">
      <c r="A77" s="9" t="s">
        <v>332</v>
      </c>
      <c r="B77" s="71">
        <v>42641</v>
      </c>
      <c r="C77" s="10">
        <f t="shared" si="13"/>
        <v>2016</v>
      </c>
      <c r="D77" s="10" t="s">
        <v>333</v>
      </c>
      <c r="E77" s="10" t="s">
        <v>334</v>
      </c>
      <c r="F77" s="10" t="s">
        <v>54</v>
      </c>
      <c r="G77" s="10" t="s">
        <v>72</v>
      </c>
      <c r="H77" s="10" t="s">
        <v>65</v>
      </c>
      <c r="I77" s="10" t="s">
        <v>92</v>
      </c>
      <c r="J77" s="10" t="s">
        <v>276</v>
      </c>
      <c r="K77" s="10" t="s">
        <v>81</v>
      </c>
      <c r="L77" s="10" t="s">
        <v>60</v>
      </c>
      <c r="M77" s="10" t="s">
        <v>61</v>
      </c>
      <c r="N77" s="71">
        <v>42641</v>
      </c>
      <c r="O77" s="10">
        <v>2347500</v>
      </c>
      <c r="P77" s="10">
        <v>4514550</v>
      </c>
      <c r="Q77" s="11">
        <f t="shared" si="14"/>
        <v>2167050</v>
      </c>
      <c r="R77" s="10">
        <v>1</v>
      </c>
      <c r="S77" s="11">
        <f t="shared" si="15"/>
        <v>4243677</v>
      </c>
      <c r="T77" s="12">
        <v>0.06</v>
      </c>
      <c r="U77" s="76" t="str">
        <f>IF(T77&lt;3%,"Low",IF('Main Data'!T77&lt;5%,"Mid",IF('Main Data'!T77&lt;8%,"High","Super")))</f>
        <v>High</v>
      </c>
      <c r="V77" s="86" t="str">
        <f t="shared" si="16"/>
        <v>Qualified</v>
      </c>
    </row>
    <row r="78" spans="1:22" ht="15.75" customHeight="1" x14ac:dyDescent="0.3">
      <c r="A78" s="9" t="s">
        <v>335</v>
      </c>
      <c r="B78" s="71">
        <v>42645</v>
      </c>
      <c r="C78" s="10">
        <f t="shared" si="13"/>
        <v>2016</v>
      </c>
      <c r="D78" s="10" t="s">
        <v>149</v>
      </c>
      <c r="E78" s="10" t="s">
        <v>150</v>
      </c>
      <c r="F78" s="10" t="s">
        <v>71</v>
      </c>
      <c r="G78" s="10" t="s">
        <v>106</v>
      </c>
      <c r="H78" s="10" t="s">
        <v>88</v>
      </c>
      <c r="I78" s="10" t="s">
        <v>117</v>
      </c>
      <c r="J78" s="10" t="s">
        <v>280</v>
      </c>
      <c r="K78" s="10" t="s">
        <v>59</v>
      </c>
      <c r="L78" s="10" t="s">
        <v>67</v>
      </c>
      <c r="M78" s="10" t="s">
        <v>61</v>
      </c>
      <c r="N78" s="71">
        <v>42646</v>
      </c>
      <c r="O78" s="10">
        <v>34350</v>
      </c>
      <c r="P78" s="10">
        <v>53700</v>
      </c>
      <c r="Q78" s="11">
        <f t="shared" si="14"/>
        <v>19350</v>
      </c>
      <c r="R78" s="10">
        <v>10</v>
      </c>
      <c r="S78" s="11">
        <f t="shared" si="15"/>
        <v>534315</v>
      </c>
      <c r="T78" s="12">
        <v>0.05</v>
      </c>
      <c r="U78" s="76" t="str">
        <f>IF(T78&lt;3%,"Low",IF('Main Data'!T78&lt;5%,"Mid",IF('Main Data'!T78&lt;8%,"High","Super")))</f>
        <v>High</v>
      </c>
      <c r="V78" s="86" t="str">
        <f t="shared" si="16"/>
        <v>Not Qualified</v>
      </c>
    </row>
    <row r="79" spans="1:22" ht="15.75" customHeight="1" x14ac:dyDescent="0.3">
      <c r="A79" s="9" t="s">
        <v>336</v>
      </c>
      <c r="B79" s="71">
        <v>42646</v>
      </c>
      <c r="C79" s="10">
        <f t="shared" si="13"/>
        <v>2016</v>
      </c>
      <c r="D79" s="10" t="s">
        <v>337</v>
      </c>
      <c r="E79" s="10" t="s">
        <v>245</v>
      </c>
      <c r="F79" s="10" t="s">
        <v>71</v>
      </c>
      <c r="G79" s="10" t="s">
        <v>72</v>
      </c>
      <c r="H79" s="10" t="s">
        <v>146</v>
      </c>
      <c r="I79" s="10" t="s">
        <v>117</v>
      </c>
      <c r="J79" s="10" t="s">
        <v>98</v>
      </c>
      <c r="K79" s="10" t="s">
        <v>59</v>
      </c>
      <c r="L79" s="10" t="s">
        <v>60</v>
      </c>
      <c r="M79" s="10" t="s">
        <v>61</v>
      </c>
      <c r="N79" s="71">
        <v>42647</v>
      </c>
      <c r="O79" s="10">
        <v>1490850</v>
      </c>
      <c r="P79" s="10">
        <v>2443950</v>
      </c>
      <c r="Q79" s="11">
        <f t="shared" si="14"/>
        <v>953100</v>
      </c>
      <c r="R79" s="10">
        <v>7</v>
      </c>
      <c r="S79" s="11">
        <f t="shared" si="15"/>
        <v>17034331.5</v>
      </c>
      <c r="T79" s="12">
        <v>0.03</v>
      </c>
      <c r="U79" s="76" t="str">
        <f>IF(T79&lt;3%,"Low",IF('Main Data'!T79&lt;5%,"Mid",IF('Main Data'!T79&lt;8%,"High","Super")))</f>
        <v>Mid</v>
      </c>
      <c r="V79" s="86" t="str">
        <f t="shared" si="16"/>
        <v>Qualified</v>
      </c>
    </row>
    <row r="80" spans="1:22" ht="15.75" customHeight="1" x14ac:dyDescent="0.3">
      <c r="A80" s="9" t="s">
        <v>338</v>
      </c>
      <c r="B80" s="71">
        <v>42646</v>
      </c>
      <c r="C80" s="10">
        <f t="shared" si="13"/>
        <v>2016</v>
      </c>
      <c r="D80" s="10" t="s">
        <v>339</v>
      </c>
      <c r="E80" s="10" t="s">
        <v>340</v>
      </c>
      <c r="F80" s="10" t="s">
        <v>54</v>
      </c>
      <c r="G80" s="10" t="s">
        <v>106</v>
      </c>
      <c r="H80" s="10" t="s">
        <v>65</v>
      </c>
      <c r="I80" s="10" t="s">
        <v>57</v>
      </c>
      <c r="J80" s="10" t="s">
        <v>341</v>
      </c>
      <c r="K80" s="10" t="s">
        <v>59</v>
      </c>
      <c r="L80" s="10" t="s">
        <v>67</v>
      </c>
      <c r="M80" s="10" t="s">
        <v>76</v>
      </c>
      <c r="N80" s="71">
        <v>42648</v>
      </c>
      <c r="O80" s="10">
        <v>24000</v>
      </c>
      <c r="P80" s="10">
        <v>39300</v>
      </c>
      <c r="Q80" s="11">
        <f t="shared" si="14"/>
        <v>15300</v>
      </c>
      <c r="R80" s="10">
        <v>34</v>
      </c>
      <c r="S80" s="11">
        <f t="shared" si="15"/>
        <v>1333056</v>
      </c>
      <c r="T80" s="12">
        <v>0.08</v>
      </c>
      <c r="U80" s="76" t="str">
        <f>IF(T80&lt;3%,"Low",IF('Main Data'!T80&lt;5%,"Mid",IF('Main Data'!T80&lt;8%,"High","Super")))</f>
        <v>Super</v>
      </c>
      <c r="V80" s="86" t="str">
        <f t="shared" si="16"/>
        <v>Qualified</v>
      </c>
    </row>
    <row r="81" spans="1:22" ht="15.75" customHeight="1" x14ac:dyDescent="0.3">
      <c r="A81" s="9" t="s">
        <v>342</v>
      </c>
      <c r="B81" s="71">
        <v>42649</v>
      </c>
      <c r="C81" s="10">
        <f t="shared" si="13"/>
        <v>2016</v>
      </c>
      <c r="D81" s="10" t="s">
        <v>343</v>
      </c>
      <c r="E81" s="10" t="s">
        <v>344</v>
      </c>
      <c r="F81" s="10" t="s">
        <v>71</v>
      </c>
      <c r="G81" s="10" t="s">
        <v>72</v>
      </c>
      <c r="H81" s="10" t="s">
        <v>73</v>
      </c>
      <c r="I81" s="10" t="s">
        <v>57</v>
      </c>
      <c r="J81" s="10" t="s">
        <v>345</v>
      </c>
      <c r="K81" s="10" t="s">
        <v>59</v>
      </c>
      <c r="L81" s="10" t="s">
        <v>60</v>
      </c>
      <c r="M81" s="10" t="s">
        <v>61</v>
      </c>
      <c r="N81" s="71">
        <v>42650</v>
      </c>
      <c r="O81" s="10">
        <v>51000</v>
      </c>
      <c r="P81" s="10">
        <v>81000</v>
      </c>
      <c r="Q81" s="11">
        <f t="shared" si="14"/>
        <v>30000</v>
      </c>
      <c r="R81" s="10">
        <v>25</v>
      </c>
      <c r="S81" s="11">
        <f t="shared" si="15"/>
        <v>2017710</v>
      </c>
      <c r="T81" s="12">
        <v>0.09</v>
      </c>
      <c r="U81" s="76" t="str">
        <f>IF(T81&lt;3%,"Low",IF('Main Data'!T81&lt;5%,"Mid",IF('Main Data'!T81&lt;8%,"High","Super")))</f>
        <v>Super</v>
      </c>
      <c r="V81" s="86" t="str">
        <f t="shared" si="16"/>
        <v>Qualified</v>
      </c>
    </row>
    <row r="82" spans="1:22" ht="15.75" customHeight="1" x14ac:dyDescent="0.3">
      <c r="A82" s="9" t="s">
        <v>346</v>
      </c>
      <c r="B82" s="71">
        <v>42650</v>
      </c>
      <c r="C82" s="10">
        <f t="shared" si="13"/>
        <v>2016</v>
      </c>
      <c r="D82" s="10" t="s">
        <v>347</v>
      </c>
      <c r="E82" s="10" t="s">
        <v>348</v>
      </c>
      <c r="F82" s="10" t="s">
        <v>261</v>
      </c>
      <c r="G82" s="10" t="s">
        <v>55</v>
      </c>
      <c r="H82" s="10" t="s">
        <v>146</v>
      </c>
      <c r="I82" s="10" t="s">
        <v>57</v>
      </c>
      <c r="J82" s="10" t="s">
        <v>349</v>
      </c>
      <c r="K82" s="10" t="s">
        <v>59</v>
      </c>
      <c r="L82" s="10" t="s">
        <v>67</v>
      </c>
      <c r="M82" s="10" t="s">
        <v>61</v>
      </c>
      <c r="N82" s="71">
        <v>42651</v>
      </c>
      <c r="O82" s="10">
        <v>166650</v>
      </c>
      <c r="P82" s="10">
        <v>297600</v>
      </c>
      <c r="Q82" s="11">
        <f t="shared" si="14"/>
        <v>130950</v>
      </c>
      <c r="R82" s="10">
        <v>26</v>
      </c>
      <c r="S82" s="11">
        <f t="shared" si="15"/>
        <v>7716768</v>
      </c>
      <c r="T82" s="12">
        <v>7.0000000000000007E-2</v>
      </c>
      <c r="U82" s="76" t="str">
        <f>IF(T82&lt;3%,"Low",IF('Main Data'!T82&lt;5%,"Mid",IF('Main Data'!T82&lt;8%,"High","Super")))</f>
        <v>High</v>
      </c>
      <c r="V82" s="86" t="str">
        <f t="shared" si="16"/>
        <v>Qualified</v>
      </c>
    </row>
    <row r="83" spans="1:22" ht="15.75" customHeight="1" x14ac:dyDescent="0.3">
      <c r="A83" s="9" t="s">
        <v>350</v>
      </c>
      <c r="B83" s="71">
        <v>42651</v>
      </c>
      <c r="C83" s="10">
        <f t="shared" si="13"/>
        <v>2016</v>
      </c>
      <c r="D83" s="10" t="s">
        <v>351</v>
      </c>
      <c r="E83" s="10" t="s">
        <v>352</v>
      </c>
      <c r="F83" s="10" t="s">
        <v>261</v>
      </c>
      <c r="G83" s="10" t="s">
        <v>72</v>
      </c>
      <c r="H83" s="10" t="s">
        <v>112</v>
      </c>
      <c r="I83" s="10" t="s">
        <v>74</v>
      </c>
      <c r="J83" s="10" t="s">
        <v>151</v>
      </c>
      <c r="K83" s="10" t="s">
        <v>59</v>
      </c>
      <c r="L83" s="10" t="s">
        <v>67</v>
      </c>
      <c r="M83" s="10" t="s">
        <v>61</v>
      </c>
      <c r="N83" s="71">
        <v>42652</v>
      </c>
      <c r="O83" s="10">
        <v>27300</v>
      </c>
      <c r="P83" s="10">
        <v>44700</v>
      </c>
      <c r="Q83" s="11">
        <f t="shared" si="14"/>
        <v>17400</v>
      </c>
      <c r="R83" s="10">
        <v>3</v>
      </c>
      <c r="S83" s="11">
        <f t="shared" si="15"/>
        <v>130077</v>
      </c>
      <c r="T83" s="12">
        <v>0.09</v>
      </c>
      <c r="U83" s="76" t="str">
        <f>IF(T83&lt;3%,"Low",IF('Main Data'!T83&lt;5%,"Mid",IF('Main Data'!T83&lt;8%,"High","Super")))</f>
        <v>Super</v>
      </c>
      <c r="V83" s="86" t="str">
        <f t="shared" si="16"/>
        <v>Not Qualified</v>
      </c>
    </row>
    <row r="84" spans="1:22" ht="15.75" customHeight="1" x14ac:dyDescent="0.3">
      <c r="A84" s="9" t="s">
        <v>353</v>
      </c>
      <c r="B84" s="71">
        <v>42654</v>
      </c>
      <c r="C84" s="10">
        <f t="shared" si="13"/>
        <v>2016</v>
      </c>
      <c r="D84" s="10" t="s">
        <v>354</v>
      </c>
      <c r="E84" s="10" t="s">
        <v>116</v>
      </c>
      <c r="F84" s="10" t="s">
        <v>54</v>
      </c>
      <c r="G84" s="10" t="s">
        <v>55</v>
      </c>
      <c r="H84" s="10" t="s">
        <v>56</v>
      </c>
      <c r="I84" s="10" t="s">
        <v>117</v>
      </c>
      <c r="J84" s="10" t="s">
        <v>355</v>
      </c>
      <c r="K84" s="10" t="s">
        <v>59</v>
      </c>
      <c r="L84" s="10" t="s">
        <v>60</v>
      </c>
      <c r="M84" s="10" t="s">
        <v>61</v>
      </c>
      <c r="N84" s="71">
        <v>42656</v>
      </c>
      <c r="O84" s="10">
        <v>19950</v>
      </c>
      <c r="P84" s="10">
        <v>31200</v>
      </c>
      <c r="Q84" s="11">
        <f t="shared" si="14"/>
        <v>11250</v>
      </c>
      <c r="R84" s="10">
        <v>44</v>
      </c>
      <c r="S84" s="11">
        <f t="shared" si="15"/>
        <v>1371552</v>
      </c>
      <c r="T84" s="12">
        <v>0.04</v>
      </c>
      <c r="U84" s="76" t="str">
        <f>IF(T84&lt;3%,"Low",IF('Main Data'!T84&lt;5%,"Mid",IF('Main Data'!T84&lt;8%,"High","Super")))</f>
        <v>Mid</v>
      </c>
      <c r="V84" s="86" t="str">
        <f t="shared" si="16"/>
        <v>Qualified</v>
      </c>
    </row>
    <row r="85" spans="1:22" ht="15.75" customHeight="1" x14ac:dyDescent="0.3">
      <c r="A85" s="9" t="s">
        <v>356</v>
      </c>
      <c r="B85" s="71">
        <v>42654</v>
      </c>
      <c r="C85" s="10">
        <f t="shared" si="13"/>
        <v>2016</v>
      </c>
      <c r="D85" s="10" t="s">
        <v>357</v>
      </c>
      <c r="E85" s="10" t="s">
        <v>358</v>
      </c>
      <c r="F85" s="10" t="s">
        <v>71</v>
      </c>
      <c r="G85" s="10" t="s">
        <v>106</v>
      </c>
      <c r="H85" s="10" t="s">
        <v>73</v>
      </c>
      <c r="I85" s="10" t="s">
        <v>107</v>
      </c>
      <c r="J85" s="10" t="s">
        <v>359</v>
      </c>
      <c r="K85" s="10" t="s">
        <v>81</v>
      </c>
      <c r="L85" s="10" t="s">
        <v>227</v>
      </c>
      <c r="M85" s="10" t="s">
        <v>61</v>
      </c>
      <c r="N85" s="71">
        <v>42656</v>
      </c>
      <c r="O85" s="10">
        <v>118800</v>
      </c>
      <c r="P85" s="10">
        <v>194850</v>
      </c>
      <c r="Q85" s="11">
        <f t="shared" si="14"/>
        <v>76050</v>
      </c>
      <c r="R85" s="10">
        <v>49</v>
      </c>
      <c r="S85" s="11">
        <f t="shared" si="15"/>
        <v>9534010.5</v>
      </c>
      <c r="T85" s="12">
        <v>7.0000000000000007E-2</v>
      </c>
      <c r="U85" s="76" t="str">
        <f>IF(T85&lt;3%,"Low",IF('Main Data'!T85&lt;5%,"Mid",IF('Main Data'!T85&lt;8%,"High","Super")))</f>
        <v>High</v>
      </c>
      <c r="V85" s="86" t="str">
        <f t="shared" si="16"/>
        <v>Qualified</v>
      </c>
    </row>
    <row r="86" spans="1:22" ht="15.75" customHeight="1" x14ac:dyDescent="0.3">
      <c r="A86" s="9" t="s">
        <v>360</v>
      </c>
      <c r="B86" s="71">
        <v>42655</v>
      </c>
      <c r="C86" s="10">
        <f t="shared" si="13"/>
        <v>2016</v>
      </c>
      <c r="D86" s="10" t="s">
        <v>361</v>
      </c>
      <c r="E86" s="10" t="s">
        <v>193</v>
      </c>
      <c r="F86" s="10" t="s">
        <v>71</v>
      </c>
      <c r="G86" s="10" t="s">
        <v>106</v>
      </c>
      <c r="H86" s="10" t="s">
        <v>194</v>
      </c>
      <c r="I86" s="10" t="s">
        <v>92</v>
      </c>
      <c r="J86" s="10" t="s">
        <v>186</v>
      </c>
      <c r="K86" s="10" t="s">
        <v>81</v>
      </c>
      <c r="L86" s="10" t="s">
        <v>60</v>
      </c>
      <c r="M86" s="10" t="s">
        <v>61</v>
      </c>
      <c r="N86" s="71">
        <v>42659</v>
      </c>
      <c r="O86" s="10">
        <v>95850</v>
      </c>
      <c r="P86" s="10">
        <v>299700</v>
      </c>
      <c r="Q86" s="11">
        <f t="shared" si="14"/>
        <v>203850</v>
      </c>
      <c r="R86" s="10">
        <v>19</v>
      </c>
      <c r="S86" s="11">
        <f t="shared" si="15"/>
        <v>5670324</v>
      </c>
      <c r="T86" s="12">
        <v>0.08</v>
      </c>
      <c r="U86" s="76" t="str">
        <f>IF(T86&lt;3%,"Low",IF('Main Data'!T86&lt;5%,"Mid",IF('Main Data'!T86&lt;8%,"High","Super")))</f>
        <v>Super</v>
      </c>
      <c r="V86" s="86" t="str">
        <f t="shared" si="16"/>
        <v>Qualified</v>
      </c>
    </row>
    <row r="87" spans="1:22" ht="15.75" customHeight="1" x14ac:dyDescent="0.3">
      <c r="A87" s="9" t="s">
        <v>362</v>
      </c>
      <c r="B87" s="71">
        <v>42657</v>
      </c>
      <c r="C87" s="10">
        <f t="shared" si="13"/>
        <v>2016</v>
      </c>
      <c r="D87" s="10" t="s">
        <v>363</v>
      </c>
      <c r="E87" s="10" t="s">
        <v>364</v>
      </c>
      <c r="F87" s="10" t="s">
        <v>71</v>
      </c>
      <c r="G87" s="10" t="s">
        <v>87</v>
      </c>
      <c r="H87" s="10" t="s">
        <v>97</v>
      </c>
      <c r="I87" s="10" t="s">
        <v>57</v>
      </c>
      <c r="J87" s="10" t="s">
        <v>216</v>
      </c>
      <c r="K87" s="10" t="s">
        <v>81</v>
      </c>
      <c r="L87" s="10" t="s">
        <v>136</v>
      </c>
      <c r="M87" s="10" t="s">
        <v>76</v>
      </c>
      <c r="N87" s="71">
        <v>42658</v>
      </c>
      <c r="O87" s="10">
        <v>28050</v>
      </c>
      <c r="P87" s="10">
        <v>121799.99999999999</v>
      </c>
      <c r="Q87" s="11">
        <f t="shared" si="14"/>
        <v>93749.999999999985</v>
      </c>
      <c r="R87" s="10">
        <v>32</v>
      </c>
      <c r="S87" s="11">
        <f t="shared" si="15"/>
        <v>3887855.9999999995</v>
      </c>
      <c r="T87" s="12">
        <v>0.08</v>
      </c>
      <c r="U87" s="76" t="str">
        <f>IF(T87&lt;3%,"Low",IF('Main Data'!T87&lt;5%,"Mid",IF('Main Data'!T87&lt;8%,"High","Super")))</f>
        <v>Super</v>
      </c>
      <c r="V87" s="86" t="str">
        <f t="shared" si="16"/>
        <v>Qualified</v>
      </c>
    </row>
    <row r="88" spans="1:22" ht="15.75" customHeight="1" x14ac:dyDescent="0.3">
      <c r="A88" s="9" t="s">
        <v>365</v>
      </c>
      <c r="B88" s="71">
        <v>42658</v>
      </c>
      <c r="C88" s="10">
        <f t="shared" si="13"/>
        <v>2016</v>
      </c>
      <c r="D88" s="10" t="s">
        <v>366</v>
      </c>
      <c r="E88" s="10" t="s">
        <v>180</v>
      </c>
      <c r="F88" s="10" t="s">
        <v>54</v>
      </c>
      <c r="G88" s="10" t="s">
        <v>55</v>
      </c>
      <c r="H88" s="10" t="s">
        <v>65</v>
      </c>
      <c r="I88" s="10" t="s">
        <v>57</v>
      </c>
      <c r="J88" s="10" t="s">
        <v>367</v>
      </c>
      <c r="K88" s="10" t="s">
        <v>59</v>
      </c>
      <c r="L88" s="10" t="s">
        <v>60</v>
      </c>
      <c r="M88" s="10" t="s">
        <v>61</v>
      </c>
      <c r="N88" s="71">
        <v>42660</v>
      </c>
      <c r="O88" s="10">
        <v>29700</v>
      </c>
      <c r="P88" s="10">
        <v>47250</v>
      </c>
      <c r="Q88" s="11">
        <f t="shared" si="14"/>
        <v>17550</v>
      </c>
      <c r="R88" s="10">
        <v>23</v>
      </c>
      <c r="S88" s="11">
        <f t="shared" si="15"/>
        <v>1086277.5</v>
      </c>
      <c r="T88" s="12">
        <v>0.01</v>
      </c>
      <c r="U88" s="76" t="str">
        <f>IF(T88&lt;3%,"Low",IF('Main Data'!T88&lt;5%,"Mid",IF('Main Data'!T88&lt;8%,"High","Super")))</f>
        <v>Low</v>
      </c>
      <c r="V88" s="86" t="str">
        <f t="shared" si="16"/>
        <v>Qualified</v>
      </c>
    </row>
    <row r="89" spans="1:22" ht="15.75" customHeight="1" x14ac:dyDescent="0.3">
      <c r="A89" s="9" t="s">
        <v>368</v>
      </c>
      <c r="B89" s="71">
        <v>42658</v>
      </c>
      <c r="C89" s="10">
        <f t="shared" si="13"/>
        <v>2016</v>
      </c>
      <c r="D89" s="10" t="s">
        <v>369</v>
      </c>
      <c r="E89" s="10" t="s">
        <v>370</v>
      </c>
      <c r="F89" s="10" t="s">
        <v>71</v>
      </c>
      <c r="G89" s="10" t="s">
        <v>72</v>
      </c>
      <c r="H89" s="10" t="s">
        <v>146</v>
      </c>
      <c r="I89" s="10" t="s">
        <v>107</v>
      </c>
      <c r="J89" s="10" t="s">
        <v>371</v>
      </c>
      <c r="K89" s="10" t="s">
        <v>59</v>
      </c>
      <c r="L89" s="10" t="s">
        <v>60</v>
      </c>
      <c r="M89" s="10" t="s">
        <v>61</v>
      </c>
      <c r="N89" s="71">
        <v>42660</v>
      </c>
      <c r="O89" s="10">
        <v>252750.00000000003</v>
      </c>
      <c r="P89" s="10">
        <v>407700</v>
      </c>
      <c r="Q89" s="11">
        <f t="shared" si="14"/>
        <v>154949.99999999997</v>
      </c>
      <c r="R89" s="10">
        <v>34</v>
      </c>
      <c r="S89" s="11">
        <f t="shared" si="15"/>
        <v>13821030</v>
      </c>
      <c r="T89" s="12">
        <v>0.1</v>
      </c>
      <c r="U89" s="76" t="str">
        <f>IF(T89&lt;3%,"Low",IF('Main Data'!T89&lt;5%,"Mid",IF('Main Data'!T89&lt;8%,"High","Super")))</f>
        <v>Super</v>
      </c>
      <c r="V89" s="86" t="str">
        <f t="shared" si="16"/>
        <v>Qualified</v>
      </c>
    </row>
    <row r="90" spans="1:22" ht="15.75" customHeight="1" x14ac:dyDescent="0.3">
      <c r="A90" s="9" t="s">
        <v>372</v>
      </c>
      <c r="B90" s="71">
        <v>42659</v>
      </c>
      <c r="C90" s="10">
        <f t="shared" si="13"/>
        <v>2016</v>
      </c>
      <c r="D90" s="10" t="s">
        <v>373</v>
      </c>
      <c r="E90" s="10" t="s">
        <v>340</v>
      </c>
      <c r="F90" s="10" t="s">
        <v>54</v>
      </c>
      <c r="G90" s="10" t="s">
        <v>106</v>
      </c>
      <c r="H90" s="10" t="s">
        <v>65</v>
      </c>
      <c r="I90" s="10" t="s">
        <v>74</v>
      </c>
      <c r="J90" s="10" t="s">
        <v>341</v>
      </c>
      <c r="K90" s="10" t="s">
        <v>59</v>
      </c>
      <c r="L90" s="10" t="s">
        <v>67</v>
      </c>
      <c r="M90" s="10" t="s">
        <v>61</v>
      </c>
      <c r="N90" s="71">
        <v>42660</v>
      </c>
      <c r="O90" s="10">
        <v>24000</v>
      </c>
      <c r="P90" s="10">
        <v>39300</v>
      </c>
      <c r="Q90" s="11">
        <f t="shared" si="14"/>
        <v>15300</v>
      </c>
      <c r="R90" s="10">
        <v>21</v>
      </c>
      <c r="S90" s="11">
        <f t="shared" si="15"/>
        <v>823335</v>
      </c>
      <c r="T90" s="12">
        <v>0.05</v>
      </c>
      <c r="U90" s="76" t="str">
        <f>IF(T90&lt;3%,"Low",IF('Main Data'!T90&lt;5%,"Mid",IF('Main Data'!T90&lt;8%,"High","Super")))</f>
        <v>High</v>
      </c>
      <c r="V90" s="86" t="str">
        <f t="shared" si="16"/>
        <v>Qualified</v>
      </c>
    </row>
    <row r="91" spans="1:22" ht="15.75" customHeight="1" x14ac:dyDescent="0.3">
      <c r="A91" s="9" t="s">
        <v>374</v>
      </c>
      <c r="B91" s="71">
        <v>42660</v>
      </c>
      <c r="C91" s="10">
        <f t="shared" si="13"/>
        <v>2016</v>
      </c>
      <c r="D91" s="10" t="s">
        <v>375</v>
      </c>
      <c r="E91" s="10" t="s">
        <v>376</v>
      </c>
      <c r="F91" s="10" t="s">
        <v>54</v>
      </c>
      <c r="G91" s="10" t="s">
        <v>72</v>
      </c>
      <c r="H91" s="10" t="s">
        <v>65</v>
      </c>
      <c r="I91" s="10" t="s">
        <v>107</v>
      </c>
      <c r="J91" s="10" t="s">
        <v>226</v>
      </c>
      <c r="K91" s="10" t="s">
        <v>81</v>
      </c>
      <c r="L91" s="10" t="s">
        <v>227</v>
      </c>
      <c r="M91" s="10" t="s">
        <v>61</v>
      </c>
      <c r="N91" s="71">
        <v>42662</v>
      </c>
      <c r="O91" s="10">
        <v>132300</v>
      </c>
      <c r="P91" s="10">
        <v>314850</v>
      </c>
      <c r="Q91" s="11">
        <f t="shared" si="14"/>
        <v>182550</v>
      </c>
      <c r="R91" s="10">
        <v>41</v>
      </c>
      <c r="S91" s="11">
        <f t="shared" si="15"/>
        <v>12902553</v>
      </c>
      <c r="T91" s="12">
        <v>0.02</v>
      </c>
      <c r="U91" s="76" t="str">
        <f>IF(T91&lt;3%,"Low",IF('Main Data'!T91&lt;5%,"Mid",IF('Main Data'!T91&lt;8%,"High","Super")))</f>
        <v>Low</v>
      </c>
      <c r="V91" s="86" t="str">
        <f t="shared" si="16"/>
        <v>Qualified</v>
      </c>
    </row>
    <row r="92" spans="1:22" ht="15.75" customHeight="1" x14ac:dyDescent="0.3">
      <c r="A92" s="9" t="s">
        <v>377</v>
      </c>
      <c r="B92" s="71">
        <v>42660</v>
      </c>
      <c r="C92" s="10">
        <f t="shared" si="13"/>
        <v>2016</v>
      </c>
      <c r="D92" s="10" t="s">
        <v>375</v>
      </c>
      <c r="E92" s="10" t="s">
        <v>376</v>
      </c>
      <c r="F92" s="10" t="s">
        <v>54</v>
      </c>
      <c r="G92" s="10" t="s">
        <v>72</v>
      </c>
      <c r="H92" s="10" t="s">
        <v>65</v>
      </c>
      <c r="I92" s="10" t="s">
        <v>107</v>
      </c>
      <c r="J92" s="10" t="s">
        <v>345</v>
      </c>
      <c r="K92" s="10" t="s">
        <v>59</v>
      </c>
      <c r="L92" s="10" t="s">
        <v>60</v>
      </c>
      <c r="M92" s="10" t="s">
        <v>76</v>
      </c>
      <c r="N92" s="71">
        <v>42662</v>
      </c>
      <c r="O92" s="10">
        <v>51000</v>
      </c>
      <c r="P92" s="10">
        <v>81000</v>
      </c>
      <c r="Q92" s="11">
        <f t="shared" si="14"/>
        <v>30000</v>
      </c>
      <c r="R92" s="10">
        <v>26</v>
      </c>
      <c r="S92" s="11">
        <f t="shared" si="15"/>
        <v>2101950</v>
      </c>
      <c r="T92" s="12">
        <v>0.05</v>
      </c>
      <c r="U92" s="76" t="str">
        <f>IF(T92&lt;3%,"Low",IF('Main Data'!T92&lt;5%,"Mid",IF('Main Data'!T92&lt;8%,"High","Super")))</f>
        <v>High</v>
      </c>
      <c r="V92" s="86" t="str">
        <f t="shared" si="16"/>
        <v>Qualified</v>
      </c>
    </row>
    <row r="93" spans="1:22" ht="15.75" customHeight="1" x14ac:dyDescent="0.3">
      <c r="A93" s="9" t="s">
        <v>378</v>
      </c>
      <c r="B93" s="71">
        <v>42661</v>
      </c>
      <c r="C93" s="10">
        <f t="shared" si="13"/>
        <v>2016</v>
      </c>
      <c r="D93" s="10" t="s">
        <v>149</v>
      </c>
      <c r="E93" s="10" t="s">
        <v>150</v>
      </c>
      <c r="F93" s="10" t="s">
        <v>71</v>
      </c>
      <c r="G93" s="10" t="s">
        <v>106</v>
      </c>
      <c r="H93" s="10" t="s">
        <v>88</v>
      </c>
      <c r="I93" s="10" t="s">
        <v>117</v>
      </c>
      <c r="J93" s="10" t="s">
        <v>379</v>
      </c>
      <c r="K93" s="10" t="s">
        <v>59</v>
      </c>
      <c r="L93" s="10" t="s">
        <v>60</v>
      </c>
      <c r="M93" s="10" t="s">
        <v>61</v>
      </c>
      <c r="N93" s="71">
        <v>42661</v>
      </c>
      <c r="O93" s="10">
        <v>323400</v>
      </c>
      <c r="P93" s="10">
        <v>539100</v>
      </c>
      <c r="Q93" s="11">
        <f t="shared" si="14"/>
        <v>215700</v>
      </c>
      <c r="R93" s="10">
        <v>28</v>
      </c>
      <c r="S93" s="11">
        <f t="shared" si="15"/>
        <v>15089409</v>
      </c>
      <c r="T93" s="12">
        <v>0.01</v>
      </c>
      <c r="U93" s="76" t="str">
        <f>IF(T93&lt;3%,"Low",IF('Main Data'!T93&lt;5%,"Mid",IF('Main Data'!T93&lt;8%,"High","Super")))</f>
        <v>Low</v>
      </c>
      <c r="V93" s="86" t="str">
        <f t="shared" si="16"/>
        <v>Qualified</v>
      </c>
    </row>
    <row r="94" spans="1:22" ht="15.75" customHeight="1" x14ac:dyDescent="0.3">
      <c r="A94" s="9" t="s">
        <v>380</v>
      </c>
      <c r="B94" s="71">
        <v>42665</v>
      </c>
      <c r="C94" s="10">
        <f t="shared" si="13"/>
        <v>2016</v>
      </c>
      <c r="D94" s="10" t="s">
        <v>381</v>
      </c>
      <c r="E94" s="10" t="s">
        <v>165</v>
      </c>
      <c r="F94" s="10" t="s">
        <v>71</v>
      </c>
      <c r="G94" s="10" t="s">
        <v>72</v>
      </c>
      <c r="H94" s="10" t="s">
        <v>88</v>
      </c>
      <c r="I94" s="10" t="s">
        <v>74</v>
      </c>
      <c r="J94" s="10" t="s">
        <v>382</v>
      </c>
      <c r="K94" s="10" t="s">
        <v>59</v>
      </c>
      <c r="L94" s="10" t="s">
        <v>60</v>
      </c>
      <c r="M94" s="10" t="s">
        <v>61</v>
      </c>
      <c r="N94" s="71">
        <v>42665</v>
      </c>
      <c r="O94" s="10">
        <v>41100</v>
      </c>
      <c r="P94" s="10">
        <v>67350</v>
      </c>
      <c r="Q94" s="11">
        <f t="shared" si="14"/>
        <v>26250</v>
      </c>
      <c r="R94" s="10">
        <v>11</v>
      </c>
      <c r="S94" s="11">
        <f t="shared" si="15"/>
        <v>735462</v>
      </c>
      <c r="T94" s="12">
        <v>0.08</v>
      </c>
      <c r="U94" s="76" t="str">
        <f>IF(T94&lt;3%,"Low",IF('Main Data'!T94&lt;5%,"Mid",IF('Main Data'!T94&lt;8%,"High","Super")))</f>
        <v>Super</v>
      </c>
      <c r="V94" s="86" t="str">
        <f t="shared" si="16"/>
        <v>Qualified</v>
      </c>
    </row>
    <row r="95" spans="1:22" ht="15.75" customHeight="1" x14ac:dyDescent="0.3">
      <c r="A95" s="9" t="s">
        <v>383</v>
      </c>
      <c r="B95" s="71">
        <v>42665</v>
      </c>
      <c r="C95" s="10">
        <f t="shared" si="13"/>
        <v>2016</v>
      </c>
      <c r="D95" s="10" t="s">
        <v>168</v>
      </c>
      <c r="E95" s="10" t="s">
        <v>169</v>
      </c>
      <c r="F95" s="10" t="s">
        <v>54</v>
      </c>
      <c r="G95" s="10" t="s">
        <v>72</v>
      </c>
      <c r="H95" s="10" t="s">
        <v>65</v>
      </c>
      <c r="I95" s="10" t="s">
        <v>107</v>
      </c>
      <c r="J95" s="10" t="s">
        <v>384</v>
      </c>
      <c r="K95" s="10" t="s">
        <v>59</v>
      </c>
      <c r="L95" s="10" t="s">
        <v>67</v>
      </c>
      <c r="M95" s="10" t="s">
        <v>61</v>
      </c>
      <c r="N95" s="71">
        <v>42668</v>
      </c>
      <c r="O95" s="10">
        <v>65550</v>
      </c>
      <c r="P95" s="10">
        <v>136650</v>
      </c>
      <c r="Q95" s="11">
        <f t="shared" si="14"/>
        <v>71100</v>
      </c>
      <c r="R95" s="10">
        <v>6</v>
      </c>
      <c r="S95" s="11">
        <f t="shared" si="15"/>
        <v>814434</v>
      </c>
      <c r="T95" s="12">
        <v>0.04</v>
      </c>
      <c r="U95" s="76" t="str">
        <f>IF(T95&lt;3%,"Low",IF('Main Data'!T95&lt;5%,"Mid",IF('Main Data'!T95&lt;8%,"High","Super")))</f>
        <v>Mid</v>
      </c>
      <c r="V95" s="86" t="str">
        <f t="shared" si="16"/>
        <v>Not Qualified</v>
      </c>
    </row>
    <row r="96" spans="1:22" ht="15.75" customHeight="1" x14ac:dyDescent="0.3">
      <c r="A96" s="9" t="s">
        <v>385</v>
      </c>
      <c r="B96" s="71">
        <v>42670</v>
      </c>
      <c r="C96" s="10">
        <f t="shared" si="13"/>
        <v>2016</v>
      </c>
      <c r="D96" s="10" t="s">
        <v>386</v>
      </c>
      <c r="E96" s="10" t="s">
        <v>387</v>
      </c>
      <c r="F96" s="10" t="s">
        <v>71</v>
      </c>
      <c r="G96" s="10" t="s">
        <v>87</v>
      </c>
      <c r="H96" s="10" t="s">
        <v>194</v>
      </c>
      <c r="I96" s="10" t="s">
        <v>74</v>
      </c>
      <c r="J96" s="10" t="s">
        <v>388</v>
      </c>
      <c r="K96" s="10" t="s">
        <v>59</v>
      </c>
      <c r="L96" s="10" t="s">
        <v>67</v>
      </c>
      <c r="M96" s="10" t="s">
        <v>61</v>
      </c>
      <c r="N96" s="71">
        <v>42671</v>
      </c>
      <c r="O96" s="10">
        <v>58200</v>
      </c>
      <c r="P96" s="10">
        <v>97050</v>
      </c>
      <c r="Q96" s="11">
        <f t="shared" si="14"/>
        <v>38850</v>
      </c>
      <c r="R96" s="10">
        <v>20</v>
      </c>
      <c r="S96" s="11">
        <f t="shared" si="15"/>
        <v>1939059</v>
      </c>
      <c r="T96" s="12">
        <v>0.02</v>
      </c>
      <c r="U96" s="76" t="str">
        <f>IF(T96&lt;3%,"Low",IF('Main Data'!T96&lt;5%,"Mid",IF('Main Data'!T96&lt;8%,"High","Super")))</f>
        <v>Low</v>
      </c>
      <c r="V96" s="86" t="str">
        <f t="shared" si="16"/>
        <v>Qualified</v>
      </c>
    </row>
    <row r="97" spans="1:22" ht="15.75" customHeight="1" x14ac:dyDescent="0.3">
      <c r="A97" s="9" t="s">
        <v>389</v>
      </c>
      <c r="B97" s="71">
        <v>42670</v>
      </c>
      <c r="C97" s="10">
        <f t="shared" si="13"/>
        <v>2016</v>
      </c>
      <c r="D97" s="10" t="s">
        <v>386</v>
      </c>
      <c r="E97" s="10" t="s">
        <v>387</v>
      </c>
      <c r="F97" s="10" t="s">
        <v>71</v>
      </c>
      <c r="G97" s="10" t="s">
        <v>87</v>
      </c>
      <c r="H97" s="10" t="s">
        <v>194</v>
      </c>
      <c r="I97" s="10" t="s">
        <v>74</v>
      </c>
      <c r="J97" s="10" t="s">
        <v>390</v>
      </c>
      <c r="K97" s="10" t="s">
        <v>59</v>
      </c>
      <c r="L97" s="10" t="s">
        <v>67</v>
      </c>
      <c r="M97" s="10" t="s">
        <v>61</v>
      </c>
      <c r="N97" s="71">
        <v>42672</v>
      </c>
      <c r="O97" s="10">
        <v>19650</v>
      </c>
      <c r="P97" s="10">
        <v>42600</v>
      </c>
      <c r="Q97" s="11">
        <f t="shared" si="14"/>
        <v>22950</v>
      </c>
      <c r="R97" s="10">
        <v>39</v>
      </c>
      <c r="S97" s="11">
        <f t="shared" si="15"/>
        <v>1658418</v>
      </c>
      <c r="T97" s="12">
        <v>7.0000000000000007E-2</v>
      </c>
      <c r="U97" s="76" t="str">
        <f>IF(T97&lt;3%,"Low",IF('Main Data'!T97&lt;5%,"Mid",IF('Main Data'!T97&lt;8%,"High","Super")))</f>
        <v>High</v>
      </c>
      <c r="V97" s="86" t="str">
        <f t="shared" si="16"/>
        <v>Qualified</v>
      </c>
    </row>
    <row r="98" spans="1:22" ht="15.75" customHeight="1" x14ac:dyDescent="0.3">
      <c r="A98" s="9" t="s">
        <v>391</v>
      </c>
      <c r="B98" s="71">
        <v>42671</v>
      </c>
      <c r="C98" s="10">
        <f t="shared" si="13"/>
        <v>2016</v>
      </c>
      <c r="D98" s="10" t="s">
        <v>392</v>
      </c>
      <c r="E98" s="10" t="s">
        <v>393</v>
      </c>
      <c r="F98" s="10" t="s">
        <v>71</v>
      </c>
      <c r="G98" s="10" t="s">
        <v>55</v>
      </c>
      <c r="H98" s="10" t="s">
        <v>122</v>
      </c>
      <c r="I98" s="10" t="s">
        <v>74</v>
      </c>
      <c r="J98" s="10" t="s">
        <v>394</v>
      </c>
      <c r="K98" s="10" t="s">
        <v>59</v>
      </c>
      <c r="L98" s="10" t="s">
        <v>67</v>
      </c>
      <c r="M98" s="10" t="s">
        <v>61</v>
      </c>
      <c r="N98" s="71">
        <v>42672</v>
      </c>
      <c r="O98" s="10">
        <v>3600</v>
      </c>
      <c r="P98" s="10">
        <v>18900</v>
      </c>
      <c r="Q98" s="11">
        <f t="shared" si="14"/>
        <v>15300</v>
      </c>
      <c r="R98" s="10">
        <v>10</v>
      </c>
      <c r="S98" s="11">
        <f t="shared" si="15"/>
        <v>187110</v>
      </c>
      <c r="T98" s="12">
        <v>0.1</v>
      </c>
      <c r="U98" s="76" t="str">
        <f>IF(T98&lt;3%,"Low",IF('Main Data'!T98&lt;5%,"Mid",IF('Main Data'!T98&lt;8%,"High","Super")))</f>
        <v>Super</v>
      </c>
      <c r="V98" s="86" t="str">
        <f t="shared" si="16"/>
        <v>Not Qualified</v>
      </c>
    </row>
    <row r="99" spans="1:22" ht="15.75" customHeight="1" x14ac:dyDescent="0.3">
      <c r="A99" s="9" t="s">
        <v>395</v>
      </c>
      <c r="B99" s="71">
        <v>42671</v>
      </c>
      <c r="C99" s="10">
        <f t="shared" si="13"/>
        <v>2016</v>
      </c>
      <c r="D99" s="10" t="s">
        <v>179</v>
      </c>
      <c r="E99" s="10" t="s">
        <v>180</v>
      </c>
      <c r="F99" s="10" t="s">
        <v>54</v>
      </c>
      <c r="G99" s="10" t="s">
        <v>72</v>
      </c>
      <c r="H99" s="10" t="s">
        <v>65</v>
      </c>
      <c r="I99" s="10" t="s">
        <v>57</v>
      </c>
      <c r="J99" s="10" t="s">
        <v>331</v>
      </c>
      <c r="K99" s="10" t="s">
        <v>59</v>
      </c>
      <c r="L99" s="10" t="s">
        <v>67</v>
      </c>
      <c r="M99" s="10" t="s">
        <v>61</v>
      </c>
      <c r="N99" s="71">
        <v>42671</v>
      </c>
      <c r="O99" s="10">
        <v>43500</v>
      </c>
      <c r="P99" s="10">
        <v>71400</v>
      </c>
      <c r="Q99" s="11">
        <f t="shared" si="14"/>
        <v>27900</v>
      </c>
      <c r="R99" s="10">
        <v>13</v>
      </c>
      <c r="S99" s="11">
        <f t="shared" si="15"/>
        <v>923202</v>
      </c>
      <c r="T99" s="12">
        <v>7.0000000000000007E-2</v>
      </c>
      <c r="U99" s="76" t="str">
        <f>IF(T99&lt;3%,"Low",IF('Main Data'!T99&lt;5%,"Mid",IF('Main Data'!T99&lt;8%,"High","Super")))</f>
        <v>High</v>
      </c>
      <c r="V99" s="86" t="str">
        <f t="shared" si="16"/>
        <v>Qualified</v>
      </c>
    </row>
    <row r="100" spans="1:22" ht="15.75" customHeight="1" x14ac:dyDescent="0.3">
      <c r="A100" s="9" t="s">
        <v>396</v>
      </c>
      <c r="B100" s="71">
        <v>42672</v>
      </c>
      <c r="C100" s="10">
        <f t="shared" si="13"/>
        <v>2016</v>
      </c>
      <c r="D100" s="10" t="s">
        <v>397</v>
      </c>
      <c r="E100" s="10" t="s">
        <v>189</v>
      </c>
      <c r="F100" s="10" t="s">
        <v>54</v>
      </c>
      <c r="G100" s="10" t="s">
        <v>87</v>
      </c>
      <c r="H100" s="10" t="s">
        <v>56</v>
      </c>
      <c r="I100" s="10" t="s">
        <v>92</v>
      </c>
      <c r="J100" s="10" t="s">
        <v>398</v>
      </c>
      <c r="K100" s="10" t="s">
        <v>81</v>
      </c>
      <c r="L100" s="10" t="s">
        <v>60</v>
      </c>
      <c r="M100" s="10" t="s">
        <v>76</v>
      </c>
      <c r="N100" s="71">
        <v>42672</v>
      </c>
      <c r="O100" s="10">
        <v>817800</v>
      </c>
      <c r="P100" s="10">
        <v>1514550</v>
      </c>
      <c r="Q100" s="11">
        <f t="shared" si="14"/>
        <v>696750</v>
      </c>
      <c r="R100" s="10">
        <v>35</v>
      </c>
      <c r="S100" s="11">
        <f t="shared" si="15"/>
        <v>52933522.5</v>
      </c>
      <c r="T100" s="12">
        <v>0.05</v>
      </c>
      <c r="U100" s="76" t="str">
        <f>IF(T100&lt;3%,"Low",IF('Main Data'!T100&lt;5%,"Mid",IF('Main Data'!T100&lt;8%,"High","Super")))</f>
        <v>High</v>
      </c>
      <c r="V100" s="86" t="str">
        <f t="shared" si="16"/>
        <v>Qualified</v>
      </c>
    </row>
    <row r="101" spans="1:22" ht="15.75" customHeight="1" x14ac:dyDescent="0.3">
      <c r="A101" s="9" t="s">
        <v>399</v>
      </c>
      <c r="B101" s="71">
        <v>42673</v>
      </c>
      <c r="C101" s="10">
        <f t="shared" si="13"/>
        <v>2016</v>
      </c>
      <c r="D101" s="10" t="s">
        <v>400</v>
      </c>
      <c r="E101" s="10" t="s">
        <v>401</v>
      </c>
      <c r="F101" s="10" t="s">
        <v>54</v>
      </c>
      <c r="G101" s="10" t="s">
        <v>55</v>
      </c>
      <c r="H101" s="10" t="s">
        <v>56</v>
      </c>
      <c r="I101" s="10" t="s">
        <v>74</v>
      </c>
      <c r="J101" s="10" t="s">
        <v>135</v>
      </c>
      <c r="K101" s="10" t="s">
        <v>59</v>
      </c>
      <c r="L101" s="10" t="s">
        <v>136</v>
      </c>
      <c r="M101" s="10" t="s">
        <v>76</v>
      </c>
      <c r="N101" s="71">
        <v>42675</v>
      </c>
      <c r="O101" s="10">
        <v>51300</v>
      </c>
      <c r="P101" s="10">
        <v>125100</v>
      </c>
      <c r="Q101" s="11">
        <f t="shared" si="14"/>
        <v>73800</v>
      </c>
      <c r="R101" s="10">
        <v>15</v>
      </c>
      <c r="S101" s="11">
        <f t="shared" si="15"/>
        <v>1876500</v>
      </c>
      <c r="T101" s="12">
        <v>0</v>
      </c>
      <c r="U101" s="76" t="str">
        <f>IF(T101&lt;3%,"Low",IF('Main Data'!T101&lt;5%,"Mid",IF('Main Data'!T101&lt;8%,"High","Super")))</f>
        <v>Low</v>
      </c>
      <c r="V101" s="86" t="str">
        <f t="shared" si="16"/>
        <v>Qualified</v>
      </c>
    </row>
    <row r="102" spans="1:22" ht="15.75" customHeight="1" x14ac:dyDescent="0.3">
      <c r="A102" s="9" t="s">
        <v>402</v>
      </c>
      <c r="B102" s="71">
        <v>42675</v>
      </c>
      <c r="C102" s="10">
        <f t="shared" si="13"/>
        <v>2016</v>
      </c>
      <c r="D102" s="10" t="s">
        <v>339</v>
      </c>
      <c r="E102" s="10" t="s">
        <v>340</v>
      </c>
      <c r="F102" s="10" t="s">
        <v>54</v>
      </c>
      <c r="G102" s="10" t="s">
        <v>106</v>
      </c>
      <c r="H102" s="10" t="s">
        <v>65</v>
      </c>
      <c r="I102" s="10" t="s">
        <v>74</v>
      </c>
      <c r="J102" s="10" t="s">
        <v>113</v>
      </c>
      <c r="K102" s="10" t="s">
        <v>59</v>
      </c>
      <c r="L102" s="10" t="s">
        <v>60</v>
      </c>
      <c r="M102" s="10" t="s">
        <v>76</v>
      </c>
      <c r="N102" s="71">
        <v>42677</v>
      </c>
      <c r="O102" s="10">
        <v>79950</v>
      </c>
      <c r="P102" s="10">
        <v>129000</v>
      </c>
      <c r="Q102" s="11">
        <f t="shared" si="14"/>
        <v>49050</v>
      </c>
      <c r="R102" s="10">
        <v>23</v>
      </c>
      <c r="S102" s="11">
        <f t="shared" si="15"/>
        <v>2964420</v>
      </c>
      <c r="T102" s="12">
        <v>0.02</v>
      </c>
      <c r="U102" s="76" t="str">
        <f>IF(T102&lt;3%,"Low",IF('Main Data'!T102&lt;5%,"Mid",IF('Main Data'!T102&lt;8%,"High","Super")))</f>
        <v>Low</v>
      </c>
      <c r="V102" s="86" t="str">
        <f t="shared" si="16"/>
        <v>Qualified</v>
      </c>
    </row>
    <row r="103" spans="1:22" ht="15.75" customHeight="1" x14ac:dyDescent="0.3">
      <c r="A103" s="9" t="s">
        <v>403</v>
      </c>
      <c r="B103" s="71">
        <v>42676</v>
      </c>
      <c r="C103" s="10">
        <f t="shared" si="13"/>
        <v>2016</v>
      </c>
      <c r="D103" s="10" t="s">
        <v>404</v>
      </c>
      <c r="E103" s="10" t="s">
        <v>405</v>
      </c>
      <c r="F103" s="10" t="s">
        <v>71</v>
      </c>
      <c r="G103" s="10" t="s">
        <v>72</v>
      </c>
      <c r="H103" s="10" t="s">
        <v>134</v>
      </c>
      <c r="I103" s="10" t="s">
        <v>57</v>
      </c>
      <c r="J103" s="10" t="s">
        <v>406</v>
      </c>
      <c r="K103" s="10" t="s">
        <v>81</v>
      </c>
      <c r="L103" s="10" t="s">
        <v>82</v>
      </c>
      <c r="M103" s="10" t="s">
        <v>83</v>
      </c>
      <c r="N103" s="71">
        <v>42678</v>
      </c>
      <c r="O103" s="10">
        <v>4184850</v>
      </c>
      <c r="P103" s="10">
        <v>6749850</v>
      </c>
      <c r="Q103" s="11">
        <f t="shared" si="14"/>
        <v>2565000</v>
      </c>
      <c r="R103" s="10">
        <v>12</v>
      </c>
      <c r="S103" s="11">
        <f t="shared" si="15"/>
        <v>80593209</v>
      </c>
      <c r="T103" s="12">
        <v>0.06</v>
      </c>
      <c r="U103" s="76" t="str">
        <f>IF(T103&lt;3%,"Low",IF('Main Data'!T103&lt;5%,"Mid",IF('Main Data'!T103&lt;8%,"High","Super")))</f>
        <v>High</v>
      </c>
      <c r="V103" s="86" t="str">
        <f t="shared" si="16"/>
        <v>Qualified</v>
      </c>
    </row>
    <row r="104" spans="1:22" ht="15.75" customHeight="1" x14ac:dyDescent="0.3">
      <c r="A104" s="9" t="s">
        <v>407</v>
      </c>
      <c r="B104" s="71">
        <v>42677</v>
      </c>
      <c r="C104" s="10">
        <f t="shared" si="13"/>
        <v>2016</v>
      </c>
      <c r="D104" s="10" t="s">
        <v>408</v>
      </c>
      <c r="E104" s="10" t="s">
        <v>165</v>
      </c>
      <c r="F104" s="10" t="s">
        <v>71</v>
      </c>
      <c r="G104" s="10" t="s">
        <v>72</v>
      </c>
      <c r="H104" s="10" t="s">
        <v>88</v>
      </c>
      <c r="I104" s="10" t="s">
        <v>57</v>
      </c>
      <c r="J104" s="10" t="s">
        <v>355</v>
      </c>
      <c r="K104" s="10" t="s">
        <v>59</v>
      </c>
      <c r="L104" s="10" t="s">
        <v>60</v>
      </c>
      <c r="M104" s="10" t="s">
        <v>76</v>
      </c>
      <c r="N104" s="71">
        <v>42678</v>
      </c>
      <c r="O104" s="10">
        <v>19950</v>
      </c>
      <c r="P104" s="10">
        <v>31200</v>
      </c>
      <c r="Q104" s="11">
        <f t="shared" si="14"/>
        <v>11250</v>
      </c>
      <c r="R104" s="10">
        <v>11</v>
      </c>
      <c r="S104" s="11">
        <f t="shared" si="15"/>
        <v>342888</v>
      </c>
      <c r="T104" s="12">
        <v>0.01</v>
      </c>
      <c r="U104" s="76" t="str">
        <f>IF(T104&lt;3%,"Low",IF('Main Data'!T104&lt;5%,"Mid",IF('Main Data'!T104&lt;8%,"High","Super")))</f>
        <v>Low</v>
      </c>
      <c r="V104" s="86" t="str">
        <f t="shared" si="16"/>
        <v>Qualified</v>
      </c>
    </row>
    <row r="105" spans="1:22" ht="15.75" customHeight="1" x14ac:dyDescent="0.3">
      <c r="A105" s="9" t="s">
        <v>409</v>
      </c>
      <c r="B105" s="71">
        <v>42677</v>
      </c>
      <c r="C105" s="10">
        <f t="shared" si="13"/>
        <v>2016</v>
      </c>
      <c r="D105" s="10" t="s">
        <v>158</v>
      </c>
      <c r="E105" s="10" t="s">
        <v>159</v>
      </c>
      <c r="F105" s="10" t="s">
        <v>71</v>
      </c>
      <c r="G105" s="10" t="s">
        <v>72</v>
      </c>
      <c r="H105" s="10" t="s">
        <v>122</v>
      </c>
      <c r="I105" s="10" t="s">
        <v>92</v>
      </c>
      <c r="J105" s="10" t="s">
        <v>410</v>
      </c>
      <c r="K105" s="10" t="s">
        <v>81</v>
      </c>
      <c r="L105" s="10" t="s">
        <v>60</v>
      </c>
      <c r="M105" s="10" t="s">
        <v>61</v>
      </c>
      <c r="N105" s="71">
        <v>42681</v>
      </c>
      <c r="O105" s="10">
        <v>97650</v>
      </c>
      <c r="P105" s="10">
        <v>464700</v>
      </c>
      <c r="Q105" s="11">
        <f t="shared" si="14"/>
        <v>367050</v>
      </c>
      <c r="R105" s="10">
        <v>29</v>
      </c>
      <c r="S105" s="11">
        <f t="shared" si="15"/>
        <v>13462359</v>
      </c>
      <c r="T105" s="12">
        <v>0.03</v>
      </c>
      <c r="U105" s="76" t="str">
        <f>IF(T105&lt;3%,"Low",IF('Main Data'!T105&lt;5%,"Mid",IF('Main Data'!T105&lt;8%,"High","Super")))</f>
        <v>Mid</v>
      </c>
      <c r="V105" s="86" t="str">
        <f t="shared" si="16"/>
        <v>Qualified</v>
      </c>
    </row>
    <row r="106" spans="1:22" ht="15.75" customHeight="1" x14ac:dyDescent="0.3">
      <c r="A106" s="9" t="s">
        <v>411</v>
      </c>
      <c r="B106" s="71">
        <v>42678</v>
      </c>
      <c r="C106" s="10">
        <f t="shared" si="13"/>
        <v>2016</v>
      </c>
      <c r="D106" s="10" t="s">
        <v>128</v>
      </c>
      <c r="E106" s="10" t="s">
        <v>129</v>
      </c>
      <c r="F106" s="10" t="s">
        <v>54</v>
      </c>
      <c r="G106" s="10" t="s">
        <v>72</v>
      </c>
      <c r="H106" s="10" t="s">
        <v>56</v>
      </c>
      <c r="I106" s="10" t="s">
        <v>107</v>
      </c>
      <c r="J106" s="10" t="s">
        <v>412</v>
      </c>
      <c r="K106" s="10" t="s">
        <v>59</v>
      </c>
      <c r="L106" s="10" t="s">
        <v>67</v>
      </c>
      <c r="M106" s="10" t="s">
        <v>61</v>
      </c>
      <c r="N106" s="71">
        <v>42680</v>
      </c>
      <c r="O106" s="10">
        <v>44700</v>
      </c>
      <c r="P106" s="10">
        <v>87600</v>
      </c>
      <c r="Q106" s="11">
        <f t="shared" si="14"/>
        <v>42900</v>
      </c>
      <c r="R106" s="10">
        <v>11</v>
      </c>
      <c r="S106" s="11">
        <f t="shared" si="15"/>
        <v>962724</v>
      </c>
      <c r="T106" s="12">
        <v>0.01</v>
      </c>
      <c r="U106" s="76" t="str">
        <f>IF(T106&lt;3%,"Low",IF('Main Data'!T106&lt;5%,"Mid",IF('Main Data'!T106&lt;8%,"High","Super")))</f>
        <v>Low</v>
      </c>
      <c r="V106" s="86" t="str">
        <f t="shared" si="16"/>
        <v>Qualified</v>
      </c>
    </row>
    <row r="107" spans="1:22" ht="15.75" customHeight="1" x14ac:dyDescent="0.3">
      <c r="A107" s="9" t="s">
        <v>413</v>
      </c>
      <c r="B107" s="71">
        <v>42679</v>
      </c>
      <c r="C107" s="10">
        <f t="shared" si="13"/>
        <v>2016</v>
      </c>
      <c r="D107" s="10" t="s">
        <v>414</v>
      </c>
      <c r="E107" s="10" t="s">
        <v>241</v>
      </c>
      <c r="F107" s="10" t="s">
        <v>71</v>
      </c>
      <c r="G107" s="10" t="s">
        <v>55</v>
      </c>
      <c r="H107" s="10" t="s">
        <v>146</v>
      </c>
      <c r="I107" s="10" t="s">
        <v>74</v>
      </c>
      <c r="J107" s="10" t="s">
        <v>415</v>
      </c>
      <c r="K107" s="10" t="s">
        <v>59</v>
      </c>
      <c r="L107" s="10" t="s">
        <v>60</v>
      </c>
      <c r="M107" s="10" t="s">
        <v>61</v>
      </c>
      <c r="N107" s="71">
        <v>42681</v>
      </c>
      <c r="O107" s="10">
        <v>54750</v>
      </c>
      <c r="P107" s="10">
        <v>89700</v>
      </c>
      <c r="Q107" s="11">
        <f t="shared" si="14"/>
        <v>34950</v>
      </c>
      <c r="R107" s="10">
        <v>14</v>
      </c>
      <c r="S107" s="11">
        <f t="shared" si="15"/>
        <v>1247727</v>
      </c>
      <c r="T107" s="12">
        <v>0.09</v>
      </c>
      <c r="U107" s="76" t="str">
        <f>IF(T107&lt;3%,"Low",IF('Main Data'!T107&lt;5%,"Mid",IF('Main Data'!T107&lt;8%,"High","Super")))</f>
        <v>Super</v>
      </c>
      <c r="V107" s="86" t="str">
        <f t="shared" si="16"/>
        <v>Qualified</v>
      </c>
    </row>
    <row r="108" spans="1:22" ht="15.75" customHeight="1" x14ac:dyDescent="0.3">
      <c r="A108" s="9" t="s">
        <v>416</v>
      </c>
      <c r="B108" s="71">
        <v>42681</v>
      </c>
      <c r="C108" s="10">
        <f t="shared" si="13"/>
        <v>2016</v>
      </c>
      <c r="D108" s="10" t="s">
        <v>417</v>
      </c>
      <c r="E108" s="10" t="s">
        <v>418</v>
      </c>
      <c r="F108" s="10" t="s">
        <v>261</v>
      </c>
      <c r="G108" s="10" t="s">
        <v>87</v>
      </c>
      <c r="H108" s="10" t="s">
        <v>97</v>
      </c>
      <c r="I108" s="10" t="s">
        <v>92</v>
      </c>
      <c r="J108" s="10" t="s">
        <v>419</v>
      </c>
      <c r="K108" s="10" t="s">
        <v>59</v>
      </c>
      <c r="L108" s="10" t="s">
        <v>60</v>
      </c>
      <c r="M108" s="10" t="s">
        <v>61</v>
      </c>
      <c r="N108" s="71">
        <v>42686</v>
      </c>
      <c r="O108" s="10">
        <v>66900</v>
      </c>
      <c r="P108" s="10">
        <v>163350</v>
      </c>
      <c r="Q108" s="11">
        <f t="shared" si="14"/>
        <v>96450</v>
      </c>
      <c r="R108" s="10">
        <v>37</v>
      </c>
      <c r="S108" s="11">
        <f t="shared" si="15"/>
        <v>6034149</v>
      </c>
      <c r="T108" s="12">
        <v>0.06</v>
      </c>
      <c r="U108" s="76" t="str">
        <f>IF(T108&lt;3%,"Low",IF('Main Data'!T108&lt;5%,"Mid",IF('Main Data'!T108&lt;8%,"High","Super")))</f>
        <v>High</v>
      </c>
      <c r="V108" s="86" t="str">
        <f t="shared" si="16"/>
        <v>Qualified</v>
      </c>
    </row>
    <row r="109" spans="1:22" ht="15.75" customHeight="1" x14ac:dyDescent="0.3">
      <c r="A109" s="9" t="s">
        <v>420</v>
      </c>
      <c r="B109" s="71">
        <v>42681</v>
      </c>
      <c r="C109" s="10">
        <f t="shared" si="13"/>
        <v>2016</v>
      </c>
      <c r="D109" s="10" t="s">
        <v>421</v>
      </c>
      <c r="E109" s="10" t="s">
        <v>340</v>
      </c>
      <c r="F109" s="10" t="s">
        <v>54</v>
      </c>
      <c r="G109" s="10" t="s">
        <v>72</v>
      </c>
      <c r="H109" s="10" t="s">
        <v>65</v>
      </c>
      <c r="I109" s="10" t="s">
        <v>92</v>
      </c>
      <c r="J109" s="10" t="s">
        <v>410</v>
      </c>
      <c r="K109" s="10" t="s">
        <v>81</v>
      </c>
      <c r="L109" s="10" t="s">
        <v>60</v>
      </c>
      <c r="M109" s="10" t="s">
        <v>61</v>
      </c>
      <c r="N109" s="71">
        <v>42683</v>
      </c>
      <c r="O109" s="10">
        <v>97650</v>
      </c>
      <c r="P109" s="10">
        <v>464700</v>
      </c>
      <c r="Q109" s="11">
        <f t="shared" si="14"/>
        <v>367050</v>
      </c>
      <c r="R109" s="10">
        <v>8</v>
      </c>
      <c r="S109" s="11">
        <f t="shared" si="15"/>
        <v>3712953</v>
      </c>
      <c r="T109" s="12">
        <v>0.01</v>
      </c>
      <c r="U109" s="76" t="str">
        <f>IF(T109&lt;3%,"Low",IF('Main Data'!T109&lt;5%,"Mid",IF('Main Data'!T109&lt;8%,"High","Super")))</f>
        <v>Low</v>
      </c>
      <c r="V109" s="86" t="str">
        <f t="shared" si="16"/>
        <v>Qualified</v>
      </c>
    </row>
    <row r="110" spans="1:22" ht="15.75" customHeight="1" x14ac:dyDescent="0.3">
      <c r="A110" s="9" t="s">
        <v>422</v>
      </c>
      <c r="B110" s="71">
        <v>42682</v>
      </c>
      <c r="C110" s="10">
        <f t="shared" si="13"/>
        <v>2016</v>
      </c>
      <c r="D110" s="10" t="s">
        <v>423</v>
      </c>
      <c r="E110" s="10" t="s">
        <v>424</v>
      </c>
      <c r="F110" s="10" t="s">
        <v>54</v>
      </c>
      <c r="G110" s="10" t="s">
        <v>106</v>
      </c>
      <c r="H110" s="10" t="s">
        <v>56</v>
      </c>
      <c r="I110" s="10" t="s">
        <v>92</v>
      </c>
      <c r="J110" s="10" t="s">
        <v>190</v>
      </c>
      <c r="K110" s="10" t="s">
        <v>81</v>
      </c>
      <c r="L110" s="10" t="s">
        <v>60</v>
      </c>
      <c r="M110" s="10" t="s">
        <v>61</v>
      </c>
      <c r="N110" s="71">
        <v>42684</v>
      </c>
      <c r="O110" s="10">
        <v>594600</v>
      </c>
      <c r="P110" s="10">
        <v>2287200</v>
      </c>
      <c r="Q110" s="11">
        <f t="shared" si="14"/>
        <v>1692600</v>
      </c>
      <c r="R110" s="10">
        <v>31</v>
      </c>
      <c r="S110" s="11">
        <f t="shared" si="15"/>
        <v>70743096</v>
      </c>
      <c r="T110" s="12">
        <v>7.0000000000000007E-2</v>
      </c>
      <c r="U110" s="76" t="str">
        <f>IF(T110&lt;3%,"Low",IF('Main Data'!T110&lt;5%,"Mid",IF('Main Data'!T110&lt;8%,"High","Super")))</f>
        <v>High</v>
      </c>
      <c r="V110" s="86" t="str">
        <f t="shared" si="16"/>
        <v>Qualified</v>
      </c>
    </row>
    <row r="111" spans="1:22" ht="15.75" customHeight="1" x14ac:dyDescent="0.3">
      <c r="A111" s="9" t="s">
        <v>425</v>
      </c>
      <c r="B111" s="71">
        <v>42683</v>
      </c>
      <c r="C111" s="10">
        <f t="shared" si="13"/>
        <v>2016</v>
      </c>
      <c r="D111" s="10" t="s">
        <v>259</v>
      </c>
      <c r="E111" s="10" t="s">
        <v>260</v>
      </c>
      <c r="F111" s="10" t="s">
        <v>261</v>
      </c>
      <c r="G111" s="10" t="s">
        <v>72</v>
      </c>
      <c r="H111" s="10" t="s">
        <v>146</v>
      </c>
      <c r="I111" s="10" t="s">
        <v>107</v>
      </c>
      <c r="J111" s="10" t="s">
        <v>426</v>
      </c>
      <c r="K111" s="10" t="s">
        <v>59</v>
      </c>
      <c r="L111" s="10" t="s">
        <v>67</v>
      </c>
      <c r="M111" s="10" t="s">
        <v>61</v>
      </c>
      <c r="N111" s="71">
        <v>42685</v>
      </c>
      <c r="O111" s="10">
        <v>29250</v>
      </c>
      <c r="P111" s="10">
        <v>59700</v>
      </c>
      <c r="Q111" s="11">
        <f t="shared" si="14"/>
        <v>30450</v>
      </c>
      <c r="R111" s="10">
        <v>30</v>
      </c>
      <c r="S111" s="11">
        <f t="shared" si="15"/>
        <v>1785030</v>
      </c>
      <c r="T111" s="12">
        <v>0.1</v>
      </c>
      <c r="U111" s="76" t="str">
        <f>IF(T111&lt;3%,"Low",IF('Main Data'!T111&lt;5%,"Mid",IF('Main Data'!T111&lt;8%,"High","Super")))</f>
        <v>Super</v>
      </c>
      <c r="V111" s="86" t="str">
        <f t="shared" si="16"/>
        <v>Qualified</v>
      </c>
    </row>
    <row r="112" spans="1:22" ht="15.75" customHeight="1" x14ac:dyDescent="0.3">
      <c r="A112" s="9" t="s">
        <v>427</v>
      </c>
      <c r="B112" s="71">
        <v>42684</v>
      </c>
      <c r="C112" s="10">
        <f t="shared" si="13"/>
        <v>2016</v>
      </c>
      <c r="D112" s="10" t="s">
        <v>428</v>
      </c>
      <c r="E112" s="10" t="s">
        <v>334</v>
      </c>
      <c r="F112" s="10" t="s">
        <v>54</v>
      </c>
      <c r="G112" s="10" t="s">
        <v>106</v>
      </c>
      <c r="H112" s="10" t="s">
        <v>65</v>
      </c>
      <c r="I112" s="10" t="s">
        <v>107</v>
      </c>
      <c r="J112" s="10" t="s">
        <v>429</v>
      </c>
      <c r="K112" s="10" t="s">
        <v>59</v>
      </c>
      <c r="L112" s="10" t="s">
        <v>60</v>
      </c>
      <c r="M112" s="10" t="s">
        <v>61</v>
      </c>
      <c r="N112" s="71">
        <v>42685</v>
      </c>
      <c r="O112" s="10">
        <v>29100</v>
      </c>
      <c r="P112" s="10">
        <v>46200</v>
      </c>
      <c r="Q112" s="11">
        <f t="shared" si="14"/>
        <v>17100</v>
      </c>
      <c r="R112" s="10">
        <v>38</v>
      </c>
      <c r="S112" s="11">
        <f t="shared" si="15"/>
        <v>1753752</v>
      </c>
      <c r="T112" s="12">
        <v>0.04</v>
      </c>
      <c r="U112" s="76" t="str">
        <f>IF(T112&lt;3%,"Low",IF('Main Data'!T112&lt;5%,"Mid",IF('Main Data'!T112&lt;8%,"High","Super")))</f>
        <v>Mid</v>
      </c>
      <c r="V112" s="86" t="str">
        <f t="shared" si="16"/>
        <v>Qualified</v>
      </c>
    </row>
    <row r="113" spans="1:22" ht="15.75" customHeight="1" x14ac:dyDescent="0.3">
      <c r="A113" s="9" t="s">
        <v>430</v>
      </c>
      <c r="B113" s="71">
        <v>42685</v>
      </c>
      <c r="C113" s="10">
        <f t="shared" si="13"/>
        <v>2016</v>
      </c>
      <c r="D113" s="10" t="s">
        <v>431</v>
      </c>
      <c r="E113" s="10" t="s">
        <v>432</v>
      </c>
      <c r="F113" s="10" t="s">
        <v>71</v>
      </c>
      <c r="G113" s="10" t="s">
        <v>72</v>
      </c>
      <c r="H113" s="10" t="s">
        <v>88</v>
      </c>
      <c r="I113" s="10" t="s">
        <v>107</v>
      </c>
      <c r="J113" s="10" t="s">
        <v>433</v>
      </c>
      <c r="K113" s="10" t="s">
        <v>81</v>
      </c>
      <c r="L113" s="10" t="s">
        <v>82</v>
      </c>
      <c r="M113" s="10" t="s">
        <v>83</v>
      </c>
      <c r="N113" s="71">
        <v>42686</v>
      </c>
      <c r="O113" s="10">
        <v>1151850</v>
      </c>
      <c r="P113" s="10">
        <v>1799850</v>
      </c>
      <c r="Q113" s="11">
        <f t="shared" si="14"/>
        <v>648000</v>
      </c>
      <c r="R113" s="10">
        <v>24</v>
      </c>
      <c r="S113" s="11">
        <f t="shared" si="15"/>
        <v>43160403</v>
      </c>
      <c r="T113" s="12">
        <v>0.02</v>
      </c>
      <c r="U113" s="76" t="str">
        <f>IF(T113&lt;3%,"Low",IF('Main Data'!T113&lt;5%,"Mid",IF('Main Data'!T113&lt;8%,"High","Super")))</f>
        <v>Low</v>
      </c>
      <c r="V113" s="86" t="str">
        <f t="shared" si="16"/>
        <v>Qualified</v>
      </c>
    </row>
    <row r="114" spans="1:22" ht="15.75" customHeight="1" x14ac:dyDescent="0.3">
      <c r="A114" s="9" t="s">
        <v>434</v>
      </c>
      <c r="B114" s="71">
        <v>42686</v>
      </c>
      <c r="C114" s="10">
        <f t="shared" si="13"/>
        <v>2016</v>
      </c>
      <c r="D114" s="10" t="s">
        <v>435</v>
      </c>
      <c r="E114" s="10" t="s">
        <v>436</v>
      </c>
      <c r="F114" s="10" t="s">
        <v>71</v>
      </c>
      <c r="G114" s="10" t="s">
        <v>87</v>
      </c>
      <c r="H114" s="10" t="s">
        <v>316</v>
      </c>
      <c r="I114" s="10" t="s">
        <v>117</v>
      </c>
      <c r="J114" s="10" t="s">
        <v>437</v>
      </c>
      <c r="K114" s="10" t="s">
        <v>59</v>
      </c>
      <c r="L114" s="10" t="s">
        <v>60</v>
      </c>
      <c r="M114" s="10" t="s">
        <v>61</v>
      </c>
      <c r="N114" s="71">
        <v>42687</v>
      </c>
      <c r="O114" s="10">
        <v>27600</v>
      </c>
      <c r="P114" s="10">
        <v>43200</v>
      </c>
      <c r="Q114" s="11">
        <f t="shared" si="14"/>
        <v>15600</v>
      </c>
      <c r="R114" s="10">
        <v>11</v>
      </c>
      <c r="S114" s="11">
        <f t="shared" si="15"/>
        <v>471312</v>
      </c>
      <c r="T114" s="12">
        <v>0.09</v>
      </c>
      <c r="U114" s="76" t="str">
        <f>IF(T114&lt;3%,"Low",IF('Main Data'!T114&lt;5%,"Mid",IF('Main Data'!T114&lt;8%,"High","Super")))</f>
        <v>Super</v>
      </c>
      <c r="V114" s="86" t="str">
        <f t="shared" si="16"/>
        <v>Qualified</v>
      </c>
    </row>
    <row r="115" spans="1:22" ht="15.75" customHeight="1" x14ac:dyDescent="0.3">
      <c r="A115" s="9" t="s">
        <v>438</v>
      </c>
      <c r="B115" s="71">
        <v>42686</v>
      </c>
      <c r="C115" s="10">
        <f t="shared" si="13"/>
        <v>2016</v>
      </c>
      <c r="D115" s="10" t="s">
        <v>435</v>
      </c>
      <c r="E115" s="10" t="s">
        <v>439</v>
      </c>
      <c r="F115" s="10" t="s">
        <v>71</v>
      </c>
      <c r="G115" s="10" t="s">
        <v>87</v>
      </c>
      <c r="H115" s="10" t="s">
        <v>316</v>
      </c>
      <c r="I115" s="10" t="s">
        <v>117</v>
      </c>
      <c r="J115" s="10" t="s">
        <v>186</v>
      </c>
      <c r="K115" s="10" t="s">
        <v>81</v>
      </c>
      <c r="L115" s="10" t="s">
        <v>60</v>
      </c>
      <c r="M115" s="10" t="s">
        <v>61</v>
      </c>
      <c r="N115" s="71">
        <v>42688</v>
      </c>
      <c r="O115" s="10">
        <v>95850</v>
      </c>
      <c r="P115" s="10">
        <v>299700</v>
      </c>
      <c r="Q115" s="11">
        <f t="shared" si="14"/>
        <v>203850</v>
      </c>
      <c r="R115" s="10">
        <v>43</v>
      </c>
      <c r="S115" s="11">
        <f t="shared" si="15"/>
        <v>12857130</v>
      </c>
      <c r="T115" s="12">
        <v>0.1</v>
      </c>
      <c r="U115" s="76" t="str">
        <f>IF(T115&lt;3%,"Low",IF('Main Data'!T115&lt;5%,"Mid",IF('Main Data'!T115&lt;8%,"High","Super")))</f>
        <v>Super</v>
      </c>
      <c r="V115" s="86" t="str">
        <f t="shared" si="16"/>
        <v>Qualified</v>
      </c>
    </row>
    <row r="116" spans="1:22" ht="15.75" customHeight="1" x14ac:dyDescent="0.3">
      <c r="A116" s="9" t="s">
        <v>440</v>
      </c>
      <c r="B116" s="71">
        <v>42688</v>
      </c>
      <c r="C116" s="10">
        <f t="shared" si="13"/>
        <v>2016</v>
      </c>
      <c r="D116" s="10" t="s">
        <v>441</v>
      </c>
      <c r="E116" s="10" t="s">
        <v>206</v>
      </c>
      <c r="F116" s="10" t="s">
        <v>71</v>
      </c>
      <c r="G116" s="10" t="s">
        <v>72</v>
      </c>
      <c r="H116" s="10" t="s">
        <v>155</v>
      </c>
      <c r="I116" s="10" t="s">
        <v>107</v>
      </c>
      <c r="J116" s="10" t="s">
        <v>442</v>
      </c>
      <c r="K116" s="10" t="s">
        <v>59</v>
      </c>
      <c r="L116" s="10" t="s">
        <v>67</v>
      </c>
      <c r="M116" s="10" t="s">
        <v>76</v>
      </c>
      <c r="N116" s="71">
        <v>42690</v>
      </c>
      <c r="O116" s="10">
        <v>22950</v>
      </c>
      <c r="P116" s="10">
        <v>41700</v>
      </c>
      <c r="Q116" s="11">
        <f t="shared" si="14"/>
        <v>18750</v>
      </c>
      <c r="R116" s="10">
        <v>40</v>
      </c>
      <c r="S116" s="11">
        <f t="shared" si="15"/>
        <v>1666749</v>
      </c>
      <c r="T116" s="12">
        <v>0.03</v>
      </c>
      <c r="U116" s="76" t="str">
        <f>IF(T116&lt;3%,"Low",IF('Main Data'!T116&lt;5%,"Mid",IF('Main Data'!T116&lt;8%,"High","Super")))</f>
        <v>Mid</v>
      </c>
      <c r="V116" s="86" t="str">
        <f t="shared" si="16"/>
        <v>Qualified</v>
      </c>
    </row>
    <row r="117" spans="1:22" ht="15.75" customHeight="1" x14ac:dyDescent="0.3">
      <c r="A117" s="9" t="s">
        <v>443</v>
      </c>
      <c r="B117" s="71">
        <v>42692</v>
      </c>
      <c r="C117" s="10">
        <f t="shared" si="13"/>
        <v>2016</v>
      </c>
      <c r="D117" s="10" t="s">
        <v>444</v>
      </c>
      <c r="E117" s="10" t="s">
        <v>445</v>
      </c>
      <c r="F117" s="10" t="s">
        <v>54</v>
      </c>
      <c r="G117" s="10" t="s">
        <v>55</v>
      </c>
      <c r="H117" s="10" t="s">
        <v>56</v>
      </c>
      <c r="I117" s="10" t="s">
        <v>74</v>
      </c>
      <c r="J117" s="10" t="s">
        <v>446</v>
      </c>
      <c r="K117" s="10" t="s">
        <v>59</v>
      </c>
      <c r="L117" s="10" t="s">
        <v>60</v>
      </c>
      <c r="M117" s="10" t="s">
        <v>61</v>
      </c>
      <c r="N117" s="71">
        <v>42694</v>
      </c>
      <c r="O117" s="10">
        <v>33900</v>
      </c>
      <c r="P117" s="10">
        <v>53700</v>
      </c>
      <c r="Q117" s="11">
        <f t="shared" si="14"/>
        <v>19800</v>
      </c>
      <c r="R117" s="10">
        <v>46</v>
      </c>
      <c r="S117" s="11">
        <f t="shared" si="15"/>
        <v>2466978</v>
      </c>
      <c r="T117" s="12">
        <v>0.06</v>
      </c>
      <c r="U117" s="76" t="str">
        <f>IF(T117&lt;3%,"Low",IF('Main Data'!T117&lt;5%,"Mid",IF('Main Data'!T117&lt;8%,"High","Super")))</f>
        <v>High</v>
      </c>
      <c r="V117" s="86" t="str">
        <f t="shared" si="16"/>
        <v>Qualified</v>
      </c>
    </row>
    <row r="118" spans="1:22" ht="15.75" customHeight="1" x14ac:dyDescent="0.3">
      <c r="A118" s="9" t="s">
        <v>447</v>
      </c>
      <c r="B118" s="71">
        <v>42693</v>
      </c>
      <c r="C118" s="10">
        <f t="shared" si="13"/>
        <v>2016</v>
      </c>
      <c r="D118" s="10" t="s">
        <v>448</v>
      </c>
      <c r="E118" s="10" t="s">
        <v>449</v>
      </c>
      <c r="F118" s="10" t="s">
        <v>54</v>
      </c>
      <c r="G118" s="10" t="s">
        <v>55</v>
      </c>
      <c r="H118" s="10" t="s">
        <v>56</v>
      </c>
      <c r="I118" s="10" t="s">
        <v>57</v>
      </c>
      <c r="J118" s="10" t="s">
        <v>450</v>
      </c>
      <c r="K118" s="10" t="s">
        <v>59</v>
      </c>
      <c r="L118" s="10" t="s">
        <v>136</v>
      </c>
      <c r="M118" s="10" t="s">
        <v>61</v>
      </c>
      <c r="N118" s="71">
        <v>42695</v>
      </c>
      <c r="O118" s="10">
        <v>21900</v>
      </c>
      <c r="P118" s="10">
        <v>53550</v>
      </c>
      <c r="Q118" s="11">
        <f t="shared" si="14"/>
        <v>31650</v>
      </c>
      <c r="R118" s="10">
        <v>23</v>
      </c>
      <c r="S118" s="11">
        <f t="shared" si="15"/>
        <v>1226830.5</v>
      </c>
      <c r="T118" s="12">
        <v>0.09</v>
      </c>
      <c r="U118" s="76" t="str">
        <f>IF(T118&lt;3%,"Low",IF('Main Data'!T118&lt;5%,"Mid",IF('Main Data'!T118&lt;8%,"High","Super")))</f>
        <v>Super</v>
      </c>
      <c r="V118" s="86" t="str">
        <f t="shared" si="16"/>
        <v>Qualified</v>
      </c>
    </row>
    <row r="119" spans="1:22" ht="15.75" customHeight="1" x14ac:dyDescent="0.3">
      <c r="A119" s="9" t="s">
        <v>451</v>
      </c>
      <c r="B119" s="71">
        <v>42694</v>
      </c>
      <c r="C119" s="10">
        <f t="shared" si="13"/>
        <v>2016</v>
      </c>
      <c r="D119" s="10" t="s">
        <v>452</v>
      </c>
      <c r="E119" s="10" t="s">
        <v>215</v>
      </c>
      <c r="F119" s="10" t="s">
        <v>71</v>
      </c>
      <c r="G119" s="10" t="s">
        <v>55</v>
      </c>
      <c r="H119" s="10" t="s">
        <v>146</v>
      </c>
      <c r="I119" s="10" t="s">
        <v>107</v>
      </c>
      <c r="J119" s="10" t="s">
        <v>410</v>
      </c>
      <c r="K119" s="10" t="s">
        <v>81</v>
      </c>
      <c r="L119" s="10" t="s">
        <v>60</v>
      </c>
      <c r="M119" s="10" t="s">
        <v>76</v>
      </c>
      <c r="N119" s="71">
        <v>42695</v>
      </c>
      <c r="O119" s="10">
        <v>97650</v>
      </c>
      <c r="P119" s="10">
        <v>464700</v>
      </c>
      <c r="Q119" s="11">
        <f t="shared" si="14"/>
        <v>367050</v>
      </c>
      <c r="R119" s="10">
        <v>44</v>
      </c>
      <c r="S119" s="11">
        <f t="shared" si="15"/>
        <v>20437506</v>
      </c>
      <c r="T119" s="12">
        <v>0.02</v>
      </c>
      <c r="U119" s="76" t="str">
        <f>IF(T119&lt;3%,"Low",IF('Main Data'!T119&lt;5%,"Mid",IF('Main Data'!T119&lt;8%,"High","Super")))</f>
        <v>Low</v>
      </c>
      <c r="V119" s="86" t="str">
        <f t="shared" si="16"/>
        <v>Qualified</v>
      </c>
    </row>
    <row r="120" spans="1:22" ht="15.75" customHeight="1" x14ac:dyDescent="0.3">
      <c r="A120" s="9" t="s">
        <v>453</v>
      </c>
      <c r="B120" s="71">
        <v>42695</v>
      </c>
      <c r="C120" s="10">
        <f t="shared" si="13"/>
        <v>2016</v>
      </c>
      <c r="D120" s="10" t="s">
        <v>454</v>
      </c>
      <c r="E120" s="10" t="s">
        <v>455</v>
      </c>
      <c r="F120" s="10" t="s">
        <v>71</v>
      </c>
      <c r="G120" s="10" t="s">
        <v>55</v>
      </c>
      <c r="H120" s="10" t="s">
        <v>155</v>
      </c>
      <c r="I120" s="10" t="s">
        <v>107</v>
      </c>
      <c r="J120" s="10" t="s">
        <v>456</v>
      </c>
      <c r="K120" s="10" t="s">
        <v>59</v>
      </c>
      <c r="L120" s="10" t="s">
        <v>60</v>
      </c>
      <c r="M120" s="10" t="s">
        <v>61</v>
      </c>
      <c r="N120" s="71">
        <v>42696</v>
      </c>
      <c r="O120" s="10">
        <v>275700</v>
      </c>
      <c r="P120" s="10">
        <v>437550</v>
      </c>
      <c r="Q120" s="11">
        <f t="shared" si="14"/>
        <v>161850</v>
      </c>
      <c r="R120" s="10">
        <v>8</v>
      </c>
      <c r="S120" s="11">
        <f t="shared" si="15"/>
        <v>3491649</v>
      </c>
      <c r="T120" s="12">
        <v>0.02</v>
      </c>
      <c r="U120" s="76" t="str">
        <f>IF(T120&lt;3%,"Low",IF('Main Data'!T120&lt;5%,"Mid",IF('Main Data'!T120&lt;8%,"High","Super")))</f>
        <v>Low</v>
      </c>
      <c r="V120" s="86" t="str">
        <f t="shared" si="16"/>
        <v>Qualified</v>
      </c>
    </row>
    <row r="121" spans="1:22" ht="15.75" customHeight="1" x14ac:dyDescent="0.3">
      <c r="A121" s="9" t="s">
        <v>457</v>
      </c>
      <c r="B121" s="71">
        <v>42695</v>
      </c>
      <c r="C121" s="10">
        <f t="shared" si="13"/>
        <v>2016</v>
      </c>
      <c r="D121" s="10" t="s">
        <v>458</v>
      </c>
      <c r="E121" s="10" t="s">
        <v>189</v>
      </c>
      <c r="F121" s="10" t="s">
        <v>54</v>
      </c>
      <c r="G121" s="10" t="s">
        <v>106</v>
      </c>
      <c r="H121" s="10" t="s">
        <v>56</v>
      </c>
      <c r="I121" s="10" t="s">
        <v>92</v>
      </c>
      <c r="J121" s="10" t="s">
        <v>406</v>
      </c>
      <c r="K121" s="10" t="s">
        <v>81</v>
      </c>
      <c r="L121" s="10" t="s">
        <v>459</v>
      </c>
      <c r="M121" s="10" t="s">
        <v>61</v>
      </c>
      <c r="N121" s="71">
        <v>42699</v>
      </c>
      <c r="O121" s="10">
        <v>3240000</v>
      </c>
      <c r="P121" s="10">
        <v>6749850</v>
      </c>
      <c r="Q121" s="11">
        <f t="shared" si="14"/>
        <v>3509850</v>
      </c>
      <c r="R121" s="10">
        <v>40</v>
      </c>
      <c r="S121" s="11">
        <f t="shared" si="15"/>
        <v>269724006</v>
      </c>
      <c r="T121" s="12">
        <v>0.04</v>
      </c>
      <c r="U121" s="76" t="str">
        <f>IF(T121&lt;3%,"Low",IF('Main Data'!T121&lt;5%,"Mid",IF('Main Data'!T121&lt;8%,"High","Super")))</f>
        <v>Mid</v>
      </c>
      <c r="V121" s="86" t="str">
        <f t="shared" si="16"/>
        <v>Qualified</v>
      </c>
    </row>
    <row r="122" spans="1:22" ht="15.75" customHeight="1" x14ac:dyDescent="0.3">
      <c r="A122" s="9" t="s">
        <v>460</v>
      </c>
      <c r="B122" s="71">
        <v>42695</v>
      </c>
      <c r="C122" s="10">
        <f t="shared" si="13"/>
        <v>2016</v>
      </c>
      <c r="D122" s="10" t="s">
        <v>461</v>
      </c>
      <c r="E122" s="10" t="s">
        <v>462</v>
      </c>
      <c r="F122" s="10" t="s">
        <v>71</v>
      </c>
      <c r="G122" s="10" t="s">
        <v>72</v>
      </c>
      <c r="H122" s="10" t="s">
        <v>112</v>
      </c>
      <c r="I122" s="10" t="s">
        <v>92</v>
      </c>
      <c r="J122" s="10" t="s">
        <v>80</v>
      </c>
      <c r="K122" s="10" t="s">
        <v>81</v>
      </c>
      <c r="L122" s="10" t="s">
        <v>82</v>
      </c>
      <c r="M122" s="10" t="s">
        <v>83</v>
      </c>
      <c r="N122" s="71">
        <v>42702</v>
      </c>
      <c r="O122" s="10">
        <v>1125000</v>
      </c>
      <c r="P122" s="10">
        <v>1814550</v>
      </c>
      <c r="Q122" s="11">
        <f t="shared" si="14"/>
        <v>689550</v>
      </c>
      <c r="R122" s="10">
        <v>35</v>
      </c>
      <c r="S122" s="11">
        <f t="shared" si="15"/>
        <v>63364086</v>
      </c>
      <c r="T122" s="12">
        <v>0.08</v>
      </c>
      <c r="U122" s="76" t="str">
        <f>IF(T122&lt;3%,"Low",IF('Main Data'!T122&lt;5%,"Mid",IF('Main Data'!T122&lt;8%,"High","Super")))</f>
        <v>Super</v>
      </c>
      <c r="V122" s="86" t="str">
        <f t="shared" si="16"/>
        <v>Qualified</v>
      </c>
    </row>
    <row r="123" spans="1:22" ht="15.75" customHeight="1" x14ac:dyDescent="0.3">
      <c r="A123" s="9" t="s">
        <v>463</v>
      </c>
      <c r="B123" s="71">
        <v>42696</v>
      </c>
      <c r="C123" s="10">
        <f t="shared" si="13"/>
        <v>2016</v>
      </c>
      <c r="D123" s="10" t="s">
        <v>464</v>
      </c>
      <c r="E123" s="10" t="s">
        <v>334</v>
      </c>
      <c r="F123" s="10" t="s">
        <v>54</v>
      </c>
      <c r="G123" s="10" t="s">
        <v>87</v>
      </c>
      <c r="H123" s="10" t="s">
        <v>65</v>
      </c>
      <c r="I123" s="10" t="s">
        <v>57</v>
      </c>
      <c r="J123" s="10" t="s">
        <v>465</v>
      </c>
      <c r="K123" s="10" t="s">
        <v>59</v>
      </c>
      <c r="L123" s="10" t="s">
        <v>60</v>
      </c>
      <c r="M123" s="10" t="s">
        <v>61</v>
      </c>
      <c r="N123" s="71">
        <v>42698</v>
      </c>
      <c r="O123" s="10">
        <v>52500</v>
      </c>
      <c r="P123" s="10">
        <v>86100</v>
      </c>
      <c r="Q123" s="11">
        <f t="shared" si="14"/>
        <v>33600</v>
      </c>
      <c r="R123" s="10">
        <v>50</v>
      </c>
      <c r="S123" s="11">
        <f t="shared" si="15"/>
        <v>4296390</v>
      </c>
      <c r="T123" s="12">
        <v>0.1</v>
      </c>
      <c r="U123" s="76" t="str">
        <f>IF(T123&lt;3%,"Low",IF('Main Data'!T123&lt;5%,"Mid",IF('Main Data'!T123&lt;8%,"High","Super")))</f>
        <v>Super</v>
      </c>
      <c r="V123" s="86" t="str">
        <f t="shared" si="16"/>
        <v>Qualified</v>
      </c>
    </row>
    <row r="124" spans="1:22" ht="15.75" customHeight="1" x14ac:dyDescent="0.3">
      <c r="A124" s="9" t="s">
        <v>466</v>
      </c>
      <c r="B124" s="71">
        <v>42697</v>
      </c>
      <c r="C124" s="10">
        <f t="shared" si="13"/>
        <v>2016</v>
      </c>
      <c r="D124" s="10" t="s">
        <v>467</v>
      </c>
      <c r="E124" s="10" t="s">
        <v>424</v>
      </c>
      <c r="F124" s="10" t="s">
        <v>54</v>
      </c>
      <c r="G124" s="10" t="s">
        <v>72</v>
      </c>
      <c r="H124" s="10" t="s">
        <v>56</v>
      </c>
      <c r="I124" s="10" t="s">
        <v>92</v>
      </c>
      <c r="J124" s="10" t="s">
        <v>468</v>
      </c>
      <c r="K124" s="10" t="s">
        <v>59</v>
      </c>
      <c r="L124" s="10" t="s">
        <v>67</v>
      </c>
      <c r="M124" s="10" t="s">
        <v>61</v>
      </c>
      <c r="N124" s="71">
        <v>42699</v>
      </c>
      <c r="O124" s="10">
        <v>13950</v>
      </c>
      <c r="P124" s="10">
        <v>22200</v>
      </c>
      <c r="Q124" s="11">
        <f t="shared" si="14"/>
        <v>8250</v>
      </c>
      <c r="R124" s="10">
        <v>19</v>
      </c>
      <c r="S124" s="11">
        <f t="shared" si="15"/>
        <v>419802</v>
      </c>
      <c r="T124" s="12">
        <v>0.09</v>
      </c>
      <c r="U124" s="76" t="str">
        <f>IF(T124&lt;3%,"Low",IF('Main Data'!T124&lt;5%,"Mid",IF('Main Data'!T124&lt;8%,"High","Super")))</f>
        <v>Super</v>
      </c>
      <c r="V124" s="86" t="str">
        <f t="shared" si="16"/>
        <v>Qualified</v>
      </c>
    </row>
    <row r="125" spans="1:22" ht="15.75" customHeight="1" x14ac:dyDescent="0.3">
      <c r="A125" s="9" t="s">
        <v>469</v>
      </c>
      <c r="B125" s="71">
        <v>42698</v>
      </c>
      <c r="C125" s="10">
        <f t="shared" si="13"/>
        <v>2016</v>
      </c>
      <c r="D125" s="10" t="s">
        <v>470</v>
      </c>
      <c r="E125" s="10" t="s">
        <v>141</v>
      </c>
      <c r="F125" s="10" t="s">
        <v>71</v>
      </c>
      <c r="G125" s="10" t="s">
        <v>106</v>
      </c>
      <c r="H125" s="10" t="s">
        <v>112</v>
      </c>
      <c r="I125" s="10" t="s">
        <v>57</v>
      </c>
      <c r="J125" s="10" t="s">
        <v>471</v>
      </c>
      <c r="K125" s="10" t="s">
        <v>59</v>
      </c>
      <c r="L125" s="10" t="s">
        <v>60</v>
      </c>
      <c r="M125" s="10" t="s">
        <v>76</v>
      </c>
      <c r="N125" s="71">
        <v>42700</v>
      </c>
      <c r="O125" s="10">
        <v>1015950.0000000001</v>
      </c>
      <c r="P125" s="10">
        <v>2478000</v>
      </c>
      <c r="Q125" s="11">
        <f t="shared" si="14"/>
        <v>1462050</v>
      </c>
      <c r="R125" s="10">
        <v>37</v>
      </c>
      <c r="S125" s="11">
        <f t="shared" si="15"/>
        <v>91586880</v>
      </c>
      <c r="T125" s="12">
        <v>0.04</v>
      </c>
      <c r="U125" s="76" t="str">
        <f>IF(T125&lt;3%,"Low",IF('Main Data'!T125&lt;5%,"Mid",IF('Main Data'!T125&lt;8%,"High","Super")))</f>
        <v>Mid</v>
      </c>
      <c r="V125" s="86" t="str">
        <f t="shared" si="16"/>
        <v>Qualified</v>
      </c>
    </row>
    <row r="126" spans="1:22" ht="15.75" customHeight="1" x14ac:dyDescent="0.3">
      <c r="A126" s="9" t="s">
        <v>472</v>
      </c>
      <c r="B126" s="71">
        <v>42700</v>
      </c>
      <c r="C126" s="10">
        <f t="shared" si="13"/>
        <v>2016</v>
      </c>
      <c r="D126" s="10" t="s">
        <v>164</v>
      </c>
      <c r="E126" s="10" t="s">
        <v>165</v>
      </c>
      <c r="F126" s="10" t="s">
        <v>71</v>
      </c>
      <c r="G126" s="10" t="s">
        <v>72</v>
      </c>
      <c r="H126" s="10" t="s">
        <v>88</v>
      </c>
      <c r="I126" s="10" t="s">
        <v>92</v>
      </c>
      <c r="J126" s="10" t="s">
        <v>473</v>
      </c>
      <c r="K126" s="10" t="s">
        <v>59</v>
      </c>
      <c r="L126" s="10" t="s">
        <v>60</v>
      </c>
      <c r="M126" s="10" t="s">
        <v>61</v>
      </c>
      <c r="N126" s="71">
        <v>42709</v>
      </c>
      <c r="O126" s="10">
        <v>32700.000000000004</v>
      </c>
      <c r="P126" s="10">
        <v>52800</v>
      </c>
      <c r="Q126" s="11">
        <f t="shared" si="14"/>
        <v>20099.999999999996</v>
      </c>
      <c r="R126" s="10">
        <v>12</v>
      </c>
      <c r="S126" s="11">
        <f t="shared" si="15"/>
        <v>631488</v>
      </c>
      <c r="T126" s="12">
        <v>0.04</v>
      </c>
      <c r="U126" s="76" t="str">
        <f>IF(T126&lt;3%,"Low",IF('Main Data'!T126&lt;5%,"Mid",IF('Main Data'!T126&lt;8%,"High","Super")))</f>
        <v>Mid</v>
      </c>
      <c r="V126" s="86" t="str">
        <f t="shared" si="16"/>
        <v>Qualified</v>
      </c>
    </row>
    <row r="127" spans="1:22" ht="15.75" customHeight="1" x14ac:dyDescent="0.3">
      <c r="A127" s="9" t="s">
        <v>474</v>
      </c>
      <c r="B127" s="71">
        <v>42701</v>
      </c>
      <c r="C127" s="10">
        <f t="shared" si="13"/>
        <v>2016</v>
      </c>
      <c r="D127" s="10" t="s">
        <v>461</v>
      </c>
      <c r="E127" s="10" t="s">
        <v>462</v>
      </c>
      <c r="F127" s="10" t="s">
        <v>71</v>
      </c>
      <c r="G127" s="10" t="s">
        <v>72</v>
      </c>
      <c r="H127" s="10" t="s">
        <v>112</v>
      </c>
      <c r="I127" s="10" t="s">
        <v>57</v>
      </c>
      <c r="J127" s="10" t="s">
        <v>390</v>
      </c>
      <c r="K127" s="10" t="s">
        <v>59</v>
      </c>
      <c r="L127" s="10" t="s">
        <v>67</v>
      </c>
      <c r="M127" s="10" t="s">
        <v>76</v>
      </c>
      <c r="N127" s="71">
        <v>42702</v>
      </c>
      <c r="O127" s="10">
        <v>19650</v>
      </c>
      <c r="P127" s="10">
        <v>42600</v>
      </c>
      <c r="Q127" s="11">
        <f t="shared" si="14"/>
        <v>22950</v>
      </c>
      <c r="R127" s="10">
        <v>13</v>
      </c>
      <c r="S127" s="11">
        <f t="shared" si="15"/>
        <v>553374</v>
      </c>
      <c r="T127" s="12">
        <v>0.01</v>
      </c>
      <c r="U127" s="76" t="str">
        <f>IF(T127&lt;3%,"Low",IF('Main Data'!T127&lt;5%,"Mid",IF('Main Data'!T127&lt;8%,"High","Super")))</f>
        <v>Low</v>
      </c>
      <c r="V127" s="86" t="str">
        <f t="shared" si="16"/>
        <v>Qualified</v>
      </c>
    </row>
    <row r="128" spans="1:22" ht="15.75" customHeight="1" x14ac:dyDescent="0.3">
      <c r="A128" s="9" t="s">
        <v>475</v>
      </c>
      <c r="B128" s="71">
        <v>42703</v>
      </c>
      <c r="C128" s="10">
        <f t="shared" si="13"/>
        <v>2016</v>
      </c>
      <c r="D128" s="10" t="s">
        <v>476</v>
      </c>
      <c r="E128" s="10" t="s">
        <v>477</v>
      </c>
      <c r="F128" s="10" t="s">
        <v>261</v>
      </c>
      <c r="G128" s="10" t="s">
        <v>72</v>
      </c>
      <c r="H128" s="10" t="s">
        <v>146</v>
      </c>
      <c r="I128" s="10" t="s">
        <v>107</v>
      </c>
      <c r="J128" s="10" t="s">
        <v>173</v>
      </c>
      <c r="K128" s="10" t="s">
        <v>59</v>
      </c>
      <c r="L128" s="10" t="s">
        <v>67</v>
      </c>
      <c r="M128" s="10" t="s">
        <v>61</v>
      </c>
      <c r="N128" s="71">
        <v>42703</v>
      </c>
      <c r="O128" s="10">
        <v>37800</v>
      </c>
      <c r="P128" s="10">
        <v>60000</v>
      </c>
      <c r="Q128" s="11">
        <f t="shared" si="14"/>
        <v>22200</v>
      </c>
      <c r="R128" s="10">
        <v>41</v>
      </c>
      <c r="S128" s="11">
        <f t="shared" si="15"/>
        <v>2458800</v>
      </c>
      <c r="T128" s="12">
        <v>0.02</v>
      </c>
      <c r="U128" s="76" t="str">
        <f>IF(T128&lt;3%,"Low",IF('Main Data'!T128&lt;5%,"Mid",IF('Main Data'!T128&lt;8%,"High","Super")))</f>
        <v>Low</v>
      </c>
      <c r="V128" s="86" t="str">
        <f t="shared" si="16"/>
        <v>Qualified</v>
      </c>
    </row>
    <row r="129" spans="1:22" ht="15.75" customHeight="1" x14ac:dyDescent="0.3">
      <c r="A129" s="9" t="s">
        <v>478</v>
      </c>
      <c r="B129" s="71">
        <v>42706</v>
      </c>
      <c r="C129" s="10">
        <f t="shared" si="13"/>
        <v>2016</v>
      </c>
      <c r="D129" s="10" t="s">
        <v>479</v>
      </c>
      <c r="E129" s="10" t="s">
        <v>154</v>
      </c>
      <c r="F129" s="10" t="s">
        <v>71</v>
      </c>
      <c r="G129" s="10" t="s">
        <v>55</v>
      </c>
      <c r="H129" s="10" t="s">
        <v>155</v>
      </c>
      <c r="I129" s="10" t="s">
        <v>57</v>
      </c>
      <c r="J129" s="10" t="s">
        <v>480</v>
      </c>
      <c r="K129" s="10" t="s">
        <v>253</v>
      </c>
      <c r="L129" s="10" t="s">
        <v>459</v>
      </c>
      <c r="M129" s="10" t="s">
        <v>76</v>
      </c>
      <c r="N129" s="71">
        <v>42708</v>
      </c>
      <c r="O129" s="10">
        <v>842400</v>
      </c>
      <c r="P129" s="10">
        <v>2054699.9999999998</v>
      </c>
      <c r="Q129" s="11">
        <f t="shared" si="14"/>
        <v>1212299.9999999998</v>
      </c>
      <c r="R129" s="10">
        <v>41</v>
      </c>
      <c r="S129" s="11">
        <f t="shared" si="15"/>
        <v>84160511.999999985</v>
      </c>
      <c r="T129" s="12">
        <v>0.04</v>
      </c>
      <c r="U129" s="76" t="str">
        <f>IF(T129&lt;3%,"Low",IF('Main Data'!T129&lt;5%,"Mid",IF('Main Data'!T129&lt;8%,"High","Super")))</f>
        <v>Mid</v>
      </c>
      <c r="V129" s="86" t="str">
        <f t="shared" si="16"/>
        <v>Qualified</v>
      </c>
    </row>
    <row r="130" spans="1:22" ht="15.75" customHeight="1" x14ac:dyDescent="0.3">
      <c r="A130" s="9" t="s">
        <v>481</v>
      </c>
      <c r="B130" s="71">
        <v>42706</v>
      </c>
      <c r="C130" s="10">
        <f t="shared" si="13"/>
        <v>2016</v>
      </c>
      <c r="D130" s="10" t="s">
        <v>482</v>
      </c>
      <c r="E130" s="10" t="s">
        <v>370</v>
      </c>
      <c r="F130" s="10" t="s">
        <v>71</v>
      </c>
      <c r="G130" s="10" t="s">
        <v>106</v>
      </c>
      <c r="H130" s="10" t="s">
        <v>146</v>
      </c>
      <c r="I130" s="10" t="s">
        <v>92</v>
      </c>
      <c r="J130" s="10" t="s">
        <v>212</v>
      </c>
      <c r="K130" s="10" t="s">
        <v>59</v>
      </c>
      <c r="L130" s="10" t="s">
        <v>67</v>
      </c>
      <c r="M130" s="10" t="s">
        <v>61</v>
      </c>
      <c r="N130" s="71">
        <v>42708</v>
      </c>
      <c r="O130" s="10">
        <v>52050</v>
      </c>
      <c r="P130" s="10">
        <v>100200</v>
      </c>
      <c r="Q130" s="11">
        <f t="shared" si="14"/>
        <v>48150</v>
      </c>
      <c r="R130" s="10">
        <v>5</v>
      </c>
      <c r="S130" s="11">
        <f t="shared" si="15"/>
        <v>491982</v>
      </c>
      <c r="T130" s="12">
        <v>0.09</v>
      </c>
      <c r="U130" s="76" t="str">
        <f>IF(T130&lt;3%,"Low",IF('Main Data'!T130&lt;5%,"Mid",IF('Main Data'!T130&lt;8%,"High","Super")))</f>
        <v>Super</v>
      </c>
      <c r="V130" s="86" t="str">
        <f t="shared" si="16"/>
        <v>Not Qualified</v>
      </c>
    </row>
    <row r="131" spans="1:22" ht="15.75" customHeight="1" x14ac:dyDescent="0.3">
      <c r="A131" s="9" t="s">
        <v>483</v>
      </c>
      <c r="B131" s="71">
        <v>42708</v>
      </c>
      <c r="C131" s="10">
        <f t="shared" si="13"/>
        <v>2016</v>
      </c>
      <c r="D131" s="10" t="s">
        <v>484</v>
      </c>
      <c r="E131" s="10" t="s">
        <v>485</v>
      </c>
      <c r="F131" s="10" t="s">
        <v>71</v>
      </c>
      <c r="G131" s="10" t="s">
        <v>106</v>
      </c>
      <c r="H131" s="10" t="s">
        <v>185</v>
      </c>
      <c r="I131" s="10" t="s">
        <v>92</v>
      </c>
      <c r="J131" s="10" t="s">
        <v>471</v>
      </c>
      <c r="K131" s="10" t="s">
        <v>59</v>
      </c>
      <c r="L131" s="10" t="s">
        <v>60</v>
      </c>
      <c r="M131" s="10" t="s">
        <v>61</v>
      </c>
      <c r="N131" s="71">
        <v>42710</v>
      </c>
      <c r="O131" s="10">
        <v>1015950.0000000001</v>
      </c>
      <c r="P131" s="10">
        <v>2478000</v>
      </c>
      <c r="Q131" s="11">
        <f t="shared" si="14"/>
        <v>1462050</v>
      </c>
      <c r="R131" s="10">
        <v>23</v>
      </c>
      <c r="S131" s="11">
        <f t="shared" si="15"/>
        <v>56820540</v>
      </c>
      <c r="T131" s="12">
        <v>7.0000000000000007E-2</v>
      </c>
      <c r="U131" s="76" t="str">
        <f>IF(T131&lt;3%,"Low",IF('Main Data'!T131&lt;5%,"Mid",IF('Main Data'!T131&lt;8%,"High","Super")))</f>
        <v>High</v>
      </c>
      <c r="V131" s="86" t="str">
        <f t="shared" si="16"/>
        <v>Qualified</v>
      </c>
    </row>
    <row r="132" spans="1:22" ht="15.75" customHeight="1" x14ac:dyDescent="0.3">
      <c r="A132" s="9" t="s">
        <v>486</v>
      </c>
      <c r="B132" s="71">
        <v>42710</v>
      </c>
      <c r="C132" s="10">
        <f t="shared" si="13"/>
        <v>2016</v>
      </c>
      <c r="D132" s="10" t="s">
        <v>487</v>
      </c>
      <c r="E132" s="10" t="s">
        <v>111</v>
      </c>
      <c r="F132" s="10" t="s">
        <v>71</v>
      </c>
      <c r="G132" s="10" t="s">
        <v>55</v>
      </c>
      <c r="H132" s="10" t="s">
        <v>112</v>
      </c>
      <c r="I132" s="10" t="s">
        <v>107</v>
      </c>
      <c r="J132" s="10" t="s">
        <v>488</v>
      </c>
      <c r="K132" s="10" t="s">
        <v>59</v>
      </c>
      <c r="L132" s="10" t="s">
        <v>136</v>
      </c>
      <c r="M132" s="10" t="s">
        <v>61</v>
      </c>
      <c r="N132" s="71">
        <v>42713</v>
      </c>
      <c r="O132" s="10">
        <v>77850</v>
      </c>
      <c r="P132" s="10">
        <v>194700</v>
      </c>
      <c r="Q132" s="11">
        <f t="shared" si="14"/>
        <v>116850</v>
      </c>
      <c r="R132" s="10">
        <v>45</v>
      </c>
      <c r="S132" s="11">
        <f t="shared" si="15"/>
        <v>8757606</v>
      </c>
      <c r="T132" s="12">
        <v>0.02</v>
      </c>
      <c r="U132" s="76" t="str">
        <f>IF(T132&lt;3%,"Low",IF('Main Data'!T132&lt;5%,"Mid",IF('Main Data'!T132&lt;8%,"High","Super")))</f>
        <v>Low</v>
      </c>
      <c r="V132" s="86" t="str">
        <f t="shared" si="16"/>
        <v>Qualified</v>
      </c>
    </row>
    <row r="133" spans="1:22" ht="15.75" customHeight="1" x14ac:dyDescent="0.3">
      <c r="A133" s="9" t="s">
        <v>489</v>
      </c>
      <c r="B133" s="71">
        <v>42711</v>
      </c>
      <c r="C133" s="10">
        <f t="shared" ref="C133:C196" si="17">YEAR(B133)</f>
        <v>2016</v>
      </c>
      <c r="D133" s="10" t="s">
        <v>490</v>
      </c>
      <c r="E133" s="10" t="s">
        <v>159</v>
      </c>
      <c r="F133" s="10" t="s">
        <v>71</v>
      </c>
      <c r="G133" s="10" t="s">
        <v>55</v>
      </c>
      <c r="H133" s="10" t="s">
        <v>122</v>
      </c>
      <c r="I133" s="10" t="s">
        <v>107</v>
      </c>
      <c r="J133" s="10" t="s">
        <v>265</v>
      </c>
      <c r="K133" s="10" t="s">
        <v>59</v>
      </c>
      <c r="L133" s="10" t="s">
        <v>60</v>
      </c>
      <c r="M133" s="10" t="s">
        <v>61</v>
      </c>
      <c r="N133" s="71">
        <v>42712</v>
      </c>
      <c r="O133" s="10">
        <v>17700</v>
      </c>
      <c r="P133" s="10">
        <v>28200</v>
      </c>
      <c r="Q133" s="11">
        <f t="shared" ref="Q133:Q196" si="18">P133-O133</f>
        <v>10500</v>
      </c>
      <c r="R133" s="10">
        <v>42</v>
      </c>
      <c r="S133" s="11">
        <f t="shared" ref="S133:S196" si="19">(R133*P133)-(P133*T133)</f>
        <v>1184400</v>
      </c>
      <c r="T133" s="12">
        <v>0</v>
      </c>
      <c r="U133" s="76" t="str">
        <f>IF(T133&lt;3%,"Low",IF('Main Data'!T133&lt;5%,"Mid",IF('Main Data'!T133&lt;8%,"High","Super")))</f>
        <v>Low</v>
      </c>
      <c r="V133" s="86" t="str">
        <f t="shared" ref="V133:V196" si="20">IF(OR(R133&gt;10,S133&gt;2000000),"Qualified","Not Qualified")</f>
        <v>Qualified</v>
      </c>
    </row>
    <row r="134" spans="1:22" ht="15.75" customHeight="1" x14ac:dyDescent="0.3">
      <c r="A134" s="9" t="s">
        <v>491</v>
      </c>
      <c r="B134" s="71">
        <v>42711</v>
      </c>
      <c r="C134" s="10">
        <f t="shared" si="17"/>
        <v>2016</v>
      </c>
      <c r="D134" s="10" t="s">
        <v>492</v>
      </c>
      <c r="E134" s="10" t="s">
        <v>493</v>
      </c>
      <c r="F134" s="10" t="s">
        <v>71</v>
      </c>
      <c r="G134" s="10" t="s">
        <v>106</v>
      </c>
      <c r="H134" s="10" t="s">
        <v>112</v>
      </c>
      <c r="I134" s="10" t="s">
        <v>117</v>
      </c>
      <c r="J134" s="10" t="s">
        <v>162</v>
      </c>
      <c r="K134" s="10" t="s">
        <v>59</v>
      </c>
      <c r="L134" s="10" t="s">
        <v>60</v>
      </c>
      <c r="M134" s="10" t="s">
        <v>61</v>
      </c>
      <c r="N134" s="71">
        <v>42712</v>
      </c>
      <c r="O134" s="10">
        <v>52800</v>
      </c>
      <c r="P134" s="10">
        <v>85200</v>
      </c>
      <c r="Q134" s="11">
        <f t="shared" si="18"/>
        <v>32400</v>
      </c>
      <c r="R134" s="10">
        <v>32</v>
      </c>
      <c r="S134" s="11">
        <f t="shared" si="19"/>
        <v>2722140</v>
      </c>
      <c r="T134" s="12">
        <v>0.05</v>
      </c>
      <c r="U134" s="76" t="str">
        <f>IF(T134&lt;3%,"Low",IF('Main Data'!T134&lt;5%,"Mid",IF('Main Data'!T134&lt;8%,"High","Super")))</f>
        <v>High</v>
      </c>
      <c r="V134" s="86" t="str">
        <f t="shared" si="20"/>
        <v>Qualified</v>
      </c>
    </row>
    <row r="135" spans="1:22" ht="15.75" customHeight="1" x14ac:dyDescent="0.3">
      <c r="A135" s="9" t="s">
        <v>494</v>
      </c>
      <c r="B135" s="71">
        <v>42714</v>
      </c>
      <c r="C135" s="10">
        <f t="shared" si="17"/>
        <v>2016</v>
      </c>
      <c r="D135" s="10" t="s">
        <v>495</v>
      </c>
      <c r="E135" s="10" t="s">
        <v>154</v>
      </c>
      <c r="F135" s="10" t="s">
        <v>71</v>
      </c>
      <c r="G135" s="10" t="s">
        <v>87</v>
      </c>
      <c r="H135" s="10" t="s">
        <v>155</v>
      </c>
      <c r="I135" s="10" t="s">
        <v>107</v>
      </c>
      <c r="J135" s="10" t="s">
        <v>429</v>
      </c>
      <c r="K135" s="10" t="s">
        <v>59</v>
      </c>
      <c r="L135" s="10" t="s">
        <v>60</v>
      </c>
      <c r="M135" s="10" t="s">
        <v>61</v>
      </c>
      <c r="N135" s="71">
        <v>42715</v>
      </c>
      <c r="O135" s="10">
        <v>29100</v>
      </c>
      <c r="P135" s="10">
        <v>46200</v>
      </c>
      <c r="Q135" s="11">
        <f t="shared" si="18"/>
        <v>17100</v>
      </c>
      <c r="R135" s="10">
        <v>45</v>
      </c>
      <c r="S135" s="11">
        <f t="shared" si="19"/>
        <v>2077152</v>
      </c>
      <c r="T135" s="12">
        <v>0.04</v>
      </c>
      <c r="U135" s="76" t="str">
        <f>IF(T135&lt;3%,"Low",IF('Main Data'!T135&lt;5%,"Mid",IF('Main Data'!T135&lt;8%,"High","Super")))</f>
        <v>Mid</v>
      </c>
      <c r="V135" s="86" t="str">
        <f t="shared" si="20"/>
        <v>Qualified</v>
      </c>
    </row>
    <row r="136" spans="1:22" ht="15.75" customHeight="1" x14ac:dyDescent="0.3">
      <c r="A136" s="9" t="s">
        <v>496</v>
      </c>
      <c r="B136" s="71">
        <v>42715</v>
      </c>
      <c r="C136" s="10">
        <f t="shared" si="17"/>
        <v>2016</v>
      </c>
      <c r="D136" s="10" t="s">
        <v>492</v>
      </c>
      <c r="E136" s="10" t="s">
        <v>493</v>
      </c>
      <c r="F136" s="10" t="s">
        <v>71</v>
      </c>
      <c r="G136" s="10" t="s">
        <v>87</v>
      </c>
      <c r="H136" s="10" t="s">
        <v>112</v>
      </c>
      <c r="I136" s="10" t="s">
        <v>107</v>
      </c>
      <c r="J136" s="10" t="s">
        <v>203</v>
      </c>
      <c r="K136" s="10" t="s">
        <v>59</v>
      </c>
      <c r="L136" s="10" t="s">
        <v>60</v>
      </c>
      <c r="M136" s="10" t="s">
        <v>61</v>
      </c>
      <c r="N136" s="71">
        <v>42716</v>
      </c>
      <c r="O136" s="10">
        <v>130650.00000000001</v>
      </c>
      <c r="P136" s="10">
        <v>214200</v>
      </c>
      <c r="Q136" s="11">
        <f t="shared" si="18"/>
        <v>83549.999999999985</v>
      </c>
      <c r="R136" s="10">
        <v>8</v>
      </c>
      <c r="S136" s="11">
        <f t="shared" si="19"/>
        <v>1711458</v>
      </c>
      <c r="T136" s="12">
        <v>0.01</v>
      </c>
      <c r="U136" s="76" t="str">
        <f>IF(T136&lt;3%,"Low",IF('Main Data'!T136&lt;5%,"Mid",IF('Main Data'!T136&lt;8%,"High","Super")))</f>
        <v>Low</v>
      </c>
      <c r="V136" s="86" t="str">
        <f t="shared" si="20"/>
        <v>Not Qualified</v>
      </c>
    </row>
    <row r="137" spans="1:22" ht="15.75" customHeight="1" x14ac:dyDescent="0.3">
      <c r="A137" s="9" t="s">
        <v>497</v>
      </c>
      <c r="B137" s="71">
        <v>42715</v>
      </c>
      <c r="C137" s="10">
        <f t="shared" si="17"/>
        <v>2016</v>
      </c>
      <c r="D137" s="10" t="s">
        <v>498</v>
      </c>
      <c r="E137" s="10" t="s">
        <v>154</v>
      </c>
      <c r="F137" s="10" t="s">
        <v>71</v>
      </c>
      <c r="G137" s="10" t="s">
        <v>55</v>
      </c>
      <c r="H137" s="10" t="s">
        <v>155</v>
      </c>
      <c r="I137" s="10" t="s">
        <v>92</v>
      </c>
      <c r="J137" s="10" t="s">
        <v>294</v>
      </c>
      <c r="K137" s="10" t="s">
        <v>81</v>
      </c>
      <c r="L137" s="10" t="s">
        <v>60</v>
      </c>
      <c r="M137" s="10" t="s">
        <v>61</v>
      </c>
      <c r="N137" s="71">
        <v>42720</v>
      </c>
      <c r="O137" s="10">
        <v>908850</v>
      </c>
      <c r="P137" s="10">
        <v>1514700</v>
      </c>
      <c r="Q137" s="11">
        <f t="shared" si="18"/>
        <v>605850</v>
      </c>
      <c r="R137" s="10">
        <v>12</v>
      </c>
      <c r="S137" s="11">
        <f t="shared" si="19"/>
        <v>18115812</v>
      </c>
      <c r="T137" s="12">
        <v>0.04</v>
      </c>
      <c r="U137" s="76" t="str">
        <f>IF(T137&lt;3%,"Low",IF('Main Data'!T137&lt;5%,"Mid",IF('Main Data'!T137&lt;8%,"High","Super")))</f>
        <v>Mid</v>
      </c>
      <c r="V137" s="86" t="str">
        <f t="shared" si="20"/>
        <v>Qualified</v>
      </c>
    </row>
    <row r="138" spans="1:22" ht="15.75" customHeight="1" x14ac:dyDescent="0.3">
      <c r="A138" s="9" t="s">
        <v>499</v>
      </c>
      <c r="B138" s="71">
        <v>42716</v>
      </c>
      <c r="C138" s="10">
        <f t="shared" si="17"/>
        <v>2016</v>
      </c>
      <c r="D138" s="10" t="s">
        <v>498</v>
      </c>
      <c r="E138" s="10" t="s">
        <v>154</v>
      </c>
      <c r="F138" s="10" t="s">
        <v>71</v>
      </c>
      <c r="G138" s="10" t="s">
        <v>55</v>
      </c>
      <c r="H138" s="10" t="s">
        <v>155</v>
      </c>
      <c r="I138" s="10" t="s">
        <v>117</v>
      </c>
      <c r="J138" s="10" t="s">
        <v>500</v>
      </c>
      <c r="K138" s="10" t="s">
        <v>59</v>
      </c>
      <c r="L138" s="10" t="s">
        <v>60</v>
      </c>
      <c r="M138" s="10" t="s">
        <v>76</v>
      </c>
      <c r="N138" s="71">
        <v>42718</v>
      </c>
      <c r="O138" s="10">
        <v>36750</v>
      </c>
      <c r="P138" s="10">
        <v>58350</v>
      </c>
      <c r="Q138" s="11">
        <f t="shared" si="18"/>
        <v>21600</v>
      </c>
      <c r="R138" s="10">
        <v>32</v>
      </c>
      <c r="S138" s="11">
        <f t="shared" si="19"/>
        <v>1861948.5</v>
      </c>
      <c r="T138" s="12">
        <v>0.09</v>
      </c>
      <c r="U138" s="76" t="str">
        <f>IF(T138&lt;3%,"Low",IF('Main Data'!T138&lt;5%,"Mid",IF('Main Data'!T138&lt;8%,"High","Super")))</f>
        <v>Super</v>
      </c>
      <c r="V138" s="86" t="str">
        <f t="shared" si="20"/>
        <v>Qualified</v>
      </c>
    </row>
    <row r="139" spans="1:22" ht="15.75" customHeight="1" x14ac:dyDescent="0.3">
      <c r="A139" s="9" t="s">
        <v>501</v>
      </c>
      <c r="B139" s="71">
        <v>42718</v>
      </c>
      <c r="C139" s="10">
        <f t="shared" si="17"/>
        <v>2016</v>
      </c>
      <c r="D139" s="10" t="s">
        <v>502</v>
      </c>
      <c r="E139" s="10" t="s">
        <v>503</v>
      </c>
      <c r="F139" s="10" t="s">
        <v>261</v>
      </c>
      <c r="G139" s="10" t="s">
        <v>55</v>
      </c>
      <c r="H139" s="10" t="s">
        <v>316</v>
      </c>
      <c r="I139" s="10" t="s">
        <v>74</v>
      </c>
      <c r="J139" s="10" t="s">
        <v>265</v>
      </c>
      <c r="K139" s="10" t="s">
        <v>59</v>
      </c>
      <c r="L139" s="10" t="s">
        <v>60</v>
      </c>
      <c r="M139" s="10" t="s">
        <v>61</v>
      </c>
      <c r="N139" s="71">
        <v>42719</v>
      </c>
      <c r="O139" s="10">
        <v>17700</v>
      </c>
      <c r="P139" s="10">
        <v>28200</v>
      </c>
      <c r="Q139" s="11">
        <f t="shared" si="18"/>
        <v>10500</v>
      </c>
      <c r="R139" s="10">
        <v>43</v>
      </c>
      <c r="S139" s="11">
        <f t="shared" si="19"/>
        <v>1211754</v>
      </c>
      <c r="T139" s="12">
        <v>0.03</v>
      </c>
      <c r="U139" s="76" t="str">
        <f>IF(T139&lt;3%,"Low",IF('Main Data'!T139&lt;5%,"Mid",IF('Main Data'!T139&lt;8%,"High","Super")))</f>
        <v>Mid</v>
      </c>
      <c r="V139" s="86" t="str">
        <f t="shared" si="20"/>
        <v>Qualified</v>
      </c>
    </row>
    <row r="140" spans="1:22" ht="15.75" customHeight="1" x14ac:dyDescent="0.3">
      <c r="A140" s="9" t="s">
        <v>504</v>
      </c>
      <c r="B140" s="71">
        <v>42719</v>
      </c>
      <c r="C140" s="10">
        <f t="shared" si="17"/>
        <v>2016</v>
      </c>
      <c r="D140" s="10" t="s">
        <v>505</v>
      </c>
      <c r="E140" s="10" t="s">
        <v>506</v>
      </c>
      <c r="F140" s="10" t="s">
        <v>71</v>
      </c>
      <c r="G140" s="10" t="s">
        <v>72</v>
      </c>
      <c r="H140" s="10" t="s">
        <v>97</v>
      </c>
      <c r="I140" s="10" t="s">
        <v>57</v>
      </c>
      <c r="J140" s="10" t="s">
        <v>419</v>
      </c>
      <c r="K140" s="10" t="s">
        <v>59</v>
      </c>
      <c r="L140" s="10" t="s">
        <v>60</v>
      </c>
      <c r="M140" s="10" t="s">
        <v>61</v>
      </c>
      <c r="N140" s="71">
        <v>42720</v>
      </c>
      <c r="O140" s="10">
        <v>66900</v>
      </c>
      <c r="P140" s="10">
        <v>163350</v>
      </c>
      <c r="Q140" s="11">
        <f t="shared" si="18"/>
        <v>96450</v>
      </c>
      <c r="R140" s="10">
        <v>9</v>
      </c>
      <c r="S140" s="11">
        <f t="shared" si="19"/>
        <v>1465249.5</v>
      </c>
      <c r="T140" s="12">
        <v>0.03</v>
      </c>
      <c r="U140" s="76" t="str">
        <f>IF(T140&lt;3%,"Low",IF('Main Data'!T140&lt;5%,"Mid",IF('Main Data'!T140&lt;8%,"High","Super")))</f>
        <v>Mid</v>
      </c>
      <c r="V140" s="86" t="str">
        <f t="shared" si="20"/>
        <v>Not Qualified</v>
      </c>
    </row>
    <row r="141" spans="1:22" ht="15.75" customHeight="1" x14ac:dyDescent="0.3">
      <c r="A141" s="9" t="s">
        <v>507</v>
      </c>
      <c r="B141" s="71">
        <v>42720</v>
      </c>
      <c r="C141" s="10">
        <f t="shared" si="17"/>
        <v>2016</v>
      </c>
      <c r="D141" s="10" t="s">
        <v>179</v>
      </c>
      <c r="E141" s="10" t="s">
        <v>180</v>
      </c>
      <c r="F141" s="10" t="s">
        <v>54</v>
      </c>
      <c r="G141" s="10" t="s">
        <v>72</v>
      </c>
      <c r="H141" s="10" t="s">
        <v>65</v>
      </c>
      <c r="I141" s="10" t="s">
        <v>92</v>
      </c>
      <c r="J141" s="10" t="s">
        <v>450</v>
      </c>
      <c r="K141" s="10" t="s">
        <v>59</v>
      </c>
      <c r="L141" s="10" t="s">
        <v>136</v>
      </c>
      <c r="M141" s="10" t="s">
        <v>61</v>
      </c>
      <c r="N141" s="71">
        <v>42722</v>
      </c>
      <c r="O141" s="10">
        <v>21900</v>
      </c>
      <c r="P141" s="10">
        <v>53550</v>
      </c>
      <c r="Q141" s="11">
        <f t="shared" si="18"/>
        <v>31650</v>
      </c>
      <c r="R141" s="10">
        <v>26</v>
      </c>
      <c r="S141" s="11">
        <f t="shared" si="19"/>
        <v>1390158</v>
      </c>
      <c r="T141" s="12">
        <v>0.04</v>
      </c>
      <c r="U141" s="76" t="str">
        <f>IF(T141&lt;3%,"Low",IF('Main Data'!T141&lt;5%,"Mid",IF('Main Data'!T141&lt;8%,"High","Super")))</f>
        <v>Mid</v>
      </c>
      <c r="V141" s="86" t="str">
        <f t="shared" si="20"/>
        <v>Qualified</v>
      </c>
    </row>
    <row r="142" spans="1:22" ht="15.75" customHeight="1" x14ac:dyDescent="0.3">
      <c r="A142" s="9" t="s">
        <v>508</v>
      </c>
      <c r="B142" s="71">
        <v>42721</v>
      </c>
      <c r="C142" s="10">
        <f t="shared" si="17"/>
        <v>2016</v>
      </c>
      <c r="D142" s="10" t="s">
        <v>509</v>
      </c>
      <c r="E142" s="10" t="s">
        <v>53</v>
      </c>
      <c r="F142" s="10" t="s">
        <v>54</v>
      </c>
      <c r="G142" s="10" t="s">
        <v>106</v>
      </c>
      <c r="H142" s="10" t="s">
        <v>56</v>
      </c>
      <c r="I142" s="10" t="s">
        <v>107</v>
      </c>
      <c r="J142" s="10" t="s">
        <v>510</v>
      </c>
      <c r="K142" s="10" t="s">
        <v>59</v>
      </c>
      <c r="L142" s="10" t="s">
        <v>67</v>
      </c>
      <c r="M142" s="10" t="s">
        <v>76</v>
      </c>
      <c r="N142" s="71">
        <v>42723</v>
      </c>
      <c r="O142" s="10">
        <v>49800</v>
      </c>
      <c r="P142" s="10">
        <v>77700</v>
      </c>
      <c r="Q142" s="11">
        <f t="shared" si="18"/>
        <v>27900</v>
      </c>
      <c r="R142" s="10">
        <v>37</v>
      </c>
      <c r="S142" s="11">
        <f t="shared" si="19"/>
        <v>2869461</v>
      </c>
      <c r="T142" s="12">
        <v>7.0000000000000007E-2</v>
      </c>
      <c r="U142" s="76" t="str">
        <f>IF(T142&lt;3%,"Low",IF('Main Data'!T142&lt;5%,"Mid",IF('Main Data'!T142&lt;8%,"High","Super")))</f>
        <v>High</v>
      </c>
      <c r="V142" s="86" t="str">
        <f t="shared" si="20"/>
        <v>Qualified</v>
      </c>
    </row>
    <row r="143" spans="1:22" ht="15.75" customHeight="1" x14ac:dyDescent="0.3">
      <c r="A143" s="9" t="s">
        <v>511</v>
      </c>
      <c r="B143" s="71">
        <v>42721</v>
      </c>
      <c r="C143" s="10">
        <f t="shared" si="17"/>
        <v>2016</v>
      </c>
      <c r="D143" s="10" t="s">
        <v>512</v>
      </c>
      <c r="E143" s="10" t="s">
        <v>513</v>
      </c>
      <c r="F143" s="10" t="s">
        <v>71</v>
      </c>
      <c r="G143" s="10" t="s">
        <v>72</v>
      </c>
      <c r="H143" s="10" t="s">
        <v>88</v>
      </c>
      <c r="I143" s="10" t="s">
        <v>92</v>
      </c>
      <c r="J143" s="10" t="s">
        <v>272</v>
      </c>
      <c r="K143" s="10" t="s">
        <v>59</v>
      </c>
      <c r="L143" s="10" t="s">
        <v>60</v>
      </c>
      <c r="M143" s="10" t="s">
        <v>61</v>
      </c>
      <c r="N143" s="71">
        <v>42726</v>
      </c>
      <c r="O143" s="10">
        <v>57600</v>
      </c>
      <c r="P143" s="10">
        <v>94500</v>
      </c>
      <c r="Q143" s="11">
        <f t="shared" si="18"/>
        <v>36900</v>
      </c>
      <c r="R143" s="10">
        <v>39</v>
      </c>
      <c r="S143" s="11">
        <f t="shared" si="19"/>
        <v>3676050</v>
      </c>
      <c r="T143" s="12">
        <v>0.1</v>
      </c>
      <c r="U143" s="76" t="str">
        <f>IF(T143&lt;3%,"Low",IF('Main Data'!T143&lt;5%,"Mid",IF('Main Data'!T143&lt;8%,"High","Super")))</f>
        <v>Super</v>
      </c>
      <c r="V143" s="86" t="str">
        <f t="shared" si="20"/>
        <v>Qualified</v>
      </c>
    </row>
    <row r="144" spans="1:22" ht="15.75" customHeight="1" x14ac:dyDescent="0.3">
      <c r="A144" s="9" t="s">
        <v>514</v>
      </c>
      <c r="B144" s="71">
        <v>42726</v>
      </c>
      <c r="C144" s="10">
        <f t="shared" si="17"/>
        <v>2016</v>
      </c>
      <c r="D144" s="10" t="s">
        <v>515</v>
      </c>
      <c r="E144" s="10" t="s">
        <v>101</v>
      </c>
      <c r="F144" s="10" t="s">
        <v>71</v>
      </c>
      <c r="G144" s="10" t="s">
        <v>72</v>
      </c>
      <c r="H144" s="10" t="s">
        <v>97</v>
      </c>
      <c r="I144" s="10" t="s">
        <v>107</v>
      </c>
      <c r="J144" s="10" t="s">
        <v>429</v>
      </c>
      <c r="K144" s="10" t="s">
        <v>59</v>
      </c>
      <c r="L144" s="10" t="s">
        <v>60</v>
      </c>
      <c r="M144" s="10" t="s">
        <v>61</v>
      </c>
      <c r="N144" s="71">
        <v>42727</v>
      </c>
      <c r="O144" s="10">
        <v>29100</v>
      </c>
      <c r="P144" s="10">
        <v>46200</v>
      </c>
      <c r="Q144" s="11">
        <f t="shared" si="18"/>
        <v>17100</v>
      </c>
      <c r="R144" s="10">
        <v>24</v>
      </c>
      <c r="S144" s="11">
        <f t="shared" si="19"/>
        <v>1106952</v>
      </c>
      <c r="T144" s="12">
        <v>0.04</v>
      </c>
      <c r="U144" s="76" t="str">
        <f>IF(T144&lt;3%,"Low",IF('Main Data'!T144&lt;5%,"Mid",IF('Main Data'!T144&lt;8%,"High","Super")))</f>
        <v>Mid</v>
      </c>
      <c r="V144" s="86" t="str">
        <f t="shared" si="20"/>
        <v>Qualified</v>
      </c>
    </row>
    <row r="145" spans="1:22" ht="15.75" customHeight="1" x14ac:dyDescent="0.3">
      <c r="A145" s="9" t="s">
        <v>516</v>
      </c>
      <c r="B145" s="71">
        <v>42727</v>
      </c>
      <c r="C145" s="10">
        <f t="shared" si="17"/>
        <v>2016</v>
      </c>
      <c r="D145" s="10" t="s">
        <v>517</v>
      </c>
      <c r="E145" s="10" t="s">
        <v>518</v>
      </c>
      <c r="F145" s="10" t="s">
        <v>71</v>
      </c>
      <c r="G145" s="10" t="s">
        <v>72</v>
      </c>
      <c r="H145" s="10" t="s">
        <v>112</v>
      </c>
      <c r="I145" s="10" t="s">
        <v>107</v>
      </c>
      <c r="J145" s="10" t="s">
        <v>305</v>
      </c>
      <c r="K145" s="10" t="s">
        <v>59</v>
      </c>
      <c r="L145" s="10" t="s">
        <v>67</v>
      </c>
      <c r="M145" s="10" t="s">
        <v>61</v>
      </c>
      <c r="N145" s="71">
        <v>42729</v>
      </c>
      <c r="O145" s="10">
        <v>26400</v>
      </c>
      <c r="P145" s="10">
        <v>50700</v>
      </c>
      <c r="Q145" s="11">
        <f t="shared" si="18"/>
        <v>24300</v>
      </c>
      <c r="R145" s="10">
        <v>27</v>
      </c>
      <c r="S145" s="11">
        <f t="shared" si="19"/>
        <v>1364844</v>
      </c>
      <c r="T145" s="12">
        <v>0.08</v>
      </c>
      <c r="U145" s="76" t="str">
        <f>IF(T145&lt;3%,"Low",IF('Main Data'!T145&lt;5%,"Mid",IF('Main Data'!T145&lt;8%,"High","Super")))</f>
        <v>Super</v>
      </c>
      <c r="V145" s="86" t="str">
        <f t="shared" si="20"/>
        <v>Qualified</v>
      </c>
    </row>
    <row r="146" spans="1:22" ht="15.75" customHeight="1" x14ac:dyDescent="0.3">
      <c r="A146" s="9" t="s">
        <v>519</v>
      </c>
      <c r="B146" s="71">
        <v>42729</v>
      </c>
      <c r="C146" s="10">
        <f t="shared" si="17"/>
        <v>2016</v>
      </c>
      <c r="D146" s="10" t="s">
        <v>520</v>
      </c>
      <c r="E146" s="10" t="s">
        <v>521</v>
      </c>
      <c r="F146" s="10" t="s">
        <v>71</v>
      </c>
      <c r="G146" s="10" t="s">
        <v>106</v>
      </c>
      <c r="H146" s="10" t="s">
        <v>88</v>
      </c>
      <c r="I146" s="10" t="s">
        <v>74</v>
      </c>
      <c r="J146" s="10" t="s">
        <v>419</v>
      </c>
      <c r="K146" s="10" t="s">
        <v>59</v>
      </c>
      <c r="L146" s="10" t="s">
        <v>60</v>
      </c>
      <c r="M146" s="10" t="s">
        <v>61</v>
      </c>
      <c r="N146" s="71">
        <v>42731</v>
      </c>
      <c r="O146" s="10">
        <v>66900</v>
      </c>
      <c r="P146" s="10">
        <v>163350</v>
      </c>
      <c r="Q146" s="11">
        <f t="shared" si="18"/>
        <v>96450</v>
      </c>
      <c r="R146" s="10">
        <v>37</v>
      </c>
      <c r="S146" s="11">
        <f t="shared" si="19"/>
        <v>6027615</v>
      </c>
      <c r="T146" s="12">
        <v>0.1</v>
      </c>
      <c r="U146" s="76" t="str">
        <f>IF(T146&lt;3%,"Low",IF('Main Data'!T146&lt;5%,"Mid",IF('Main Data'!T146&lt;8%,"High","Super")))</f>
        <v>Super</v>
      </c>
      <c r="V146" s="86" t="str">
        <f t="shared" si="20"/>
        <v>Qualified</v>
      </c>
    </row>
    <row r="147" spans="1:22" ht="15.75" customHeight="1" x14ac:dyDescent="0.3">
      <c r="A147" s="9" t="s">
        <v>522</v>
      </c>
      <c r="B147" s="71">
        <v>42729</v>
      </c>
      <c r="C147" s="10">
        <f t="shared" si="17"/>
        <v>2016</v>
      </c>
      <c r="D147" s="10" t="s">
        <v>523</v>
      </c>
      <c r="E147" s="10" t="s">
        <v>222</v>
      </c>
      <c r="F147" s="10" t="s">
        <v>71</v>
      </c>
      <c r="G147" s="10" t="s">
        <v>87</v>
      </c>
      <c r="H147" s="10" t="s">
        <v>155</v>
      </c>
      <c r="I147" s="10" t="s">
        <v>107</v>
      </c>
      <c r="J147" s="10" t="s">
        <v>118</v>
      </c>
      <c r="K147" s="10" t="s">
        <v>59</v>
      </c>
      <c r="L147" s="10" t="s">
        <v>60</v>
      </c>
      <c r="M147" s="10" t="s">
        <v>61</v>
      </c>
      <c r="N147" s="71">
        <v>42732</v>
      </c>
      <c r="O147" s="10">
        <v>73350</v>
      </c>
      <c r="P147" s="10">
        <v>114600</v>
      </c>
      <c r="Q147" s="11">
        <f t="shared" si="18"/>
        <v>41250</v>
      </c>
      <c r="R147" s="10">
        <v>44</v>
      </c>
      <c r="S147" s="11">
        <f t="shared" si="19"/>
        <v>5041254</v>
      </c>
      <c r="T147" s="12">
        <v>0.01</v>
      </c>
      <c r="U147" s="76" t="str">
        <f>IF(T147&lt;3%,"Low",IF('Main Data'!T147&lt;5%,"Mid",IF('Main Data'!T147&lt;8%,"High","Super")))</f>
        <v>Low</v>
      </c>
      <c r="V147" s="86" t="str">
        <f t="shared" si="20"/>
        <v>Qualified</v>
      </c>
    </row>
    <row r="148" spans="1:22" ht="15.75" customHeight="1" x14ac:dyDescent="0.3">
      <c r="A148" s="9" t="s">
        <v>524</v>
      </c>
      <c r="B148" s="71">
        <v>42729</v>
      </c>
      <c r="C148" s="10">
        <f t="shared" si="17"/>
        <v>2016</v>
      </c>
      <c r="D148" s="10" t="s">
        <v>525</v>
      </c>
      <c r="E148" s="10" t="s">
        <v>364</v>
      </c>
      <c r="F148" s="10" t="s">
        <v>71</v>
      </c>
      <c r="G148" s="10" t="s">
        <v>72</v>
      </c>
      <c r="H148" s="10" t="s">
        <v>97</v>
      </c>
      <c r="I148" s="10" t="s">
        <v>117</v>
      </c>
      <c r="J148" s="10" t="s">
        <v>526</v>
      </c>
      <c r="K148" s="10" t="s">
        <v>81</v>
      </c>
      <c r="L148" s="10" t="s">
        <v>60</v>
      </c>
      <c r="M148" s="10" t="s">
        <v>61</v>
      </c>
      <c r="N148" s="71">
        <v>42731</v>
      </c>
      <c r="O148" s="10">
        <v>631650</v>
      </c>
      <c r="P148" s="10">
        <v>1214700</v>
      </c>
      <c r="Q148" s="11">
        <f t="shared" si="18"/>
        <v>583050</v>
      </c>
      <c r="R148" s="10">
        <v>34</v>
      </c>
      <c r="S148" s="11">
        <f t="shared" si="19"/>
        <v>41214771</v>
      </c>
      <c r="T148" s="12">
        <v>7.0000000000000007E-2</v>
      </c>
      <c r="U148" s="76" t="str">
        <f>IF(T148&lt;3%,"Low",IF('Main Data'!T148&lt;5%,"Mid",IF('Main Data'!T148&lt;8%,"High","Super")))</f>
        <v>High</v>
      </c>
      <c r="V148" s="86" t="str">
        <f t="shared" si="20"/>
        <v>Qualified</v>
      </c>
    </row>
    <row r="149" spans="1:22" ht="15.75" customHeight="1" x14ac:dyDescent="0.3">
      <c r="A149" s="9" t="s">
        <v>527</v>
      </c>
      <c r="B149" s="71">
        <v>42731</v>
      </c>
      <c r="C149" s="10">
        <f t="shared" si="17"/>
        <v>2016</v>
      </c>
      <c r="D149" s="10" t="s">
        <v>528</v>
      </c>
      <c r="E149" s="10" t="s">
        <v>529</v>
      </c>
      <c r="F149" s="10" t="s">
        <v>261</v>
      </c>
      <c r="G149" s="10" t="s">
        <v>55</v>
      </c>
      <c r="H149" s="10" t="s">
        <v>316</v>
      </c>
      <c r="I149" s="10" t="s">
        <v>92</v>
      </c>
      <c r="J149" s="10" t="s">
        <v>530</v>
      </c>
      <c r="K149" s="10" t="s">
        <v>59</v>
      </c>
      <c r="L149" s="10" t="s">
        <v>136</v>
      </c>
      <c r="M149" s="10" t="s">
        <v>76</v>
      </c>
      <c r="N149" s="71">
        <v>42735</v>
      </c>
      <c r="O149" s="10">
        <v>37500</v>
      </c>
      <c r="P149" s="10">
        <v>85200</v>
      </c>
      <c r="Q149" s="11">
        <f t="shared" si="18"/>
        <v>47700</v>
      </c>
      <c r="R149" s="10">
        <v>46</v>
      </c>
      <c r="S149" s="11">
        <f t="shared" si="19"/>
        <v>3910680</v>
      </c>
      <c r="T149" s="12">
        <v>0.1</v>
      </c>
      <c r="U149" s="76" t="str">
        <f>IF(T149&lt;3%,"Low",IF('Main Data'!T149&lt;5%,"Mid",IF('Main Data'!T149&lt;8%,"High","Super")))</f>
        <v>Super</v>
      </c>
      <c r="V149" s="86" t="str">
        <f t="shared" si="20"/>
        <v>Qualified</v>
      </c>
    </row>
    <row r="150" spans="1:22" ht="15.75" customHeight="1" x14ac:dyDescent="0.3">
      <c r="A150" s="9" t="s">
        <v>531</v>
      </c>
      <c r="B150" s="71">
        <v>42734</v>
      </c>
      <c r="C150" s="10">
        <f t="shared" si="17"/>
        <v>2016</v>
      </c>
      <c r="D150" s="10" t="s">
        <v>532</v>
      </c>
      <c r="E150" s="10" t="s">
        <v>145</v>
      </c>
      <c r="F150" s="10" t="s">
        <v>71</v>
      </c>
      <c r="G150" s="10" t="s">
        <v>72</v>
      </c>
      <c r="H150" s="10" t="s">
        <v>146</v>
      </c>
      <c r="I150" s="10" t="s">
        <v>57</v>
      </c>
      <c r="J150" s="10" t="s">
        <v>465</v>
      </c>
      <c r="K150" s="10" t="s">
        <v>59</v>
      </c>
      <c r="L150" s="10" t="s">
        <v>60</v>
      </c>
      <c r="M150" s="10" t="s">
        <v>61</v>
      </c>
      <c r="N150" s="71">
        <v>42736</v>
      </c>
      <c r="O150" s="10">
        <v>52500</v>
      </c>
      <c r="P150" s="10">
        <v>86100</v>
      </c>
      <c r="Q150" s="11">
        <f t="shared" si="18"/>
        <v>33600</v>
      </c>
      <c r="R150" s="10">
        <v>3</v>
      </c>
      <c r="S150" s="11">
        <f t="shared" si="19"/>
        <v>251412</v>
      </c>
      <c r="T150" s="12">
        <v>0.08</v>
      </c>
      <c r="U150" s="76" t="str">
        <f>IF(T150&lt;3%,"Low",IF('Main Data'!T150&lt;5%,"Mid",IF('Main Data'!T150&lt;8%,"High","Super")))</f>
        <v>Super</v>
      </c>
      <c r="V150" s="86" t="str">
        <f t="shared" si="20"/>
        <v>Not Qualified</v>
      </c>
    </row>
    <row r="151" spans="1:22" ht="15.75" customHeight="1" x14ac:dyDescent="0.3">
      <c r="A151" s="9" t="s">
        <v>533</v>
      </c>
      <c r="B151" s="71">
        <v>42735</v>
      </c>
      <c r="C151" s="10">
        <f t="shared" si="17"/>
        <v>2016</v>
      </c>
      <c r="D151" s="10" t="s">
        <v>534</v>
      </c>
      <c r="E151" s="10" t="s">
        <v>70</v>
      </c>
      <c r="F151" s="10" t="s">
        <v>71</v>
      </c>
      <c r="G151" s="10" t="s">
        <v>55</v>
      </c>
      <c r="H151" s="10" t="s">
        <v>73</v>
      </c>
      <c r="I151" s="10" t="s">
        <v>92</v>
      </c>
      <c r="J151" s="10" t="s">
        <v>234</v>
      </c>
      <c r="K151" s="10" t="s">
        <v>59</v>
      </c>
      <c r="L151" s="10" t="s">
        <v>60</v>
      </c>
      <c r="M151" s="10" t="s">
        <v>76</v>
      </c>
      <c r="N151" s="71">
        <v>42742</v>
      </c>
      <c r="O151" s="10">
        <v>208200</v>
      </c>
      <c r="P151" s="10">
        <v>335700</v>
      </c>
      <c r="Q151" s="11">
        <f t="shared" si="18"/>
        <v>127500</v>
      </c>
      <c r="R151" s="10">
        <v>16</v>
      </c>
      <c r="S151" s="11">
        <f t="shared" si="19"/>
        <v>5371200</v>
      </c>
      <c r="T151" s="12">
        <v>0</v>
      </c>
      <c r="U151" s="76" t="str">
        <f>IF(T151&lt;3%,"Low",IF('Main Data'!T151&lt;5%,"Mid",IF('Main Data'!T151&lt;8%,"High","Super")))</f>
        <v>Low</v>
      </c>
      <c r="V151" s="86" t="str">
        <f t="shared" si="20"/>
        <v>Qualified</v>
      </c>
    </row>
    <row r="152" spans="1:22" ht="15.75" customHeight="1" x14ac:dyDescent="0.3">
      <c r="A152" s="9" t="s">
        <v>535</v>
      </c>
      <c r="B152" s="71">
        <v>42737</v>
      </c>
      <c r="C152" s="10">
        <f t="shared" si="17"/>
        <v>2017</v>
      </c>
      <c r="D152" s="10" t="s">
        <v>536</v>
      </c>
      <c r="E152" s="10" t="s">
        <v>319</v>
      </c>
      <c r="F152" s="10" t="s">
        <v>71</v>
      </c>
      <c r="G152" s="10" t="s">
        <v>72</v>
      </c>
      <c r="H152" s="10" t="s">
        <v>304</v>
      </c>
      <c r="I152" s="10" t="s">
        <v>57</v>
      </c>
      <c r="J152" s="10" t="s">
        <v>126</v>
      </c>
      <c r="K152" s="10" t="s">
        <v>59</v>
      </c>
      <c r="L152" s="10" t="s">
        <v>60</v>
      </c>
      <c r="M152" s="10" t="s">
        <v>61</v>
      </c>
      <c r="N152" s="71">
        <v>42738</v>
      </c>
      <c r="O152" s="10">
        <v>540300</v>
      </c>
      <c r="P152" s="10">
        <v>871500</v>
      </c>
      <c r="Q152" s="11">
        <f t="shared" si="18"/>
        <v>331200</v>
      </c>
      <c r="R152" s="10">
        <v>7</v>
      </c>
      <c r="S152" s="11">
        <f t="shared" si="19"/>
        <v>6013350</v>
      </c>
      <c r="T152" s="12">
        <v>0.1</v>
      </c>
      <c r="U152" s="76" t="str">
        <f>IF(T152&lt;3%,"Low",IF('Main Data'!T152&lt;5%,"Mid",IF('Main Data'!T152&lt;8%,"High","Super")))</f>
        <v>Super</v>
      </c>
      <c r="V152" s="86" t="str">
        <f t="shared" si="20"/>
        <v>Qualified</v>
      </c>
    </row>
    <row r="153" spans="1:22" ht="15.75" customHeight="1" x14ac:dyDescent="0.3">
      <c r="A153" s="9" t="s">
        <v>537</v>
      </c>
      <c r="B153" s="71">
        <v>42739</v>
      </c>
      <c r="C153" s="10">
        <f t="shared" si="17"/>
        <v>2017</v>
      </c>
      <c r="D153" s="10" t="s">
        <v>538</v>
      </c>
      <c r="E153" s="10" t="s">
        <v>539</v>
      </c>
      <c r="F153" s="10" t="s">
        <v>71</v>
      </c>
      <c r="G153" s="10" t="s">
        <v>55</v>
      </c>
      <c r="H153" s="10" t="s">
        <v>146</v>
      </c>
      <c r="I153" s="10" t="s">
        <v>74</v>
      </c>
      <c r="J153" s="10" t="s">
        <v>166</v>
      </c>
      <c r="K153" s="10" t="s">
        <v>59</v>
      </c>
      <c r="L153" s="10" t="s">
        <v>136</v>
      </c>
      <c r="M153" s="10" t="s">
        <v>61</v>
      </c>
      <c r="N153" s="71">
        <v>42741</v>
      </c>
      <c r="O153" s="10">
        <v>14100</v>
      </c>
      <c r="P153" s="10">
        <v>31200</v>
      </c>
      <c r="Q153" s="11">
        <f t="shared" si="18"/>
        <v>17100</v>
      </c>
      <c r="R153" s="10">
        <v>43</v>
      </c>
      <c r="S153" s="11">
        <f t="shared" si="19"/>
        <v>1340040</v>
      </c>
      <c r="T153" s="12">
        <v>0.05</v>
      </c>
      <c r="U153" s="76" t="str">
        <f>IF(T153&lt;3%,"Low",IF('Main Data'!T153&lt;5%,"Mid",IF('Main Data'!T153&lt;8%,"High","Super")))</f>
        <v>High</v>
      </c>
      <c r="V153" s="86" t="str">
        <f t="shared" si="20"/>
        <v>Qualified</v>
      </c>
    </row>
    <row r="154" spans="1:22" ht="15.75" customHeight="1" x14ac:dyDescent="0.3">
      <c r="A154" s="9" t="s">
        <v>540</v>
      </c>
      <c r="B154" s="71">
        <v>42740</v>
      </c>
      <c r="C154" s="10">
        <f t="shared" si="17"/>
        <v>2017</v>
      </c>
      <c r="D154" s="10" t="s">
        <v>541</v>
      </c>
      <c r="E154" s="10" t="s">
        <v>542</v>
      </c>
      <c r="F154" s="10" t="s">
        <v>71</v>
      </c>
      <c r="G154" s="10" t="s">
        <v>87</v>
      </c>
      <c r="H154" s="10" t="s">
        <v>134</v>
      </c>
      <c r="I154" s="10" t="s">
        <v>92</v>
      </c>
      <c r="J154" s="10" t="s">
        <v>246</v>
      </c>
      <c r="K154" s="10" t="s">
        <v>81</v>
      </c>
      <c r="L154" s="10" t="s">
        <v>227</v>
      </c>
      <c r="M154" s="10" t="s">
        <v>61</v>
      </c>
      <c r="N154" s="71">
        <v>42747</v>
      </c>
      <c r="O154" s="10">
        <v>148650</v>
      </c>
      <c r="P154" s="10">
        <v>239850</v>
      </c>
      <c r="Q154" s="11">
        <f t="shared" si="18"/>
        <v>91200</v>
      </c>
      <c r="R154" s="10">
        <v>27</v>
      </c>
      <c r="S154" s="11">
        <f t="shared" si="19"/>
        <v>6473551.5</v>
      </c>
      <c r="T154" s="12">
        <v>0.01</v>
      </c>
      <c r="U154" s="76" t="str">
        <f>IF(T154&lt;3%,"Low",IF('Main Data'!T154&lt;5%,"Mid",IF('Main Data'!T154&lt;8%,"High","Super")))</f>
        <v>Low</v>
      </c>
      <c r="V154" s="86" t="str">
        <f t="shared" si="20"/>
        <v>Qualified</v>
      </c>
    </row>
    <row r="155" spans="1:22" ht="15.75" customHeight="1" x14ac:dyDescent="0.3">
      <c r="A155" s="9" t="s">
        <v>543</v>
      </c>
      <c r="B155" s="71">
        <v>42743</v>
      </c>
      <c r="C155" s="10">
        <f t="shared" si="17"/>
        <v>2017</v>
      </c>
      <c r="D155" s="10" t="s">
        <v>347</v>
      </c>
      <c r="E155" s="10" t="s">
        <v>348</v>
      </c>
      <c r="F155" s="10" t="s">
        <v>261</v>
      </c>
      <c r="G155" s="10" t="s">
        <v>55</v>
      </c>
      <c r="H155" s="10" t="s">
        <v>146</v>
      </c>
      <c r="I155" s="10" t="s">
        <v>117</v>
      </c>
      <c r="J155" s="10" t="s">
        <v>510</v>
      </c>
      <c r="K155" s="10" t="s">
        <v>59</v>
      </c>
      <c r="L155" s="10" t="s">
        <v>67</v>
      </c>
      <c r="M155" s="10" t="s">
        <v>61</v>
      </c>
      <c r="N155" s="71">
        <v>42745</v>
      </c>
      <c r="O155" s="10">
        <v>49800</v>
      </c>
      <c r="P155" s="10">
        <v>77700</v>
      </c>
      <c r="Q155" s="11">
        <f t="shared" si="18"/>
        <v>27900</v>
      </c>
      <c r="R155" s="10">
        <v>23</v>
      </c>
      <c r="S155" s="11">
        <f t="shared" si="19"/>
        <v>1783215</v>
      </c>
      <c r="T155" s="12">
        <v>0.05</v>
      </c>
      <c r="U155" s="76" t="str">
        <f>IF(T155&lt;3%,"Low",IF('Main Data'!T155&lt;5%,"Mid",IF('Main Data'!T155&lt;8%,"High","Super")))</f>
        <v>High</v>
      </c>
      <c r="V155" s="86" t="str">
        <f t="shared" si="20"/>
        <v>Qualified</v>
      </c>
    </row>
    <row r="156" spans="1:22" ht="15.75" customHeight="1" x14ac:dyDescent="0.3">
      <c r="A156" s="9" t="s">
        <v>544</v>
      </c>
      <c r="B156" s="71">
        <v>42743</v>
      </c>
      <c r="C156" s="10">
        <f t="shared" si="17"/>
        <v>2017</v>
      </c>
      <c r="D156" s="10" t="s">
        <v>545</v>
      </c>
      <c r="E156" s="10" t="s">
        <v>180</v>
      </c>
      <c r="F156" s="10" t="s">
        <v>54</v>
      </c>
      <c r="G156" s="10" t="s">
        <v>55</v>
      </c>
      <c r="H156" s="10" t="s">
        <v>65</v>
      </c>
      <c r="I156" s="10" t="s">
        <v>57</v>
      </c>
      <c r="J156" s="10" t="s">
        <v>546</v>
      </c>
      <c r="K156" s="10" t="s">
        <v>59</v>
      </c>
      <c r="L156" s="10" t="s">
        <v>60</v>
      </c>
      <c r="M156" s="10" t="s">
        <v>61</v>
      </c>
      <c r="N156" s="71">
        <v>42745</v>
      </c>
      <c r="O156" s="10">
        <v>224250</v>
      </c>
      <c r="P156" s="10">
        <v>521399.99999999994</v>
      </c>
      <c r="Q156" s="11">
        <f t="shared" si="18"/>
        <v>297149.99999999994</v>
      </c>
      <c r="R156" s="10">
        <v>15</v>
      </c>
      <c r="S156" s="11">
        <f t="shared" si="19"/>
        <v>7774073.9999999991</v>
      </c>
      <c r="T156" s="12">
        <v>0.09</v>
      </c>
      <c r="U156" s="76" t="str">
        <f>IF(T156&lt;3%,"Low",IF('Main Data'!T156&lt;5%,"Mid",IF('Main Data'!T156&lt;8%,"High","Super")))</f>
        <v>Super</v>
      </c>
      <c r="V156" s="86" t="str">
        <f t="shared" si="20"/>
        <v>Qualified</v>
      </c>
    </row>
    <row r="157" spans="1:22" ht="15.75" customHeight="1" x14ac:dyDescent="0.3">
      <c r="A157" s="9" t="s">
        <v>547</v>
      </c>
      <c r="B157" s="71">
        <v>42744</v>
      </c>
      <c r="C157" s="10">
        <f t="shared" si="17"/>
        <v>2017</v>
      </c>
      <c r="D157" s="10" t="s">
        <v>140</v>
      </c>
      <c r="E157" s="10" t="s">
        <v>141</v>
      </c>
      <c r="F157" s="10" t="s">
        <v>71</v>
      </c>
      <c r="G157" s="10" t="s">
        <v>72</v>
      </c>
      <c r="H157" s="10" t="s">
        <v>112</v>
      </c>
      <c r="I157" s="10" t="s">
        <v>92</v>
      </c>
      <c r="J157" s="10" t="s">
        <v>548</v>
      </c>
      <c r="K157" s="10" t="s">
        <v>59</v>
      </c>
      <c r="L157" s="10" t="s">
        <v>60</v>
      </c>
      <c r="M157" s="10" t="s">
        <v>61</v>
      </c>
      <c r="N157" s="71">
        <v>42749</v>
      </c>
      <c r="O157" s="10">
        <v>332700</v>
      </c>
      <c r="P157" s="10">
        <v>811500</v>
      </c>
      <c r="Q157" s="11">
        <f t="shared" si="18"/>
        <v>478800</v>
      </c>
      <c r="R157" s="10">
        <v>19</v>
      </c>
      <c r="S157" s="11">
        <f t="shared" si="19"/>
        <v>15337350</v>
      </c>
      <c r="T157" s="12">
        <v>0.1</v>
      </c>
      <c r="U157" s="76" t="str">
        <f>IF(T157&lt;3%,"Low",IF('Main Data'!T157&lt;5%,"Mid",IF('Main Data'!T157&lt;8%,"High","Super")))</f>
        <v>Super</v>
      </c>
      <c r="V157" s="86" t="str">
        <f t="shared" si="20"/>
        <v>Qualified</v>
      </c>
    </row>
    <row r="158" spans="1:22" ht="15.75" customHeight="1" x14ac:dyDescent="0.3">
      <c r="A158" s="9" t="s">
        <v>549</v>
      </c>
      <c r="B158" s="71">
        <v>42747</v>
      </c>
      <c r="C158" s="10">
        <f t="shared" si="17"/>
        <v>2017</v>
      </c>
      <c r="D158" s="10" t="s">
        <v>550</v>
      </c>
      <c r="E158" s="10" t="s">
        <v>551</v>
      </c>
      <c r="F158" s="10" t="s">
        <v>71</v>
      </c>
      <c r="G158" s="10" t="s">
        <v>72</v>
      </c>
      <c r="H158" s="10" t="s">
        <v>112</v>
      </c>
      <c r="I158" s="10" t="s">
        <v>107</v>
      </c>
      <c r="J158" s="10" t="s">
        <v>510</v>
      </c>
      <c r="K158" s="10" t="s">
        <v>59</v>
      </c>
      <c r="L158" s="10" t="s">
        <v>67</v>
      </c>
      <c r="M158" s="10" t="s">
        <v>61</v>
      </c>
      <c r="N158" s="71">
        <v>42749</v>
      </c>
      <c r="O158" s="10">
        <v>49800</v>
      </c>
      <c r="P158" s="10">
        <v>77700</v>
      </c>
      <c r="Q158" s="11">
        <f t="shared" si="18"/>
        <v>27900</v>
      </c>
      <c r="R158" s="10">
        <v>10</v>
      </c>
      <c r="S158" s="11">
        <f t="shared" si="19"/>
        <v>776223</v>
      </c>
      <c r="T158" s="12">
        <v>0.01</v>
      </c>
      <c r="U158" s="76" t="str">
        <f>IF(T158&lt;3%,"Low",IF('Main Data'!T158&lt;5%,"Mid",IF('Main Data'!T158&lt;8%,"High","Super")))</f>
        <v>Low</v>
      </c>
      <c r="V158" s="86" t="str">
        <f t="shared" si="20"/>
        <v>Not Qualified</v>
      </c>
    </row>
    <row r="159" spans="1:22" ht="15.75" customHeight="1" x14ac:dyDescent="0.3">
      <c r="A159" s="9" t="s">
        <v>552</v>
      </c>
      <c r="B159" s="71">
        <v>42748</v>
      </c>
      <c r="C159" s="10">
        <f t="shared" si="17"/>
        <v>2017</v>
      </c>
      <c r="D159" s="10" t="s">
        <v>553</v>
      </c>
      <c r="E159" s="10" t="s">
        <v>180</v>
      </c>
      <c r="F159" s="10" t="s">
        <v>54</v>
      </c>
      <c r="G159" s="10" t="s">
        <v>72</v>
      </c>
      <c r="H159" s="10" t="s">
        <v>65</v>
      </c>
      <c r="I159" s="10" t="s">
        <v>117</v>
      </c>
      <c r="J159" s="10" t="s">
        <v>300</v>
      </c>
      <c r="K159" s="10" t="s">
        <v>81</v>
      </c>
      <c r="L159" s="10" t="s">
        <v>136</v>
      </c>
      <c r="M159" s="10" t="s">
        <v>76</v>
      </c>
      <c r="N159" s="71">
        <v>42749</v>
      </c>
      <c r="O159" s="10">
        <v>302700</v>
      </c>
      <c r="P159" s="10">
        <v>531150</v>
      </c>
      <c r="Q159" s="11">
        <f t="shared" si="18"/>
        <v>228450</v>
      </c>
      <c r="R159" s="10">
        <v>16</v>
      </c>
      <c r="S159" s="11">
        <f t="shared" si="19"/>
        <v>8498400</v>
      </c>
      <c r="T159" s="12">
        <v>0</v>
      </c>
      <c r="U159" s="76" t="str">
        <f>IF(T159&lt;3%,"Low",IF('Main Data'!T159&lt;5%,"Mid",IF('Main Data'!T159&lt;8%,"High","Super")))</f>
        <v>Low</v>
      </c>
      <c r="V159" s="86" t="str">
        <f t="shared" si="20"/>
        <v>Qualified</v>
      </c>
    </row>
    <row r="160" spans="1:22" ht="15.75" customHeight="1" x14ac:dyDescent="0.3">
      <c r="A160" s="9" t="s">
        <v>554</v>
      </c>
      <c r="B160" s="71">
        <v>42750</v>
      </c>
      <c r="C160" s="10">
        <f t="shared" si="17"/>
        <v>2017</v>
      </c>
      <c r="D160" s="10" t="s">
        <v>417</v>
      </c>
      <c r="E160" s="10" t="s">
        <v>418</v>
      </c>
      <c r="F160" s="10" t="s">
        <v>261</v>
      </c>
      <c r="G160" s="10" t="s">
        <v>87</v>
      </c>
      <c r="H160" s="10" t="s">
        <v>97</v>
      </c>
      <c r="I160" s="10" t="s">
        <v>57</v>
      </c>
      <c r="J160" s="10" t="s">
        <v>238</v>
      </c>
      <c r="K160" s="10" t="s">
        <v>59</v>
      </c>
      <c r="L160" s="10" t="s">
        <v>67</v>
      </c>
      <c r="M160" s="10" t="s">
        <v>76</v>
      </c>
      <c r="N160" s="71">
        <v>42751</v>
      </c>
      <c r="O160" s="10">
        <v>323400</v>
      </c>
      <c r="P160" s="10">
        <v>548250</v>
      </c>
      <c r="Q160" s="11">
        <f t="shared" si="18"/>
        <v>224850</v>
      </c>
      <c r="R160" s="10">
        <v>46</v>
      </c>
      <c r="S160" s="11">
        <f t="shared" si="19"/>
        <v>25192087.5</v>
      </c>
      <c r="T160" s="12">
        <v>0.05</v>
      </c>
      <c r="U160" s="76" t="str">
        <f>IF(T160&lt;3%,"Low",IF('Main Data'!T160&lt;5%,"Mid",IF('Main Data'!T160&lt;8%,"High","Super")))</f>
        <v>High</v>
      </c>
      <c r="V160" s="86" t="str">
        <f t="shared" si="20"/>
        <v>Qualified</v>
      </c>
    </row>
    <row r="161" spans="1:22" ht="15.75" customHeight="1" x14ac:dyDescent="0.3">
      <c r="A161" s="9" t="s">
        <v>555</v>
      </c>
      <c r="B161" s="71">
        <v>42751</v>
      </c>
      <c r="C161" s="10">
        <f t="shared" si="17"/>
        <v>2017</v>
      </c>
      <c r="D161" s="10" t="s">
        <v>556</v>
      </c>
      <c r="E161" s="10" t="s">
        <v>557</v>
      </c>
      <c r="F161" s="10" t="s">
        <v>71</v>
      </c>
      <c r="G161" s="10" t="s">
        <v>72</v>
      </c>
      <c r="H161" s="10" t="s">
        <v>185</v>
      </c>
      <c r="I161" s="10" t="s">
        <v>57</v>
      </c>
      <c r="J161" s="10" t="s">
        <v>320</v>
      </c>
      <c r="K161" s="10" t="s">
        <v>59</v>
      </c>
      <c r="L161" s="10" t="s">
        <v>60</v>
      </c>
      <c r="M161" s="10" t="s">
        <v>61</v>
      </c>
      <c r="N161" s="71">
        <v>42752</v>
      </c>
      <c r="O161" s="10">
        <v>2682450</v>
      </c>
      <c r="P161" s="10">
        <v>6238200</v>
      </c>
      <c r="Q161" s="11">
        <f t="shared" si="18"/>
        <v>3555750</v>
      </c>
      <c r="R161" s="10">
        <v>2</v>
      </c>
      <c r="S161" s="11">
        <f t="shared" si="19"/>
        <v>11977344</v>
      </c>
      <c r="T161" s="12">
        <v>0.08</v>
      </c>
      <c r="U161" s="76" t="str">
        <f>IF(T161&lt;3%,"Low",IF('Main Data'!T161&lt;5%,"Mid",IF('Main Data'!T161&lt;8%,"High","Super")))</f>
        <v>Super</v>
      </c>
      <c r="V161" s="86" t="str">
        <f t="shared" si="20"/>
        <v>Qualified</v>
      </c>
    </row>
    <row r="162" spans="1:22" ht="15.75" customHeight="1" x14ac:dyDescent="0.3">
      <c r="A162" s="9" t="s">
        <v>558</v>
      </c>
      <c r="B162" s="71">
        <v>42752</v>
      </c>
      <c r="C162" s="10">
        <f t="shared" si="17"/>
        <v>2017</v>
      </c>
      <c r="D162" s="10" t="s">
        <v>559</v>
      </c>
      <c r="E162" s="10" t="s">
        <v>462</v>
      </c>
      <c r="F162" s="10" t="s">
        <v>71</v>
      </c>
      <c r="G162" s="10" t="s">
        <v>87</v>
      </c>
      <c r="H162" s="10" t="s">
        <v>112</v>
      </c>
      <c r="I162" s="10" t="s">
        <v>92</v>
      </c>
      <c r="J162" s="10" t="s">
        <v>560</v>
      </c>
      <c r="K162" s="10" t="s">
        <v>81</v>
      </c>
      <c r="L162" s="10" t="s">
        <v>60</v>
      </c>
      <c r="M162" s="10" t="s">
        <v>61</v>
      </c>
      <c r="N162" s="71">
        <v>42759</v>
      </c>
      <c r="O162" s="10">
        <v>619200</v>
      </c>
      <c r="P162" s="10">
        <v>1439850</v>
      </c>
      <c r="Q162" s="11">
        <f t="shared" si="18"/>
        <v>820650</v>
      </c>
      <c r="R162" s="10">
        <v>17</v>
      </c>
      <c r="S162" s="11">
        <f t="shared" si="19"/>
        <v>24347863.5</v>
      </c>
      <c r="T162" s="12">
        <v>0.09</v>
      </c>
      <c r="U162" s="76" t="str">
        <f>IF(T162&lt;3%,"Low",IF('Main Data'!T162&lt;5%,"Mid",IF('Main Data'!T162&lt;8%,"High","Super")))</f>
        <v>Super</v>
      </c>
      <c r="V162" s="86" t="str">
        <f t="shared" si="20"/>
        <v>Qualified</v>
      </c>
    </row>
    <row r="163" spans="1:22" ht="15.75" customHeight="1" x14ac:dyDescent="0.3">
      <c r="A163" s="9" t="s">
        <v>561</v>
      </c>
      <c r="B163" s="71">
        <v>42752</v>
      </c>
      <c r="C163" s="10">
        <f t="shared" si="17"/>
        <v>2017</v>
      </c>
      <c r="D163" s="10" t="s">
        <v>307</v>
      </c>
      <c r="E163" s="10" t="s">
        <v>215</v>
      </c>
      <c r="F163" s="10" t="s">
        <v>71</v>
      </c>
      <c r="G163" s="10" t="s">
        <v>72</v>
      </c>
      <c r="H163" s="10" t="s">
        <v>146</v>
      </c>
      <c r="I163" s="10" t="s">
        <v>117</v>
      </c>
      <c r="J163" s="10" t="s">
        <v>355</v>
      </c>
      <c r="K163" s="10" t="s">
        <v>59</v>
      </c>
      <c r="L163" s="10" t="s">
        <v>60</v>
      </c>
      <c r="M163" s="10" t="s">
        <v>61</v>
      </c>
      <c r="N163" s="71">
        <v>42754</v>
      </c>
      <c r="O163" s="10">
        <v>19950</v>
      </c>
      <c r="P163" s="10">
        <v>31200</v>
      </c>
      <c r="Q163" s="11">
        <f t="shared" si="18"/>
        <v>11250</v>
      </c>
      <c r="R163" s="10">
        <v>16</v>
      </c>
      <c r="S163" s="11">
        <f t="shared" si="19"/>
        <v>497952</v>
      </c>
      <c r="T163" s="12">
        <v>0.04</v>
      </c>
      <c r="U163" s="76" t="str">
        <f>IF(T163&lt;3%,"Low",IF('Main Data'!T163&lt;5%,"Mid",IF('Main Data'!T163&lt;8%,"High","Super")))</f>
        <v>Mid</v>
      </c>
      <c r="V163" s="86" t="str">
        <f t="shared" si="20"/>
        <v>Qualified</v>
      </c>
    </row>
    <row r="164" spans="1:22" ht="15.75" customHeight="1" x14ac:dyDescent="0.3">
      <c r="A164" s="9" t="s">
        <v>562</v>
      </c>
      <c r="B164" s="71">
        <v>42753</v>
      </c>
      <c r="C164" s="10">
        <f t="shared" si="17"/>
        <v>2017</v>
      </c>
      <c r="D164" s="10" t="s">
        <v>250</v>
      </c>
      <c r="E164" s="10" t="s">
        <v>251</v>
      </c>
      <c r="F164" s="10" t="s">
        <v>71</v>
      </c>
      <c r="G164" s="10" t="s">
        <v>72</v>
      </c>
      <c r="H164" s="10" t="s">
        <v>122</v>
      </c>
      <c r="I164" s="10" t="s">
        <v>117</v>
      </c>
      <c r="J164" s="10" t="s">
        <v>226</v>
      </c>
      <c r="K164" s="10" t="s">
        <v>81</v>
      </c>
      <c r="L164" s="10" t="s">
        <v>227</v>
      </c>
      <c r="M164" s="10" t="s">
        <v>61</v>
      </c>
      <c r="N164" s="71">
        <v>42754</v>
      </c>
      <c r="O164" s="10">
        <v>132300</v>
      </c>
      <c r="P164" s="10">
        <v>314850</v>
      </c>
      <c r="Q164" s="11">
        <f t="shared" si="18"/>
        <v>182550</v>
      </c>
      <c r="R164" s="10">
        <v>25</v>
      </c>
      <c r="S164" s="11">
        <f t="shared" si="19"/>
        <v>7855507.5</v>
      </c>
      <c r="T164" s="12">
        <v>0.05</v>
      </c>
      <c r="U164" s="76" t="str">
        <f>IF(T164&lt;3%,"Low",IF('Main Data'!T164&lt;5%,"Mid",IF('Main Data'!T164&lt;8%,"High","Super")))</f>
        <v>High</v>
      </c>
      <c r="V164" s="86" t="str">
        <f t="shared" si="20"/>
        <v>Qualified</v>
      </c>
    </row>
    <row r="165" spans="1:22" ht="15.75" customHeight="1" x14ac:dyDescent="0.3">
      <c r="A165" s="9" t="s">
        <v>563</v>
      </c>
      <c r="B165" s="71">
        <v>42756</v>
      </c>
      <c r="C165" s="10">
        <f t="shared" si="17"/>
        <v>2017</v>
      </c>
      <c r="D165" s="10" t="s">
        <v>564</v>
      </c>
      <c r="E165" s="10" t="s">
        <v>315</v>
      </c>
      <c r="F165" s="10" t="s">
        <v>71</v>
      </c>
      <c r="G165" s="10" t="s">
        <v>72</v>
      </c>
      <c r="H165" s="10" t="s">
        <v>316</v>
      </c>
      <c r="I165" s="10" t="s">
        <v>117</v>
      </c>
      <c r="J165" s="10" t="s">
        <v>442</v>
      </c>
      <c r="K165" s="10" t="s">
        <v>59</v>
      </c>
      <c r="L165" s="10" t="s">
        <v>67</v>
      </c>
      <c r="M165" s="10" t="s">
        <v>61</v>
      </c>
      <c r="N165" s="71">
        <v>42758</v>
      </c>
      <c r="O165" s="10">
        <v>22950</v>
      </c>
      <c r="P165" s="10">
        <v>41700</v>
      </c>
      <c r="Q165" s="11">
        <f t="shared" si="18"/>
        <v>18750</v>
      </c>
      <c r="R165" s="10">
        <v>6</v>
      </c>
      <c r="S165" s="11">
        <f t="shared" si="19"/>
        <v>249783</v>
      </c>
      <c r="T165" s="12">
        <v>0.01</v>
      </c>
      <c r="U165" s="76" t="str">
        <f>IF(T165&lt;3%,"Low",IF('Main Data'!T165&lt;5%,"Mid",IF('Main Data'!T165&lt;8%,"High","Super")))</f>
        <v>Low</v>
      </c>
      <c r="V165" s="86" t="str">
        <f t="shared" si="20"/>
        <v>Not Qualified</v>
      </c>
    </row>
    <row r="166" spans="1:22" ht="15.75" customHeight="1" x14ac:dyDescent="0.3">
      <c r="A166" s="9" t="s">
        <v>565</v>
      </c>
      <c r="B166" s="71">
        <v>42758</v>
      </c>
      <c r="C166" s="10">
        <f t="shared" si="17"/>
        <v>2017</v>
      </c>
      <c r="D166" s="10" t="s">
        <v>566</v>
      </c>
      <c r="E166" s="10" t="s">
        <v>129</v>
      </c>
      <c r="F166" s="10" t="s">
        <v>54</v>
      </c>
      <c r="G166" s="10" t="s">
        <v>87</v>
      </c>
      <c r="H166" s="10" t="s">
        <v>56</v>
      </c>
      <c r="I166" s="10" t="s">
        <v>107</v>
      </c>
      <c r="J166" s="10" t="s">
        <v>500</v>
      </c>
      <c r="K166" s="10" t="s">
        <v>59</v>
      </c>
      <c r="L166" s="10" t="s">
        <v>60</v>
      </c>
      <c r="M166" s="10" t="s">
        <v>61</v>
      </c>
      <c r="N166" s="71">
        <v>42760</v>
      </c>
      <c r="O166" s="10">
        <v>36750</v>
      </c>
      <c r="P166" s="10">
        <v>58350</v>
      </c>
      <c r="Q166" s="11">
        <f t="shared" si="18"/>
        <v>21600</v>
      </c>
      <c r="R166" s="10">
        <v>2</v>
      </c>
      <c r="S166" s="11">
        <f t="shared" si="19"/>
        <v>112615.5</v>
      </c>
      <c r="T166" s="12">
        <v>7.0000000000000007E-2</v>
      </c>
      <c r="U166" s="76" t="str">
        <f>IF(T166&lt;3%,"Low",IF('Main Data'!T166&lt;5%,"Mid",IF('Main Data'!T166&lt;8%,"High","Super")))</f>
        <v>High</v>
      </c>
      <c r="V166" s="86" t="str">
        <f t="shared" si="20"/>
        <v>Not Qualified</v>
      </c>
    </row>
    <row r="167" spans="1:22" ht="15.75" customHeight="1" x14ac:dyDescent="0.3">
      <c r="A167" s="9" t="s">
        <v>567</v>
      </c>
      <c r="B167" s="71">
        <v>42758</v>
      </c>
      <c r="C167" s="10">
        <f t="shared" si="17"/>
        <v>2017</v>
      </c>
      <c r="D167" s="10" t="s">
        <v>566</v>
      </c>
      <c r="E167" s="10" t="s">
        <v>129</v>
      </c>
      <c r="F167" s="10" t="s">
        <v>54</v>
      </c>
      <c r="G167" s="10" t="s">
        <v>87</v>
      </c>
      <c r="H167" s="10" t="s">
        <v>56</v>
      </c>
      <c r="I167" s="10" t="s">
        <v>107</v>
      </c>
      <c r="J167" s="10" t="s">
        <v>471</v>
      </c>
      <c r="K167" s="10" t="s">
        <v>59</v>
      </c>
      <c r="L167" s="10" t="s">
        <v>60</v>
      </c>
      <c r="M167" s="10" t="s">
        <v>61</v>
      </c>
      <c r="N167" s="71">
        <v>42759</v>
      </c>
      <c r="O167" s="10">
        <v>1015950.0000000001</v>
      </c>
      <c r="P167" s="10">
        <v>2478000</v>
      </c>
      <c r="Q167" s="11">
        <f t="shared" si="18"/>
        <v>1462050</v>
      </c>
      <c r="R167" s="10">
        <v>6</v>
      </c>
      <c r="S167" s="11">
        <f t="shared" si="19"/>
        <v>14644980</v>
      </c>
      <c r="T167" s="12">
        <v>0.09</v>
      </c>
      <c r="U167" s="76" t="str">
        <f>IF(T167&lt;3%,"Low",IF('Main Data'!T167&lt;5%,"Mid",IF('Main Data'!T167&lt;8%,"High","Super")))</f>
        <v>Super</v>
      </c>
      <c r="V167" s="86" t="str">
        <f t="shared" si="20"/>
        <v>Qualified</v>
      </c>
    </row>
    <row r="168" spans="1:22" ht="15.75" customHeight="1" x14ac:dyDescent="0.3">
      <c r="A168" s="9" t="s">
        <v>568</v>
      </c>
      <c r="B168" s="71">
        <v>42758</v>
      </c>
      <c r="C168" s="10">
        <f t="shared" si="17"/>
        <v>2017</v>
      </c>
      <c r="D168" s="10" t="s">
        <v>569</v>
      </c>
      <c r="E168" s="10" t="s">
        <v>506</v>
      </c>
      <c r="F168" s="10" t="s">
        <v>71</v>
      </c>
      <c r="G168" s="10" t="s">
        <v>106</v>
      </c>
      <c r="H168" s="10" t="s">
        <v>155</v>
      </c>
      <c r="I168" s="10" t="s">
        <v>74</v>
      </c>
      <c r="J168" s="10" t="s">
        <v>102</v>
      </c>
      <c r="K168" s="10" t="s">
        <v>59</v>
      </c>
      <c r="L168" s="10" t="s">
        <v>67</v>
      </c>
      <c r="M168" s="10" t="s">
        <v>61</v>
      </c>
      <c r="N168" s="71">
        <v>42759</v>
      </c>
      <c r="O168" s="10">
        <v>16350.000000000002</v>
      </c>
      <c r="P168" s="10">
        <v>25200</v>
      </c>
      <c r="Q168" s="11">
        <f t="shared" si="18"/>
        <v>8849.9999999999982</v>
      </c>
      <c r="R168" s="10">
        <v>38</v>
      </c>
      <c r="S168" s="11">
        <f t="shared" si="19"/>
        <v>955836</v>
      </c>
      <c r="T168" s="12">
        <v>7.0000000000000007E-2</v>
      </c>
      <c r="U168" s="76" t="str">
        <f>IF(T168&lt;3%,"Low",IF('Main Data'!T168&lt;5%,"Mid",IF('Main Data'!T168&lt;8%,"High","Super")))</f>
        <v>High</v>
      </c>
      <c r="V168" s="86" t="str">
        <f t="shared" si="20"/>
        <v>Qualified</v>
      </c>
    </row>
    <row r="169" spans="1:22" ht="15.75" customHeight="1" x14ac:dyDescent="0.3">
      <c r="A169" s="9" t="s">
        <v>570</v>
      </c>
      <c r="B169" s="71">
        <v>42760</v>
      </c>
      <c r="C169" s="10">
        <f t="shared" si="17"/>
        <v>2017</v>
      </c>
      <c r="D169" s="10" t="s">
        <v>571</v>
      </c>
      <c r="E169" s="10" t="s">
        <v>572</v>
      </c>
      <c r="F169" s="10" t="s">
        <v>261</v>
      </c>
      <c r="G169" s="10" t="s">
        <v>72</v>
      </c>
      <c r="H169" s="10" t="s">
        <v>146</v>
      </c>
      <c r="I169" s="10" t="s">
        <v>74</v>
      </c>
      <c r="J169" s="10" t="s">
        <v>573</v>
      </c>
      <c r="K169" s="10" t="s">
        <v>81</v>
      </c>
      <c r="L169" s="10" t="s">
        <v>60</v>
      </c>
      <c r="M169" s="10" t="s">
        <v>61</v>
      </c>
      <c r="N169" s="71">
        <v>42761</v>
      </c>
      <c r="O169" s="10">
        <v>936000</v>
      </c>
      <c r="P169" s="10">
        <v>2339850</v>
      </c>
      <c r="Q169" s="11">
        <f t="shared" si="18"/>
        <v>1403850</v>
      </c>
      <c r="R169" s="10">
        <v>48</v>
      </c>
      <c r="S169" s="11">
        <f t="shared" si="19"/>
        <v>112219206</v>
      </c>
      <c r="T169" s="12">
        <v>0.04</v>
      </c>
      <c r="U169" s="76" t="str">
        <f>IF(T169&lt;3%,"Low",IF('Main Data'!T169&lt;5%,"Mid",IF('Main Data'!T169&lt;8%,"High","Super")))</f>
        <v>Mid</v>
      </c>
      <c r="V169" s="86" t="str">
        <f t="shared" si="20"/>
        <v>Qualified</v>
      </c>
    </row>
    <row r="170" spans="1:22" ht="15.75" customHeight="1" x14ac:dyDescent="0.3">
      <c r="A170" s="9" t="s">
        <v>574</v>
      </c>
      <c r="B170" s="71">
        <v>42760</v>
      </c>
      <c r="C170" s="10">
        <f t="shared" si="17"/>
        <v>2017</v>
      </c>
      <c r="D170" s="10" t="s">
        <v>571</v>
      </c>
      <c r="E170" s="10" t="s">
        <v>572</v>
      </c>
      <c r="F170" s="10" t="s">
        <v>261</v>
      </c>
      <c r="G170" s="10" t="s">
        <v>72</v>
      </c>
      <c r="H170" s="10" t="s">
        <v>146</v>
      </c>
      <c r="I170" s="10" t="s">
        <v>74</v>
      </c>
      <c r="J170" s="10" t="s">
        <v>345</v>
      </c>
      <c r="K170" s="10" t="s">
        <v>59</v>
      </c>
      <c r="L170" s="10" t="s">
        <v>60</v>
      </c>
      <c r="M170" s="10" t="s">
        <v>61</v>
      </c>
      <c r="N170" s="71">
        <v>42760</v>
      </c>
      <c r="O170" s="10">
        <v>51000</v>
      </c>
      <c r="P170" s="10">
        <v>81000</v>
      </c>
      <c r="Q170" s="11">
        <f t="shared" si="18"/>
        <v>30000</v>
      </c>
      <c r="R170" s="10">
        <v>8</v>
      </c>
      <c r="S170" s="11">
        <f t="shared" si="19"/>
        <v>641520</v>
      </c>
      <c r="T170" s="12">
        <v>0.08</v>
      </c>
      <c r="U170" s="76" t="str">
        <f>IF(T170&lt;3%,"Low",IF('Main Data'!T170&lt;5%,"Mid",IF('Main Data'!T170&lt;8%,"High","Super")))</f>
        <v>Super</v>
      </c>
      <c r="V170" s="86" t="str">
        <f t="shared" si="20"/>
        <v>Not Qualified</v>
      </c>
    </row>
    <row r="171" spans="1:22" ht="15.75" customHeight="1" x14ac:dyDescent="0.3">
      <c r="A171" s="9" t="s">
        <v>575</v>
      </c>
      <c r="B171" s="71">
        <v>42767</v>
      </c>
      <c r="C171" s="10">
        <f t="shared" si="17"/>
        <v>2017</v>
      </c>
      <c r="D171" s="10" t="s">
        <v>576</v>
      </c>
      <c r="E171" s="10" t="s">
        <v>424</v>
      </c>
      <c r="F171" s="10" t="s">
        <v>54</v>
      </c>
      <c r="G171" s="10" t="s">
        <v>72</v>
      </c>
      <c r="H171" s="10" t="s">
        <v>56</v>
      </c>
      <c r="I171" s="10" t="s">
        <v>74</v>
      </c>
      <c r="J171" s="10" t="s">
        <v>93</v>
      </c>
      <c r="K171" s="10" t="s">
        <v>59</v>
      </c>
      <c r="L171" s="10" t="s">
        <v>67</v>
      </c>
      <c r="M171" s="10" t="s">
        <v>61</v>
      </c>
      <c r="N171" s="71">
        <v>42769</v>
      </c>
      <c r="O171" s="10">
        <v>16350.000000000002</v>
      </c>
      <c r="P171" s="10">
        <v>39000</v>
      </c>
      <c r="Q171" s="11">
        <f t="shared" si="18"/>
        <v>22650</v>
      </c>
      <c r="R171" s="10">
        <v>36</v>
      </c>
      <c r="S171" s="11">
        <f t="shared" si="19"/>
        <v>1404000</v>
      </c>
      <c r="T171" s="12">
        <v>0</v>
      </c>
      <c r="U171" s="76" t="str">
        <f>IF(T171&lt;3%,"Low",IF('Main Data'!T171&lt;5%,"Mid",IF('Main Data'!T171&lt;8%,"High","Super")))</f>
        <v>Low</v>
      </c>
      <c r="V171" s="86" t="str">
        <f t="shared" si="20"/>
        <v>Qualified</v>
      </c>
    </row>
    <row r="172" spans="1:22" ht="15.75" customHeight="1" x14ac:dyDescent="0.3">
      <c r="A172" s="9" t="s">
        <v>577</v>
      </c>
      <c r="B172" s="71">
        <v>42767</v>
      </c>
      <c r="C172" s="10">
        <f t="shared" si="17"/>
        <v>2017</v>
      </c>
      <c r="D172" s="10" t="s">
        <v>578</v>
      </c>
      <c r="E172" s="10" t="s">
        <v>579</v>
      </c>
      <c r="F172" s="10" t="s">
        <v>71</v>
      </c>
      <c r="G172" s="10" t="s">
        <v>72</v>
      </c>
      <c r="H172" s="10" t="s">
        <v>73</v>
      </c>
      <c r="I172" s="10" t="s">
        <v>74</v>
      </c>
      <c r="J172" s="10" t="s">
        <v>181</v>
      </c>
      <c r="K172" s="10" t="s">
        <v>59</v>
      </c>
      <c r="L172" s="10" t="s">
        <v>60</v>
      </c>
      <c r="M172" s="10" t="s">
        <v>76</v>
      </c>
      <c r="N172" s="71">
        <v>42767</v>
      </c>
      <c r="O172" s="10">
        <v>23850</v>
      </c>
      <c r="P172" s="10">
        <v>39150</v>
      </c>
      <c r="Q172" s="11">
        <f t="shared" si="18"/>
        <v>15300</v>
      </c>
      <c r="R172" s="10">
        <v>1</v>
      </c>
      <c r="S172" s="11">
        <f t="shared" si="19"/>
        <v>36801</v>
      </c>
      <c r="T172" s="12">
        <v>0.06</v>
      </c>
      <c r="U172" s="76" t="str">
        <f>IF(T172&lt;3%,"Low",IF('Main Data'!T172&lt;5%,"Mid",IF('Main Data'!T172&lt;8%,"High","Super")))</f>
        <v>High</v>
      </c>
      <c r="V172" s="86" t="str">
        <f t="shared" si="20"/>
        <v>Not Qualified</v>
      </c>
    </row>
    <row r="173" spans="1:22" ht="15.75" customHeight="1" x14ac:dyDescent="0.3">
      <c r="A173" s="9" t="s">
        <v>580</v>
      </c>
      <c r="B173" s="71">
        <v>42767</v>
      </c>
      <c r="C173" s="10">
        <f t="shared" si="17"/>
        <v>2017</v>
      </c>
      <c r="D173" s="10" t="s">
        <v>581</v>
      </c>
      <c r="E173" s="10" t="s">
        <v>101</v>
      </c>
      <c r="F173" s="10" t="s">
        <v>71</v>
      </c>
      <c r="G173" s="10" t="s">
        <v>72</v>
      </c>
      <c r="H173" s="10" t="s">
        <v>97</v>
      </c>
      <c r="I173" s="10" t="s">
        <v>117</v>
      </c>
      <c r="J173" s="10" t="s">
        <v>415</v>
      </c>
      <c r="K173" s="10" t="s">
        <v>59</v>
      </c>
      <c r="L173" s="10" t="s">
        <v>60</v>
      </c>
      <c r="M173" s="10" t="s">
        <v>61</v>
      </c>
      <c r="N173" s="71">
        <v>42768</v>
      </c>
      <c r="O173" s="10">
        <v>54750</v>
      </c>
      <c r="P173" s="10">
        <v>89700</v>
      </c>
      <c r="Q173" s="11">
        <f t="shared" si="18"/>
        <v>34950</v>
      </c>
      <c r="R173" s="10">
        <v>21</v>
      </c>
      <c r="S173" s="11">
        <f t="shared" si="19"/>
        <v>1881906</v>
      </c>
      <c r="T173" s="12">
        <v>0.02</v>
      </c>
      <c r="U173" s="76" t="str">
        <f>IF(T173&lt;3%,"Low",IF('Main Data'!T173&lt;5%,"Mid",IF('Main Data'!T173&lt;8%,"High","Super")))</f>
        <v>Low</v>
      </c>
      <c r="V173" s="86" t="str">
        <f t="shared" si="20"/>
        <v>Qualified</v>
      </c>
    </row>
    <row r="174" spans="1:22" ht="15.75" customHeight="1" x14ac:dyDescent="0.3">
      <c r="A174" s="9" t="s">
        <v>582</v>
      </c>
      <c r="B174" s="71">
        <v>42768</v>
      </c>
      <c r="C174" s="10">
        <f t="shared" si="17"/>
        <v>2017</v>
      </c>
      <c r="D174" s="10" t="s">
        <v>583</v>
      </c>
      <c r="E174" s="10" t="s">
        <v>101</v>
      </c>
      <c r="F174" s="10" t="s">
        <v>71</v>
      </c>
      <c r="G174" s="10" t="s">
        <v>87</v>
      </c>
      <c r="H174" s="10" t="s">
        <v>97</v>
      </c>
      <c r="I174" s="10" t="s">
        <v>107</v>
      </c>
      <c r="J174" s="10" t="s">
        <v>415</v>
      </c>
      <c r="K174" s="10" t="s">
        <v>59</v>
      </c>
      <c r="L174" s="10" t="s">
        <v>60</v>
      </c>
      <c r="M174" s="10" t="s">
        <v>61</v>
      </c>
      <c r="N174" s="71">
        <v>42770</v>
      </c>
      <c r="O174" s="10">
        <v>54750</v>
      </c>
      <c r="P174" s="10">
        <v>89700</v>
      </c>
      <c r="Q174" s="11">
        <f t="shared" si="18"/>
        <v>34950</v>
      </c>
      <c r="R174" s="10">
        <v>40</v>
      </c>
      <c r="S174" s="11">
        <f t="shared" si="19"/>
        <v>3588000</v>
      </c>
      <c r="T174" s="12">
        <v>0</v>
      </c>
      <c r="U174" s="76" t="str">
        <f>IF(T174&lt;3%,"Low",IF('Main Data'!T174&lt;5%,"Mid",IF('Main Data'!T174&lt;8%,"High","Super")))</f>
        <v>Low</v>
      </c>
      <c r="V174" s="86" t="str">
        <f t="shared" si="20"/>
        <v>Qualified</v>
      </c>
    </row>
    <row r="175" spans="1:22" ht="15.75" customHeight="1" x14ac:dyDescent="0.3">
      <c r="A175" s="9" t="s">
        <v>584</v>
      </c>
      <c r="B175" s="71">
        <v>42768</v>
      </c>
      <c r="C175" s="10">
        <f t="shared" si="17"/>
        <v>2017</v>
      </c>
      <c r="D175" s="10" t="s">
        <v>569</v>
      </c>
      <c r="E175" s="10" t="s">
        <v>64</v>
      </c>
      <c r="F175" s="10" t="s">
        <v>71</v>
      </c>
      <c r="G175" s="10" t="s">
        <v>106</v>
      </c>
      <c r="H175" s="10" t="s">
        <v>155</v>
      </c>
      <c r="I175" s="10" t="s">
        <v>107</v>
      </c>
      <c r="J175" s="10" t="s">
        <v>265</v>
      </c>
      <c r="K175" s="10" t="s">
        <v>59</v>
      </c>
      <c r="L175" s="10" t="s">
        <v>60</v>
      </c>
      <c r="M175" s="10" t="s">
        <v>61</v>
      </c>
      <c r="N175" s="71">
        <v>42770</v>
      </c>
      <c r="O175" s="10">
        <v>17700</v>
      </c>
      <c r="P175" s="10">
        <v>28200</v>
      </c>
      <c r="Q175" s="11">
        <f t="shared" si="18"/>
        <v>10500</v>
      </c>
      <c r="R175" s="10">
        <v>33</v>
      </c>
      <c r="S175" s="11">
        <f t="shared" si="19"/>
        <v>928626</v>
      </c>
      <c r="T175" s="12">
        <v>7.0000000000000007E-2</v>
      </c>
      <c r="U175" s="76" t="str">
        <f>IF(T175&lt;3%,"Low",IF('Main Data'!T175&lt;5%,"Mid",IF('Main Data'!T175&lt;8%,"High","Super")))</f>
        <v>High</v>
      </c>
      <c r="V175" s="86" t="str">
        <f t="shared" si="20"/>
        <v>Qualified</v>
      </c>
    </row>
    <row r="176" spans="1:22" ht="15.75" customHeight="1" x14ac:dyDescent="0.3">
      <c r="A176" s="9" t="s">
        <v>585</v>
      </c>
      <c r="B176" s="71">
        <v>42771</v>
      </c>
      <c r="C176" s="10">
        <f t="shared" si="17"/>
        <v>2017</v>
      </c>
      <c r="D176" s="10" t="s">
        <v>586</v>
      </c>
      <c r="E176" s="10" t="s">
        <v>587</v>
      </c>
      <c r="F176" s="10" t="s">
        <v>71</v>
      </c>
      <c r="G176" s="10" t="s">
        <v>106</v>
      </c>
      <c r="H176" s="10" t="s">
        <v>194</v>
      </c>
      <c r="I176" s="10" t="s">
        <v>57</v>
      </c>
      <c r="J176" s="10" t="s">
        <v>588</v>
      </c>
      <c r="K176" s="10" t="s">
        <v>59</v>
      </c>
      <c r="L176" s="10" t="s">
        <v>60</v>
      </c>
      <c r="M176" s="10" t="s">
        <v>61</v>
      </c>
      <c r="N176" s="71">
        <v>42774</v>
      </c>
      <c r="O176" s="10">
        <v>67950</v>
      </c>
      <c r="P176" s="10">
        <v>109500</v>
      </c>
      <c r="Q176" s="11">
        <f t="shared" si="18"/>
        <v>41550</v>
      </c>
      <c r="R176" s="10">
        <v>31</v>
      </c>
      <c r="S176" s="11">
        <f t="shared" si="19"/>
        <v>3391215</v>
      </c>
      <c r="T176" s="12">
        <v>0.03</v>
      </c>
      <c r="U176" s="76" t="str">
        <f>IF(T176&lt;3%,"Low",IF('Main Data'!T176&lt;5%,"Mid",IF('Main Data'!T176&lt;8%,"High","Super")))</f>
        <v>Mid</v>
      </c>
      <c r="V176" s="86" t="str">
        <f t="shared" si="20"/>
        <v>Qualified</v>
      </c>
    </row>
    <row r="177" spans="1:22" ht="15.75" customHeight="1" x14ac:dyDescent="0.3">
      <c r="A177" s="9" t="s">
        <v>589</v>
      </c>
      <c r="B177" s="71">
        <v>42772</v>
      </c>
      <c r="C177" s="10">
        <f t="shared" si="17"/>
        <v>2017</v>
      </c>
      <c r="D177" s="10" t="s">
        <v>590</v>
      </c>
      <c r="E177" s="10" t="s">
        <v>579</v>
      </c>
      <c r="F177" s="10" t="s">
        <v>71</v>
      </c>
      <c r="G177" s="10" t="s">
        <v>106</v>
      </c>
      <c r="H177" s="10" t="s">
        <v>73</v>
      </c>
      <c r="I177" s="10" t="s">
        <v>57</v>
      </c>
      <c r="J177" s="10" t="s">
        <v>591</v>
      </c>
      <c r="K177" s="10" t="s">
        <v>59</v>
      </c>
      <c r="L177" s="10" t="s">
        <v>60</v>
      </c>
      <c r="M177" s="10" t="s">
        <v>61</v>
      </c>
      <c r="N177" s="71">
        <v>42774</v>
      </c>
      <c r="O177" s="10">
        <v>165600</v>
      </c>
      <c r="P177" s="10">
        <v>254700</v>
      </c>
      <c r="Q177" s="11">
        <f t="shared" si="18"/>
        <v>89100</v>
      </c>
      <c r="R177" s="10">
        <v>27</v>
      </c>
      <c r="S177" s="11">
        <f t="shared" si="19"/>
        <v>6851430</v>
      </c>
      <c r="T177" s="12">
        <v>0.1</v>
      </c>
      <c r="U177" s="76" t="str">
        <f>IF(T177&lt;3%,"Low",IF('Main Data'!T177&lt;5%,"Mid",IF('Main Data'!T177&lt;8%,"High","Super")))</f>
        <v>Super</v>
      </c>
      <c r="V177" s="86" t="str">
        <f t="shared" si="20"/>
        <v>Qualified</v>
      </c>
    </row>
    <row r="178" spans="1:22" ht="15.75" customHeight="1" x14ac:dyDescent="0.3">
      <c r="A178" s="9" t="s">
        <v>592</v>
      </c>
      <c r="B178" s="71">
        <v>42773</v>
      </c>
      <c r="C178" s="10">
        <f t="shared" si="17"/>
        <v>2017</v>
      </c>
      <c r="D178" s="10" t="s">
        <v>593</v>
      </c>
      <c r="E178" s="10" t="s">
        <v>594</v>
      </c>
      <c r="F178" s="10" t="s">
        <v>71</v>
      </c>
      <c r="G178" s="10" t="s">
        <v>87</v>
      </c>
      <c r="H178" s="10" t="s">
        <v>194</v>
      </c>
      <c r="I178" s="10" t="s">
        <v>107</v>
      </c>
      <c r="J178" s="10" t="s">
        <v>345</v>
      </c>
      <c r="K178" s="10" t="s">
        <v>59</v>
      </c>
      <c r="L178" s="10" t="s">
        <v>60</v>
      </c>
      <c r="M178" s="10" t="s">
        <v>61</v>
      </c>
      <c r="N178" s="71">
        <v>42775</v>
      </c>
      <c r="O178" s="10">
        <v>51000</v>
      </c>
      <c r="P178" s="10">
        <v>81000</v>
      </c>
      <c r="Q178" s="11">
        <f t="shared" si="18"/>
        <v>30000</v>
      </c>
      <c r="R178" s="10">
        <v>47</v>
      </c>
      <c r="S178" s="11">
        <f t="shared" si="19"/>
        <v>3804570</v>
      </c>
      <c r="T178" s="12">
        <v>0.03</v>
      </c>
      <c r="U178" s="76" t="str">
        <f>IF(T178&lt;3%,"Low",IF('Main Data'!T178&lt;5%,"Mid",IF('Main Data'!T178&lt;8%,"High","Super")))</f>
        <v>Mid</v>
      </c>
      <c r="V178" s="86" t="str">
        <f t="shared" si="20"/>
        <v>Qualified</v>
      </c>
    </row>
    <row r="179" spans="1:22" ht="15.75" customHeight="1" x14ac:dyDescent="0.3">
      <c r="A179" s="9" t="s">
        <v>595</v>
      </c>
      <c r="B179" s="71">
        <v>42775</v>
      </c>
      <c r="C179" s="10">
        <f t="shared" si="17"/>
        <v>2017</v>
      </c>
      <c r="D179" s="10" t="s">
        <v>596</v>
      </c>
      <c r="E179" s="10" t="s">
        <v>449</v>
      </c>
      <c r="F179" s="10" t="s">
        <v>54</v>
      </c>
      <c r="G179" s="10" t="s">
        <v>72</v>
      </c>
      <c r="H179" s="10" t="s">
        <v>65</v>
      </c>
      <c r="I179" s="10" t="s">
        <v>57</v>
      </c>
      <c r="J179" s="10" t="s">
        <v>216</v>
      </c>
      <c r="K179" s="10" t="s">
        <v>81</v>
      </c>
      <c r="L179" s="10" t="s">
        <v>136</v>
      </c>
      <c r="M179" s="10" t="s">
        <v>61</v>
      </c>
      <c r="N179" s="71">
        <v>42776</v>
      </c>
      <c r="O179" s="10">
        <v>28050</v>
      </c>
      <c r="P179" s="10">
        <v>121799.99999999999</v>
      </c>
      <c r="Q179" s="11">
        <f t="shared" si="18"/>
        <v>93749.999999999985</v>
      </c>
      <c r="R179" s="10">
        <v>37</v>
      </c>
      <c r="S179" s="11">
        <f t="shared" si="19"/>
        <v>4506599.9999999991</v>
      </c>
      <c r="T179" s="12">
        <v>0</v>
      </c>
      <c r="U179" s="76" t="str">
        <f>IF(T179&lt;3%,"Low",IF('Main Data'!T179&lt;5%,"Mid",IF('Main Data'!T179&lt;8%,"High","Super")))</f>
        <v>Low</v>
      </c>
      <c r="V179" s="86" t="str">
        <f t="shared" si="20"/>
        <v>Qualified</v>
      </c>
    </row>
    <row r="180" spans="1:22" ht="15.75" customHeight="1" x14ac:dyDescent="0.3">
      <c r="A180" s="9" t="s">
        <v>597</v>
      </c>
      <c r="B180" s="71">
        <v>42775</v>
      </c>
      <c r="C180" s="10">
        <f t="shared" si="17"/>
        <v>2017</v>
      </c>
      <c r="D180" s="10" t="s">
        <v>115</v>
      </c>
      <c r="E180" s="10" t="s">
        <v>116</v>
      </c>
      <c r="F180" s="10" t="s">
        <v>54</v>
      </c>
      <c r="G180" s="10" t="s">
        <v>72</v>
      </c>
      <c r="H180" s="10" t="s">
        <v>65</v>
      </c>
      <c r="I180" s="10" t="s">
        <v>57</v>
      </c>
      <c r="J180" s="10" t="s">
        <v>598</v>
      </c>
      <c r="K180" s="10" t="s">
        <v>59</v>
      </c>
      <c r="L180" s="10" t="s">
        <v>136</v>
      </c>
      <c r="M180" s="10" t="s">
        <v>76</v>
      </c>
      <c r="N180" s="71">
        <v>42776</v>
      </c>
      <c r="O180" s="10">
        <v>252000</v>
      </c>
      <c r="P180" s="10">
        <v>614550</v>
      </c>
      <c r="Q180" s="11">
        <f t="shared" si="18"/>
        <v>362550</v>
      </c>
      <c r="R180" s="10">
        <v>11</v>
      </c>
      <c r="S180" s="11">
        <f t="shared" si="19"/>
        <v>6741613.5</v>
      </c>
      <c r="T180" s="12">
        <v>0.03</v>
      </c>
      <c r="U180" s="76" t="str">
        <f>IF(T180&lt;3%,"Low",IF('Main Data'!T180&lt;5%,"Mid",IF('Main Data'!T180&lt;8%,"High","Super")))</f>
        <v>Mid</v>
      </c>
      <c r="V180" s="86" t="str">
        <f t="shared" si="20"/>
        <v>Qualified</v>
      </c>
    </row>
    <row r="181" spans="1:22" ht="15.75" customHeight="1" x14ac:dyDescent="0.3">
      <c r="A181" s="9" t="s">
        <v>599</v>
      </c>
      <c r="B181" s="71">
        <v>42776</v>
      </c>
      <c r="C181" s="10">
        <f t="shared" si="17"/>
        <v>2017</v>
      </c>
      <c r="D181" s="10" t="s">
        <v>600</v>
      </c>
      <c r="E181" s="10" t="s">
        <v>601</v>
      </c>
      <c r="F181" s="10" t="s">
        <v>71</v>
      </c>
      <c r="G181" s="10" t="s">
        <v>55</v>
      </c>
      <c r="H181" s="10" t="s">
        <v>122</v>
      </c>
      <c r="I181" s="10" t="s">
        <v>74</v>
      </c>
      <c r="J181" s="10" t="s">
        <v>429</v>
      </c>
      <c r="K181" s="10" t="s">
        <v>59</v>
      </c>
      <c r="L181" s="10" t="s">
        <v>60</v>
      </c>
      <c r="M181" s="10" t="s">
        <v>61</v>
      </c>
      <c r="N181" s="71">
        <v>42777</v>
      </c>
      <c r="O181" s="10">
        <v>29100</v>
      </c>
      <c r="P181" s="10">
        <v>46200</v>
      </c>
      <c r="Q181" s="11">
        <f t="shared" si="18"/>
        <v>17100</v>
      </c>
      <c r="R181" s="10">
        <v>41</v>
      </c>
      <c r="S181" s="11">
        <f t="shared" si="19"/>
        <v>1892352</v>
      </c>
      <c r="T181" s="12">
        <v>0.04</v>
      </c>
      <c r="U181" s="76" t="str">
        <f>IF(T181&lt;3%,"Low",IF('Main Data'!T181&lt;5%,"Mid",IF('Main Data'!T181&lt;8%,"High","Super")))</f>
        <v>Mid</v>
      </c>
      <c r="V181" s="86" t="str">
        <f t="shared" si="20"/>
        <v>Qualified</v>
      </c>
    </row>
    <row r="182" spans="1:22" ht="15.75" customHeight="1" x14ac:dyDescent="0.3">
      <c r="A182" s="9" t="s">
        <v>602</v>
      </c>
      <c r="B182" s="71">
        <v>42779</v>
      </c>
      <c r="C182" s="10">
        <f t="shared" si="17"/>
        <v>2017</v>
      </c>
      <c r="D182" s="10" t="s">
        <v>603</v>
      </c>
      <c r="E182" s="10" t="s">
        <v>587</v>
      </c>
      <c r="F182" s="10" t="s">
        <v>71</v>
      </c>
      <c r="G182" s="10" t="s">
        <v>87</v>
      </c>
      <c r="H182" s="10" t="s">
        <v>194</v>
      </c>
      <c r="I182" s="10" t="s">
        <v>74</v>
      </c>
      <c r="J182" s="10" t="s">
        <v>216</v>
      </c>
      <c r="K182" s="10" t="s">
        <v>81</v>
      </c>
      <c r="L182" s="10" t="s">
        <v>136</v>
      </c>
      <c r="M182" s="10" t="s">
        <v>61</v>
      </c>
      <c r="N182" s="71">
        <v>42780</v>
      </c>
      <c r="O182" s="10">
        <v>28050</v>
      </c>
      <c r="P182" s="10">
        <v>121799.99999999999</v>
      </c>
      <c r="Q182" s="11">
        <f t="shared" si="18"/>
        <v>93749.999999999985</v>
      </c>
      <c r="R182" s="10">
        <v>16</v>
      </c>
      <c r="S182" s="11">
        <f t="shared" si="19"/>
        <v>1945145.9999999998</v>
      </c>
      <c r="T182" s="12">
        <v>0.03</v>
      </c>
      <c r="U182" s="76" t="str">
        <f>IF(T182&lt;3%,"Low",IF('Main Data'!T182&lt;5%,"Mid",IF('Main Data'!T182&lt;8%,"High","Super")))</f>
        <v>Mid</v>
      </c>
      <c r="V182" s="86" t="str">
        <f t="shared" si="20"/>
        <v>Qualified</v>
      </c>
    </row>
    <row r="183" spans="1:22" ht="15.75" customHeight="1" x14ac:dyDescent="0.3">
      <c r="A183" s="9" t="s">
        <v>604</v>
      </c>
      <c r="B183" s="71">
        <v>42780</v>
      </c>
      <c r="C183" s="10">
        <f t="shared" si="17"/>
        <v>2017</v>
      </c>
      <c r="D183" s="10" t="s">
        <v>354</v>
      </c>
      <c r="E183" s="10" t="s">
        <v>116</v>
      </c>
      <c r="F183" s="10" t="s">
        <v>54</v>
      </c>
      <c r="G183" s="10" t="s">
        <v>55</v>
      </c>
      <c r="H183" s="10" t="s">
        <v>56</v>
      </c>
      <c r="I183" s="10" t="s">
        <v>117</v>
      </c>
      <c r="J183" s="10" t="s">
        <v>588</v>
      </c>
      <c r="K183" s="10" t="s">
        <v>59</v>
      </c>
      <c r="L183" s="10" t="s">
        <v>60</v>
      </c>
      <c r="M183" s="10" t="s">
        <v>61</v>
      </c>
      <c r="N183" s="71">
        <v>42781</v>
      </c>
      <c r="O183" s="10">
        <v>67950</v>
      </c>
      <c r="P183" s="10">
        <v>109500</v>
      </c>
      <c r="Q183" s="11">
        <f t="shared" si="18"/>
        <v>41550</v>
      </c>
      <c r="R183" s="10">
        <v>45</v>
      </c>
      <c r="S183" s="11">
        <f t="shared" si="19"/>
        <v>4923120</v>
      </c>
      <c r="T183" s="12">
        <v>0.04</v>
      </c>
      <c r="U183" s="76" t="str">
        <f>IF(T183&lt;3%,"Low",IF('Main Data'!T183&lt;5%,"Mid",IF('Main Data'!T183&lt;8%,"High","Super")))</f>
        <v>Mid</v>
      </c>
      <c r="V183" s="86" t="str">
        <f t="shared" si="20"/>
        <v>Qualified</v>
      </c>
    </row>
    <row r="184" spans="1:22" ht="15.75" customHeight="1" x14ac:dyDescent="0.3">
      <c r="A184" s="9" t="s">
        <v>605</v>
      </c>
      <c r="B184" s="71">
        <v>42781</v>
      </c>
      <c r="C184" s="10">
        <f t="shared" si="17"/>
        <v>2017</v>
      </c>
      <c r="D184" s="10" t="s">
        <v>606</v>
      </c>
      <c r="E184" s="10" t="s">
        <v>607</v>
      </c>
      <c r="F184" s="10" t="s">
        <v>71</v>
      </c>
      <c r="G184" s="10" t="s">
        <v>72</v>
      </c>
      <c r="H184" s="10" t="s">
        <v>185</v>
      </c>
      <c r="I184" s="10" t="s">
        <v>74</v>
      </c>
      <c r="J184" s="10" t="s">
        <v>488</v>
      </c>
      <c r="K184" s="10" t="s">
        <v>59</v>
      </c>
      <c r="L184" s="10" t="s">
        <v>136</v>
      </c>
      <c r="M184" s="10" t="s">
        <v>61</v>
      </c>
      <c r="N184" s="71">
        <v>42781</v>
      </c>
      <c r="O184" s="10">
        <v>77850</v>
      </c>
      <c r="P184" s="10">
        <v>194700</v>
      </c>
      <c r="Q184" s="11">
        <f t="shared" si="18"/>
        <v>116850</v>
      </c>
      <c r="R184" s="10">
        <v>40</v>
      </c>
      <c r="S184" s="11">
        <f t="shared" si="19"/>
        <v>7778265</v>
      </c>
      <c r="T184" s="12">
        <v>0.05</v>
      </c>
      <c r="U184" s="76" t="str">
        <f>IF(T184&lt;3%,"Low",IF('Main Data'!T184&lt;5%,"Mid",IF('Main Data'!T184&lt;8%,"High","Super")))</f>
        <v>High</v>
      </c>
      <c r="V184" s="86" t="str">
        <f t="shared" si="20"/>
        <v>Qualified</v>
      </c>
    </row>
    <row r="185" spans="1:22" ht="15.75" customHeight="1" x14ac:dyDescent="0.3">
      <c r="A185" s="9" t="s">
        <v>608</v>
      </c>
      <c r="B185" s="71">
        <v>42783</v>
      </c>
      <c r="C185" s="10">
        <f t="shared" si="17"/>
        <v>2017</v>
      </c>
      <c r="D185" s="10" t="s">
        <v>609</v>
      </c>
      <c r="E185" s="10" t="s">
        <v>610</v>
      </c>
      <c r="F185" s="10" t="s">
        <v>261</v>
      </c>
      <c r="G185" s="10" t="s">
        <v>72</v>
      </c>
      <c r="H185" s="10" t="s">
        <v>112</v>
      </c>
      <c r="I185" s="10" t="s">
        <v>107</v>
      </c>
      <c r="J185" s="10" t="s">
        <v>611</v>
      </c>
      <c r="K185" s="10" t="s">
        <v>59</v>
      </c>
      <c r="L185" s="10" t="s">
        <v>60</v>
      </c>
      <c r="M185" s="10" t="s">
        <v>61</v>
      </c>
      <c r="N185" s="71">
        <v>42785</v>
      </c>
      <c r="O185" s="10">
        <v>34350</v>
      </c>
      <c r="P185" s="10">
        <v>55350</v>
      </c>
      <c r="Q185" s="11">
        <f t="shared" si="18"/>
        <v>21000</v>
      </c>
      <c r="R185" s="10">
        <v>42</v>
      </c>
      <c r="S185" s="11">
        <f t="shared" si="19"/>
        <v>2322486</v>
      </c>
      <c r="T185" s="12">
        <v>0.04</v>
      </c>
      <c r="U185" s="76" t="str">
        <f>IF(T185&lt;3%,"Low",IF('Main Data'!T185&lt;5%,"Mid",IF('Main Data'!T185&lt;8%,"High","Super")))</f>
        <v>Mid</v>
      </c>
      <c r="V185" s="86" t="str">
        <f t="shared" si="20"/>
        <v>Qualified</v>
      </c>
    </row>
    <row r="186" spans="1:22" ht="15.75" customHeight="1" x14ac:dyDescent="0.3">
      <c r="A186" s="9" t="s">
        <v>612</v>
      </c>
      <c r="B186" s="71">
        <v>42783</v>
      </c>
      <c r="C186" s="10">
        <f t="shared" si="17"/>
        <v>2017</v>
      </c>
      <c r="D186" s="10" t="s">
        <v>613</v>
      </c>
      <c r="E186" s="10" t="s">
        <v>614</v>
      </c>
      <c r="F186" s="10" t="s">
        <v>71</v>
      </c>
      <c r="G186" s="10" t="s">
        <v>72</v>
      </c>
      <c r="H186" s="10" t="s">
        <v>97</v>
      </c>
      <c r="I186" s="10" t="s">
        <v>74</v>
      </c>
      <c r="J186" s="10" t="s">
        <v>615</v>
      </c>
      <c r="K186" s="10" t="s">
        <v>59</v>
      </c>
      <c r="L186" s="10" t="s">
        <v>67</v>
      </c>
      <c r="M186" s="10" t="s">
        <v>61</v>
      </c>
      <c r="N186" s="71">
        <v>42784</v>
      </c>
      <c r="O186" s="10">
        <v>78300</v>
      </c>
      <c r="P186" s="10">
        <v>147750</v>
      </c>
      <c r="Q186" s="11">
        <f t="shared" si="18"/>
        <v>69450</v>
      </c>
      <c r="R186" s="10">
        <v>27</v>
      </c>
      <c r="S186" s="11">
        <f t="shared" si="19"/>
        <v>3974475</v>
      </c>
      <c r="T186" s="12">
        <v>0.1</v>
      </c>
      <c r="U186" s="76" t="str">
        <f>IF(T186&lt;3%,"Low",IF('Main Data'!T186&lt;5%,"Mid",IF('Main Data'!T186&lt;8%,"High","Super")))</f>
        <v>Super</v>
      </c>
      <c r="V186" s="86" t="str">
        <f t="shared" si="20"/>
        <v>Qualified</v>
      </c>
    </row>
    <row r="187" spans="1:22" ht="15.75" customHeight="1" x14ac:dyDescent="0.3">
      <c r="A187" s="9" t="s">
        <v>616</v>
      </c>
      <c r="B187" s="71">
        <v>42785</v>
      </c>
      <c r="C187" s="10">
        <f t="shared" si="17"/>
        <v>2017</v>
      </c>
      <c r="D187" s="10" t="s">
        <v>617</v>
      </c>
      <c r="E187" s="10" t="s">
        <v>618</v>
      </c>
      <c r="F187" s="10" t="s">
        <v>71</v>
      </c>
      <c r="G187" s="10" t="s">
        <v>106</v>
      </c>
      <c r="H187" s="10" t="s">
        <v>112</v>
      </c>
      <c r="I187" s="10" t="s">
        <v>117</v>
      </c>
      <c r="J187" s="10" t="s">
        <v>248</v>
      </c>
      <c r="K187" s="10" t="s">
        <v>59</v>
      </c>
      <c r="L187" s="10" t="s">
        <v>67</v>
      </c>
      <c r="M187" s="10" t="s">
        <v>76</v>
      </c>
      <c r="N187" s="71">
        <v>42786</v>
      </c>
      <c r="O187" s="10">
        <v>56250</v>
      </c>
      <c r="P187" s="10">
        <v>106200</v>
      </c>
      <c r="Q187" s="11">
        <f t="shared" si="18"/>
        <v>49950</v>
      </c>
      <c r="R187" s="10">
        <v>29</v>
      </c>
      <c r="S187" s="11">
        <f t="shared" si="19"/>
        <v>3072366</v>
      </c>
      <c r="T187" s="12">
        <v>7.0000000000000007E-2</v>
      </c>
      <c r="U187" s="76" t="str">
        <f>IF(T187&lt;3%,"Low",IF('Main Data'!T187&lt;5%,"Mid",IF('Main Data'!T187&lt;8%,"High","Super")))</f>
        <v>High</v>
      </c>
      <c r="V187" s="86" t="str">
        <f t="shared" si="20"/>
        <v>Qualified</v>
      </c>
    </row>
    <row r="188" spans="1:22" ht="15.75" customHeight="1" x14ac:dyDescent="0.3">
      <c r="A188" s="9" t="s">
        <v>619</v>
      </c>
      <c r="B188" s="71">
        <v>42787</v>
      </c>
      <c r="C188" s="10">
        <f t="shared" si="17"/>
        <v>2017</v>
      </c>
      <c r="D188" s="10" t="s">
        <v>620</v>
      </c>
      <c r="E188" s="10" t="s">
        <v>180</v>
      </c>
      <c r="F188" s="10" t="s">
        <v>54</v>
      </c>
      <c r="G188" s="10" t="s">
        <v>106</v>
      </c>
      <c r="H188" s="10" t="s">
        <v>65</v>
      </c>
      <c r="I188" s="10" t="s">
        <v>92</v>
      </c>
      <c r="J188" s="10" t="s">
        <v>510</v>
      </c>
      <c r="K188" s="10" t="s">
        <v>59</v>
      </c>
      <c r="L188" s="10" t="s">
        <v>67</v>
      </c>
      <c r="M188" s="10" t="s">
        <v>61</v>
      </c>
      <c r="N188" s="71">
        <v>42787</v>
      </c>
      <c r="O188" s="10">
        <v>49800</v>
      </c>
      <c r="P188" s="10">
        <v>77700</v>
      </c>
      <c r="Q188" s="11">
        <f t="shared" si="18"/>
        <v>27900</v>
      </c>
      <c r="R188" s="10">
        <v>8</v>
      </c>
      <c r="S188" s="11">
        <f t="shared" si="19"/>
        <v>616938</v>
      </c>
      <c r="T188" s="12">
        <v>0.06</v>
      </c>
      <c r="U188" s="76" t="str">
        <f>IF(T188&lt;3%,"Low",IF('Main Data'!T188&lt;5%,"Mid",IF('Main Data'!T188&lt;8%,"High","Super")))</f>
        <v>High</v>
      </c>
      <c r="V188" s="86" t="str">
        <f t="shared" si="20"/>
        <v>Not Qualified</v>
      </c>
    </row>
    <row r="189" spans="1:22" ht="15.75" customHeight="1" x14ac:dyDescent="0.3">
      <c r="A189" s="9" t="s">
        <v>621</v>
      </c>
      <c r="B189" s="71">
        <v>42790</v>
      </c>
      <c r="C189" s="10">
        <f t="shared" si="17"/>
        <v>2017</v>
      </c>
      <c r="D189" s="10" t="s">
        <v>622</v>
      </c>
      <c r="E189" s="10" t="s">
        <v>79</v>
      </c>
      <c r="F189" s="10" t="s">
        <v>54</v>
      </c>
      <c r="G189" s="10" t="s">
        <v>72</v>
      </c>
      <c r="H189" s="10" t="s">
        <v>56</v>
      </c>
      <c r="I189" s="10" t="s">
        <v>117</v>
      </c>
      <c r="J189" s="10" t="s">
        <v>623</v>
      </c>
      <c r="K189" s="10" t="s">
        <v>59</v>
      </c>
      <c r="L189" s="10" t="s">
        <v>60</v>
      </c>
      <c r="M189" s="10" t="s">
        <v>61</v>
      </c>
      <c r="N189" s="71">
        <v>42792</v>
      </c>
      <c r="O189" s="10">
        <v>50550</v>
      </c>
      <c r="P189" s="10">
        <v>82950</v>
      </c>
      <c r="Q189" s="11">
        <f t="shared" si="18"/>
        <v>32400</v>
      </c>
      <c r="R189" s="10">
        <v>17</v>
      </c>
      <c r="S189" s="11">
        <f t="shared" si="19"/>
        <v>1408491</v>
      </c>
      <c r="T189" s="12">
        <v>0.02</v>
      </c>
      <c r="U189" s="76" t="str">
        <f>IF(T189&lt;3%,"Low",IF('Main Data'!T189&lt;5%,"Mid",IF('Main Data'!T189&lt;8%,"High","Super")))</f>
        <v>Low</v>
      </c>
      <c r="V189" s="86" t="str">
        <f t="shared" si="20"/>
        <v>Qualified</v>
      </c>
    </row>
    <row r="190" spans="1:22" ht="15.75" customHeight="1" x14ac:dyDescent="0.3">
      <c r="A190" s="9" t="s">
        <v>624</v>
      </c>
      <c r="B190" s="71">
        <v>42793</v>
      </c>
      <c r="C190" s="10">
        <f t="shared" si="17"/>
        <v>2017</v>
      </c>
      <c r="D190" s="10" t="s">
        <v>515</v>
      </c>
      <c r="E190" s="10" t="s">
        <v>101</v>
      </c>
      <c r="F190" s="10" t="s">
        <v>71</v>
      </c>
      <c r="G190" s="10" t="s">
        <v>87</v>
      </c>
      <c r="H190" s="10" t="s">
        <v>97</v>
      </c>
      <c r="I190" s="10" t="s">
        <v>107</v>
      </c>
      <c r="J190" s="10" t="s">
        <v>287</v>
      </c>
      <c r="K190" s="10" t="s">
        <v>59</v>
      </c>
      <c r="L190" s="10" t="s">
        <v>60</v>
      </c>
      <c r="M190" s="10" t="s">
        <v>61</v>
      </c>
      <c r="N190" s="71">
        <v>42795</v>
      </c>
      <c r="O190" s="10">
        <v>185850</v>
      </c>
      <c r="P190" s="10">
        <v>299700</v>
      </c>
      <c r="Q190" s="11">
        <f t="shared" si="18"/>
        <v>113850</v>
      </c>
      <c r="R190" s="10">
        <v>47</v>
      </c>
      <c r="S190" s="11">
        <f t="shared" si="19"/>
        <v>14073912</v>
      </c>
      <c r="T190" s="12">
        <v>0.04</v>
      </c>
      <c r="U190" s="76" t="str">
        <f>IF(T190&lt;3%,"Low",IF('Main Data'!T190&lt;5%,"Mid",IF('Main Data'!T190&lt;8%,"High","Super")))</f>
        <v>Mid</v>
      </c>
      <c r="V190" s="86" t="str">
        <f t="shared" si="20"/>
        <v>Qualified</v>
      </c>
    </row>
    <row r="191" spans="1:22" ht="15.75" customHeight="1" x14ac:dyDescent="0.3">
      <c r="A191" s="9" t="s">
        <v>625</v>
      </c>
      <c r="B191" s="71">
        <v>42794</v>
      </c>
      <c r="C191" s="10">
        <f t="shared" si="17"/>
        <v>2017</v>
      </c>
      <c r="D191" s="10" t="s">
        <v>196</v>
      </c>
      <c r="E191" s="10" t="s">
        <v>105</v>
      </c>
      <c r="F191" s="10" t="s">
        <v>71</v>
      </c>
      <c r="G191" s="10" t="s">
        <v>87</v>
      </c>
      <c r="H191" s="10" t="s">
        <v>73</v>
      </c>
      <c r="I191" s="10" t="s">
        <v>107</v>
      </c>
      <c r="J191" s="10" t="s">
        <v>252</v>
      </c>
      <c r="K191" s="10" t="s">
        <v>253</v>
      </c>
      <c r="L191" s="10" t="s">
        <v>136</v>
      </c>
      <c r="M191" s="10" t="s">
        <v>61</v>
      </c>
      <c r="N191" s="71">
        <v>42794</v>
      </c>
      <c r="O191" s="10">
        <v>82500</v>
      </c>
      <c r="P191" s="10">
        <v>183300</v>
      </c>
      <c r="Q191" s="11">
        <f t="shared" si="18"/>
        <v>100800</v>
      </c>
      <c r="R191" s="10">
        <v>27</v>
      </c>
      <c r="S191" s="11">
        <f t="shared" si="19"/>
        <v>4936269</v>
      </c>
      <c r="T191" s="12">
        <v>7.0000000000000007E-2</v>
      </c>
      <c r="U191" s="76" t="str">
        <f>IF(T191&lt;3%,"Low",IF('Main Data'!T191&lt;5%,"Mid",IF('Main Data'!T191&lt;8%,"High","Super")))</f>
        <v>High</v>
      </c>
      <c r="V191" s="86" t="str">
        <f t="shared" si="20"/>
        <v>Qualified</v>
      </c>
    </row>
    <row r="192" spans="1:22" ht="15.75" customHeight="1" x14ac:dyDescent="0.3">
      <c r="A192" s="9" t="s">
        <v>626</v>
      </c>
      <c r="B192" s="71">
        <v>42794</v>
      </c>
      <c r="C192" s="10">
        <f t="shared" si="17"/>
        <v>2017</v>
      </c>
      <c r="D192" s="10" t="s">
        <v>627</v>
      </c>
      <c r="E192" s="10" t="s">
        <v>628</v>
      </c>
      <c r="F192" s="10" t="s">
        <v>71</v>
      </c>
      <c r="G192" s="10" t="s">
        <v>72</v>
      </c>
      <c r="H192" s="10" t="s">
        <v>304</v>
      </c>
      <c r="I192" s="10" t="s">
        <v>74</v>
      </c>
      <c r="J192" s="10" t="s">
        <v>629</v>
      </c>
      <c r="K192" s="10" t="s">
        <v>59</v>
      </c>
      <c r="L192" s="10" t="s">
        <v>67</v>
      </c>
      <c r="M192" s="10" t="s">
        <v>61</v>
      </c>
      <c r="N192" s="71">
        <v>42795</v>
      </c>
      <c r="O192" s="10">
        <v>26400</v>
      </c>
      <c r="P192" s="10">
        <v>44100</v>
      </c>
      <c r="Q192" s="11">
        <f t="shared" si="18"/>
        <v>17700</v>
      </c>
      <c r="R192" s="10">
        <v>23</v>
      </c>
      <c r="S192" s="11">
        <f t="shared" si="19"/>
        <v>1011213</v>
      </c>
      <c r="T192" s="12">
        <v>7.0000000000000007E-2</v>
      </c>
      <c r="U192" s="76" t="str">
        <f>IF(T192&lt;3%,"Low",IF('Main Data'!T192&lt;5%,"Mid",IF('Main Data'!T192&lt;8%,"High","Super")))</f>
        <v>High</v>
      </c>
      <c r="V192" s="86" t="str">
        <f t="shared" si="20"/>
        <v>Qualified</v>
      </c>
    </row>
    <row r="193" spans="1:22" ht="15.75" customHeight="1" x14ac:dyDescent="0.3">
      <c r="A193" s="9" t="s">
        <v>630</v>
      </c>
      <c r="B193" s="71">
        <v>42795</v>
      </c>
      <c r="C193" s="10">
        <f t="shared" si="17"/>
        <v>2017</v>
      </c>
      <c r="D193" s="10" t="s">
        <v>631</v>
      </c>
      <c r="E193" s="10" t="s">
        <v>70</v>
      </c>
      <c r="F193" s="10" t="s">
        <v>71</v>
      </c>
      <c r="G193" s="10" t="s">
        <v>87</v>
      </c>
      <c r="H193" s="10" t="s">
        <v>73</v>
      </c>
      <c r="I193" s="10" t="s">
        <v>74</v>
      </c>
      <c r="J193" s="10" t="s">
        <v>190</v>
      </c>
      <c r="K193" s="10" t="s">
        <v>81</v>
      </c>
      <c r="L193" s="10" t="s">
        <v>60</v>
      </c>
      <c r="M193" s="10" t="s">
        <v>76</v>
      </c>
      <c r="N193" s="71">
        <v>42797</v>
      </c>
      <c r="O193" s="10">
        <v>594600</v>
      </c>
      <c r="P193" s="10">
        <v>2287200</v>
      </c>
      <c r="Q193" s="11">
        <f t="shared" si="18"/>
        <v>1692600</v>
      </c>
      <c r="R193" s="10">
        <v>2</v>
      </c>
      <c r="S193" s="11">
        <f t="shared" si="19"/>
        <v>4528656</v>
      </c>
      <c r="T193" s="12">
        <v>0.02</v>
      </c>
      <c r="U193" s="76" t="str">
        <f>IF(T193&lt;3%,"Low",IF('Main Data'!T193&lt;5%,"Mid",IF('Main Data'!T193&lt;8%,"High","Super")))</f>
        <v>Low</v>
      </c>
      <c r="V193" s="86" t="str">
        <f t="shared" si="20"/>
        <v>Qualified</v>
      </c>
    </row>
    <row r="194" spans="1:22" ht="15.75" customHeight="1" x14ac:dyDescent="0.3">
      <c r="A194" s="9" t="s">
        <v>632</v>
      </c>
      <c r="B194" s="71">
        <v>42795</v>
      </c>
      <c r="C194" s="10">
        <f t="shared" si="17"/>
        <v>2017</v>
      </c>
      <c r="D194" s="10" t="s">
        <v>633</v>
      </c>
      <c r="E194" s="10" t="s">
        <v>64</v>
      </c>
      <c r="F194" s="10" t="s">
        <v>54</v>
      </c>
      <c r="G194" s="10" t="s">
        <v>55</v>
      </c>
      <c r="H194" s="10" t="s">
        <v>65</v>
      </c>
      <c r="I194" s="10" t="s">
        <v>74</v>
      </c>
      <c r="J194" s="10" t="s">
        <v>634</v>
      </c>
      <c r="K194" s="10" t="s">
        <v>59</v>
      </c>
      <c r="L194" s="10" t="s">
        <v>136</v>
      </c>
      <c r="M194" s="10" t="s">
        <v>61</v>
      </c>
      <c r="N194" s="71">
        <v>42796</v>
      </c>
      <c r="O194" s="10">
        <v>52650</v>
      </c>
      <c r="P194" s="10">
        <v>128550</v>
      </c>
      <c r="Q194" s="11">
        <f t="shared" si="18"/>
        <v>75900</v>
      </c>
      <c r="R194" s="10">
        <v>24</v>
      </c>
      <c r="S194" s="11">
        <f t="shared" si="19"/>
        <v>3077487</v>
      </c>
      <c r="T194" s="12">
        <v>0.06</v>
      </c>
      <c r="U194" s="76" t="str">
        <f>IF(T194&lt;3%,"Low",IF('Main Data'!T194&lt;5%,"Mid",IF('Main Data'!T194&lt;8%,"High","Super")))</f>
        <v>High</v>
      </c>
      <c r="V194" s="86" t="str">
        <f t="shared" si="20"/>
        <v>Qualified</v>
      </c>
    </row>
    <row r="195" spans="1:22" ht="15.75" customHeight="1" x14ac:dyDescent="0.3">
      <c r="A195" s="9" t="s">
        <v>635</v>
      </c>
      <c r="B195" s="71">
        <v>42795</v>
      </c>
      <c r="C195" s="10">
        <f t="shared" si="17"/>
        <v>2017</v>
      </c>
      <c r="D195" s="10" t="s">
        <v>636</v>
      </c>
      <c r="E195" s="10" t="s">
        <v>449</v>
      </c>
      <c r="F195" s="10" t="s">
        <v>54</v>
      </c>
      <c r="G195" s="10" t="s">
        <v>72</v>
      </c>
      <c r="H195" s="10" t="s">
        <v>65</v>
      </c>
      <c r="I195" s="10" t="s">
        <v>57</v>
      </c>
      <c r="J195" s="10" t="s">
        <v>500</v>
      </c>
      <c r="K195" s="10" t="s">
        <v>59</v>
      </c>
      <c r="L195" s="10" t="s">
        <v>60</v>
      </c>
      <c r="M195" s="10" t="s">
        <v>61</v>
      </c>
      <c r="N195" s="71">
        <v>42795</v>
      </c>
      <c r="O195" s="10">
        <v>36750</v>
      </c>
      <c r="P195" s="10">
        <v>58350</v>
      </c>
      <c r="Q195" s="11">
        <f t="shared" si="18"/>
        <v>21600</v>
      </c>
      <c r="R195" s="10">
        <v>47</v>
      </c>
      <c r="S195" s="11">
        <f t="shared" si="19"/>
        <v>2742450</v>
      </c>
      <c r="T195" s="12">
        <v>0</v>
      </c>
      <c r="U195" s="76" t="str">
        <f>IF(T195&lt;3%,"Low",IF('Main Data'!T195&lt;5%,"Mid",IF('Main Data'!T195&lt;8%,"High","Super")))</f>
        <v>Low</v>
      </c>
      <c r="V195" s="86" t="str">
        <f t="shared" si="20"/>
        <v>Qualified</v>
      </c>
    </row>
    <row r="196" spans="1:22" ht="15.75" customHeight="1" x14ac:dyDescent="0.3">
      <c r="A196" s="9" t="s">
        <v>637</v>
      </c>
      <c r="B196" s="71">
        <v>42796</v>
      </c>
      <c r="C196" s="10">
        <f t="shared" si="17"/>
        <v>2017</v>
      </c>
      <c r="D196" s="10" t="s">
        <v>638</v>
      </c>
      <c r="E196" s="10" t="s">
        <v>165</v>
      </c>
      <c r="F196" s="10" t="s">
        <v>71</v>
      </c>
      <c r="G196" s="10" t="s">
        <v>106</v>
      </c>
      <c r="H196" s="10" t="s">
        <v>88</v>
      </c>
      <c r="I196" s="10" t="s">
        <v>92</v>
      </c>
      <c r="J196" s="10" t="s">
        <v>341</v>
      </c>
      <c r="K196" s="10" t="s">
        <v>59</v>
      </c>
      <c r="L196" s="10" t="s">
        <v>67</v>
      </c>
      <c r="M196" s="10" t="s">
        <v>61</v>
      </c>
      <c r="N196" s="71">
        <v>42798</v>
      </c>
      <c r="O196" s="10">
        <v>24000</v>
      </c>
      <c r="P196" s="10">
        <v>39300</v>
      </c>
      <c r="Q196" s="11">
        <f t="shared" si="18"/>
        <v>15300</v>
      </c>
      <c r="R196" s="10">
        <v>26</v>
      </c>
      <c r="S196" s="11">
        <f t="shared" si="19"/>
        <v>1018263</v>
      </c>
      <c r="T196" s="12">
        <v>0.09</v>
      </c>
      <c r="U196" s="76" t="str">
        <f>IF(T196&lt;3%,"Low",IF('Main Data'!T196&lt;5%,"Mid",IF('Main Data'!T196&lt;8%,"High","Super")))</f>
        <v>Super</v>
      </c>
      <c r="V196" s="86" t="str">
        <f t="shared" si="20"/>
        <v>Qualified</v>
      </c>
    </row>
    <row r="197" spans="1:22" ht="15.75" customHeight="1" x14ac:dyDescent="0.3">
      <c r="A197" s="9" t="s">
        <v>639</v>
      </c>
      <c r="B197" s="71">
        <v>42796</v>
      </c>
      <c r="C197" s="10">
        <f t="shared" ref="C197:C260" si="21">YEAR(B197)</f>
        <v>2017</v>
      </c>
      <c r="D197" s="10" t="s">
        <v>640</v>
      </c>
      <c r="E197" s="9" t="s">
        <v>641</v>
      </c>
      <c r="F197" s="10" t="s">
        <v>261</v>
      </c>
      <c r="G197" s="10" t="s">
        <v>72</v>
      </c>
      <c r="H197" s="10" t="s">
        <v>194</v>
      </c>
      <c r="I197" s="10" t="s">
        <v>57</v>
      </c>
      <c r="J197" s="10" t="s">
        <v>379</v>
      </c>
      <c r="K197" s="10" t="s">
        <v>59</v>
      </c>
      <c r="L197" s="10" t="s">
        <v>60</v>
      </c>
      <c r="M197" s="10" t="s">
        <v>61</v>
      </c>
      <c r="N197" s="71">
        <v>42798</v>
      </c>
      <c r="O197" s="10">
        <v>323400</v>
      </c>
      <c r="P197" s="10">
        <v>539100</v>
      </c>
      <c r="Q197" s="11">
        <f t="shared" ref="Q197:Q260" si="22">P197-O197</f>
        <v>215700</v>
      </c>
      <c r="R197" s="10">
        <v>19</v>
      </c>
      <c r="S197" s="11">
        <f t="shared" ref="S197:S260" si="23">(R197*P197)-(P197*T197)</f>
        <v>10194381</v>
      </c>
      <c r="T197" s="12">
        <v>0.09</v>
      </c>
      <c r="U197" s="76" t="str">
        <f>IF(T197&lt;3%,"Low",IF('Main Data'!T197&lt;5%,"Mid",IF('Main Data'!T197&lt;8%,"High","Super")))</f>
        <v>Super</v>
      </c>
      <c r="V197" s="86" t="str">
        <f t="shared" ref="V197:V260" si="24">IF(OR(R197&gt;10,S197&gt;2000000),"Qualified","Not Qualified")</f>
        <v>Qualified</v>
      </c>
    </row>
    <row r="198" spans="1:22" ht="15.75" customHeight="1" x14ac:dyDescent="0.3">
      <c r="A198" s="9" t="s">
        <v>642</v>
      </c>
      <c r="B198" s="71">
        <v>42797</v>
      </c>
      <c r="C198" s="10">
        <f t="shared" si="21"/>
        <v>2017</v>
      </c>
      <c r="D198" s="10" t="s">
        <v>441</v>
      </c>
      <c r="E198" s="10" t="s">
        <v>206</v>
      </c>
      <c r="F198" s="10" t="s">
        <v>71</v>
      </c>
      <c r="G198" s="10" t="s">
        <v>72</v>
      </c>
      <c r="H198" s="10" t="s">
        <v>155</v>
      </c>
      <c r="I198" s="10" t="s">
        <v>117</v>
      </c>
      <c r="J198" s="10" t="s">
        <v>142</v>
      </c>
      <c r="K198" s="10" t="s">
        <v>59</v>
      </c>
      <c r="L198" s="10" t="s">
        <v>60</v>
      </c>
      <c r="M198" s="10" t="s">
        <v>61</v>
      </c>
      <c r="N198" s="71">
        <v>42799</v>
      </c>
      <c r="O198" s="10">
        <v>68850</v>
      </c>
      <c r="P198" s="10">
        <v>109200</v>
      </c>
      <c r="Q198" s="11">
        <f t="shared" si="22"/>
        <v>40350</v>
      </c>
      <c r="R198" s="10">
        <v>3</v>
      </c>
      <c r="S198" s="11">
        <f t="shared" si="23"/>
        <v>326508</v>
      </c>
      <c r="T198" s="12">
        <v>0.01</v>
      </c>
      <c r="U198" s="76" t="str">
        <f>IF(T198&lt;3%,"Low",IF('Main Data'!T198&lt;5%,"Mid",IF('Main Data'!T198&lt;8%,"High","Super")))</f>
        <v>Low</v>
      </c>
      <c r="V198" s="86" t="str">
        <f t="shared" si="24"/>
        <v>Not Qualified</v>
      </c>
    </row>
    <row r="199" spans="1:22" ht="15.75" customHeight="1" x14ac:dyDescent="0.3">
      <c r="A199" s="9" t="s">
        <v>643</v>
      </c>
      <c r="B199" s="71">
        <v>42798</v>
      </c>
      <c r="C199" s="10">
        <f t="shared" si="21"/>
        <v>2017</v>
      </c>
      <c r="D199" s="10" t="s">
        <v>578</v>
      </c>
      <c r="E199" s="10" t="s">
        <v>579</v>
      </c>
      <c r="F199" s="10" t="s">
        <v>71</v>
      </c>
      <c r="G199" s="10" t="s">
        <v>87</v>
      </c>
      <c r="H199" s="10" t="s">
        <v>73</v>
      </c>
      <c r="I199" s="10" t="s">
        <v>92</v>
      </c>
      <c r="J199" s="10" t="s">
        <v>433</v>
      </c>
      <c r="K199" s="10" t="s">
        <v>81</v>
      </c>
      <c r="L199" s="10" t="s">
        <v>82</v>
      </c>
      <c r="M199" s="10" t="s">
        <v>83</v>
      </c>
      <c r="N199" s="71">
        <v>42805</v>
      </c>
      <c r="O199" s="10">
        <v>1151850</v>
      </c>
      <c r="P199" s="10">
        <v>1799850</v>
      </c>
      <c r="Q199" s="11">
        <f t="shared" si="22"/>
        <v>648000</v>
      </c>
      <c r="R199" s="10">
        <v>4</v>
      </c>
      <c r="S199" s="11">
        <f t="shared" si="23"/>
        <v>7091409</v>
      </c>
      <c r="T199" s="12">
        <v>0.06</v>
      </c>
      <c r="U199" s="76" t="str">
        <f>IF(T199&lt;3%,"Low",IF('Main Data'!T199&lt;5%,"Mid",IF('Main Data'!T199&lt;8%,"High","Super")))</f>
        <v>High</v>
      </c>
      <c r="V199" s="86" t="str">
        <f t="shared" si="24"/>
        <v>Qualified</v>
      </c>
    </row>
    <row r="200" spans="1:22" ht="15.75" customHeight="1" x14ac:dyDescent="0.3">
      <c r="A200" s="9" t="s">
        <v>644</v>
      </c>
      <c r="B200" s="71">
        <v>42798</v>
      </c>
      <c r="C200" s="10">
        <f t="shared" si="21"/>
        <v>2017</v>
      </c>
      <c r="D200" s="10" t="s">
        <v>596</v>
      </c>
      <c r="E200" s="10" t="s">
        <v>449</v>
      </c>
      <c r="F200" s="10" t="s">
        <v>54</v>
      </c>
      <c r="G200" s="10" t="s">
        <v>72</v>
      </c>
      <c r="H200" s="10" t="s">
        <v>65</v>
      </c>
      <c r="I200" s="10" t="s">
        <v>107</v>
      </c>
      <c r="J200" s="10" t="s">
        <v>212</v>
      </c>
      <c r="K200" s="10" t="s">
        <v>59</v>
      </c>
      <c r="L200" s="10" t="s">
        <v>67</v>
      </c>
      <c r="M200" s="10" t="s">
        <v>61</v>
      </c>
      <c r="N200" s="71">
        <v>42799</v>
      </c>
      <c r="O200" s="10">
        <v>52050</v>
      </c>
      <c r="P200" s="10">
        <v>100200</v>
      </c>
      <c r="Q200" s="11">
        <f t="shared" si="22"/>
        <v>48150</v>
      </c>
      <c r="R200" s="10">
        <v>15</v>
      </c>
      <c r="S200" s="11">
        <f t="shared" si="23"/>
        <v>1499994</v>
      </c>
      <c r="T200" s="12">
        <v>0.03</v>
      </c>
      <c r="U200" s="76" t="str">
        <f>IF(T200&lt;3%,"Low",IF('Main Data'!T200&lt;5%,"Mid",IF('Main Data'!T200&lt;8%,"High","Super")))</f>
        <v>Mid</v>
      </c>
      <c r="V200" s="86" t="str">
        <f t="shared" si="24"/>
        <v>Qualified</v>
      </c>
    </row>
    <row r="201" spans="1:22" ht="15.75" customHeight="1" x14ac:dyDescent="0.3">
      <c r="A201" s="9" t="s">
        <v>645</v>
      </c>
      <c r="B201" s="71">
        <v>42801</v>
      </c>
      <c r="C201" s="10">
        <f t="shared" si="21"/>
        <v>2017</v>
      </c>
      <c r="D201" s="10" t="s">
        <v>646</v>
      </c>
      <c r="E201" s="10" t="s">
        <v>647</v>
      </c>
      <c r="F201" s="10" t="s">
        <v>71</v>
      </c>
      <c r="G201" s="10" t="s">
        <v>87</v>
      </c>
      <c r="H201" s="10" t="s">
        <v>97</v>
      </c>
      <c r="I201" s="10" t="s">
        <v>107</v>
      </c>
      <c r="J201" s="10" t="s">
        <v>648</v>
      </c>
      <c r="K201" s="10" t="s">
        <v>253</v>
      </c>
      <c r="L201" s="10" t="s">
        <v>136</v>
      </c>
      <c r="M201" s="10" t="s">
        <v>61</v>
      </c>
      <c r="N201" s="71">
        <v>42802</v>
      </c>
      <c r="O201" s="10">
        <v>170700</v>
      </c>
      <c r="P201" s="10">
        <v>279750</v>
      </c>
      <c r="Q201" s="11">
        <f t="shared" si="22"/>
        <v>109050</v>
      </c>
      <c r="R201" s="10">
        <v>19</v>
      </c>
      <c r="S201" s="11">
        <f t="shared" si="23"/>
        <v>5295667.5</v>
      </c>
      <c r="T201" s="12">
        <v>7.0000000000000007E-2</v>
      </c>
      <c r="U201" s="76" t="str">
        <f>IF(T201&lt;3%,"Low",IF('Main Data'!T201&lt;5%,"Mid",IF('Main Data'!T201&lt;8%,"High","Super")))</f>
        <v>High</v>
      </c>
      <c r="V201" s="86" t="str">
        <f t="shared" si="24"/>
        <v>Qualified</v>
      </c>
    </row>
    <row r="202" spans="1:22" ht="15.75" customHeight="1" x14ac:dyDescent="0.3">
      <c r="A202" s="9" t="s">
        <v>649</v>
      </c>
      <c r="B202" s="71">
        <v>42801</v>
      </c>
      <c r="C202" s="10">
        <f t="shared" si="21"/>
        <v>2017</v>
      </c>
      <c r="D202" s="10" t="s">
        <v>650</v>
      </c>
      <c r="E202" s="10" t="s">
        <v>101</v>
      </c>
      <c r="F202" s="10" t="s">
        <v>71</v>
      </c>
      <c r="G202" s="10" t="s">
        <v>72</v>
      </c>
      <c r="H202" s="10" t="s">
        <v>97</v>
      </c>
      <c r="I202" s="10" t="s">
        <v>117</v>
      </c>
      <c r="J202" s="10" t="s">
        <v>465</v>
      </c>
      <c r="K202" s="10" t="s">
        <v>59</v>
      </c>
      <c r="L202" s="10" t="s">
        <v>60</v>
      </c>
      <c r="M202" s="10" t="s">
        <v>76</v>
      </c>
      <c r="N202" s="71">
        <v>42803</v>
      </c>
      <c r="O202" s="10">
        <v>52500</v>
      </c>
      <c r="P202" s="10">
        <v>86100</v>
      </c>
      <c r="Q202" s="11">
        <f t="shared" si="22"/>
        <v>33600</v>
      </c>
      <c r="R202" s="10">
        <v>27</v>
      </c>
      <c r="S202" s="11">
        <f t="shared" si="23"/>
        <v>2317812</v>
      </c>
      <c r="T202" s="12">
        <v>0.08</v>
      </c>
      <c r="U202" s="76" t="str">
        <f>IF(T202&lt;3%,"Low",IF('Main Data'!T202&lt;5%,"Mid",IF('Main Data'!T202&lt;8%,"High","Super")))</f>
        <v>Super</v>
      </c>
      <c r="V202" s="86" t="str">
        <f t="shared" si="24"/>
        <v>Qualified</v>
      </c>
    </row>
    <row r="203" spans="1:22" ht="15.75" customHeight="1" x14ac:dyDescent="0.3">
      <c r="A203" s="9" t="s">
        <v>651</v>
      </c>
      <c r="B203" s="71">
        <v>42805</v>
      </c>
      <c r="C203" s="10">
        <f t="shared" si="21"/>
        <v>2017</v>
      </c>
      <c r="D203" s="10" t="s">
        <v>652</v>
      </c>
      <c r="E203" s="10" t="s">
        <v>445</v>
      </c>
      <c r="F203" s="10" t="s">
        <v>54</v>
      </c>
      <c r="G203" s="10" t="s">
        <v>87</v>
      </c>
      <c r="H203" s="10" t="s">
        <v>56</v>
      </c>
      <c r="I203" s="10" t="s">
        <v>74</v>
      </c>
      <c r="J203" s="10" t="s">
        <v>156</v>
      </c>
      <c r="K203" s="10" t="s">
        <v>81</v>
      </c>
      <c r="L203" s="10" t="s">
        <v>60</v>
      </c>
      <c r="M203" s="10" t="s">
        <v>61</v>
      </c>
      <c r="N203" s="71">
        <v>42807</v>
      </c>
      <c r="O203" s="10">
        <v>1223850</v>
      </c>
      <c r="P203" s="10">
        <v>2399850</v>
      </c>
      <c r="Q203" s="11">
        <f t="shared" si="22"/>
        <v>1176000</v>
      </c>
      <c r="R203" s="10">
        <v>50</v>
      </c>
      <c r="S203" s="11">
        <f t="shared" si="23"/>
        <v>119872507.5</v>
      </c>
      <c r="T203" s="12">
        <v>0.05</v>
      </c>
      <c r="U203" s="76" t="str">
        <f>IF(T203&lt;3%,"Low",IF('Main Data'!T203&lt;5%,"Mid",IF('Main Data'!T203&lt;8%,"High","Super")))</f>
        <v>High</v>
      </c>
      <c r="V203" s="86" t="str">
        <f t="shared" si="24"/>
        <v>Qualified</v>
      </c>
    </row>
    <row r="204" spans="1:22" ht="15.75" customHeight="1" x14ac:dyDescent="0.3">
      <c r="A204" s="9" t="s">
        <v>653</v>
      </c>
      <c r="B204" s="71">
        <v>42807</v>
      </c>
      <c r="C204" s="10">
        <f t="shared" si="21"/>
        <v>2017</v>
      </c>
      <c r="D204" s="10" t="s">
        <v>654</v>
      </c>
      <c r="E204" s="10" t="s">
        <v>105</v>
      </c>
      <c r="F204" s="10" t="s">
        <v>71</v>
      </c>
      <c r="G204" s="10" t="s">
        <v>72</v>
      </c>
      <c r="H204" s="10" t="s">
        <v>73</v>
      </c>
      <c r="I204" s="10" t="s">
        <v>57</v>
      </c>
      <c r="J204" s="10" t="s">
        <v>433</v>
      </c>
      <c r="K204" s="10" t="s">
        <v>81</v>
      </c>
      <c r="L204" s="10" t="s">
        <v>82</v>
      </c>
      <c r="M204" s="10" t="s">
        <v>83</v>
      </c>
      <c r="N204" s="71">
        <v>42809</v>
      </c>
      <c r="O204" s="10">
        <v>1151850</v>
      </c>
      <c r="P204" s="10">
        <v>1799850</v>
      </c>
      <c r="Q204" s="11">
        <f t="shared" si="22"/>
        <v>648000</v>
      </c>
      <c r="R204" s="10">
        <v>8</v>
      </c>
      <c r="S204" s="11">
        <f t="shared" si="23"/>
        <v>14236813.5</v>
      </c>
      <c r="T204" s="12">
        <v>0.09</v>
      </c>
      <c r="U204" s="76" t="str">
        <f>IF(T204&lt;3%,"Low",IF('Main Data'!T204&lt;5%,"Mid",IF('Main Data'!T204&lt;8%,"High","Super")))</f>
        <v>Super</v>
      </c>
      <c r="V204" s="86" t="str">
        <f t="shared" si="24"/>
        <v>Qualified</v>
      </c>
    </row>
    <row r="205" spans="1:22" ht="15.75" customHeight="1" x14ac:dyDescent="0.3">
      <c r="A205" s="9" t="s">
        <v>655</v>
      </c>
      <c r="B205" s="71">
        <v>42813</v>
      </c>
      <c r="C205" s="10">
        <f t="shared" si="21"/>
        <v>2017</v>
      </c>
      <c r="D205" s="10" t="s">
        <v>656</v>
      </c>
      <c r="E205" s="10" t="s">
        <v>340</v>
      </c>
      <c r="F205" s="10" t="s">
        <v>54</v>
      </c>
      <c r="G205" s="10" t="s">
        <v>106</v>
      </c>
      <c r="H205" s="10" t="s">
        <v>65</v>
      </c>
      <c r="I205" s="10" t="s">
        <v>107</v>
      </c>
      <c r="J205" s="10" t="s">
        <v>598</v>
      </c>
      <c r="K205" s="10" t="s">
        <v>59</v>
      </c>
      <c r="L205" s="10" t="s">
        <v>136</v>
      </c>
      <c r="M205" s="10" t="s">
        <v>76</v>
      </c>
      <c r="N205" s="71">
        <v>42815</v>
      </c>
      <c r="O205" s="10">
        <v>252000</v>
      </c>
      <c r="P205" s="10">
        <v>614550</v>
      </c>
      <c r="Q205" s="11">
        <f t="shared" si="22"/>
        <v>362550</v>
      </c>
      <c r="R205" s="10">
        <v>49</v>
      </c>
      <c r="S205" s="11">
        <f t="shared" si="23"/>
        <v>30057640.5</v>
      </c>
      <c r="T205" s="12">
        <v>0.09</v>
      </c>
      <c r="U205" s="76" t="str">
        <f>IF(T205&lt;3%,"Low",IF('Main Data'!T205&lt;5%,"Mid",IF('Main Data'!T205&lt;8%,"High","Super")))</f>
        <v>Super</v>
      </c>
      <c r="V205" s="86" t="str">
        <f t="shared" si="24"/>
        <v>Qualified</v>
      </c>
    </row>
    <row r="206" spans="1:22" ht="15.75" customHeight="1" x14ac:dyDescent="0.3">
      <c r="A206" s="9" t="s">
        <v>657</v>
      </c>
      <c r="B206" s="71">
        <v>42816</v>
      </c>
      <c r="C206" s="10">
        <f t="shared" si="21"/>
        <v>2017</v>
      </c>
      <c r="D206" s="10" t="s">
        <v>658</v>
      </c>
      <c r="E206" s="10" t="s">
        <v>209</v>
      </c>
      <c r="F206" s="10" t="s">
        <v>71</v>
      </c>
      <c r="G206" s="10" t="s">
        <v>55</v>
      </c>
      <c r="H206" s="10" t="s">
        <v>185</v>
      </c>
      <c r="I206" s="10" t="s">
        <v>92</v>
      </c>
      <c r="J206" s="10" t="s">
        <v>341</v>
      </c>
      <c r="K206" s="10" t="s">
        <v>59</v>
      </c>
      <c r="L206" s="10" t="s">
        <v>67</v>
      </c>
      <c r="M206" s="10" t="s">
        <v>61</v>
      </c>
      <c r="N206" s="71">
        <v>42823</v>
      </c>
      <c r="O206" s="10">
        <v>24000</v>
      </c>
      <c r="P206" s="10">
        <v>39300</v>
      </c>
      <c r="Q206" s="11">
        <f t="shared" si="22"/>
        <v>15300</v>
      </c>
      <c r="R206" s="10">
        <v>47</v>
      </c>
      <c r="S206" s="11">
        <f t="shared" si="23"/>
        <v>1843170</v>
      </c>
      <c r="T206" s="12">
        <v>0.1</v>
      </c>
      <c r="U206" s="76" t="str">
        <f>IF(T206&lt;3%,"Low",IF('Main Data'!T206&lt;5%,"Mid",IF('Main Data'!T206&lt;8%,"High","Super")))</f>
        <v>Super</v>
      </c>
      <c r="V206" s="86" t="str">
        <f t="shared" si="24"/>
        <v>Qualified</v>
      </c>
    </row>
    <row r="207" spans="1:22" ht="15.75" customHeight="1" x14ac:dyDescent="0.3">
      <c r="A207" s="9" t="s">
        <v>659</v>
      </c>
      <c r="B207" s="71">
        <v>42816</v>
      </c>
      <c r="C207" s="10">
        <f t="shared" si="21"/>
        <v>2017</v>
      </c>
      <c r="D207" s="10" t="s">
        <v>660</v>
      </c>
      <c r="E207" s="10" t="s">
        <v>215</v>
      </c>
      <c r="F207" s="10" t="s">
        <v>71</v>
      </c>
      <c r="G207" s="10" t="s">
        <v>55</v>
      </c>
      <c r="H207" s="10" t="s">
        <v>146</v>
      </c>
      <c r="I207" s="10" t="s">
        <v>117</v>
      </c>
      <c r="J207" s="10" t="s">
        <v>661</v>
      </c>
      <c r="K207" s="10" t="s">
        <v>59</v>
      </c>
      <c r="L207" s="10" t="s">
        <v>67</v>
      </c>
      <c r="M207" s="10" t="s">
        <v>61</v>
      </c>
      <c r="N207" s="71">
        <v>42816</v>
      </c>
      <c r="O207" s="10">
        <v>13950</v>
      </c>
      <c r="P207" s="10">
        <v>24000</v>
      </c>
      <c r="Q207" s="11">
        <f t="shared" si="22"/>
        <v>10050</v>
      </c>
      <c r="R207" s="10">
        <v>25</v>
      </c>
      <c r="S207" s="11">
        <f t="shared" si="23"/>
        <v>597600</v>
      </c>
      <c r="T207" s="12">
        <v>0.1</v>
      </c>
      <c r="U207" s="76" t="str">
        <f>IF(T207&lt;3%,"Low",IF('Main Data'!T207&lt;5%,"Mid",IF('Main Data'!T207&lt;8%,"High","Super")))</f>
        <v>Super</v>
      </c>
      <c r="V207" s="86" t="str">
        <f t="shared" si="24"/>
        <v>Qualified</v>
      </c>
    </row>
    <row r="208" spans="1:22" ht="15.75" customHeight="1" x14ac:dyDescent="0.3">
      <c r="A208" s="9" t="s">
        <v>662</v>
      </c>
      <c r="B208" s="71">
        <v>42817</v>
      </c>
      <c r="C208" s="10">
        <f t="shared" si="21"/>
        <v>2017</v>
      </c>
      <c r="D208" s="10" t="s">
        <v>590</v>
      </c>
      <c r="E208" s="10" t="s">
        <v>579</v>
      </c>
      <c r="F208" s="10" t="s">
        <v>71</v>
      </c>
      <c r="G208" s="10" t="s">
        <v>72</v>
      </c>
      <c r="H208" s="10" t="s">
        <v>73</v>
      </c>
      <c r="I208" s="10" t="s">
        <v>74</v>
      </c>
      <c r="J208" s="10" t="s">
        <v>394</v>
      </c>
      <c r="K208" s="10" t="s">
        <v>59</v>
      </c>
      <c r="L208" s="10" t="s">
        <v>67</v>
      </c>
      <c r="M208" s="10" t="s">
        <v>61</v>
      </c>
      <c r="N208" s="71">
        <v>42817</v>
      </c>
      <c r="O208" s="10">
        <v>3600</v>
      </c>
      <c r="P208" s="10">
        <v>18900</v>
      </c>
      <c r="Q208" s="11">
        <f t="shared" si="22"/>
        <v>15300</v>
      </c>
      <c r="R208" s="10">
        <v>9</v>
      </c>
      <c r="S208" s="11">
        <f t="shared" si="23"/>
        <v>168966</v>
      </c>
      <c r="T208" s="12">
        <v>0.06</v>
      </c>
      <c r="U208" s="76" t="str">
        <f>IF(T208&lt;3%,"Low",IF('Main Data'!T208&lt;5%,"Mid",IF('Main Data'!T208&lt;8%,"High","Super")))</f>
        <v>High</v>
      </c>
      <c r="V208" s="86" t="str">
        <f t="shared" si="24"/>
        <v>Not Qualified</v>
      </c>
    </row>
    <row r="209" spans="1:22" ht="15.75" customHeight="1" x14ac:dyDescent="0.3">
      <c r="A209" s="9" t="s">
        <v>663</v>
      </c>
      <c r="B209" s="71">
        <v>42818</v>
      </c>
      <c r="C209" s="10">
        <f t="shared" si="21"/>
        <v>2017</v>
      </c>
      <c r="D209" s="10" t="s">
        <v>417</v>
      </c>
      <c r="E209" s="10" t="s">
        <v>418</v>
      </c>
      <c r="F209" s="10" t="s">
        <v>261</v>
      </c>
      <c r="G209" s="10" t="s">
        <v>106</v>
      </c>
      <c r="H209" s="10" t="s">
        <v>97</v>
      </c>
      <c r="I209" s="10" t="s">
        <v>107</v>
      </c>
      <c r="J209" s="10" t="s">
        <v>415</v>
      </c>
      <c r="K209" s="10" t="s">
        <v>59</v>
      </c>
      <c r="L209" s="10" t="s">
        <v>60</v>
      </c>
      <c r="M209" s="10" t="s">
        <v>61</v>
      </c>
      <c r="N209" s="71">
        <v>42820</v>
      </c>
      <c r="O209" s="10">
        <v>54750</v>
      </c>
      <c r="P209" s="10">
        <v>89700</v>
      </c>
      <c r="Q209" s="11">
        <f t="shared" si="22"/>
        <v>34950</v>
      </c>
      <c r="R209" s="10">
        <v>25</v>
      </c>
      <c r="S209" s="11">
        <f t="shared" si="23"/>
        <v>2239809</v>
      </c>
      <c r="T209" s="12">
        <v>0.03</v>
      </c>
      <c r="U209" s="76" t="str">
        <f>IF(T209&lt;3%,"Low",IF('Main Data'!T209&lt;5%,"Mid",IF('Main Data'!T209&lt;8%,"High","Super")))</f>
        <v>Mid</v>
      </c>
      <c r="V209" s="86" t="str">
        <f t="shared" si="24"/>
        <v>Qualified</v>
      </c>
    </row>
    <row r="210" spans="1:22" ht="15.75" customHeight="1" x14ac:dyDescent="0.3">
      <c r="A210" s="9" t="s">
        <v>664</v>
      </c>
      <c r="B210" s="71">
        <v>42819</v>
      </c>
      <c r="C210" s="10">
        <f t="shared" si="21"/>
        <v>2017</v>
      </c>
      <c r="D210" s="10" t="s">
        <v>52</v>
      </c>
      <c r="E210" s="10" t="s">
        <v>53</v>
      </c>
      <c r="F210" s="10" t="s">
        <v>54</v>
      </c>
      <c r="G210" s="10" t="s">
        <v>55</v>
      </c>
      <c r="H210" s="10" t="s">
        <v>56</v>
      </c>
      <c r="I210" s="10" t="s">
        <v>92</v>
      </c>
      <c r="J210" s="10" t="s">
        <v>113</v>
      </c>
      <c r="K210" s="10" t="s">
        <v>59</v>
      </c>
      <c r="L210" s="10" t="s">
        <v>60</v>
      </c>
      <c r="M210" s="10" t="s">
        <v>61</v>
      </c>
      <c r="N210" s="71">
        <v>42821</v>
      </c>
      <c r="O210" s="10">
        <v>79950</v>
      </c>
      <c r="P210" s="10">
        <v>129000</v>
      </c>
      <c r="Q210" s="11">
        <f t="shared" si="22"/>
        <v>49050</v>
      </c>
      <c r="R210" s="10">
        <v>6</v>
      </c>
      <c r="S210" s="11">
        <f t="shared" si="23"/>
        <v>768840</v>
      </c>
      <c r="T210" s="12">
        <v>0.04</v>
      </c>
      <c r="U210" s="76" t="str">
        <f>IF(T210&lt;3%,"Low",IF('Main Data'!T210&lt;5%,"Mid",IF('Main Data'!T210&lt;8%,"High","Super")))</f>
        <v>Mid</v>
      </c>
      <c r="V210" s="86" t="str">
        <f t="shared" si="24"/>
        <v>Not Qualified</v>
      </c>
    </row>
    <row r="211" spans="1:22" ht="15.75" customHeight="1" x14ac:dyDescent="0.3">
      <c r="A211" s="9" t="s">
        <v>665</v>
      </c>
      <c r="B211" s="71">
        <v>42819</v>
      </c>
      <c r="C211" s="10">
        <f t="shared" si="21"/>
        <v>2017</v>
      </c>
      <c r="D211" s="10" t="s">
        <v>52</v>
      </c>
      <c r="E211" s="10" t="s">
        <v>53</v>
      </c>
      <c r="F211" s="10" t="s">
        <v>54</v>
      </c>
      <c r="G211" s="10" t="s">
        <v>55</v>
      </c>
      <c r="H211" s="10" t="s">
        <v>56</v>
      </c>
      <c r="I211" s="10" t="s">
        <v>92</v>
      </c>
      <c r="J211" s="10" t="s">
        <v>280</v>
      </c>
      <c r="K211" s="10" t="s">
        <v>59</v>
      </c>
      <c r="L211" s="10" t="s">
        <v>67</v>
      </c>
      <c r="M211" s="10" t="s">
        <v>61</v>
      </c>
      <c r="N211" s="71">
        <v>42823</v>
      </c>
      <c r="O211" s="10">
        <v>34350</v>
      </c>
      <c r="P211" s="10">
        <v>53700</v>
      </c>
      <c r="Q211" s="11">
        <f t="shared" si="22"/>
        <v>19350</v>
      </c>
      <c r="R211" s="10">
        <v>30</v>
      </c>
      <c r="S211" s="11">
        <f t="shared" si="23"/>
        <v>1610463</v>
      </c>
      <c r="T211" s="12">
        <v>0.01</v>
      </c>
      <c r="U211" s="76" t="str">
        <f>IF(T211&lt;3%,"Low",IF('Main Data'!T211&lt;5%,"Mid",IF('Main Data'!T211&lt;8%,"High","Super")))</f>
        <v>Low</v>
      </c>
      <c r="V211" s="86" t="str">
        <f t="shared" si="24"/>
        <v>Qualified</v>
      </c>
    </row>
    <row r="212" spans="1:22" ht="15.75" customHeight="1" x14ac:dyDescent="0.3">
      <c r="A212" s="9" t="s">
        <v>666</v>
      </c>
      <c r="B212" s="71">
        <v>42819</v>
      </c>
      <c r="C212" s="10">
        <f t="shared" si="21"/>
        <v>2017</v>
      </c>
      <c r="D212" s="10" t="s">
        <v>667</v>
      </c>
      <c r="E212" s="10" t="s">
        <v>668</v>
      </c>
      <c r="F212" s="10" t="s">
        <v>71</v>
      </c>
      <c r="G212" s="10" t="s">
        <v>72</v>
      </c>
      <c r="H212" s="10" t="s">
        <v>146</v>
      </c>
      <c r="I212" s="10" t="s">
        <v>92</v>
      </c>
      <c r="J212" s="10" t="s">
        <v>456</v>
      </c>
      <c r="K212" s="10" t="s">
        <v>59</v>
      </c>
      <c r="L212" s="10" t="s">
        <v>60</v>
      </c>
      <c r="M212" s="10" t="s">
        <v>61</v>
      </c>
      <c r="N212" s="71">
        <v>42823</v>
      </c>
      <c r="O212" s="10">
        <v>275700</v>
      </c>
      <c r="P212" s="10">
        <v>437550</v>
      </c>
      <c r="Q212" s="11">
        <f t="shared" si="22"/>
        <v>161850</v>
      </c>
      <c r="R212" s="10">
        <v>16</v>
      </c>
      <c r="S212" s="11">
        <f t="shared" si="23"/>
        <v>6970171.5</v>
      </c>
      <c r="T212" s="12">
        <v>7.0000000000000007E-2</v>
      </c>
      <c r="U212" s="76" t="str">
        <f>IF(T212&lt;3%,"Low",IF('Main Data'!T212&lt;5%,"Mid",IF('Main Data'!T212&lt;8%,"High","Super")))</f>
        <v>High</v>
      </c>
      <c r="V212" s="86" t="str">
        <f t="shared" si="24"/>
        <v>Qualified</v>
      </c>
    </row>
    <row r="213" spans="1:22" ht="15.75" customHeight="1" x14ac:dyDescent="0.3">
      <c r="A213" s="9" t="s">
        <v>669</v>
      </c>
      <c r="B213" s="71">
        <v>42821</v>
      </c>
      <c r="C213" s="10">
        <f t="shared" si="21"/>
        <v>2017</v>
      </c>
      <c r="D213" s="10" t="s">
        <v>670</v>
      </c>
      <c r="E213" s="10" t="s">
        <v>462</v>
      </c>
      <c r="F213" s="10" t="s">
        <v>71</v>
      </c>
      <c r="G213" s="10" t="s">
        <v>87</v>
      </c>
      <c r="H213" s="10" t="s">
        <v>112</v>
      </c>
      <c r="I213" s="10" t="s">
        <v>107</v>
      </c>
      <c r="J213" s="10" t="s">
        <v>671</v>
      </c>
      <c r="K213" s="10" t="s">
        <v>59</v>
      </c>
      <c r="L213" s="10" t="s">
        <v>60</v>
      </c>
      <c r="M213" s="10" t="s">
        <v>61</v>
      </c>
      <c r="N213" s="71">
        <v>42822</v>
      </c>
      <c r="O213" s="10">
        <v>56250</v>
      </c>
      <c r="P213" s="10">
        <v>86550</v>
      </c>
      <c r="Q213" s="11">
        <f t="shared" si="22"/>
        <v>30300</v>
      </c>
      <c r="R213" s="10">
        <v>9</v>
      </c>
      <c r="S213" s="11">
        <f t="shared" si="23"/>
        <v>778950</v>
      </c>
      <c r="T213" s="12">
        <v>0</v>
      </c>
      <c r="U213" s="76" t="str">
        <f>IF(T213&lt;3%,"Low",IF('Main Data'!T213&lt;5%,"Mid",IF('Main Data'!T213&lt;8%,"High","Super")))</f>
        <v>Low</v>
      </c>
      <c r="V213" s="86" t="str">
        <f t="shared" si="24"/>
        <v>Not Qualified</v>
      </c>
    </row>
    <row r="214" spans="1:22" ht="15.75" customHeight="1" x14ac:dyDescent="0.3">
      <c r="A214" s="9" t="s">
        <v>672</v>
      </c>
      <c r="B214" s="71">
        <v>42821</v>
      </c>
      <c r="C214" s="10">
        <f t="shared" si="21"/>
        <v>2017</v>
      </c>
      <c r="D214" s="10" t="s">
        <v>673</v>
      </c>
      <c r="E214" s="10" t="s">
        <v>268</v>
      </c>
      <c r="F214" s="10" t="s">
        <v>71</v>
      </c>
      <c r="G214" s="10" t="s">
        <v>72</v>
      </c>
      <c r="H214" s="10" t="s">
        <v>73</v>
      </c>
      <c r="I214" s="10" t="s">
        <v>74</v>
      </c>
      <c r="J214" s="10" t="s">
        <v>674</v>
      </c>
      <c r="K214" s="10" t="s">
        <v>59</v>
      </c>
      <c r="L214" s="10" t="s">
        <v>67</v>
      </c>
      <c r="M214" s="10" t="s">
        <v>61</v>
      </c>
      <c r="N214" s="71">
        <v>42823</v>
      </c>
      <c r="O214" s="10">
        <v>28800</v>
      </c>
      <c r="P214" s="10">
        <v>48900</v>
      </c>
      <c r="Q214" s="11">
        <f t="shared" si="22"/>
        <v>20100</v>
      </c>
      <c r="R214" s="10">
        <v>6</v>
      </c>
      <c r="S214" s="11">
        <f t="shared" si="23"/>
        <v>292911</v>
      </c>
      <c r="T214" s="12">
        <v>0.01</v>
      </c>
      <c r="U214" s="76" t="str">
        <f>IF(T214&lt;3%,"Low",IF('Main Data'!T214&lt;5%,"Mid",IF('Main Data'!T214&lt;8%,"High","Super")))</f>
        <v>Low</v>
      </c>
      <c r="V214" s="86" t="str">
        <f t="shared" si="24"/>
        <v>Not Qualified</v>
      </c>
    </row>
    <row r="215" spans="1:22" ht="15.75" customHeight="1" x14ac:dyDescent="0.3">
      <c r="A215" s="9" t="s">
        <v>675</v>
      </c>
      <c r="B215" s="71">
        <v>42824</v>
      </c>
      <c r="C215" s="10">
        <f t="shared" si="21"/>
        <v>2017</v>
      </c>
      <c r="D215" s="10" t="s">
        <v>676</v>
      </c>
      <c r="E215" s="10" t="s">
        <v>445</v>
      </c>
      <c r="F215" s="10" t="s">
        <v>54</v>
      </c>
      <c r="G215" s="10" t="s">
        <v>106</v>
      </c>
      <c r="H215" s="10" t="s">
        <v>56</v>
      </c>
      <c r="I215" s="10" t="s">
        <v>74</v>
      </c>
      <c r="J215" s="10" t="s">
        <v>611</v>
      </c>
      <c r="K215" s="10" t="s">
        <v>59</v>
      </c>
      <c r="L215" s="10" t="s">
        <v>60</v>
      </c>
      <c r="M215" s="10" t="s">
        <v>61</v>
      </c>
      <c r="N215" s="71">
        <v>42827</v>
      </c>
      <c r="O215" s="10">
        <v>34350</v>
      </c>
      <c r="P215" s="10">
        <v>55350</v>
      </c>
      <c r="Q215" s="11">
        <f t="shared" si="22"/>
        <v>21000</v>
      </c>
      <c r="R215" s="10">
        <v>45</v>
      </c>
      <c r="S215" s="11">
        <f t="shared" si="23"/>
        <v>2486322</v>
      </c>
      <c r="T215" s="12">
        <v>0.08</v>
      </c>
      <c r="U215" s="76" t="str">
        <f>IF(T215&lt;3%,"Low",IF('Main Data'!T215&lt;5%,"Mid",IF('Main Data'!T215&lt;8%,"High","Super")))</f>
        <v>Super</v>
      </c>
      <c r="V215" s="86" t="str">
        <f t="shared" si="24"/>
        <v>Qualified</v>
      </c>
    </row>
    <row r="216" spans="1:22" ht="15.75" customHeight="1" x14ac:dyDescent="0.3">
      <c r="A216" s="9" t="s">
        <v>677</v>
      </c>
      <c r="B216" s="71">
        <v>42825</v>
      </c>
      <c r="C216" s="10">
        <f t="shared" si="21"/>
        <v>2017</v>
      </c>
      <c r="D216" s="10" t="s">
        <v>678</v>
      </c>
      <c r="E216" s="10" t="s">
        <v>193</v>
      </c>
      <c r="F216" s="10" t="s">
        <v>71</v>
      </c>
      <c r="G216" s="10" t="s">
        <v>72</v>
      </c>
      <c r="H216" s="10" t="s">
        <v>194</v>
      </c>
      <c r="I216" s="10" t="s">
        <v>74</v>
      </c>
      <c r="J216" s="10" t="s">
        <v>113</v>
      </c>
      <c r="K216" s="10" t="s">
        <v>59</v>
      </c>
      <c r="L216" s="10" t="s">
        <v>60</v>
      </c>
      <c r="M216" s="10" t="s">
        <v>61</v>
      </c>
      <c r="N216" s="71">
        <v>42827</v>
      </c>
      <c r="O216" s="10">
        <v>79950</v>
      </c>
      <c r="P216" s="10">
        <v>129000</v>
      </c>
      <c r="Q216" s="11">
        <f t="shared" si="22"/>
        <v>49050</v>
      </c>
      <c r="R216" s="10">
        <v>23</v>
      </c>
      <c r="S216" s="11">
        <f t="shared" si="23"/>
        <v>2964420</v>
      </c>
      <c r="T216" s="12">
        <v>0.02</v>
      </c>
      <c r="U216" s="76" t="str">
        <f>IF(T216&lt;3%,"Low",IF('Main Data'!T216&lt;5%,"Mid",IF('Main Data'!T216&lt;8%,"High","Super")))</f>
        <v>Low</v>
      </c>
      <c r="V216" s="86" t="str">
        <f t="shared" si="24"/>
        <v>Qualified</v>
      </c>
    </row>
    <row r="217" spans="1:22" ht="15.75" customHeight="1" x14ac:dyDescent="0.3">
      <c r="A217" s="9" t="s">
        <v>679</v>
      </c>
      <c r="B217" s="71">
        <v>42827</v>
      </c>
      <c r="C217" s="10">
        <f t="shared" si="21"/>
        <v>2017</v>
      </c>
      <c r="D217" s="10" t="s">
        <v>296</v>
      </c>
      <c r="E217" s="10" t="s">
        <v>53</v>
      </c>
      <c r="F217" s="10" t="s">
        <v>54</v>
      </c>
      <c r="G217" s="10" t="s">
        <v>87</v>
      </c>
      <c r="H217" s="10" t="s">
        <v>56</v>
      </c>
      <c r="I217" s="10" t="s">
        <v>57</v>
      </c>
      <c r="J217" s="10" t="s">
        <v>526</v>
      </c>
      <c r="K217" s="10" t="s">
        <v>81</v>
      </c>
      <c r="L217" s="10" t="s">
        <v>60</v>
      </c>
      <c r="M217" s="10" t="s">
        <v>61</v>
      </c>
      <c r="N217" s="71">
        <v>42829</v>
      </c>
      <c r="O217" s="10">
        <v>631650</v>
      </c>
      <c r="P217" s="10">
        <v>1214700</v>
      </c>
      <c r="Q217" s="11">
        <f t="shared" si="22"/>
        <v>583050</v>
      </c>
      <c r="R217" s="10">
        <v>13</v>
      </c>
      <c r="S217" s="11">
        <f t="shared" si="23"/>
        <v>15754659</v>
      </c>
      <c r="T217" s="12">
        <v>0.03</v>
      </c>
      <c r="U217" s="76" t="str">
        <f>IF(T217&lt;3%,"Low",IF('Main Data'!T217&lt;5%,"Mid",IF('Main Data'!T217&lt;8%,"High","Super")))</f>
        <v>Mid</v>
      </c>
      <c r="V217" s="86" t="str">
        <f t="shared" si="24"/>
        <v>Qualified</v>
      </c>
    </row>
    <row r="218" spans="1:22" ht="15.75" customHeight="1" x14ac:dyDescent="0.3">
      <c r="A218" s="9" t="s">
        <v>680</v>
      </c>
      <c r="B218" s="71">
        <v>42831</v>
      </c>
      <c r="C218" s="10">
        <f t="shared" si="21"/>
        <v>2017</v>
      </c>
      <c r="D218" s="10" t="s">
        <v>681</v>
      </c>
      <c r="E218" s="10" t="s">
        <v>206</v>
      </c>
      <c r="F218" s="10" t="s">
        <v>71</v>
      </c>
      <c r="G218" s="10" t="s">
        <v>106</v>
      </c>
      <c r="H218" s="10" t="s">
        <v>155</v>
      </c>
      <c r="I218" s="10" t="s">
        <v>74</v>
      </c>
      <c r="J218" s="10" t="s">
        <v>190</v>
      </c>
      <c r="K218" s="10" t="s">
        <v>81</v>
      </c>
      <c r="L218" s="10" t="s">
        <v>60</v>
      </c>
      <c r="M218" s="10" t="s">
        <v>61</v>
      </c>
      <c r="N218" s="71">
        <v>42833</v>
      </c>
      <c r="O218" s="10">
        <v>594600</v>
      </c>
      <c r="P218" s="10">
        <v>2287200</v>
      </c>
      <c r="Q218" s="11">
        <f t="shared" si="22"/>
        <v>1692600</v>
      </c>
      <c r="R218" s="10">
        <v>41</v>
      </c>
      <c r="S218" s="11">
        <f t="shared" si="23"/>
        <v>93615096</v>
      </c>
      <c r="T218" s="12">
        <v>7.0000000000000007E-2</v>
      </c>
      <c r="U218" s="76" t="str">
        <f>IF(T218&lt;3%,"Low",IF('Main Data'!T218&lt;5%,"Mid",IF('Main Data'!T218&lt;8%,"High","Super")))</f>
        <v>High</v>
      </c>
      <c r="V218" s="86" t="str">
        <f t="shared" si="24"/>
        <v>Qualified</v>
      </c>
    </row>
    <row r="219" spans="1:22" ht="15.75" customHeight="1" x14ac:dyDescent="0.3">
      <c r="A219" s="9" t="s">
        <v>682</v>
      </c>
      <c r="B219" s="71">
        <v>42831</v>
      </c>
      <c r="C219" s="10">
        <f t="shared" si="21"/>
        <v>2017</v>
      </c>
      <c r="D219" s="10" t="s">
        <v>683</v>
      </c>
      <c r="E219" s="10" t="s">
        <v>116</v>
      </c>
      <c r="F219" s="10" t="s">
        <v>54</v>
      </c>
      <c r="G219" s="10" t="s">
        <v>55</v>
      </c>
      <c r="H219" s="10" t="s">
        <v>65</v>
      </c>
      <c r="I219" s="10" t="s">
        <v>117</v>
      </c>
      <c r="J219" s="10" t="s">
        <v>684</v>
      </c>
      <c r="K219" s="10" t="s">
        <v>59</v>
      </c>
      <c r="L219" s="10" t="s">
        <v>60</v>
      </c>
      <c r="M219" s="10" t="s">
        <v>61</v>
      </c>
      <c r="N219" s="71">
        <v>42831</v>
      </c>
      <c r="O219" s="10">
        <v>47100</v>
      </c>
      <c r="P219" s="10">
        <v>73650</v>
      </c>
      <c r="Q219" s="11">
        <f t="shared" si="22"/>
        <v>26550</v>
      </c>
      <c r="R219" s="10">
        <v>12</v>
      </c>
      <c r="S219" s="11">
        <f t="shared" si="23"/>
        <v>880854</v>
      </c>
      <c r="T219" s="12">
        <v>0.04</v>
      </c>
      <c r="U219" s="76" t="str">
        <f>IF(T219&lt;3%,"Low",IF('Main Data'!T219&lt;5%,"Mid",IF('Main Data'!T219&lt;8%,"High","Super")))</f>
        <v>Mid</v>
      </c>
      <c r="V219" s="86" t="str">
        <f t="shared" si="24"/>
        <v>Qualified</v>
      </c>
    </row>
    <row r="220" spans="1:22" ht="15.75" customHeight="1" x14ac:dyDescent="0.3">
      <c r="A220" s="9" t="s">
        <v>685</v>
      </c>
      <c r="B220" s="71">
        <v>42835</v>
      </c>
      <c r="C220" s="10">
        <f t="shared" si="21"/>
        <v>2017</v>
      </c>
      <c r="D220" s="10" t="s">
        <v>686</v>
      </c>
      <c r="E220" s="10" t="s">
        <v>251</v>
      </c>
      <c r="F220" s="10" t="s">
        <v>71</v>
      </c>
      <c r="G220" s="10" t="s">
        <v>55</v>
      </c>
      <c r="H220" s="10" t="s">
        <v>122</v>
      </c>
      <c r="I220" s="10" t="s">
        <v>92</v>
      </c>
      <c r="J220" s="10" t="s">
        <v>456</v>
      </c>
      <c r="K220" s="10" t="s">
        <v>59</v>
      </c>
      <c r="L220" s="10" t="s">
        <v>60</v>
      </c>
      <c r="M220" s="10" t="s">
        <v>61</v>
      </c>
      <c r="N220" s="71">
        <v>42837</v>
      </c>
      <c r="O220" s="10">
        <v>275700</v>
      </c>
      <c r="P220" s="10">
        <v>437550</v>
      </c>
      <c r="Q220" s="11">
        <f t="shared" si="22"/>
        <v>161850</v>
      </c>
      <c r="R220" s="10">
        <v>37</v>
      </c>
      <c r="S220" s="11">
        <f t="shared" si="23"/>
        <v>16149970.5</v>
      </c>
      <c r="T220" s="12">
        <v>0.09</v>
      </c>
      <c r="U220" s="76" t="str">
        <f>IF(T220&lt;3%,"Low",IF('Main Data'!T220&lt;5%,"Mid",IF('Main Data'!T220&lt;8%,"High","Super")))</f>
        <v>Super</v>
      </c>
      <c r="V220" s="86" t="str">
        <f t="shared" si="24"/>
        <v>Qualified</v>
      </c>
    </row>
    <row r="221" spans="1:22" ht="15.75" customHeight="1" x14ac:dyDescent="0.3">
      <c r="A221" s="9" t="s">
        <v>687</v>
      </c>
      <c r="B221" s="71">
        <v>42837</v>
      </c>
      <c r="C221" s="10">
        <f t="shared" si="21"/>
        <v>2017</v>
      </c>
      <c r="D221" s="10" t="s">
        <v>386</v>
      </c>
      <c r="E221" s="10" t="s">
        <v>387</v>
      </c>
      <c r="F221" s="10" t="s">
        <v>71</v>
      </c>
      <c r="G221" s="10" t="s">
        <v>87</v>
      </c>
      <c r="H221" s="10" t="s">
        <v>194</v>
      </c>
      <c r="I221" s="10" t="s">
        <v>117</v>
      </c>
      <c r="J221" s="10" t="s">
        <v>66</v>
      </c>
      <c r="K221" s="10" t="s">
        <v>59</v>
      </c>
      <c r="L221" s="10" t="s">
        <v>67</v>
      </c>
      <c r="M221" s="10" t="s">
        <v>61</v>
      </c>
      <c r="N221" s="71">
        <v>42838</v>
      </c>
      <c r="O221" s="10">
        <v>35850</v>
      </c>
      <c r="P221" s="10">
        <v>63900</v>
      </c>
      <c r="Q221" s="11">
        <f t="shared" si="22"/>
        <v>28050</v>
      </c>
      <c r="R221" s="10">
        <v>26</v>
      </c>
      <c r="S221" s="11">
        <f t="shared" si="23"/>
        <v>1655010</v>
      </c>
      <c r="T221" s="12">
        <v>0.1</v>
      </c>
      <c r="U221" s="76" t="str">
        <f>IF(T221&lt;3%,"Low",IF('Main Data'!T221&lt;5%,"Mid",IF('Main Data'!T221&lt;8%,"High","Super")))</f>
        <v>Super</v>
      </c>
      <c r="V221" s="86" t="str">
        <f t="shared" si="24"/>
        <v>Qualified</v>
      </c>
    </row>
    <row r="222" spans="1:22" ht="15.75" customHeight="1" x14ac:dyDescent="0.3">
      <c r="A222" s="9" t="s">
        <v>688</v>
      </c>
      <c r="B222" s="71">
        <v>42837</v>
      </c>
      <c r="C222" s="10">
        <f t="shared" si="21"/>
        <v>2017</v>
      </c>
      <c r="D222" s="10" t="s">
        <v>492</v>
      </c>
      <c r="E222" s="10" t="s">
        <v>493</v>
      </c>
      <c r="F222" s="10" t="s">
        <v>71</v>
      </c>
      <c r="G222" s="10" t="s">
        <v>106</v>
      </c>
      <c r="H222" s="10" t="s">
        <v>112</v>
      </c>
      <c r="I222" s="10" t="s">
        <v>107</v>
      </c>
      <c r="J222" s="10" t="s">
        <v>294</v>
      </c>
      <c r="K222" s="10" t="s">
        <v>81</v>
      </c>
      <c r="L222" s="10" t="s">
        <v>60</v>
      </c>
      <c r="M222" s="10" t="s">
        <v>61</v>
      </c>
      <c r="N222" s="71">
        <v>42838</v>
      </c>
      <c r="O222" s="10">
        <v>908850</v>
      </c>
      <c r="P222" s="10">
        <v>1514700</v>
      </c>
      <c r="Q222" s="11">
        <f t="shared" si="22"/>
        <v>605850</v>
      </c>
      <c r="R222" s="10">
        <v>1</v>
      </c>
      <c r="S222" s="11">
        <f t="shared" si="23"/>
        <v>1363230</v>
      </c>
      <c r="T222" s="12">
        <v>0.1</v>
      </c>
      <c r="U222" s="76" t="str">
        <f>IF(T222&lt;3%,"Low",IF('Main Data'!T222&lt;5%,"Mid",IF('Main Data'!T222&lt;8%,"High","Super")))</f>
        <v>Super</v>
      </c>
      <c r="V222" s="86" t="str">
        <f t="shared" si="24"/>
        <v>Not Qualified</v>
      </c>
    </row>
    <row r="223" spans="1:22" ht="15.75" customHeight="1" x14ac:dyDescent="0.3">
      <c r="A223" s="9" t="s">
        <v>689</v>
      </c>
      <c r="B223" s="71">
        <v>42838</v>
      </c>
      <c r="C223" s="10">
        <f t="shared" si="21"/>
        <v>2017</v>
      </c>
      <c r="D223" s="10" t="s">
        <v>690</v>
      </c>
      <c r="E223" s="10" t="s">
        <v>518</v>
      </c>
      <c r="F223" s="10" t="s">
        <v>71</v>
      </c>
      <c r="G223" s="10" t="s">
        <v>106</v>
      </c>
      <c r="H223" s="10" t="s">
        <v>112</v>
      </c>
      <c r="I223" s="10" t="s">
        <v>57</v>
      </c>
      <c r="J223" s="10" t="s">
        <v>691</v>
      </c>
      <c r="K223" s="10" t="s">
        <v>59</v>
      </c>
      <c r="L223" s="10" t="s">
        <v>136</v>
      </c>
      <c r="M223" s="10" t="s">
        <v>61</v>
      </c>
      <c r="N223" s="71">
        <v>42839</v>
      </c>
      <c r="O223" s="10">
        <v>61499.999999999993</v>
      </c>
      <c r="P223" s="10">
        <v>139650</v>
      </c>
      <c r="Q223" s="11">
        <f t="shared" si="22"/>
        <v>78150</v>
      </c>
      <c r="R223" s="10">
        <v>18</v>
      </c>
      <c r="S223" s="11">
        <f t="shared" si="23"/>
        <v>2512303.5</v>
      </c>
      <c r="T223" s="12">
        <v>0.01</v>
      </c>
      <c r="U223" s="76" t="str">
        <f>IF(T223&lt;3%,"Low",IF('Main Data'!T223&lt;5%,"Mid",IF('Main Data'!T223&lt;8%,"High","Super")))</f>
        <v>Low</v>
      </c>
      <c r="V223" s="86" t="str">
        <f t="shared" si="24"/>
        <v>Qualified</v>
      </c>
    </row>
    <row r="224" spans="1:22" ht="15.75" customHeight="1" x14ac:dyDescent="0.3">
      <c r="A224" s="9" t="s">
        <v>692</v>
      </c>
      <c r="B224" s="71">
        <v>42838</v>
      </c>
      <c r="C224" s="10">
        <f t="shared" si="21"/>
        <v>2017</v>
      </c>
      <c r="D224" s="10" t="s">
        <v>656</v>
      </c>
      <c r="E224" s="10" t="s">
        <v>340</v>
      </c>
      <c r="F224" s="10" t="s">
        <v>54</v>
      </c>
      <c r="G224" s="10" t="s">
        <v>106</v>
      </c>
      <c r="H224" s="10" t="s">
        <v>65</v>
      </c>
      <c r="I224" s="10" t="s">
        <v>92</v>
      </c>
      <c r="J224" s="10" t="s">
        <v>256</v>
      </c>
      <c r="K224" s="10" t="s">
        <v>59</v>
      </c>
      <c r="L224" s="10" t="s">
        <v>60</v>
      </c>
      <c r="M224" s="10" t="s">
        <v>61</v>
      </c>
      <c r="N224" s="71">
        <v>42838</v>
      </c>
      <c r="O224" s="10">
        <v>204600</v>
      </c>
      <c r="P224" s="10">
        <v>314700</v>
      </c>
      <c r="Q224" s="11">
        <f t="shared" si="22"/>
        <v>110100</v>
      </c>
      <c r="R224" s="10">
        <v>23</v>
      </c>
      <c r="S224" s="11">
        <f t="shared" si="23"/>
        <v>7228659</v>
      </c>
      <c r="T224" s="12">
        <v>0.03</v>
      </c>
      <c r="U224" s="76" t="str">
        <f>IF(T224&lt;3%,"Low",IF('Main Data'!T224&lt;5%,"Mid",IF('Main Data'!T224&lt;8%,"High","Super")))</f>
        <v>Mid</v>
      </c>
      <c r="V224" s="86" t="str">
        <f t="shared" si="24"/>
        <v>Qualified</v>
      </c>
    </row>
    <row r="225" spans="1:22" ht="15.75" customHeight="1" x14ac:dyDescent="0.3">
      <c r="A225" s="9" t="s">
        <v>693</v>
      </c>
      <c r="B225" s="71">
        <v>42843</v>
      </c>
      <c r="C225" s="10">
        <f t="shared" si="21"/>
        <v>2017</v>
      </c>
      <c r="D225" s="10" t="s">
        <v>694</v>
      </c>
      <c r="E225" s="10" t="s">
        <v>628</v>
      </c>
      <c r="F225" s="10" t="s">
        <v>71</v>
      </c>
      <c r="G225" s="10" t="s">
        <v>87</v>
      </c>
      <c r="H225" s="10" t="s">
        <v>304</v>
      </c>
      <c r="I225" s="10" t="s">
        <v>74</v>
      </c>
      <c r="J225" s="10" t="s">
        <v>58</v>
      </c>
      <c r="K225" s="10" t="s">
        <v>59</v>
      </c>
      <c r="L225" s="10" t="s">
        <v>60</v>
      </c>
      <c r="M225" s="10" t="s">
        <v>61</v>
      </c>
      <c r="N225" s="71">
        <v>42845</v>
      </c>
      <c r="O225" s="10">
        <v>52800</v>
      </c>
      <c r="P225" s="10">
        <v>83700</v>
      </c>
      <c r="Q225" s="11">
        <f t="shared" si="22"/>
        <v>30900</v>
      </c>
      <c r="R225" s="10">
        <v>49</v>
      </c>
      <c r="S225" s="11">
        <f t="shared" si="23"/>
        <v>4099626</v>
      </c>
      <c r="T225" s="12">
        <v>0.02</v>
      </c>
      <c r="U225" s="76" t="str">
        <f>IF(T225&lt;3%,"Low",IF('Main Data'!T225&lt;5%,"Mid",IF('Main Data'!T225&lt;8%,"High","Super")))</f>
        <v>Low</v>
      </c>
      <c r="V225" s="86" t="str">
        <f t="shared" si="24"/>
        <v>Qualified</v>
      </c>
    </row>
    <row r="226" spans="1:22" ht="15.75" customHeight="1" x14ac:dyDescent="0.3">
      <c r="A226" s="9" t="s">
        <v>695</v>
      </c>
      <c r="B226" s="71">
        <v>42843</v>
      </c>
      <c r="C226" s="10">
        <f t="shared" si="21"/>
        <v>2017</v>
      </c>
      <c r="D226" s="10" t="s">
        <v>694</v>
      </c>
      <c r="E226" s="10" t="s">
        <v>628</v>
      </c>
      <c r="F226" s="10" t="s">
        <v>71</v>
      </c>
      <c r="G226" s="10" t="s">
        <v>87</v>
      </c>
      <c r="H226" s="10" t="s">
        <v>304</v>
      </c>
      <c r="I226" s="10" t="s">
        <v>74</v>
      </c>
      <c r="J226" s="10" t="s">
        <v>548</v>
      </c>
      <c r="K226" s="10" t="s">
        <v>59</v>
      </c>
      <c r="L226" s="10" t="s">
        <v>60</v>
      </c>
      <c r="M226" s="10" t="s">
        <v>61</v>
      </c>
      <c r="N226" s="71">
        <v>42844</v>
      </c>
      <c r="O226" s="10">
        <v>332700</v>
      </c>
      <c r="P226" s="10">
        <v>811500</v>
      </c>
      <c r="Q226" s="11">
        <f t="shared" si="22"/>
        <v>478800</v>
      </c>
      <c r="R226" s="10">
        <v>42</v>
      </c>
      <c r="S226" s="11">
        <f t="shared" si="23"/>
        <v>34066770</v>
      </c>
      <c r="T226" s="12">
        <v>0.02</v>
      </c>
      <c r="U226" s="76" t="str">
        <f>IF(T226&lt;3%,"Low",IF('Main Data'!T226&lt;5%,"Mid",IF('Main Data'!T226&lt;8%,"High","Super")))</f>
        <v>Low</v>
      </c>
      <c r="V226" s="86" t="str">
        <f t="shared" si="24"/>
        <v>Qualified</v>
      </c>
    </row>
    <row r="227" spans="1:22" ht="15.75" customHeight="1" x14ac:dyDescent="0.3">
      <c r="A227" s="9" t="s">
        <v>696</v>
      </c>
      <c r="B227" s="71">
        <v>42846</v>
      </c>
      <c r="C227" s="10">
        <f t="shared" si="21"/>
        <v>2017</v>
      </c>
      <c r="D227" s="10" t="s">
        <v>697</v>
      </c>
      <c r="E227" s="10" t="s">
        <v>275</v>
      </c>
      <c r="F227" s="10" t="s">
        <v>71</v>
      </c>
      <c r="G227" s="10" t="s">
        <v>55</v>
      </c>
      <c r="H227" s="10" t="s">
        <v>146</v>
      </c>
      <c r="I227" s="10" t="s">
        <v>57</v>
      </c>
      <c r="J227" s="10" t="s">
        <v>471</v>
      </c>
      <c r="K227" s="10" t="s">
        <v>59</v>
      </c>
      <c r="L227" s="10" t="s">
        <v>60</v>
      </c>
      <c r="M227" s="10" t="s">
        <v>61</v>
      </c>
      <c r="N227" s="71">
        <v>42846</v>
      </c>
      <c r="O227" s="10">
        <v>1015950.0000000001</v>
      </c>
      <c r="P227" s="10">
        <v>2478000</v>
      </c>
      <c r="Q227" s="11">
        <f t="shared" si="22"/>
        <v>1462050</v>
      </c>
      <c r="R227" s="10">
        <v>49</v>
      </c>
      <c r="S227" s="11">
        <f t="shared" si="23"/>
        <v>121298100</v>
      </c>
      <c r="T227" s="12">
        <v>0.05</v>
      </c>
      <c r="U227" s="76" t="str">
        <f>IF(T227&lt;3%,"Low",IF('Main Data'!T227&lt;5%,"Mid",IF('Main Data'!T227&lt;8%,"High","Super")))</f>
        <v>High</v>
      </c>
      <c r="V227" s="86" t="str">
        <f t="shared" si="24"/>
        <v>Qualified</v>
      </c>
    </row>
    <row r="228" spans="1:22" ht="15.75" customHeight="1" x14ac:dyDescent="0.3">
      <c r="A228" s="9" t="s">
        <v>698</v>
      </c>
      <c r="B228" s="71">
        <v>42846</v>
      </c>
      <c r="C228" s="10">
        <f t="shared" si="21"/>
        <v>2017</v>
      </c>
      <c r="D228" s="10" t="s">
        <v>699</v>
      </c>
      <c r="E228" s="10" t="s">
        <v>303</v>
      </c>
      <c r="F228" s="10" t="s">
        <v>71</v>
      </c>
      <c r="G228" s="10" t="s">
        <v>55</v>
      </c>
      <c r="H228" s="10" t="s">
        <v>304</v>
      </c>
      <c r="I228" s="10" t="s">
        <v>117</v>
      </c>
      <c r="J228" s="10" t="s">
        <v>700</v>
      </c>
      <c r="K228" s="10" t="s">
        <v>59</v>
      </c>
      <c r="L228" s="10" t="s">
        <v>67</v>
      </c>
      <c r="M228" s="10" t="s">
        <v>61</v>
      </c>
      <c r="N228" s="71">
        <v>42847</v>
      </c>
      <c r="O228" s="10">
        <v>34650</v>
      </c>
      <c r="P228" s="10">
        <v>56700</v>
      </c>
      <c r="Q228" s="11">
        <f t="shared" si="22"/>
        <v>22050</v>
      </c>
      <c r="R228" s="10">
        <v>47</v>
      </c>
      <c r="S228" s="11">
        <f t="shared" si="23"/>
        <v>2663766</v>
      </c>
      <c r="T228" s="12">
        <v>0.02</v>
      </c>
      <c r="U228" s="76" t="str">
        <f>IF(T228&lt;3%,"Low",IF('Main Data'!T228&lt;5%,"Mid",IF('Main Data'!T228&lt;8%,"High","Super")))</f>
        <v>Low</v>
      </c>
      <c r="V228" s="86" t="str">
        <f t="shared" si="24"/>
        <v>Qualified</v>
      </c>
    </row>
    <row r="229" spans="1:22" ht="15.75" customHeight="1" x14ac:dyDescent="0.3">
      <c r="A229" s="9" t="s">
        <v>701</v>
      </c>
      <c r="B229" s="71">
        <v>42847</v>
      </c>
      <c r="C229" s="10">
        <f t="shared" si="21"/>
        <v>2017</v>
      </c>
      <c r="D229" s="10" t="s">
        <v>702</v>
      </c>
      <c r="E229" s="10" t="s">
        <v>193</v>
      </c>
      <c r="F229" s="10" t="s">
        <v>71</v>
      </c>
      <c r="G229" s="10" t="s">
        <v>106</v>
      </c>
      <c r="H229" s="10" t="s">
        <v>194</v>
      </c>
      <c r="I229" s="10" t="s">
        <v>92</v>
      </c>
      <c r="J229" s="10" t="s">
        <v>234</v>
      </c>
      <c r="K229" s="10" t="s">
        <v>59</v>
      </c>
      <c r="L229" s="10" t="s">
        <v>60</v>
      </c>
      <c r="M229" s="10" t="s">
        <v>61</v>
      </c>
      <c r="N229" s="71">
        <v>42854</v>
      </c>
      <c r="O229" s="10">
        <v>208200</v>
      </c>
      <c r="P229" s="10">
        <v>335700</v>
      </c>
      <c r="Q229" s="11">
        <f t="shared" si="22"/>
        <v>127500</v>
      </c>
      <c r="R229" s="10">
        <v>21</v>
      </c>
      <c r="S229" s="11">
        <f t="shared" si="23"/>
        <v>7036272</v>
      </c>
      <c r="T229" s="12">
        <v>0.04</v>
      </c>
      <c r="U229" s="76" t="str">
        <f>IF(T229&lt;3%,"Low",IF('Main Data'!T229&lt;5%,"Mid",IF('Main Data'!T229&lt;8%,"High","Super")))</f>
        <v>Mid</v>
      </c>
      <c r="V229" s="86" t="str">
        <f t="shared" si="24"/>
        <v>Qualified</v>
      </c>
    </row>
    <row r="230" spans="1:22" ht="15.75" customHeight="1" x14ac:dyDescent="0.3">
      <c r="A230" s="9" t="s">
        <v>703</v>
      </c>
      <c r="B230" s="71">
        <v>42847</v>
      </c>
      <c r="C230" s="10">
        <f t="shared" si="21"/>
        <v>2017</v>
      </c>
      <c r="D230" s="10" t="s">
        <v>128</v>
      </c>
      <c r="E230" s="10" t="s">
        <v>129</v>
      </c>
      <c r="F230" s="10" t="s">
        <v>54</v>
      </c>
      <c r="G230" s="10" t="s">
        <v>72</v>
      </c>
      <c r="H230" s="10" t="s">
        <v>56</v>
      </c>
      <c r="I230" s="10" t="s">
        <v>92</v>
      </c>
      <c r="J230" s="10" t="s">
        <v>147</v>
      </c>
      <c r="K230" s="10" t="s">
        <v>59</v>
      </c>
      <c r="L230" s="10" t="s">
        <v>67</v>
      </c>
      <c r="M230" s="10" t="s">
        <v>61</v>
      </c>
      <c r="N230" s="71">
        <v>42851</v>
      </c>
      <c r="O230" s="10">
        <v>19500</v>
      </c>
      <c r="P230" s="10">
        <v>43200</v>
      </c>
      <c r="Q230" s="11">
        <f t="shared" si="22"/>
        <v>23700</v>
      </c>
      <c r="R230" s="10">
        <v>46</v>
      </c>
      <c r="S230" s="11">
        <f t="shared" si="23"/>
        <v>1985472</v>
      </c>
      <c r="T230" s="12">
        <v>0.04</v>
      </c>
      <c r="U230" s="76" t="str">
        <f>IF(T230&lt;3%,"Low",IF('Main Data'!T230&lt;5%,"Mid",IF('Main Data'!T230&lt;8%,"High","Super")))</f>
        <v>Mid</v>
      </c>
      <c r="V230" s="86" t="str">
        <f t="shared" si="24"/>
        <v>Qualified</v>
      </c>
    </row>
    <row r="231" spans="1:22" ht="15.75" customHeight="1" x14ac:dyDescent="0.3">
      <c r="A231" s="9" t="s">
        <v>704</v>
      </c>
      <c r="B231" s="71">
        <v>42849</v>
      </c>
      <c r="C231" s="10">
        <f t="shared" si="21"/>
        <v>2017</v>
      </c>
      <c r="D231" s="10" t="s">
        <v>705</v>
      </c>
      <c r="E231" s="10" t="s">
        <v>319</v>
      </c>
      <c r="F231" s="10" t="s">
        <v>71</v>
      </c>
      <c r="G231" s="10" t="s">
        <v>55</v>
      </c>
      <c r="H231" s="10" t="s">
        <v>155</v>
      </c>
      <c r="I231" s="10" t="s">
        <v>117</v>
      </c>
      <c r="J231" s="10" t="s">
        <v>345</v>
      </c>
      <c r="K231" s="10" t="s">
        <v>59</v>
      </c>
      <c r="L231" s="10" t="s">
        <v>60</v>
      </c>
      <c r="M231" s="10" t="s">
        <v>76</v>
      </c>
      <c r="N231" s="71">
        <v>42849</v>
      </c>
      <c r="O231" s="10">
        <v>51000</v>
      </c>
      <c r="P231" s="10">
        <v>81000</v>
      </c>
      <c r="Q231" s="11">
        <f t="shared" si="22"/>
        <v>30000</v>
      </c>
      <c r="R231" s="10">
        <v>9</v>
      </c>
      <c r="S231" s="11">
        <f t="shared" si="23"/>
        <v>721710</v>
      </c>
      <c r="T231" s="12">
        <v>0.09</v>
      </c>
      <c r="U231" s="76" t="str">
        <f>IF(T231&lt;3%,"Low",IF('Main Data'!T231&lt;5%,"Mid",IF('Main Data'!T231&lt;8%,"High","Super")))</f>
        <v>Super</v>
      </c>
      <c r="V231" s="86" t="str">
        <f t="shared" si="24"/>
        <v>Not Qualified</v>
      </c>
    </row>
    <row r="232" spans="1:22" ht="15.75" customHeight="1" x14ac:dyDescent="0.3">
      <c r="A232" s="9" t="s">
        <v>706</v>
      </c>
      <c r="B232" s="71">
        <v>42849</v>
      </c>
      <c r="C232" s="10">
        <f t="shared" si="21"/>
        <v>2017</v>
      </c>
      <c r="D232" s="10" t="s">
        <v>705</v>
      </c>
      <c r="E232" s="10" t="s">
        <v>319</v>
      </c>
      <c r="F232" s="10" t="s">
        <v>71</v>
      </c>
      <c r="G232" s="10" t="s">
        <v>55</v>
      </c>
      <c r="H232" s="10" t="s">
        <v>155</v>
      </c>
      <c r="I232" s="10" t="s">
        <v>117</v>
      </c>
      <c r="J232" s="10" t="s">
        <v>166</v>
      </c>
      <c r="K232" s="10" t="s">
        <v>59</v>
      </c>
      <c r="L232" s="10" t="s">
        <v>136</v>
      </c>
      <c r="M232" s="10" t="s">
        <v>61</v>
      </c>
      <c r="N232" s="71">
        <v>42850</v>
      </c>
      <c r="O232" s="10">
        <v>14100</v>
      </c>
      <c r="P232" s="10">
        <v>31200</v>
      </c>
      <c r="Q232" s="11">
        <f t="shared" si="22"/>
        <v>17100</v>
      </c>
      <c r="R232" s="10">
        <v>43</v>
      </c>
      <c r="S232" s="11">
        <f t="shared" si="23"/>
        <v>1340040</v>
      </c>
      <c r="T232" s="12">
        <v>0.05</v>
      </c>
      <c r="U232" s="76" t="str">
        <f>IF(T232&lt;3%,"Low",IF('Main Data'!T232&lt;5%,"Mid",IF('Main Data'!T232&lt;8%,"High","Super")))</f>
        <v>High</v>
      </c>
      <c r="V232" s="86" t="str">
        <f t="shared" si="24"/>
        <v>Qualified</v>
      </c>
    </row>
    <row r="233" spans="1:22" ht="15.75" customHeight="1" x14ac:dyDescent="0.3">
      <c r="A233" s="9" t="s">
        <v>707</v>
      </c>
      <c r="B233" s="71">
        <v>42849</v>
      </c>
      <c r="C233" s="10">
        <f t="shared" si="21"/>
        <v>2017</v>
      </c>
      <c r="D233" s="10" t="s">
        <v>428</v>
      </c>
      <c r="E233" s="10" t="s">
        <v>334</v>
      </c>
      <c r="F233" s="10" t="s">
        <v>54</v>
      </c>
      <c r="G233" s="10" t="s">
        <v>106</v>
      </c>
      <c r="H233" s="10" t="s">
        <v>65</v>
      </c>
      <c r="I233" s="10" t="s">
        <v>107</v>
      </c>
      <c r="J233" s="10" t="s">
        <v>480</v>
      </c>
      <c r="K233" s="10" t="s">
        <v>253</v>
      </c>
      <c r="L233" s="10" t="s">
        <v>459</v>
      </c>
      <c r="M233" s="10" t="s">
        <v>76</v>
      </c>
      <c r="N233" s="71">
        <v>42850</v>
      </c>
      <c r="O233" s="10">
        <v>842400</v>
      </c>
      <c r="P233" s="10">
        <v>2054699.9999999998</v>
      </c>
      <c r="Q233" s="11">
        <f t="shared" si="22"/>
        <v>1212299.9999999998</v>
      </c>
      <c r="R233" s="10">
        <v>18</v>
      </c>
      <c r="S233" s="11">
        <f t="shared" si="23"/>
        <v>36943505.999999993</v>
      </c>
      <c r="T233" s="12">
        <v>0.02</v>
      </c>
      <c r="U233" s="76" t="str">
        <f>IF(T233&lt;3%,"Low",IF('Main Data'!T233&lt;5%,"Mid",IF('Main Data'!T233&lt;8%,"High","Super")))</f>
        <v>Low</v>
      </c>
      <c r="V233" s="86" t="str">
        <f t="shared" si="24"/>
        <v>Qualified</v>
      </c>
    </row>
    <row r="234" spans="1:22" ht="15.75" customHeight="1" x14ac:dyDescent="0.3">
      <c r="A234" s="9" t="s">
        <v>708</v>
      </c>
      <c r="B234" s="71">
        <v>42852</v>
      </c>
      <c r="C234" s="10">
        <f t="shared" si="21"/>
        <v>2017</v>
      </c>
      <c r="D234" s="10" t="s">
        <v>709</v>
      </c>
      <c r="E234" s="10" t="s">
        <v>710</v>
      </c>
      <c r="F234" s="10" t="s">
        <v>54</v>
      </c>
      <c r="G234" s="10" t="s">
        <v>55</v>
      </c>
      <c r="H234" s="10" t="s">
        <v>65</v>
      </c>
      <c r="I234" s="10" t="s">
        <v>92</v>
      </c>
      <c r="J234" s="10" t="s">
        <v>379</v>
      </c>
      <c r="K234" s="10" t="s">
        <v>59</v>
      </c>
      <c r="L234" s="10" t="s">
        <v>60</v>
      </c>
      <c r="M234" s="10" t="s">
        <v>61</v>
      </c>
      <c r="N234" s="71">
        <v>42857</v>
      </c>
      <c r="O234" s="10">
        <v>323400</v>
      </c>
      <c r="P234" s="10">
        <v>539100</v>
      </c>
      <c r="Q234" s="11">
        <f t="shared" si="22"/>
        <v>215700</v>
      </c>
      <c r="R234" s="10">
        <v>13</v>
      </c>
      <c r="S234" s="11">
        <f t="shared" si="23"/>
        <v>6959781</v>
      </c>
      <c r="T234" s="12">
        <v>0.09</v>
      </c>
      <c r="U234" s="76" t="str">
        <f>IF(T234&lt;3%,"Low",IF('Main Data'!T234&lt;5%,"Mid",IF('Main Data'!T234&lt;8%,"High","Super")))</f>
        <v>Super</v>
      </c>
      <c r="V234" s="86" t="str">
        <f t="shared" si="24"/>
        <v>Qualified</v>
      </c>
    </row>
    <row r="235" spans="1:22" ht="15.75" customHeight="1" x14ac:dyDescent="0.3">
      <c r="A235" s="9" t="s">
        <v>711</v>
      </c>
      <c r="B235" s="71">
        <v>42853</v>
      </c>
      <c r="C235" s="10">
        <f t="shared" si="21"/>
        <v>2017</v>
      </c>
      <c r="D235" s="10" t="s">
        <v>712</v>
      </c>
      <c r="E235" s="10" t="s">
        <v>713</v>
      </c>
      <c r="F235" s="10" t="s">
        <v>71</v>
      </c>
      <c r="G235" s="10" t="s">
        <v>87</v>
      </c>
      <c r="H235" s="10" t="s">
        <v>73</v>
      </c>
      <c r="I235" s="10" t="s">
        <v>107</v>
      </c>
      <c r="J235" s="10" t="s">
        <v>345</v>
      </c>
      <c r="K235" s="10" t="s">
        <v>59</v>
      </c>
      <c r="L235" s="10" t="s">
        <v>60</v>
      </c>
      <c r="M235" s="10" t="s">
        <v>76</v>
      </c>
      <c r="N235" s="71">
        <v>42855</v>
      </c>
      <c r="O235" s="10">
        <v>51000</v>
      </c>
      <c r="P235" s="10">
        <v>81000</v>
      </c>
      <c r="Q235" s="11">
        <f t="shared" si="22"/>
        <v>30000</v>
      </c>
      <c r="R235" s="10">
        <v>14</v>
      </c>
      <c r="S235" s="11">
        <f t="shared" si="23"/>
        <v>1126710</v>
      </c>
      <c r="T235" s="12">
        <v>0.09</v>
      </c>
      <c r="U235" s="76" t="str">
        <f>IF(T235&lt;3%,"Low",IF('Main Data'!T235&lt;5%,"Mid",IF('Main Data'!T235&lt;8%,"High","Super")))</f>
        <v>Super</v>
      </c>
      <c r="V235" s="86" t="str">
        <f t="shared" si="24"/>
        <v>Qualified</v>
      </c>
    </row>
    <row r="236" spans="1:22" ht="15.75" customHeight="1" x14ac:dyDescent="0.3">
      <c r="A236" s="9" t="s">
        <v>714</v>
      </c>
      <c r="B236" s="71">
        <v>42853</v>
      </c>
      <c r="C236" s="10">
        <f t="shared" si="21"/>
        <v>2017</v>
      </c>
      <c r="D236" s="10" t="s">
        <v>534</v>
      </c>
      <c r="E236" s="10" t="s">
        <v>70</v>
      </c>
      <c r="F236" s="10" t="s">
        <v>71</v>
      </c>
      <c r="G236" s="10" t="s">
        <v>55</v>
      </c>
      <c r="H236" s="10" t="s">
        <v>73</v>
      </c>
      <c r="I236" s="10" t="s">
        <v>107</v>
      </c>
      <c r="J236" s="10" t="s">
        <v>426</v>
      </c>
      <c r="K236" s="10" t="s">
        <v>59</v>
      </c>
      <c r="L236" s="10" t="s">
        <v>67</v>
      </c>
      <c r="M236" s="10" t="s">
        <v>61</v>
      </c>
      <c r="N236" s="71">
        <v>42856</v>
      </c>
      <c r="O236" s="10">
        <v>29250</v>
      </c>
      <c r="P236" s="10">
        <v>59700</v>
      </c>
      <c r="Q236" s="11">
        <f t="shared" si="22"/>
        <v>30450</v>
      </c>
      <c r="R236" s="10">
        <v>41</v>
      </c>
      <c r="S236" s="11">
        <f t="shared" si="23"/>
        <v>2443521</v>
      </c>
      <c r="T236" s="12">
        <v>7.0000000000000007E-2</v>
      </c>
      <c r="U236" s="76" t="str">
        <f>IF(T236&lt;3%,"Low",IF('Main Data'!T236&lt;5%,"Mid",IF('Main Data'!T236&lt;8%,"High","Super")))</f>
        <v>High</v>
      </c>
      <c r="V236" s="86" t="str">
        <f t="shared" si="24"/>
        <v>Qualified</v>
      </c>
    </row>
    <row r="237" spans="1:22" ht="15.75" customHeight="1" x14ac:dyDescent="0.3">
      <c r="A237" s="9" t="s">
        <v>715</v>
      </c>
      <c r="B237" s="71">
        <v>42854</v>
      </c>
      <c r="C237" s="10">
        <f t="shared" si="21"/>
        <v>2017</v>
      </c>
      <c r="D237" s="10" t="s">
        <v>347</v>
      </c>
      <c r="E237" s="10" t="s">
        <v>348</v>
      </c>
      <c r="F237" s="10" t="s">
        <v>261</v>
      </c>
      <c r="G237" s="10" t="s">
        <v>72</v>
      </c>
      <c r="H237" s="10" t="s">
        <v>146</v>
      </c>
      <c r="I237" s="10" t="s">
        <v>117</v>
      </c>
      <c r="J237" s="10" t="s">
        <v>488</v>
      </c>
      <c r="K237" s="10" t="s">
        <v>59</v>
      </c>
      <c r="L237" s="10" t="s">
        <v>136</v>
      </c>
      <c r="M237" s="10" t="s">
        <v>76</v>
      </c>
      <c r="N237" s="71">
        <v>42856</v>
      </c>
      <c r="O237" s="10">
        <v>77850</v>
      </c>
      <c r="P237" s="10">
        <v>194700</v>
      </c>
      <c r="Q237" s="11">
        <f t="shared" si="22"/>
        <v>116850</v>
      </c>
      <c r="R237" s="10">
        <v>34</v>
      </c>
      <c r="S237" s="11">
        <f t="shared" si="23"/>
        <v>6612012</v>
      </c>
      <c r="T237" s="12">
        <v>0.04</v>
      </c>
      <c r="U237" s="76" t="str">
        <f>IF(T237&lt;3%,"Low",IF('Main Data'!T237&lt;5%,"Mid",IF('Main Data'!T237&lt;8%,"High","Super")))</f>
        <v>Mid</v>
      </c>
      <c r="V237" s="86" t="str">
        <f t="shared" si="24"/>
        <v>Qualified</v>
      </c>
    </row>
    <row r="238" spans="1:22" ht="15.75" customHeight="1" x14ac:dyDescent="0.3">
      <c r="A238" s="9" t="s">
        <v>716</v>
      </c>
      <c r="B238" s="71">
        <v>42854</v>
      </c>
      <c r="C238" s="10">
        <f t="shared" si="21"/>
        <v>2017</v>
      </c>
      <c r="D238" s="10" t="s">
        <v>717</v>
      </c>
      <c r="E238" s="10" t="s">
        <v>312</v>
      </c>
      <c r="F238" s="10" t="s">
        <v>71</v>
      </c>
      <c r="G238" s="10" t="s">
        <v>55</v>
      </c>
      <c r="H238" s="10" t="s">
        <v>88</v>
      </c>
      <c r="I238" s="10" t="s">
        <v>117</v>
      </c>
      <c r="J238" s="10" t="s">
        <v>718</v>
      </c>
      <c r="K238" s="10" t="s">
        <v>81</v>
      </c>
      <c r="L238" s="10" t="s">
        <v>82</v>
      </c>
      <c r="M238" s="10" t="s">
        <v>83</v>
      </c>
      <c r="N238" s="71">
        <v>42856</v>
      </c>
      <c r="O238" s="10">
        <v>3294150</v>
      </c>
      <c r="P238" s="10">
        <v>8034600</v>
      </c>
      <c r="Q238" s="11">
        <f t="shared" si="22"/>
        <v>4740450</v>
      </c>
      <c r="R238" s="10">
        <v>1</v>
      </c>
      <c r="S238" s="11">
        <f t="shared" si="23"/>
        <v>7632870</v>
      </c>
      <c r="T238" s="12">
        <v>0.05</v>
      </c>
      <c r="U238" s="76" t="str">
        <f>IF(T238&lt;3%,"Low",IF('Main Data'!T238&lt;5%,"Mid",IF('Main Data'!T238&lt;8%,"High","Super")))</f>
        <v>High</v>
      </c>
      <c r="V238" s="86" t="str">
        <f t="shared" si="24"/>
        <v>Qualified</v>
      </c>
    </row>
    <row r="239" spans="1:22" ht="15.75" customHeight="1" x14ac:dyDescent="0.3">
      <c r="A239" s="9" t="s">
        <v>719</v>
      </c>
      <c r="B239" s="71">
        <v>42856</v>
      </c>
      <c r="C239" s="10">
        <f t="shared" si="21"/>
        <v>2017</v>
      </c>
      <c r="D239" s="10" t="s">
        <v>720</v>
      </c>
      <c r="E239" s="10" t="s">
        <v>721</v>
      </c>
      <c r="F239" s="10" t="s">
        <v>261</v>
      </c>
      <c r="G239" s="10" t="s">
        <v>55</v>
      </c>
      <c r="H239" s="10" t="s">
        <v>146</v>
      </c>
      <c r="I239" s="10" t="s">
        <v>74</v>
      </c>
      <c r="J239" s="10" t="s">
        <v>272</v>
      </c>
      <c r="K239" s="10" t="s">
        <v>59</v>
      </c>
      <c r="L239" s="10" t="s">
        <v>60</v>
      </c>
      <c r="M239" s="10" t="s">
        <v>61</v>
      </c>
      <c r="N239" s="71">
        <v>42858</v>
      </c>
      <c r="O239" s="10">
        <v>57600</v>
      </c>
      <c r="P239" s="10">
        <v>94500</v>
      </c>
      <c r="Q239" s="11">
        <f t="shared" si="22"/>
        <v>36900</v>
      </c>
      <c r="R239" s="10">
        <v>32</v>
      </c>
      <c r="S239" s="11">
        <f t="shared" si="23"/>
        <v>3020220</v>
      </c>
      <c r="T239" s="12">
        <v>0.04</v>
      </c>
      <c r="U239" s="76" t="str">
        <f>IF(T239&lt;3%,"Low",IF('Main Data'!T239&lt;5%,"Mid",IF('Main Data'!T239&lt;8%,"High","Super")))</f>
        <v>Mid</v>
      </c>
      <c r="V239" s="86" t="str">
        <f t="shared" si="24"/>
        <v>Qualified</v>
      </c>
    </row>
    <row r="240" spans="1:22" ht="15.75" customHeight="1" x14ac:dyDescent="0.3">
      <c r="A240" s="9" t="s">
        <v>722</v>
      </c>
      <c r="B240" s="71">
        <v>42862</v>
      </c>
      <c r="C240" s="10">
        <f t="shared" si="21"/>
        <v>2017</v>
      </c>
      <c r="D240" s="10" t="s">
        <v>723</v>
      </c>
      <c r="E240" s="10" t="s">
        <v>724</v>
      </c>
      <c r="F240" s="10" t="s">
        <v>71</v>
      </c>
      <c r="G240" s="10" t="s">
        <v>55</v>
      </c>
      <c r="H240" s="10" t="s">
        <v>185</v>
      </c>
      <c r="I240" s="10" t="s">
        <v>107</v>
      </c>
      <c r="J240" s="10" t="s">
        <v>468</v>
      </c>
      <c r="K240" s="10" t="s">
        <v>59</v>
      </c>
      <c r="L240" s="10" t="s">
        <v>67</v>
      </c>
      <c r="M240" s="10" t="s">
        <v>61</v>
      </c>
      <c r="N240" s="71">
        <v>42864</v>
      </c>
      <c r="O240" s="10">
        <v>13950</v>
      </c>
      <c r="P240" s="10">
        <v>22200</v>
      </c>
      <c r="Q240" s="11">
        <f t="shared" si="22"/>
        <v>8250</v>
      </c>
      <c r="R240" s="10">
        <v>27</v>
      </c>
      <c r="S240" s="11">
        <f t="shared" si="23"/>
        <v>599400</v>
      </c>
      <c r="T240" s="12">
        <v>0</v>
      </c>
      <c r="U240" s="76" t="str">
        <f>IF(T240&lt;3%,"Low",IF('Main Data'!T240&lt;5%,"Mid",IF('Main Data'!T240&lt;8%,"High","Super")))</f>
        <v>Low</v>
      </c>
      <c r="V240" s="86" t="str">
        <f t="shared" si="24"/>
        <v>Qualified</v>
      </c>
    </row>
    <row r="241" spans="1:22" ht="15.75" customHeight="1" x14ac:dyDescent="0.3">
      <c r="A241" s="9" t="s">
        <v>725</v>
      </c>
      <c r="B241" s="71">
        <v>42863</v>
      </c>
      <c r="C241" s="10">
        <f t="shared" si="21"/>
        <v>2017</v>
      </c>
      <c r="D241" s="10" t="s">
        <v>726</v>
      </c>
      <c r="E241" s="10" t="s">
        <v>241</v>
      </c>
      <c r="F241" s="10" t="s">
        <v>71</v>
      </c>
      <c r="G241" s="10" t="s">
        <v>72</v>
      </c>
      <c r="H241" s="10" t="s">
        <v>146</v>
      </c>
      <c r="I241" s="10" t="s">
        <v>57</v>
      </c>
      <c r="J241" s="10" t="s">
        <v>433</v>
      </c>
      <c r="K241" s="10" t="s">
        <v>81</v>
      </c>
      <c r="L241" s="10" t="s">
        <v>82</v>
      </c>
      <c r="M241" s="10" t="s">
        <v>83</v>
      </c>
      <c r="N241" s="71">
        <v>42865</v>
      </c>
      <c r="O241" s="10">
        <v>1151850</v>
      </c>
      <c r="P241" s="10">
        <v>1799850</v>
      </c>
      <c r="Q241" s="11">
        <f t="shared" si="22"/>
        <v>648000</v>
      </c>
      <c r="R241" s="10">
        <v>13</v>
      </c>
      <c r="S241" s="11">
        <f t="shared" si="23"/>
        <v>23326056</v>
      </c>
      <c r="T241" s="12">
        <v>0.04</v>
      </c>
      <c r="U241" s="76" t="str">
        <f>IF(T241&lt;3%,"Low",IF('Main Data'!T241&lt;5%,"Mid",IF('Main Data'!T241&lt;8%,"High","Super")))</f>
        <v>Mid</v>
      </c>
      <c r="V241" s="86" t="str">
        <f t="shared" si="24"/>
        <v>Qualified</v>
      </c>
    </row>
    <row r="242" spans="1:22" ht="15.75" customHeight="1" x14ac:dyDescent="0.3">
      <c r="A242" s="9" t="s">
        <v>727</v>
      </c>
      <c r="B242" s="71">
        <v>42864</v>
      </c>
      <c r="C242" s="10">
        <f t="shared" si="21"/>
        <v>2017</v>
      </c>
      <c r="D242" s="10" t="s">
        <v>728</v>
      </c>
      <c r="E242" s="10" t="s">
        <v>539</v>
      </c>
      <c r="F242" s="10" t="s">
        <v>71</v>
      </c>
      <c r="G242" s="10" t="s">
        <v>55</v>
      </c>
      <c r="H242" s="10" t="s">
        <v>146</v>
      </c>
      <c r="I242" s="10" t="s">
        <v>117</v>
      </c>
      <c r="J242" s="10" t="s">
        <v>93</v>
      </c>
      <c r="K242" s="10" t="s">
        <v>59</v>
      </c>
      <c r="L242" s="10" t="s">
        <v>67</v>
      </c>
      <c r="M242" s="10" t="s">
        <v>61</v>
      </c>
      <c r="N242" s="71">
        <v>42866</v>
      </c>
      <c r="O242" s="10">
        <v>16350.000000000002</v>
      </c>
      <c r="P242" s="10">
        <v>39000</v>
      </c>
      <c r="Q242" s="11">
        <f t="shared" si="22"/>
        <v>22650</v>
      </c>
      <c r="R242" s="10">
        <v>27</v>
      </c>
      <c r="S242" s="11">
        <f t="shared" si="23"/>
        <v>1049490</v>
      </c>
      <c r="T242" s="12">
        <v>0.09</v>
      </c>
      <c r="U242" s="76" t="str">
        <f>IF(T242&lt;3%,"Low",IF('Main Data'!T242&lt;5%,"Mid",IF('Main Data'!T242&lt;8%,"High","Super")))</f>
        <v>Super</v>
      </c>
      <c r="V242" s="86" t="str">
        <f t="shared" si="24"/>
        <v>Qualified</v>
      </c>
    </row>
    <row r="243" spans="1:22" ht="15.75" customHeight="1" x14ac:dyDescent="0.3">
      <c r="A243" s="9" t="s">
        <v>729</v>
      </c>
      <c r="B243" s="71">
        <v>42865</v>
      </c>
      <c r="C243" s="10">
        <f t="shared" si="21"/>
        <v>2017</v>
      </c>
      <c r="D243" s="10" t="s">
        <v>730</v>
      </c>
      <c r="E243" s="10" t="s">
        <v>340</v>
      </c>
      <c r="F243" s="10" t="s">
        <v>54</v>
      </c>
      <c r="G243" s="10" t="s">
        <v>87</v>
      </c>
      <c r="H243" s="10" t="s">
        <v>65</v>
      </c>
      <c r="I243" s="10" t="s">
        <v>92</v>
      </c>
      <c r="J243" s="10" t="s">
        <v>252</v>
      </c>
      <c r="K243" s="10" t="s">
        <v>253</v>
      </c>
      <c r="L243" s="10" t="s">
        <v>136</v>
      </c>
      <c r="M243" s="10" t="s">
        <v>61</v>
      </c>
      <c r="N243" s="71">
        <v>42872</v>
      </c>
      <c r="O243" s="10">
        <v>82500</v>
      </c>
      <c r="P243" s="10">
        <v>183300</v>
      </c>
      <c r="Q243" s="11">
        <f t="shared" si="22"/>
        <v>100800</v>
      </c>
      <c r="R243" s="10">
        <v>19</v>
      </c>
      <c r="S243" s="11">
        <f t="shared" si="23"/>
        <v>3466203</v>
      </c>
      <c r="T243" s="12">
        <v>0.09</v>
      </c>
      <c r="U243" s="76" t="str">
        <f>IF(T243&lt;3%,"Low",IF('Main Data'!T243&lt;5%,"Mid",IF('Main Data'!T243&lt;8%,"High","Super")))</f>
        <v>Super</v>
      </c>
      <c r="V243" s="86" t="str">
        <f t="shared" si="24"/>
        <v>Qualified</v>
      </c>
    </row>
    <row r="244" spans="1:22" ht="15.75" customHeight="1" x14ac:dyDescent="0.3">
      <c r="A244" s="9" t="s">
        <v>731</v>
      </c>
      <c r="B244" s="71">
        <v>42865</v>
      </c>
      <c r="C244" s="10">
        <f t="shared" si="21"/>
        <v>2017</v>
      </c>
      <c r="D244" s="10" t="s">
        <v>732</v>
      </c>
      <c r="E244" s="10" t="s">
        <v>733</v>
      </c>
      <c r="F244" s="10" t="s">
        <v>71</v>
      </c>
      <c r="G244" s="10" t="s">
        <v>72</v>
      </c>
      <c r="H244" s="10" t="s">
        <v>146</v>
      </c>
      <c r="I244" s="10" t="s">
        <v>74</v>
      </c>
      <c r="J244" s="10" t="s">
        <v>197</v>
      </c>
      <c r="K244" s="10" t="s">
        <v>81</v>
      </c>
      <c r="L244" s="10" t="s">
        <v>60</v>
      </c>
      <c r="M244" s="10" t="s">
        <v>61</v>
      </c>
      <c r="N244" s="71">
        <v>42866</v>
      </c>
      <c r="O244" s="10">
        <v>151050</v>
      </c>
      <c r="P244" s="10">
        <v>239700</v>
      </c>
      <c r="Q244" s="11">
        <f t="shared" si="22"/>
        <v>88650</v>
      </c>
      <c r="R244" s="10">
        <v>8</v>
      </c>
      <c r="S244" s="11">
        <f t="shared" si="23"/>
        <v>1908012</v>
      </c>
      <c r="T244" s="12">
        <v>0.04</v>
      </c>
      <c r="U244" s="76" t="str">
        <f>IF(T244&lt;3%,"Low",IF('Main Data'!T244&lt;5%,"Mid",IF('Main Data'!T244&lt;8%,"High","Super")))</f>
        <v>Mid</v>
      </c>
      <c r="V244" s="86" t="str">
        <f t="shared" si="24"/>
        <v>Not Qualified</v>
      </c>
    </row>
    <row r="245" spans="1:22" ht="15.75" customHeight="1" x14ac:dyDescent="0.3">
      <c r="A245" s="9" t="s">
        <v>734</v>
      </c>
      <c r="B245" s="71">
        <v>42866</v>
      </c>
      <c r="C245" s="10">
        <f t="shared" si="21"/>
        <v>2017</v>
      </c>
      <c r="D245" s="10" t="s">
        <v>735</v>
      </c>
      <c r="E245" s="10" t="s">
        <v>169</v>
      </c>
      <c r="F245" s="10" t="s">
        <v>54</v>
      </c>
      <c r="G245" s="10" t="s">
        <v>87</v>
      </c>
      <c r="H245" s="10" t="s">
        <v>65</v>
      </c>
      <c r="I245" s="10" t="s">
        <v>57</v>
      </c>
      <c r="J245" s="10" t="s">
        <v>113</v>
      </c>
      <c r="K245" s="10" t="s">
        <v>59</v>
      </c>
      <c r="L245" s="10" t="s">
        <v>60</v>
      </c>
      <c r="M245" s="10" t="s">
        <v>61</v>
      </c>
      <c r="N245" s="71">
        <v>42866</v>
      </c>
      <c r="O245" s="10">
        <v>79950</v>
      </c>
      <c r="P245" s="10">
        <v>129000</v>
      </c>
      <c r="Q245" s="11">
        <f t="shared" si="22"/>
        <v>49050</v>
      </c>
      <c r="R245" s="10">
        <v>4</v>
      </c>
      <c r="S245" s="11">
        <f t="shared" si="23"/>
        <v>510840</v>
      </c>
      <c r="T245" s="12">
        <v>0.04</v>
      </c>
      <c r="U245" s="76" t="str">
        <f>IF(T245&lt;3%,"Low",IF('Main Data'!T245&lt;5%,"Mid",IF('Main Data'!T245&lt;8%,"High","Super")))</f>
        <v>Mid</v>
      </c>
      <c r="V245" s="86" t="str">
        <f t="shared" si="24"/>
        <v>Not Qualified</v>
      </c>
    </row>
    <row r="246" spans="1:22" ht="15.75" customHeight="1" x14ac:dyDescent="0.3">
      <c r="A246" s="9" t="s">
        <v>736</v>
      </c>
      <c r="B246" s="71">
        <v>42868</v>
      </c>
      <c r="C246" s="10">
        <f t="shared" si="21"/>
        <v>2017</v>
      </c>
      <c r="D246" s="10" t="s">
        <v>737</v>
      </c>
      <c r="E246" s="10" t="s">
        <v>111</v>
      </c>
      <c r="F246" s="10" t="s">
        <v>71</v>
      </c>
      <c r="G246" s="10" t="s">
        <v>106</v>
      </c>
      <c r="H246" s="10" t="s">
        <v>112</v>
      </c>
      <c r="I246" s="10" t="s">
        <v>57</v>
      </c>
      <c r="J246" s="10" t="s">
        <v>108</v>
      </c>
      <c r="K246" s="10" t="s">
        <v>59</v>
      </c>
      <c r="L246" s="10" t="s">
        <v>60</v>
      </c>
      <c r="M246" s="10" t="s">
        <v>61</v>
      </c>
      <c r="N246" s="71">
        <v>42871</v>
      </c>
      <c r="O246" s="10">
        <v>814350</v>
      </c>
      <c r="P246" s="10">
        <v>1357200</v>
      </c>
      <c r="Q246" s="11">
        <f t="shared" si="22"/>
        <v>542850</v>
      </c>
      <c r="R246" s="10">
        <v>27</v>
      </c>
      <c r="S246" s="11">
        <f t="shared" si="23"/>
        <v>36644400</v>
      </c>
      <c r="T246" s="12">
        <v>0</v>
      </c>
      <c r="U246" s="76" t="str">
        <f>IF(T246&lt;3%,"Low",IF('Main Data'!T246&lt;5%,"Mid",IF('Main Data'!T246&lt;8%,"High","Super")))</f>
        <v>Low</v>
      </c>
      <c r="V246" s="86" t="str">
        <f t="shared" si="24"/>
        <v>Qualified</v>
      </c>
    </row>
    <row r="247" spans="1:22" ht="15.75" customHeight="1" x14ac:dyDescent="0.3">
      <c r="A247" s="9" t="s">
        <v>738</v>
      </c>
      <c r="B247" s="71">
        <v>42869</v>
      </c>
      <c r="C247" s="10">
        <f t="shared" si="21"/>
        <v>2017</v>
      </c>
      <c r="D247" s="10" t="s">
        <v>739</v>
      </c>
      <c r="E247" s="10" t="s">
        <v>740</v>
      </c>
      <c r="F247" s="10" t="s">
        <v>71</v>
      </c>
      <c r="G247" s="10" t="s">
        <v>72</v>
      </c>
      <c r="H247" s="10" t="s">
        <v>97</v>
      </c>
      <c r="I247" s="10" t="s">
        <v>74</v>
      </c>
      <c r="J247" s="10" t="s">
        <v>256</v>
      </c>
      <c r="K247" s="10" t="s">
        <v>59</v>
      </c>
      <c r="L247" s="10" t="s">
        <v>60</v>
      </c>
      <c r="M247" s="10" t="s">
        <v>61</v>
      </c>
      <c r="N247" s="71">
        <v>42871</v>
      </c>
      <c r="O247" s="10">
        <v>204600</v>
      </c>
      <c r="P247" s="10">
        <v>314700</v>
      </c>
      <c r="Q247" s="11">
        <f t="shared" si="22"/>
        <v>110100</v>
      </c>
      <c r="R247" s="10">
        <v>31</v>
      </c>
      <c r="S247" s="11">
        <f t="shared" si="23"/>
        <v>9727377</v>
      </c>
      <c r="T247" s="12">
        <v>0.09</v>
      </c>
      <c r="U247" s="76" t="str">
        <f>IF(T247&lt;3%,"Low",IF('Main Data'!T247&lt;5%,"Mid",IF('Main Data'!T247&lt;8%,"High","Super")))</f>
        <v>Super</v>
      </c>
      <c r="V247" s="86" t="str">
        <f t="shared" si="24"/>
        <v>Qualified</v>
      </c>
    </row>
    <row r="248" spans="1:22" ht="15.75" customHeight="1" x14ac:dyDescent="0.3">
      <c r="A248" s="9" t="s">
        <v>741</v>
      </c>
      <c r="B248" s="71">
        <v>42869</v>
      </c>
      <c r="C248" s="10">
        <f t="shared" si="21"/>
        <v>2017</v>
      </c>
      <c r="D248" s="10" t="s">
        <v>742</v>
      </c>
      <c r="E248" s="10" t="s">
        <v>455</v>
      </c>
      <c r="F248" s="10" t="s">
        <v>71</v>
      </c>
      <c r="G248" s="10" t="s">
        <v>106</v>
      </c>
      <c r="H248" s="10" t="s">
        <v>155</v>
      </c>
      <c r="I248" s="10" t="s">
        <v>117</v>
      </c>
      <c r="J248" s="10" t="s">
        <v>297</v>
      </c>
      <c r="K248" s="10" t="s">
        <v>59</v>
      </c>
      <c r="L248" s="10" t="s">
        <v>67</v>
      </c>
      <c r="M248" s="10" t="s">
        <v>61</v>
      </c>
      <c r="N248" s="71">
        <v>42871</v>
      </c>
      <c r="O248" s="10">
        <v>52200</v>
      </c>
      <c r="P248" s="10">
        <v>81450</v>
      </c>
      <c r="Q248" s="11">
        <f t="shared" si="22"/>
        <v>29250</v>
      </c>
      <c r="R248" s="10">
        <v>2</v>
      </c>
      <c r="S248" s="11">
        <f t="shared" si="23"/>
        <v>154755</v>
      </c>
      <c r="T248" s="12">
        <v>0.1</v>
      </c>
      <c r="U248" s="76" t="str">
        <f>IF(T248&lt;3%,"Low",IF('Main Data'!T248&lt;5%,"Mid",IF('Main Data'!T248&lt;8%,"High","Super")))</f>
        <v>Super</v>
      </c>
      <c r="V248" s="86" t="str">
        <f t="shared" si="24"/>
        <v>Not Qualified</v>
      </c>
    </row>
    <row r="249" spans="1:22" ht="15.75" customHeight="1" x14ac:dyDescent="0.3">
      <c r="A249" s="9" t="s">
        <v>743</v>
      </c>
      <c r="B249" s="71">
        <v>42872</v>
      </c>
      <c r="C249" s="10">
        <f t="shared" si="21"/>
        <v>2017</v>
      </c>
      <c r="D249" s="10" t="s">
        <v>744</v>
      </c>
      <c r="E249" s="10" t="s">
        <v>449</v>
      </c>
      <c r="F249" s="10" t="s">
        <v>54</v>
      </c>
      <c r="G249" s="10" t="s">
        <v>106</v>
      </c>
      <c r="H249" s="10" t="s">
        <v>65</v>
      </c>
      <c r="I249" s="10" t="s">
        <v>92</v>
      </c>
      <c r="J249" s="10" t="s">
        <v>284</v>
      </c>
      <c r="K249" s="10" t="s">
        <v>59</v>
      </c>
      <c r="L249" s="10" t="s">
        <v>60</v>
      </c>
      <c r="M249" s="10" t="s">
        <v>61</v>
      </c>
      <c r="N249" s="71">
        <v>42877</v>
      </c>
      <c r="O249" s="10">
        <v>33750</v>
      </c>
      <c r="P249" s="10">
        <v>55350</v>
      </c>
      <c r="Q249" s="11">
        <f t="shared" si="22"/>
        <v>21600</v>
      </c>
      <c r="R249" s="10">
        <v>20</v>
      </c>
      <c r="S249" s="11">
        <f t="shared" si="23"/>
        <v>1102572</v>
      </c>
      <c r="T249" s="12">
        <v>0.08</v>
      </c>
      <c r="U249" s="76" t="str">
        <f>IF(T249&lt;3%,"Low",IF('Main Data'!T249&lt;5%,"Mid",IF('Main Data'!T249&lt;8%,"High","Super")))</f>
        <v>Super</v>
      </c>
      <c r="V249" s="86" t="str">
        <f t="shared" si="24"/>
        <v>Qualified</v>
      </c>
    </row>
    <row r="250" spans="1:22" ht="15.75" customHeight="1" x14ac:dyDescent="0.3">
      <c r="A250" s="9" t="s">
        <v>745</v>
      </c>
      <c r="B250" s="71">
        <v>42873</v>
      </c>
      <c r="C250" s="10">
        <f t="shared" si="21"/>
        <v>2017</v>
      </c>
      <c r="D250" s="10" t="s">
        <v>746</v>
      </c>
      <c r="E250" s="10" t="s">
        <v>432</v>
      </c>
      <c r="F250" s="10" t="s">
        <v>71</v>
      </c>
      <c r="G250" s="10" t="s">
        <v>106</v>
      </c>
      <c r="H250" s="10" t="s">
        <v>88</v>
      </c>
      <c r="I250" s="10" t="s">
        <v>74</v>
      </c>
      <c r="J250" s="10" t="s">
        <v>398</v>
      </c>
      <c r="K250" s="10" t="s">
        <v>81</v>
      </c>
      <c r="L250" s="10" t="s">
        <v>60</v>
      </c>
      <c r="M250" s="10" t="s">
        <v>61</v>
      </c>
      <c r="N250" s="71">
        <v>42874</v>
      </c>
      <c r="O250" s="10">
        <v>817800</v>
      </c>
      <c r="P250" s="10">
        <v>1514550</v>
      </c>
      <c r="Q250" s="11">
        <f t="shared" si="22"/>
        <v>696750</v>
      </c>
      <c r="R250" s="10">
        <v>15</v>
      </c>
      <c r="S250" s="11">
        <f t="shared" si="23"/>
        <v>22597086</v>
      </c>
      <c r="T250" s="12">
        <v>0.08</v>
      </c>
      <c r="U250" s="76" t="str">
        <f>IF(T250&lt;3%,"Low",IF('Main Data'!T250&lt;5%,"Mid",IF('Main Data'!T250&lt;8%,"High","Super")))</f>
        <v>Super</v>
      </c>
      <c r="V250" s="86" t="str">
        <f t="shared" si="24"/>
        <v>Qualified</v>
      </c>
    </row>
    <row r="251" spans="1:22" ht="15.75" customHeight="1" x14ac:dyDescent="0.3">
      <c r="A251" s="9" t="s">
        <v>747</v>
      </c>
      <c r="B251" s="71">
        <v>42875</v>
      </c>
      <c r="C251" s="10">
        <f t="shared" si="21"/>
        <v>2017</v>
      </c>
      <c r="D251" s="10" t="s">
        <v>617</v>
      </c>
      <c r="E251" s="10" t="s">
        <v>618</v>
      </c>
      <c r="F251" s="10" t="s">
        <v>71</v>
      </c>
      <c r="G251" s="10" t="s">
        <v>106</v>
      </c>
      <c r="H251" s="10" t="s">
        <v>112</v>
      </c>
      <c r="I251" s="10" t="s">
        <v>117</v>
      </c>
      <c r="J251" s="10" t="s">
        <v>406</v>
      </c>
      <c r="K251" s="10" t="s">
        <v>81</v>
      </c>
      <c r="L251" s="10" t="s">
        <v>82</v>
      </c>
      <c r="M251" s="10" t="s">
        <v>83</v>
      </c>
      <c r="N251" s="71">
        <v>42876</v>
      </c>
      <c r="O251" s="10">
        <v>4184850</v>
      </c>
      <c r="P251" s="10">
        <v>6749850</v>
      </c>
      <c r="Q251" s="11">
        <f t="shared" si="22"/>
        <v>2565000</v>
      </c>
      <c r="R251" s="10">
        <v>39</v>
      </c>
      <c r="S251" s="11">
        <f t="shared" si="23"/>
        <v>262704162</v>
      </c>
      <c r="T251" s="12">
        <v>0.08</v>
      </c>
      <c r="U251" s="76" t="str">
        <f>IF(T251&lt;3%,"Low",IF('Main Data'!T251&lt;5%,"Mid",IF('Main Data'!T251&lt;8%,"High","Super")))</f>
        <v>Super</v>
      </c>
      <c r="V251" s="86" t="str">
        <f t="shared" si="24"/>
        <v>Qualified</v>
      </c>
    </row>
    <row r="252" spans="1:22" ht="15.75" customHeight="1" x14ac:dyDescent="0.3">
      <c r="A252" s="9" t="s">
        <v>748</v>
      </c>
      <c r="B252" s="71">
        <v>42877</v>
      </c>
      <c r="C252" s="10">
        <f t="shared" si="21"/>
        <v>2017</v>
      </c>
      <c r="D252" s="10" t="s">
        <v>749</v>
      </c>
      <c r="E252" s="10" t="s">
        <v>750</v>
      </c>
      <c r="F252" s="10" t="s">
        <v>54</v>
      </c>
      <c r="G252" s="10" t="s">
        <v>72</v>
      </c>
      <c r="H252" s="10" t="s">
        <v>56</v>
      </c>
      <c r="I252" s="10" t="s">
        <v>92</v>
      </c>
      <c r="J252" s="10" t="s">
        <v>751</v>
      </c>
      <c r="K252" s="10" t="s">
        <v>81</v>
      </c>
      <c r="L252" s="10" t="s">
        <v>459</v>
      </c>
      <c r="M252" s="10" t="s">
        <v>61</v>
      </c>
      <c r="N252" s="71">
        <v>42886</v>
      </c>
      <c r="O252" s="10">
        <v>5669850</v>
      </c>
      <c r="P252" s="10">
        <v>8999850</v>
      </c>
      <c r="Q252" s="11">
        <f t="shared" si="22"/>
        <v>3330000</v>
      </c>
      <c r="R252" s="10">
        <v>48</v>
      </c>
      <c r="S252" s="11">
        <f t="shared" si="23"/>
        <v>431272812</v>
      </c>
      <c r="T252" s="12">
        <v>0.08</v>
      </c>
      <c r="U252" s="76" t="str">
        <f>IF(T252&lt;3%,"Low",IF('Main Data'!T252&lt;5%,"Mid",IF('Main Data'!T252&lt;8%,"High","Super")))</f>
        <v>Super</v>
      </c>
      <c r="V252" s="86" t="str">
        <f t="shared" si="24"/>
        <v>Qualified</v>
      </c>
    </row>
    <row r="253" spans="1:22" ht="15.75" customHeight="1" x14ac:dyDescent="0.3">
      <c r="A253" s="9" t="s">
        <v>752</v>
      </c>
      <c r="B253" s="71">
        <v>42877</v>
      </c>
      <c r="C253" s="10">
        <f t="shared" si="21"/>
        <v>2017</v>
      </c>
      <c r="D253" s="10" t="s">
        <v>749</v>
      </c>
      <c r="E253" s="10" t="s">
        <v>750</v>
      </c>
      <c r="F253" s="10" t="s">
        <v>54</v>
      </c>
      <c r="G253" s="10" t="s">
        <v>72</v>
      </c>
      <c r="H253" s="10" t="s">
        <v>56</v>
      </c>
      <c r="I253" s="10" t="s">
        <v>92</v>
      </c>
      <c r="J253" s="10" t="s">
        <v>753</v>
      </c>
      <c r="K253" s="10" t="s">
        <v>59</v>
      </c>
      <c r="L253" s="10" t="s">
        <v>67</v>
      </c>
      <c r="M253" s="10" t="s">
        <v>76</v>
      </c>
      <c r="N253" s="71">
        <v>42882</v>
      </c>
      <c r="O253" s="10">
        <v>38850</v>
      </c>
      <c r="P253" s="10">
        <v>59700</v>
      </c>
      <c r="Q253" s="11">
        <f t="shared" si="22"/>
        <v>20850</v>
      </c>
      <c r="R253" s="10">
        <v>11</v>
      </c>
      <c r="S253" s="11">
        <f t="shared" si="23"/>
        <v>650730</v>
      </c>
      <c r="T253" s="12">
        <v>0.1</v>
      </c>
      <c r="U253" s="76" t="str">
        <f>IF(T253&lt;3%,"Low",IF('Main Data'!T253&lt;5%,"Mid",IF('Main Data'!T253&lt;8%,"High","Super")))</f>
        <v>Super</v>
      </c>
      <c r="V253" s="86" t="str">
        <f t="shared" si="24"/>
        <v>Qualified</v>
      </c>
    </row>
    <row r="254" spans="1:22" ht="15.75" customHeight="1" x14ac:dyDescent="0.3">
      <c r="A254" s="9" t="s">
        <v>754</v>
      </c>
      <c r="B254" s="71">
        <v>42879</v>
      </c>
      <c r="C254" s="10">
        <f t="shared" si="21"/>
        <v>2017</v>
      </c>
      <c r="D254" s="10" t="s">
        <v>755</v>
      </c>
      <c r="E254" s="10" t="s">
        <v>756</v>
      </c>
      <c r="F254" s="10" t="s">
        <v>71</v>
      </c>
      <c r="G254" s="10" t="s">
        <v>72</v>
      </c>
      <c r="H254" s="10" t="s">
        <v>146</v>
      </c>
      <c r="I254" s="10" t="s">
        <v>92</v>
      </c>
      <c r="J254" s="10" t="s">
        <v>446</v>
      </c>
      <c r="K254" s="10" t="s">
        <v>59</v>
      </c>
      <c r="L254" s="10" t="s">
        <v>60</v>
      </c>
      <c r="M254" s="10" t="s">
        <v>61</v>
      </c>
      <c r="N254" s="71">
        <v>42883</v>
      </c>
      <c r="O254" s="10">
        <v>33900</v>
      </c>
      <c r="P254" s="10">
        <v>53700</v>
      </c>
      <c r="Q254" s="11">
        <f t="shared" si="22"/>
        <v>19800</v>
      </c>
      <c r="R254" s="10">
        <v>42</v>
      </c>
      <c r="S254" s="11">
        <f t="shared" si="23"/>
        <v>2254863</v>
      </c>
      <c r="T254" s="12">
        <v>0.01</v>
      </c>
      <c r="U254" s="76" t="str">
        <f>IF(T254&lt;3%,"Low",IF('Main Data'!T254&lt;5%,"Mid",IF('Main Data'!T254&lt;8%,"High","Super")))</f>
        <v>Low</v>
      </c>
      <c r="V254" s="86" t="str">
        <f t="shared" si="24"/>
        <v>Qualified</v>
      </c>
    </row>
    <row r="255" spans="1:22" ht="15.75" customHeight="1" x14ac:dyDescent="0.3">
      <c r="A255" s="9" t="s">
        <v>757</v>
      </c>
      <c r="B255" s="71">
        <v>42880</v>
      </c>
      <c r="C255" s="10">
        <f t="shared" si="21"/>
        <v>2017</v>
      </c>
      <c r="D255" s="10" t="s">
        <v>758</v>
      </c>
      <c r="E255" s="10" t="s">
        <v>233</v>
      </c>
      <c r="F255" s="10" t="s">
        <v>54</v>
      </c>
      <c r="G255" s="10" t="s">
        <v>106</v>
      </c>
      <c r="H255" s="10" t="s">
        <v>65</v>
      </c>
      <c r="I255" s="10" t="s">
        <v>74</v>
      </c>
      <c r="J255" s="10" t="s">
        <v>226</v>
      </c>
      <c r="K255" s="10" t="s">
        <v>81</v>
      </c>
      <c r="L255" s="10" t="s">
        <v>227</v>
      </c>
      <c r="M255" s="10" t="s">
        <v>61</v>
      </c>
      <c r="N255" s="71">
        <v>42881</v>
      </c>
      <c r="O255" s="10">
        <v>132300</v>
      </c>
      <c r="P255" s="10">
        <v>314850</v>
      </c>
      <c r="Q255" s="11">
        <f t="shared" si="22"/>
        <v>182550</v>
      </c>
      <c r="R255" s="10">
        <v>42</v>
      </c>
      <c r="S255" s="11">
        <f t="shared" si="23"/>
        <v>13201660.5</v>
      </c>
      <c r="T255" s="12">
        <v>7.0000000000000007E-2</v>
      </c>
      <c r="U255" s="76" t="str">
        <f>IF(T255&lt;3%,"Low",IF('Main Data'!T255&lt;5%,"Mid",IF('Main Data'!T255&lt;8%,"High","Super")))</f>
        <v>High</v>
      </c>
      <c r="V255" s="86" t="str">
        <f t="shared" si="24"/>
        <v>Qualified</v>
      </c>
    </row>
    <row r="256" spans="1:22" ht="15.75" customHeight="1" x14ac:dyDescent="0.3">
      <c r="A256" s="9" t="s">
        <v>759</v>
      </c>
      <c r="B256" s="71">
        <v>42880</v>
      </c>
      <c r="C256" s="10">
        <f t="shared" si="21"/>
        <v>2017</v>
      </c>
      <c r="D256" s="10" t="s">
        <v>760</v>
      </c>
      <c r="E256" s="10" t="s">
        <v>607</v>
      </c>
      <c r="F256" s="10" t="s">
        <v>71</v>
      </c>
      <c r="G256" s="10" t="s">
        <v>87</v>
      </c>
      <c r="H256" s="10" t="s">
        <v>185</v>
      </c>
      <c r="I256" s="10" t="s">
        <v>92</v>
      </c>
      <c r="J256" s="10" t="s">
        <v>761</v>
      </c>
      <c r="K256" s="10" t="s">
        <v>59</v>
      </c>
      <c r="L256" s="10" t="s">
        <v>60</v>
      </c>
      <c r="M256" s="10" t="s">
        <v>76</v>
      </c>
      <c r="N256" s="71">
        <v>42882</v>
      </c>
      <c r="O256" s="10">
        <v>781050</v>
      </c>
      <c r="P256" s="10">
        <v>1259700</v>
      </c>
      <c r="Q256" s="11">
        <f t="shared" si="22"/>
        <v>478650</v>
      </c>
      <c r="R256" s="10">
        <v>9</v>
      </c>
      <c r="S256" s="11">
        <f t="shared" si="23"/>
        <v>11274315</v>
      </c>
      <c r="T256" s="12">
        <v>0.05</v>
      </c>
      <c r="U256" s="76" t="str">
        <f>IF(T256&lt;3%,"Low",IF('Main Data'!T256&lt;5%,"Mid",IF('Main Data'!T256&lt;8%,"High","Super")))</f>
        <v>High</v>
      </c>
      <c r="V256" s="86" t="str">
        <f t="shared" si="24"/>
        <v>Qualified</v>
      </c>
    </row>
    <row r="257" spans="1:22" ht="15.75" customHeight="1" x14ac:dyDescent="0.3">
      <c r="A257" s="9" t="s">
        <v>762</v>
      </c>
      <c r="B257" s="71">
        <v>42882</v>
      </c>
      <c r="C257" s="10">
        <f t="shared" si="21"/>
        <v>2017</v>
      </c>
      <c r="D257" s="10" t="s">
        <v>763</v>
      </c>
      <c r="E257" s="10" t="s">
        <v>237</v>
      </c>
      <c r="F257" s="10" t="s">
        <v>71</v>
      </c>
      <c r="G257" s="10" t="s">
        <v>55</v>
      </c>
      <c r="H257" s="10" t="s">
        <v>112</v>
      </c>
      <c r="I257" s="10" t="s">
        <v>57</v>
      </c>
      <c r="J257" s="10" t="s">
        <v>406</v>
      </c>
      <c r="K257" s="10" t="s">
        <v>81</v>
      </c>
      <c r="L257" s="10" t="s">
        <v>459</v>
      </c>
      <c r="M257" s="10" t="s">
        <v>61</v>
      </c>
      <c r="N257" s="71">
        <v>42883</v>
      </c>
      <c r="O257" s="10">
        <v>3240000</v>
      </c>
      <c r="P257" s="10">
        <v>6749850</v>
      </c>
      <c r="Q257" s="11">
        <f t="shared" si="22"/>
        <v>3509850</v>
      </c>
      <c r="R257" s="10">
        <v>5</v>
      </c>
      <c r="S257" s="11">
        <f t="shared" si="23"/>
        <v>33614253</v>
      </c>
      <c r="T257" s="12">
        <v>0.02</v>
      </c>
      <c r="U257" s="76" t="str">
        <f>IF(T257&lt;3%,"Low",IF('Main Data'!T257&lt;5%,"Mid",IF('Main Data'!T257&lt;8%,"High","Super")))</f>
        <v>Low</v>
      </c>
      <c r="V257" s="86" t="str">
        <f t="shared" si="24"/>
        <v>Qualified</v>
      </c>
    </row>
    <row r="258" spans="1:22" ht="15.75" customHeight="1" x14ac:dyDescent="0.3">
      <c r="A258" s="9" t="s">
        <v>764</v>
      </c>
      <c r="B258" s="71">
        <v>42883</v>
      </c>
      <c r="C258" s="10">
        <f t="shared" si="21"/>
        <v>2017</v>
      </c>
      <c r="D258" s="10" t="s">
        <v>328</v>
      </c>
      <c r="E258" s="10" t="s">
        <v>70</v>
      </c>
      <c r="F258" s="10" t="s">
        <v>71</v>
      </c>
      <c r="G258" s="10" t="s">
        <v>87</v>
      </c>
      <c r="H258" s="10" t="s">
        <v>73</v>
      </c>
      <c r="I258" s="10" t="s">
        <v>57</v>
      </c>
      <c r="J258" s="10" t="s">
        <v>765</v>
      </c>
      <c r="K258" s="10" t="s">
        <v>59</v>
      </c>
      <c r="L258" s="10" t="s">
        <v>67</v>
      </c>
      <c r="M258" s="10" t="s">
        <v>61</v>
      </c>
      <c r="N258" s="71">
        <v>42883</v>
      </c>
      <c r="O258" s="10">
        <v>32400.000000000004</v>
      </c>
      <c r="P258" s="10">
        <v>57750</v>
      </c>
      <c r="Q258" s="11">
        <f t="shared" si="22"/>
        <v>25349.999999999996</v>
      </c>
      <c r="R258" s="10">
        <v>31</v>
      </c>
      <c r="S258" s="11">
        <f t="shared" si="23"/>
        <v>1785052.5</v>
      </c>
      <c r="T258" s="12">
        <v>0.09</v>
      </c>
      <c r="U258" s="76" t="str">
        <f>IF(T258&lt;3%,"Low",IF('Main Data'!T258&lt;5%,"Mid",IF('Main Data'!T258&lt;8%,"High","Super")))</f>
        <v>Super</v>
      </c>
      <c r="V258" s="86" t="str">
        <f t="shared" si="24"/>
        <v>Qualified</v>
      </c>
    </row>
    <row r="259" spans="1:22" ht="15.75" customHeight="1" x14ac:dyDescent="0.3">
      <c r="A259" s="9" t="s">
        <v>766</v>
      </c>
      <c r="B259" s="71">
        <v>42885</v>
      </c>
      <c r="C259" s="10">
        <f t="shared" si="21"/>
        <v>2017</v>
      </c>
      <c r="D259" s="10" t="s">
        <v>767</v>
      </c>
      <c r="E259" s="10" t="s">
        <v>334</v>
      </c>
      <c r="F259" s="10" t="s">
        <v>54</v>
      </c>
      <c r="G259" s="10" t="s">
        <v>55</v>
      </c>
      <c r="H259" s="10" t="s">
        <v>65</v>
      </c>
      <c r="I259" s="10" t="s">
        <v>117</v>
      </c>
      <c r="J259" s="10" t="s">
        <v>768</v>
      </c>
      <c r="K259" s="10" t="s">
        <v>59</v>
      </c>
      <c r="L259" s="10" t="s">
        <v>67</v>
      </c>
      <c r="M259" s="10" t="s">
        <v>61</v>
      </c>
      <c r="N259" s="71">
        <v>42886</v>
      </c>
      <c r="O259" s="10">
        <v>17250</v>
      </c>
      <c r="P259" s="10">
        <v>40050</v>
      </c>
      <c r="Q259" s="11">
        <f t="shared" si="22"/>
        <v>22800</v>
      </c>
      <c r="R259" s="10">
        <v>19</v>
      </c>
      <c r="S259" s="11">
        <f t="shared" si="23"/>
        <v>759748.5</v>
      </c>
      <c r="T259" s="12">
        <v>0.03</v>
      </c>
      <c r="U259" s="76" t="str">
        <f>IF(T259&lt;3%,"Low",IF('Main Data'!T259&lt;5%,"Mid",IF('Main Data'!T259&lt;8%,"High","Super")))</f>
        <v>Mid</v>
      </c>
      <c r="V259" s="86" t="str">
        <f t="shared" si="24"/>
        <v>Qualified</v>
      </c>
    </row>
    <row r="260" spans="1:22" ht="15.75" customHeight="1" x14ac:dyDescent="0.3">
      <c r="A260" s="9" t="s">
        <v>769</v>
      </c>
      <c r="B260" s="71">
        <v>42885</v>
      </c>
      <c r="C260" s="10">
        <f t="shared" si="21"/>
        <v>2017</v>
      </c>
      <c r="D260" s="10" t="s">
        <v>770</v>
      </c>
      <c r="E260" s="10" t="s">
        <v>539</v>
      </c>
      <c r="F260" s="10" t="s">
        <v>71</v>
      </c>
      <c r="G260" s="10" t="s">
        <v>72</v>
      </c>
      <c r="H260" s="10" t="s">
        <v>146</v>
      </c>
      <c r="I260" s="10" t="s">
        <v>92</v>
      </c>
      <c r="J260" s="10" t="s">
        <v>771</v>
      </c>
      <c r="K260" s="10" t="s">
        <v>59</v>
      </c>
      <c r="L260" s="10" t="s">
        <v>67</v>
      </c>
      <c r="M260" s="10" t="s">
        <v>76</v>
      </c>
      <c r="N260" s="71">
        <v>42890</v>
      </c>
      <c r="O260" s="10">
        <v>23550</v>
      </c>
      <c r="P260" s="10">
        <v>49200</v>
      </c>
      <c r="Q260" s="11">
        <f t="shared" si="22"/>
        <v>25650</v>
      </c>
      <c r="R260" s="10">
        <v>44</v>
      </c>
      <c r="S260" s="11">
        <f t="shared" si="23"/>
        <v>2164800</v>
      </c>
      <c r="T260" s="12">
        <v>0</v>
      </c>
      <c r="U260" s="76" t="str">
        <f>IF(T260&lt;3%,"Low",IF('Main Data'!T260&lt;5%,"Mid",IF('Main Data'!T260&lt;8%,"High","Super")))</f>
        <v>Low</v>
      </c>
      <c r="V260" s="86" t="str">
        <f t="shared" si="24"/>
        <v>Qualified</v>
      </c>
    </row>
    <row r="261" spans="1:22" ht="15.75" customHeight="1" x14ac:dyDescent="0.3">
      <c r="A261" s="9" t="s">
        <v>772</v>
      </c>
      <c r="B261" s="71">
        <v>42886</v>
      </c>
      <c r="C261" s="10">
        <f t="shared" ref="C261:C324" si="25">YEAR(B261)</f>
        <v>2017</v>
      </c>
      <c r="D261" s="10" t="s">
        <v>773</v>
      </c>
      <c r="E261" s="10" t="s">
        <v>116</v>
      </c>
      <c r="F261" s="10" t="s">
        <v>54</v>
      </c>
      <c r="G261" s="10" t="s">
        <v>72</v>
      </c>
      <c r="H261" s="10" t="s">
        <v>56</v>
      </c>
      <c r="I261" s="10" t="s">
        <v>57</v>
      </c>
      <c r="J261" s="10" t="s">
        <v>226</v>
      </c>
      <c r="K261" s="10" t="s">
        <v>81</v>
      </c>
      <c r="L261" s="10" t="s">
        <v>227</v>
      </c>
      <c r="M261" s="10" t="s">
        <v>61</v>
      </c>
      <c r="N261" s="71">
        <v>42888</v>
      </c>
      <c r="O261" s="10">
        <v>132300</v>
      </c>
      <c r="P261" s="10">
        <v>314850</v>
      </c>
      <c r="Q261" s="11">
        <f t="shared" ref="Q261:Q324" si="26">P261-O261</f>
        <v>182550</v>
      </c>
      <c r="R261" s="10">
        <v>24</v>
      </c>
      <c r="S261" s="11">
        <f t="shared" ref="S261:S324" si="27">(R261*P261)-(P261*T261)</f>
        <v>7553251.5</v>
      </c>
      <c r="T261" s="12">
        <v>0.01</v>
      </c>
      <c r="U261" s="76" t="str">
        <f>IF(T261&lt;3%,"Low",IF('Main Data'!T261&lt;5%,"Mid",IF('Main Data'!T261&lt;8%,"High","Super")))</f>
        <v>Low</v>
      </c>
      <c r="V261" s="86" t="str">
        <f t="shared" ref="V261:V324" si="28">IF(OR(R261&gt;10,S261&gt;2000000),"Qualified","Not Qualified")</f>
        <v>Qualified</v>
      </c>
    </row>
    <row r="262" spans="1:22" ht="15.75" customHeight="1" x14ac:dyDescent="0.3">
      <c r="A262" s="9" t="s">
        <v>774</v>
      </c>
      <c r="B262" s="71">
        <v>42892</v>
      </c>
      <c r="C262" s="10">
        <f t="shared" si="25"/>
        <v>2017</v>
      </c>
      <c r="D262" s="10" t="s">
        <v>569</v>
      </c>
      <c r="E262" s="10" t="s">
        <v>64</v>
      </c>
      <c r="F262" s="10" t="s">
        <v>71</v>
      </c>
      <c r="G262" s="10" t="s">
        <v>72</v>
      </c>
      <c r="H262" s="10" t="s">
        <v>155</v>
      </c>
      <c r="I262" s="10" t="s">
        <v>74</v>
      </c>
      <c r="J262" s="10" t="s">
        <v>775</v>
      </c>
      <c r="K262" s="10" t="s">
        <v>59</v>
      </c>
      <c r="L262" s="10" t="s">
        <v>136</v>
      </c>
      <c r="M262" s="10" t="s">
        <v>61</v>
      </c>
      <c r="N262" s="71">
        <v>42893</v>
      </c>
      <c r="O262" s="10">
        <v>62850.000000000007</v>
      </c>
      <c r="P262" s="10">
        <v>153450</v>
      </c>
      <c r="Q262" s="11">
        <f t="shared" si="26"/>
        <v>90600</v>
      </c>
      <c r="R262" s="10">
        <v>9</v>
      </c>
      <c r="S262" s="11">
        <f t="shared" si="27"/>
        <v>1370308.5</v>
      </c>
      <c r="T262" s="12">
        <v>7.0000000000000007E-2</v>
      </c>
      <c r="U262" s="76" t="str">
        <f>IF(T262&lt;3%,"Low",IF('Main Data'!T262&lt;5%,"Mid",IF('Main Data'!T262&lt;8%,"High","Super")))</f>
        <v>High</v>
      </c>
      <c r="V262" s="86" t="str">
        <f t="shared" si="28"/>
        <v>Not Qualified</v>
      </c>
    </row>
    <row r="263" spans="1:22" ht="15.75" customHeight="1" x14ac:dyDescent="0.3">
      <c r="A263" s="9" t="s">
        <v>776</v>
      </c>
      <c r="B263" s="71">
        <v>42892</v>
      </c>
      <c r="C263" s="10">
        <f t="shared" si="25"/>
        <v>2017</v>
      </c>
      <c r="D263" s="10" t="s">
        <v>777</v>
      </c>
      <c r="E263" s="10" t="s">
        <v>445</v>
      </c>
      <c r="F263" s="10" t="s">
        <v>54</v>
      </c>
      <c r="G263" s="10" t="s">
        <v>87</v>
      </c>
      <c r="H263" s="10" t="s">
        <v>56</v>
      </c>
      <c r="I263" s="10" t="s">
        <v>57</v>
      </c>
      <c r="J263" s="10" t="s">
        <v>468</v>
      </c>
      <c r="K263" s="10" t="s">
        <v>59</v>
      </c>
      <c r="L263" s="10" t="s">
        <v>67</v>
      </c>
      <c r="M263" s="10" t="s">
        <v>61</v>
      </c>
      <c r="N263" s="71">
        <v>42893</v>
      </c>
      <c r="O263" s="10">
        <v>13950</v>
      </c>
      <c r="P263" s="10">
        <v>22200</v>
      </c>
      <c r="Q263" s="11">
        <f t="shared" si="26"/>
        <v>8250</v>
      </c>
      <c r="R263" s="10">
        <v>46</v>
      </c>
      <c r="S263" s="11">
        <f t="shared" si="27"/>
        <v>1021200</v>
      </c>
      <c r="T263" s="12">
        <v>0</v>
      </c>
      <c r="U263" s="76" t="str">
        <f>IF(T263&lt;3%,"Low",IF('Main Data'!T263&lt;5%,"Mid",IF('Main Data'!T263&lt;8%,"High","Super")))</f>
        <v>Low</v>
      </c>
      <c r="V263" s="86" t="str">
        <f t="shared" si="28"/>
        <v>Qualified</v>
      </c>
    </row>
    <row r="264" spans="1:22" ht="15.75" customHeight="1" x14ac:dyDescent="0.3">
      <c r="A264" s="9" t="s">
        <v>778</v>
      </c>
      <c r="B264" s="71">
        <v>42892</v>
      </c>
      <c r="C264" s="10">
        <f t="shared" si="25"/>
        <v>2017</v>
      </c>
      <c r="D264" s="10" t="s">
        <v>517</v>
      </c>
      <c r="E264" s="10" t="s">
        <v>518</v>
      </c>
      <c r="F264" s="10" t="s">
        <v>71</v>
      </c>
      <c r="G264" s="10" t="s">
        <v>72</v>
      </c>
      <c r="H264" s="10" t="s">
        <v>112</v>
      </c>
      <c r="I264" s="10" t="s">
        <v>57</v>
      </c>
      <c r="J264" s="10" t="s">
        <v>379</v>
      </c>
      <c r="K264" s="10" t="s">
        <v>59</v>
      </c>
      <c r="L264" s="10" t="s">
        <v>60</v>
      </c>
      <c r="M264" s="10" t="s">
        <v>61</v>
      </c>
      <c r="N264" s="71">
        <v>42893</v>
      </c>
      <c r="O264" s="10">
        <v>323400</v>
      </c>
      <c r="P264" s="10">
        <v>539100</v>
      </c>
      <c r="Q264" s="11">
        <f t="shared" si="26"/>
        <v>215700</v>
      </c>
      <c r="R264" s="10">
        <v>13</v>
      </c>
      <c r="S264" s="11">
        <f t="shared" si="27"/>
        <v>6992127</v>
      </c>
      <c r="T264" s="12">
        <v>0.03</v>
      </c>
      <c r="U264" s="76" t="str">
        <f>IF(T264&lt;3%,"Low",IF('Main Data'!T264&lt;5%,"Mid",IF('Main Data'!T264&lt;8%,"High","Super")))</f>
        <v>Mid</v>
      </c>
      <c r="V264" s="86" t="str">
        <f t="shared" si="28"/>
        <v>Qualified</v>
      </c>
    </row>
    <row r="265" spans="1:22" ht="15.75" customHeight="1" x14ac:dyDescent="0.3">
      <c r="A265" s="9" t="s">
        <v>779</v>
      </c>
      <c r="B265" s="71">
        <v>42893</v>
      </c>
      <c r="C265" s="10">
        <f t="shared" si="25"/>
        <v>2017</v>
      </c>
      <c r="D265" s="10" t="s">
        <v>780</v>
      </c>
      <c r="E265" s="10" t="s">
        <v>53</v>
      </c>
      <c r="F265" s="10" t="s">
        <v>54</v>
      </c>
      <c r="G265" s="10" t="s">
        <v>106</v>
      </c>
      <c r="H265" s="10" t="s">
        <v>56</v>
      </c>
      <c r="I265" s="10" t="s">
        <v>117</v>
      </c>
      <c r="J265" s="10" t="s">
        <v>526</v>
      </c>
      <c r="K265" s="10" t="s">
        <v>81</v>
      </c>
      <c r="L265" s="10" t="s">
        <v>60</v>
      </c>
      <c r="M265" s="10" t="s">
        <v>61</v>
      </c>
      <c r="N265" s="71">
        <v>42896</v>
      </c>
      <c r="O265" s="10">
        <v>631650</v>
      </c>
      <c r="P265" s="10">
        <v>1214700</v>
      </c>
      <c r="Q265" s="11">
        <f t="shared" si="26"/>
        <v>583050</v>
      </c>
      <c r="R265" s="10">
        <v>45</v>
      </c>
      <c r="S265" s="11">
        <f t="shared" si="27"/>
        <v>54661500</v>
      </c>
      <c r="T265" s="12">
        <v>0</v>
      </c>
      <c r="U265" s="76" t="str">
        <f>IF(T265&lt;3%,"Low",IF('Main Data'!T265&lt;5%,"Mid",IF('Main Data'!T265&lt;8%,"High","Super")))</f>
        <v>Low</v>
      </c>
      <c r="V265" s="86" t="str">
        <f t="shared" si="28"/>
        <v>Qualified</v>
      </c>
    </row>
    <row r="266" spans="1:22" ht="15.75" customHeight="1" x14ac:dyDescent="0.3">
      <c r="A266" s="9" t="s">
        <v>781</v>
      </c>
      <c r="B266" s="71">
        <v>42894</v>
      </c>
      <c r="C266" s="10">
        <f t="shared" si="25"/>
        <v>2017</v>
      </c>
      <c r="D266" s="10" t="s">
        <v>782</v>
      </c>
      <c r="E266" s="10" t="s">
        <v>783</v>
      </c>
      <c r="F266" s="10" t="s">
        <v>71</v>
      </c>
      <c r="G266" s="10" t="s">
        <v>106</v>
      </c>
      <c r="H266" s="10" t="s">
        <v>112</v>
      </c>
      <c r="I266" s="10" t="s">
        <v>74</v>
      </c>
      <c r="J266" s="10" t="s">
        <v>382</v>
      </c>
      <c r="K266" s="10" t="s">
        <v>59</v>
      </c>
      <c r="L266" s="10" t="s">
        <v>60</v>
      </c>
      <c r="M266" s="10" t="s">
        <v>61</v>
      </c>
      <c r="N266" s="71">
        <v>42895</v>
      </c>
      <c r="O266" s="10">
        <v>41100</v>
      </c>
      <c r="P266" s="10">
        <v>67350</v>
      </c>
      <c r="Q266" s="11">
        <f t="shared" si="26"/>
        <v>26250</v>
      </c>
      <c r="R266" s="10">
        <v>6</v>
      </c>
      <c r="S266" s="11">
        <f t="shared" si="27"/>
        <v>402079.5</v>
      </c>
      <c r="T266" s="12">
        <v>0.03</v>
      </c>
      <c r="U266" s="76" t="str">
        <f>IF(T266&lt;3%,"Low",IF('Main Data'!T266&lt;5%,"Mid",IF('Main Data'!T266&lt;8%,"High","Super")))</f>
        <v>Mid</v>
      </c>
      <c r="V266" s="86" t="str">
        <f t="shared" si="28"/>
        <v>Not Qualified</v>
      </c>
    </row>
    <row r="267" spans="1:22" ht="15.75" customHeight="1" x14ac:dyDescent="0.3">
      <c r="A267" s="9" t="s">
        <v>784</v>
      </c>
      <c r="B267" s="71">
        <v>42894</v>
      </c>
      <c r="C267" s="10">
        <f t="shared" si="25"/>
        <v>2017</v>
      </c>
      <c r="D267" s="10" t="s">
        <v>785</v>
      </c>
      <c r="E267" s="10" t="s">
        <v>159</v>
      </c>
      <c r="F267" s="10" t="s">
        <v>71</v>
      </c>
      <c r="G267" s="10" t="s">
        <v>106</v>
      </c>
      <c r="H267" s="10" t="s">
        <v>122</v>
      </c>
      <c r="I267" s="10" t="s">
        <v>107</v>
      </c>
      <c r="J267" s="10" t="s">
        <v>173</v>
      </c>
      <c r="K267" s="10" t="s">
        <v>59</v>
      </c>
      <c r="L267" s="10" t="s">
        <v>67</v>
      </c>
      <c r="M267" s="10" t="s">
        <v>61</v>
      </c>
      <c r="N267" s="71">
        <v>42896</v>
      </c>
      <c r="O267" s="10">
        <v>37800</v>
      </c>
      <c r="P267" s="10">
        <v>60000</v>
      </c>
      <c r="Q267" s="11">
        <f t="shared" si="26"/>
        <v>22200</v>
      </c>
      <c r="R267" s="10">
        <v>33</v>
      </c>
      <c r="S267" s="11">
        <f t="shared" si="27"/>
        <v>1975200</v>
      </c>
      <c r="T267" s="12">
        <v>0.08</v>
      </c>
      <c r="U267" s="76" t="str">
        <f>IF(T267&lt;3%,"Low",IF('Main Data'!T267&lt;5%,"Mid",IF('Main Data'!T267&lt;8%,"High","Super")))</f>
        <v>Super</v>
      </c>
      <c r="V267" s="86" t="str">
        <f t="shared" si="28"/>
        <v>Qualified</v>
      </c>
    </row>
    <row r="268" spans="1:22" ht="15.75" customHeight="1" x14ac:dyDescent="0.3">
      <c r="A268" s="9" t="s">
        <v>786</v>
      </c>
      <c r="B268" s="71">
        <v>42895</v>
      </c>
      <c r="C268" s="10">
        <f t="shared" si="25"/>
        <v>2017</v>
      </c>
      <c r="D268" s="10" t="s">
        <v>787</v>
      </c>
      <c r="E268" s="10" t="s">
        <v>668</v>
      </c>
      <c r="F268" s="10" t="s">
        <v>54</v>
      </c>
      <c r="G268" s="10" t="s">
        <v>106</v>
      </c>
      <c r="H268" s="10" t="s">
        <v>65</v>
      </c>
      <c r="I268" s="10" t="s">
        <v>107</v>
      </c>
      <c r="J268" s="10" t="s">
        <v>771</v>
      </c>
      <c r="K268" s="10" t="s">
        <v>59</v>
      </c>
      <c r="L268" s="10" t="s">
        <v>67</v>
      </c>
      <c r="M268" s="10" t="s">
        <v>61</v>
      </c>
      <c r="N268" s="71">
        <v>42896</v>
      </c>
      <c r="O268" s="10">
        <v>23550</v>
      </c>
      <c r="P268" s="10">
        <v>49200</v>
      </c>
      <c r="Q268" s="11">
        <f t="shared" si="26"/>
        <v>25650</v>
      </c>
      <c r="R268" s="10">
        <v>26</v>
      </c>
      <c r="S268" s="11">
        <f t="shared" si="27"/>
        <v>1275264</v>
      </c>
      <c r="T268" s="12">
        <v>0.08</v>
      </c>
      <c r="U268" s="76" t="str">
        <f>IF(T268&lt;3%,"Low",IF('Main Data'!T268&lt;5%,"Mid",IF('Main Data'!T268&lt;8%,"High","Super")))</f>
        <v>Super</v>
      </c>
      <c r="V268" s="86" t="str">
        <f t="shared" si="28"/>
        <v>Qualified</v>
      </c>
    </row>
    <row r="269" spans="1:22" ht="15.75" customHeight="1" x14ac:dyDescent="0.3">
      <c r="A269" s="9" t="s">
        <v>788</v>
      </c>
      <c r="B269" s="71">
        <v>42895</v>
      </c>
      <c r="C269" s="10">
        <f t="shared" si="25"/>
        <v>2017</v>
      </c>
      <c r="D269" s="10" t="s">
        <v>658</v>
      </c>
      <c r="E269" s="10" t="s">
        <v>209</v>
      </c>
      <c r="F269" s="10" t="s">
        <v>71</v>
      </c>
      <c r="G269" s="10" t="s">
        <v>55</v>
      </c>
      <c r="H269" s="10" t="s">
        <v>185</v>
      </c>
      <c r="I269" s="10" t="s">
        <v>74</v>
      </c>
      <c r="J269" s="10" t="s">
        <v>212</v>
      </c>
      <c r="K269" s="10" t="s">
        <v>59</v>
      </c>
      <c r="L269" s="10" t="s">
        <v>67</v>
      </c>
      <c r="M269" s="10" t="s">
        <v>61</v>
      </c>
      <c r="N269" s="71">
        <v>42897</v>
      </c>
      <c r="O269" s="10">
        <v>52050</v>
      </c>
      <c r="P269" s="10">
        <v>100200</v>
      </c>
      <c r="Q269" s="11">
        <f t="shared" si="26"/>
        <v>48150</v>
      </c>
      <c r="R269" s="10">
        <v>33</v>
      </c>
      <c r="S269" s="11">
        <f t="shared" si="27"/>
        <v>3303594</v>
      </c>
      <c r="T269" s="12">
        <v>0.03</v>
      </c>
      <c r="U269" s="76" t="str">
        <f>IF(T269&lt;3%,"Low",IF('Main Data'!T269&lt;5%,"Mid",IF('Main Data'!T269&lt;8%,"High","Super")))</f>
        <v>Mid</v>
      </c>
      <c r="V269" s="86" t="str">
        <f t="shared" si="28"/>
        <v>Qualified</v>
      </c>
    </row>
    <row r="270" spans="1:22" ht="15.75" customHeight="1" x14ac:dyDescent="0.3">
      <c r="A270" s="9" t="s">
        <v>789</v>
      </c>
      <c r="B270" s="71">
        <v>42898</v>
      </c>
      <c r="C270" s="10">
        <f t="shared" si="25"/>
        <v>2017</v>
      </c>
      <c r="D270" s="10" t="s">
        <v>790</v>
      </c>
      <c r="E270" s="10" t="s">
        <v>215</v>
      </c>
      <c r="F270" s="10" t="s">
        <v>71</v>
      </c>
      <c r="G270" s="10" t="s">
        <v>106</v>
      </c>
      <c r="H270" s="10" t="s">
        <v>146</v>
      </c>
      <c r="I270" s="10" t="s">
        <v>117</v>
      </c>
      <c r="J270" s="10" t="s">
        <v>89</v>
      </c>
      <c r="K270" s="10" t="s">
        <v>59</v>
      </c>
      <c r="L270" s="10" t="s">
        <v>67</v>
      </c>
      <c r="M270" s="10" t="s">
        <v>61</v>
      </c>
      <c r="N270" s="71">
        <v>42899</v>
      </c>
      <c r="O270" s="10">
        <v>13500</v>
      </c>
      <c r="P270" s="10">
        <v>31500</v>
      </c>
      <c r="Q270" s="11">
        <f t="shared" si="26"/>
        <v>18000</v>
      </c>
      <c r="R270" s="10">
        <v>21</v>
      </c>
      <c r="S270" s="11">
        <f t="shared" si="27"/>
        <v>660240</v>
      </c>
      <c r="T270" s="12">
        <v>0.04</v>
      </c>
      <c r="U270" s="76" t="str">
        <f>IF(T270&lt;3%,"Low",IF('Main Data'!T270&lt;5%,"Mid",IF('Main Data'!T270&lt;8%,"High","Super")))</f>
        <v>Mid</v>
      </c>
      <c r="V270" s="86" t="str">
        <f t="shared" si="28"/>
        <v>Qualified</v>
      </c>
    </row>
    <row r="271" spans="1:22" ht="15.75" customHeight="1" x14ac:dyDescent="0.3">
      <c r="A271" s="9" t="s">
        <v>791</v>
      </c>
      <c r="B271" s="71">
        <v>42900</v>
      </c>
      <c r="C271" s="10">
        <f t="shared" si="25"/>
        <v>2017</v>
      </c>
      <c r="D271" s="10" t="s">
        <v>792</v>
      </c>
      <c r="E271" s="10" t="s">
        <v>740</v>
      </c>
      <c r="F271" s="10" t="s">
        <v>71</v>
      </c>
      <c r="G271" s="10" t="s">
        <v>55</v>
      </c>
      <c r="H271" s="10" t="s">
        <v>97</v>
      </c>
      <c r="I271" s="10" t="s">
        <v>117</v>
      </c>
      <c r="J271" s="10" t="s">
        <v>456</v>
      </c>
      <c r="K271" s="10" t="s">
        <v>59</v>
      </c>
      <c r="L271" s="10" t="s">
        <v>60</v>
      </c>
      <c r="M271" s="10" t="s">
        <v>61</v>
      </c>
      <c r="N271" s="71">
        <v>42901</v>
      </c>
      <c r="O271" s="10">
        <v>275700</v>
      </c>
      <c r="P271" s="10">
        <v>437550</v>
      </c>
      <c r="Q271" s="11">
        <f t="shared" si="26"/>
        <v>161850</v>
      </c>
      <c r="R271" s="10">
        <v>1</v>
      </c>
      <c r="S271" s="11">
        <f t="shared" si="27"/>
        <v>428799</v>
      </c>
      <c r="T271" s="12">
        <v>0.02</v>
      </c>
      <c r="U271" s="76" t="str">
        <f>IF(T271&lt;3%,"Low",IF('Main Data'!T271&lt;5%,"Mid",IF('Main Data'!T271&lt;8%,"High","Super")))</f>
        <v>Low</v>
      </c>
      <c r="V271" s="86" t="str">
        <f t="shared" si="28"/>
        <v>Not Qualified</v>
      </c>
    </row>
    <row r="272" spans="1:22" ht="15.75" customHeight="1" x14ac:dyDescent="0.3">
      <c r="A272" s="9" t="s">
        <v>793</v>
      </c>
      <c r="B272" s="71">
        <v>42904</v>
      </c>
      <c r="C272" s="10">
        <f t="shared" si="25"/>
        <v>2017</v>
      </c>
      <c r="D272" s="10" t="s">
        <v>794</v>
      </c>
      <c r="E272" s="10" t="s">
        <v>180</v>
      </c>
      <c r="F272" s="10" t="s">
        <v>54</v>
      </c>
      <c r="G272" s="10" t="s">
        <v>106</v>
      </c>
      <c r="H272" s="10" t="s">
        <v>65</v>
      </c>
      <c r="I272" s="10" t="s">
        <v>74</v>
      </c>
      <c r="J272" s="10" t="s">
        <v>419</v>
      </c>
      <c r="K272" s="10" t="s">
        <v>59</v>
      </c>
      <c r="L272" s="10" t="s">
        <v>60</v>
      </c>
      <c r="M272" s="10" t="s">
        <v>61</v>
      </c>
      <c r="N272" s="71">
        <v>42905</v>
      </c>
      <c r="O272" s="10">
        <v>66900</v>
      </c>
      <c r="P272" s="10">
        <v>163350</v>
      </c>
      <c r="Q272" s="11">
        <f t="shared" si="26"/>
        <v>96450</v>
      </c>
      <c r="R272" s="10">
        <v>32</v>
      </c>
      <c r="S272" s="11">
        <f t="shared" si="27"/>
        <v>5210865</v>
      </c>
      <c r="T272" s="12">
        <v>0.1</v>
      </c>
      <c r="U272" s="76" t="str">
        <f>IF(T272&lt;3%,"Low",IF('Main Data'!T272&lt;5%,"Mid",IF('Main Data'!T272&lt;8%,"High","Super")))</f>
        <v>Super</v>
      </c>
      <c r="V272" s="86" t="str">
        <f t="shared" si="28"/>
        <v>Qualified</v>
      </c>
    </row>
    <row r="273" spans="1:22" ht="15.75" customHeight="1" x14ac:dyDescent="0.3">
      <c r="A273" s="9" t="s">
        <v>795</v>
      </c>
      <c r="B273" s="71">
        <v>42908</v>
      </c>
      <c r="C273" s="10">
        <f t="shared" si="25"/>
        <v>2017</v>
      </c>
      <c r="D273" s="10" t="s">
        <v>796</v>
      </c>
      <c r="E273" s="10" t="s">
        <v>740</v>
      </c>
      <c r="F273" s="10" t="s">
        <v>71</v>
      </c>
      <c r="G273" s="10" t="s">
        <v>72</v>
      </c>
      <c r="H273" s="10" t="s">
        <v>97</v>
      </c>
      <c r="I273" s="10" t="s">
        <v>107</v>
      </c>
      <c r="J273" s="10" t="s">
        <v>429</v>
      </c>
      <c r="K273" s="10" t="s">
        <v>59</v>
      </c>
      <c r="L273" s="10" t="s">
        <v>60</v>
      </c>
      <c r="M273" s="10" t="s">
        <v>61</v>
      </c>
      <c r="N273" s="71">
        <v>42909</v>
      </c>
      <c r="O273" s="10">
        <v>29100</v>
      </c>
      <c r="P273" s="10">
        <v>46200</v>
      </c>
      <c r="Q273" s="11">
        <f t="shared" si="26"/>
        <v>17100</v>
      </c>
      <c r="R273" s="10">
        <v>1</v>
      </c>
      <c r="S273" s="11">
        <f t="shared" si="27"/>
        <v>42504</v>
      </c>
      <c r="T273" s="12">
        <v>0.08</v>
      </c>
      <c r="U273" s="76" t="str">
        <f>IF(T273&lt;3%,"Low",IF('Main Data'!T273&lt;5%,"Mid",IF('Main Data'!T273&lt;8%,"High","Super")))</f>
        <v>Super</v>
      </c>
      <c r="V273" s="86" t="str">
        <f t="shared" si="28"/>
        <v>Not Qualified</v>
      </c>
    </row>
    <row r="274" spans="1:22" ht="15.75" customHeight="1" x14ac:dyDescent="0.3">
      <c r="A274" s="9" t="s">
        <v>797</v>
      </c>
      <c r="B274" s="71">
        <v>42909</v>
      </c>
      <c r="C274" s="10">
        <f t="shared" si="25"/>
        <v>2017</v>
      </c>
      <c r="D274" s="10" t="s">
        <v>289</v>
      </c>
      <c r="E274" s="10" t="s">
        <v>290</v>
      </c>
      <c r="F274" s="10" t="s">
        <v>71</v>
      </c>
      <c r="G274" s="10" t="s">
        <v>72</v>
      </c>
      <c r="H274" s="10" t="s">
        <v>88</v>
      </c>
      <c r="I274" s="10" t="s">
        <v>117</v>
      </c>
      <c r="J274" s="10" t="s">
        <v>798</v>
      </c>
      <c r="K274" s="10" t="s">
        <v>59</v>
      </c>
      <c r="L274" s="10" t="s">
        <v>60</v>
      </c>
      <c r="M274" s="10" t="s">
        <v>61</v>
      </c>
      <c r="N274" s="71">
        <v>42910</v>
      </c>
      <c r="O274" s="10">
        <v>780600</v>
      </c>
      <c r="P274" s="10">
        <v>1258950</v>
      </c>
      <c r="Q274" s="11">
        <f t="shared" si="26"/>
        <v>478350</v>
      </c>
      <c r="R274" s="10">
        <v>50</v>
      </c>
      <c r="S274" s="11">
        <f t="shared" si="27"/>
        <v>62821605</v>
      </c>
      <c r="T274" s="12">
        <v>0.1</v>
      </c>
      <c r="U274" s="76" t="str">
        <f>IF(T274&lt;3%,"Low",IF('Main Data'!T274&lt;5%,"Mid",IF('Main Data'!T274&lt;8%,"High","Super")))</f>
        <v>Super</v>
      </c>
      <c r="V274" s="86" t="str">
        <f t="shared" si="28"/>
        <v>Qualified</v>
      </c>
    </row>
    <row r="275" spans="1:22" ht="15.75" customHeight="1" x14ac:dyDescent="0.3">
      <c r="A275" s="9" t="s">
        <v>799</v>
      </c>
      <c r="B275" s="71">
        <v>42910</v>
      </c>
      <c r="C275" s="10">
        <f t="shared" si="25"/>
        <v>2017</v>
      </c>
      <c r="D275" s="10" t="s">
        <v>800</v>
      </c>
      <c r="E275" s="10" t="s">
        <v>801</v>
      </c>
      <c r="F275" s="10" t="s">
        <v>261</v>
      </c>
      <c r="G275" s="10" t="s">
        <v>55</v>
      </c>
      <c r="H275" s="10" t="s">
        <v>112</v>
      </c>
      <c r="I275" s="10" t="s">
        <v>57</v>
      </c>
      <c r="J275" s="10" t="s">
        <v>294</v>
      </c>
      <c r="K275" s="10" t="s">
        <v>81</v>
      </c>
      <c r="L275" s="10" t="s">
        <v>60</v>
      </c>
      <c r="M275" s="10" t="s">
        <v>76</v>
      </c>
      <c r="N275" s="71">
        <v>42911</v>
      </c>
      <c r="O275" s="10">
        <v>908850</v>
      </c>
      <c r="P275" s="10">
        <v>1514700</v>
      </c>
      <c r="Q275" s="11">
        <f t="shared" si="26"/>
        <v>605850</v>
      </c>
      <c r="R275" s="10">
        <v>5</v>
      </c>
      <c r="S275" s="11">
        <f t="shared" si="27"/>
        <v>7543206</v>
      </c>
      <c r="T275" s="12">
        <v>0.02</v>
      </c>
      <c r="U275" s="76" t="str">
        <f>IF(T275&lt;3%,"Low",IF('Main Data'!T275&lt;5%,"Mid",IF('Main Data'!T275&lt;8%,"High","Super")))</f>
        <v>Low</v>
      </c>
      <c r="V275" s="86" t="str">
        <f t="shared" si="28"/>
        <v>Qualified</v>
      </c>
    </row>
    <row r="276" spans="1:22" ht="15.75" customHeight="1" x14ac:dyDescent="0.3">
      <c r="A276" s="9" t="s">
        <v>802</v>
      </c>
      <c r="B276" s="71">
        <v>42911</v>
      </c>
      <c r="C276" s="10">
        <f t="shared" si="25"/>
        <v>2017</v>
      </c>
      <c r="D276" s="10" t="s">
        <v>758</v>
      </c>
      <c r="E276" s="10" t="s">
        <v>233</v>
      </c>
      <c r="F276" s="10" t="s">
        <v>54</v>
      </c>
      <c r="G276" s="10" t="s">
        <v>72</v>
      </c>
      <c r="H276" s="10" t="s">
        <v>65</v>
      </c>
      <c r="I276" s="10" t="s">
        <v>92</v>
      </c>
      <c r="J276" s="10" t="s">
        <v>248</v>
      </c>
      <c r="K276" s="10" t="s">
        <v>59</v>
      </c>
      <c r="L276" s="10" t="s">
        <v>67</v>
      </c>
      <c r="M276" s="10" t="s">
        <v>61</v>
      </c>
      <c r="N276" s="71">
        <v>42911</v>
      </c>
      <c r="O276" s="10">
        <v>56250</v>
      </c>
      <c r="P276" s="10">
        <v>106200</v>
      </c>
      <c r="Q276" s="11">
        <f t="shared" si="26"/>
        <v>49950</v>
      </c>
      <c r="R276" s="10">
        <v>34</v>
      </c>
      <c r="S276" s="11">
        <f t="shared" si="27"/>
        <v>3607614</v>
      </c>
      <c r="T276" s="12">
        <v>0.03</v>
      </c>
      <c r="U276" s="76" t="str">
        <f>IF(T276&lt;3%,"Low",IF('Main Data'!T276&lt;5%,"Mid",IF('Main Data'!T276&lt;8%,"High","Super")))</f>
        <v>Mid</v>
      </c>
      <c r="V276" s="86" t="str">
        <f t="shared" si="28"/>
        <v>Qualified</v>
      </c>
    </row>
    <row r="277" spans="1:22" ht="15.75" customHeight="1" x14ac:dyDescent="0.3">
      <c r="A277" s="9" t="s">
        <v>803</v>
      </c>
      <c r="B277" s="71">
        <v>42913</v>
      </c>
      <c r="C277" s="10">
        <f t="shared" si="25"/>
        <v>2017</v>
      </c>
      <c r="D277" s="10" t="s">
        <v>104</v>
      </c>
      <c r="E277" s="10" t="s">
        <v>105</v>
      </c>
      <c r="F277" s="10" t="s">
        <v>71</v>
      </c>
      <c r="G277" s="10" t="s">
        <v>106</v>
      </c>
      <c r="H277" s="10" t="s">
        <v>73</v>
      </c>
      <c r="I277" s="10" t="s">
        <v>74</v>
      </c>
      <c r="J277" s="10" t="s">
        <v>465</v>
      </c>
      <c r="K277" s="10" t="s">
        <v>59</v>
      </c>
      <c r="L277" s="10" t="s">
        <v>60</v>
      </c>
      <c r="M277" s="10" t="s">
        <v>61</v>
      </c>
      <c r="N277" s="71">
        <v>42913</v>
      </c>
      <c r="O277" s="10">
        <v>52500</v>
      </c>
      <c r="P277" s="10">
        <v>86100</v>
      </c>
      <c r="Q277" s="11">
        <f t="shared" si="26"/>
        <v>33600</v>
      </c>
      <c r="R277" s="10">
        <v>45</v>
      </c>
      <c r="S277" s="11">
        <f t="shared" si="27"/>
        <v>3874500</v>
      </c>
      <c r="T277" s="12">
        <v>0</v>
      </c>
      <c r="U277" s="76" t="str">
        <f>IF(T277&lt;3%,"Low",IF('Main Data'!T277&lt;5%,"Mid",IF('Main Data'!T277&lt;8%,"High","Super")))</f>
        <v>Low</v>
      </c>
      <c r="V277" s="86" t="str">
        <f t="shared" si="28"/>
        <v>Qualified</v>
      </c>
    </row>
    <row r="278" spans="1:22" ht="15.75" customHeight="1" x14ac:dyDescent="0.3">
      <c r="A278" s="9" t="s">
        <v>804</v>
      </c>
      <c r="B278" s="71">
        <v>42915</v>
      </c>
      <c r="C278" s="10">
        <f t="shared" si="25"/>
        <v>2017</v>
      </c>
      <c r="D278" s="10" t="s">
        <v>805</v>
      </c>
      <c r="E278" s="10" t="s">
        <v>594</v>
      </c>
      <c r="F278" s="10" t="s">
        <v>71</v>
      </c>
      <c r="G278" s="10" t="s">
        <v>55</v>
      </c>
      <c r="H278" s="10" t="s">
        <v>194</v>
      </c>
      <c r="I278" s="10" t="s">
        <v>74</v>
      </c>
      <c r="J278" s="10" t="s">
        <v>93</v>
      </c>
      <c r="K278" s="10" t="s">
        <v>59</v>
      </c>
      <c r="L278" s="10" t="s">
        <v>67</v>
      </c>
      <c r="M278" s="10" t="s">
        <v>61</v>
      </c>
      <c r="N278" s="71">
        <v>42916</v>
      </c>
      <c r="O278" s="10">
        <v>16350.000000000002</v>
      </c>
      <c r="P278" s="10">
        <v>39000</v>
      </c>
      <c r="Q278" s="11">
        <f t="shared" si="26"/>
        <v>22650</v>
      </c>
      <c r="R278" s="10">
        <v>43</v>
      </c>
      <c r="S278" s="11">
        <f t="shared" si="27"/>
        <v>1676610</v>
      </c>
      <c r="T278" s="12">
        <v>0.01</v>
      </c>
      <c r="U278" s="76" t="str">
        <f>IF(T278&lt;3%,"Low",IF('Main Data'!T278&lt;5%,"Mid",IF('Main Data'!T278&lt;8%,"High","Super")))</f>
        <v>Low</v>
      </c>
      <c r="V278" s="86" t="str">
        <f t="shared" si="28"/>
        <v>Qualified</v>
      </c>
    </row>
    <row r="279" spans="1:22" ht="15.75" customHeight="1" x14ac:dyDescent="0.3">
      <c r="A279" s="9" t="s">
        <v>806</v>
      </c>
      <c r="B279" s="71">
        <v>42915</v>
      </c>
      <c r="C279" s="10">
        <f t="shared" si="25"/>
        <v>2017</v>
      </c>
      <c r="D279" s="10" t="s">
        <v>807</v>
      </c>
      <c r="E279" s="10" t="s">
        <v>579</v>
      </c>
      <c r="F279" s="10" t="s">
        <v>71</v>
      </c>
      <c r="G279" s="10" t="s">
        <v>72</v>
      </c>
      <c r="H279" s="10" t="s">
        <v>73</v>
      </c>
      <c r="I279" s="10" t="s">
        <v>107</v>
      </c>
      <c r="J279" s="10" t="s">
        <v>291</v>
      </c>
      <c r="K279" s="10" t="s">
        <v>59</v>
      </c>
      <c r="L279" s="10" t="s">
        <v>60</v>
      </c>
      <c r="M279" s="10" t="s">
        <v>61</v>
      </c>
      <c r="N279" s="71">
        <v>42916</v>
      </c>
      <c r="O279" s="10">
        <v>133800</v>
      </c>
      <c r="P279" s="10">
        <v>446100</v>
      </c>
      <c r="Q279" s="11">
        <f t="shared" si="26"/>
        <v>312300</v>
      </c>
      <c r="R279" s="10">
        <v>25</v>
      </c>
      <c r="S279" s="11">
        <f t="shared" si="27"/>
        <v>11152500</v>
      </c>
      <c r="T279" s="12">
        <v>0</v>
      </c>
      <c r="U279" s="76" t="str">
        <f>IF(T279&lt;3%,"Low",IF('Main Data'!T279&lt;5%,"Mid",IF('Main Data'!T279&lt;8%,"High","Super")))</f>
        <v>Low</v>
      </c>
      <c r="V279" s="86" t="str">
        <f t="shared" si="28"/>
        <v>Qualified</v>
      </c>
    </row>
    <row r="280" spans="1:22" ht="15.75" customHeight="1" x14ac:dyDescent="0.3">
      <c r="A280" s="9" t="s">
        <v>808</v>
      </c>
      <c r="B280" s="71">
        <v>42915</v>
      </c>
      <c r="C280" s="10">
        <f t="shared" si="25"/>
        <v>2017</v>
      </c>
      <c r="D280" s="10" t="s">
        <v>809</v>
      </c>
      <c r="E280" s="10" t="s">
        <v>189</v>
      </c>
      <c r="F280" s="10" t="s">
        <v>54</v>
      </c>
      <c r="G280" s="10" t="s">
        <v>106</v>
      </c>
      <c r="H280" s="10" t="s">
        <v>56</v>
      </c>
      <c r="I280" s="10" t="s">
        <v>107</v>
      </c>
      <c r="J280" s="10" t="s">
        <v>810</v>
      </c>
      <c r="K280" s="10" t="s">
        <v>59</v>
      </c>
      <c r="L280" s="10" t="s">
        <v>60</v>
      </c>
      <c r="M280" s="10" t="s">
        <v>61</v>
      </c>
      <c r="N280" s="71">
        <v>42916</v>
      </c>
      <c r="O280" s="10">
        <v>329550</v>
      </c>
      <c r="P280" s="10">
        <v>531600</v>
      </c>
      <c r="Q280" s="11">
        <f t="shared" si="26"/>
        <v>202050</v>
      </c>
      <c r="R280" s="10">
        <v>21</v>
      </c>
      <c r="S280" s="11">
        <f t="shared" si="27"/>
        <v>11163600</v>
      </c>
      <c r="T280" s="12">
        <v>0</v>
      </c>
      <c r="U280" s="76" t="str">
        <f>IF(T280&lt;3%,"Low",IF('Main Data'!T280&lt;5%,"Mid",IF('Main Data'!T280&lt;8%,"High","Super")))</f>
        <v>Low</v>
      </c>
      <c r="V280" s="86" t="str">
        <f t="shared" si="28"/>
        <v>Qualified</v>
      </c>
    </row>
    <row r="281" spans="1:22" ht="15.75" customHeight="1" x14ac:dyDescent="0.3">
      <c r="A281" s="9" t="s">
        <v>811</v>
      </c>
      <c r="B281" s="71">
        <v>42917</v>
      </c>
      <c r="C281" s="10">
        <f t="shared" si="25"/>
        <v>2017</v>
      </c>
      <c r="D281" s="10" t="s">
        <v>812</v>
      </c>
      <c r="E281" s="10" t="s">
        <v>813</v>
      </c>
      <c r="F281" s="10" t="s">
        <v>54</v>
      </c>
      <c r="G281" s="10" t="s">
        <v>106</v>
      </c>
      <c r="H281" s="10" t="s">
        <v>65</v>
      </c>
      <c r="I281" s="10" t="s">
        <v>74</v>
      </c>
      <c r="J281" s="10" t="s">
        <v>446</v>
      </c>
      <c r="K281" s="10" t="s">
        <v>59</v>
      </c>
      <c r="L281" s="10" t="s">
        <v>60</v>
      </c>
      <c r="M281" s="10" t="s">
        <v>61</v>
      </c>
      <c r="N281" s="71">
        <v>42919</v>
      </c>
      <c r="O281" s="10">
        <v>33900</v>
      </c>
      <c r="P281" s="10">
        <v>53700</v>
      </c>
      <c r="Q281" s="11">
        <f t="shared" si="26"/>
        <v>19800</v>
      </c>
      <c r="R281" s="10">
        <v>39</v>
      </c>
      <c r="S281" s="11">
        <f t="shared" si="27"/>
        <v>2094300</v>
      </c>
      <c r="T281" s="12">
        <v>0</v>
      </c>
      <c r="U281" s="76" t="str">
        <f>IF(T281&lt;3%,"Low",IF('Main Data'!T281&lt;5%,"Mid",IF('Main Data'!T281&lt;8%,"High","Super")))</f>
        <v>Low</v>
      </c>
      <c r="V281" s="86" t="str">
        <f t="shared" si="28"/>
        <v>Qualified</v>
      </c>
    </row>
    <row r="282" spans="1:22" ht="15.75" customHeight="1" x14ac:dyDescent="0.3">
      <c r="A282" s="9" t="s">
        <v>814</v>
      </c>
      <c r="B282" s="71">
        <v>42919</v>
      </c>
      <c r="C282" s="10">
        <f t="shared" si="25"/>
        <v>2017</v>
      </c>
      <c r="D282" s="10" t="s">
        <v>815</v>
      </c>
      <c r="E282" s="10" t="s">
        <v>607</v>
      </c>
      <c r="F282" s="10" t="s">
        <v>71</v>
      </c>
      <c r="G282" s="10" t="s">
        <v>55</v>
      </c>
      <c r="H282" s="10" t="s">
        <v>185</v>
      </c>
      <c r="I282" s="10" t="s">
        <v>92</v>
      </c>
      <c r="J282" s="10" t="s">
        <v>429</v>
      </c>
      <c r="K282" s="10" t="s">
        <v>59</v>
      </c>
      <c r="L282" s="10" t="s">
        <v>60</v>
      </c>
      <c r="M282" s="10" t="s">
        <v>61</v>
      </c>
      <c r="N282" s="71">
        <v>42924</v>
      </c>
      <c r="O282" s="10">
        <v>29100</v>
      </c>
      <c r="P282" s="10">
        <v>46200</v>
      </c>
      <c r="Q282" s="11">
        <f t="shared" si="26"/>
        <v>17100</v>
      </c>
      <c r="R282" s="10">
        <v>5</v>
      </c>
      <c r="S282" s="11">
        <f t="shared" si="27"/>
        <v>228228</v>
      </c>
      <c r="T282" s="12">
        <v>0.06</v>
      </c>
      <c r="U282" s="76" t="str">
        <f>IF(T282&lt;3%,"Low",IF('Main Data'!T282&lt;5%,"Mid",IF('Main Data'!T282&lt;8%,"High","Super")))</f>
        <v>High</v>
      </c>
      <c r="V282" s="86" t="str">
        <f t="shared" si="28"/>
        <v>Not Qualified</v>
      </c>
    </row>
    <row r="283" spans="1:22" ht="15.75" customHeight="1" x14ac:dyDescent="0.3">
      <c r="A283" s="9" t="s">
        <v>816</v>
      </c>
      <c r="B283" s="71">
        <v>42926</v>
      </c>
      <c r="C283" s="10">
        <f t="shared" si="25"/>
        <v>2017</v>
      </c>
      <c r="D283" s="10" t="s">
        <v>702</v>
      </c>
      <c r="E283" s="10" t="s">
        <v>193</v>
      </c>
      <c r="F283" s="10" t="s">
        <v>71</v>
      </c>
      <c r="G283" s="10" t="s">
        <v>106</v>
      </c>
      <c r="H283" s="10" t="s">
        <v>194</v>
      </c>
      <c r="I283" s="10" t="s">
        <v>57</v>
      </c>
      <c r="J283" s="10" t="s">
        <v>591</v>
      </c>
      <c r="K283" s="10" t="s">
        <v>59</v>
      </c>
      <c r="L283" s="10" t="s">
        <v>60</v>
      </c>
      <c r="M283" s="10" t="s">
        <v>61</v>
      </c>
      <c r="N283" s="71">
        <v>42926</v>
      </c>
      <c r="O283" s="10">
        <v>165600</v>
      </c>
      <c r="P283" s="10">
        <v>254700</v>
      </c>
      <c r="Q283" s="11">
        <f t="shared" si="26"/>
        <v>89100</v>
      </c>
      <c r="R283" s="10">
        <v>31</v>
      </c>
      <c r="S283" s="11">
        <f t="shared" si="27"/>
        <v>7888059</v>
      </c>
      <c r="T283" s="12">
        <v>0.03</v>
      </c>
      <c r="U283" s="76" t="str">
        <f>IF(T283&lt;3%,"Low",IF('Main Data'!T283&lt;5%,"Mid",IF('Main Data'!T283&lt;8%,"High","Super")))</f>
        <v>Mid</v>
      </c>
      <c r="V283" s="86" t="str">
        <f t="shared" si="28"/>
        <v>Qualified</v>
      </c>
    </row>
    <row r="284" spans="1:22" ht="15.75" customHeight="1" x14ac:dyDescent="0.3">
      <c r="A284" s="9" t="s">
        <v>817</v>
      </c>
      <c r="B284" s="71">
        <v>42927</v>
      </c>
      <c r="C284" s="10">
        <f t="shared" si="25"/>
        <v>2017</v>
      </c>
      <c r="D284" s="10" t="s">
        <v>818</v>
      </c>
      <c r="E284" s="10" t="s">
        <v>557</v>
      </c>
      <c r="F284" s="10" t="s">
        <v>71</v>
      </c>
      <c r="G284" s="10" t="s">
        <v>87</v>
      </c>
      <c r="H284" s="10" t="s">
        <v>185</v>
      </c>
      <c r="I284" s="10" t="s">
        <v>107</v>
      </c>
      <c r="J284" s="10" t="s">
        <v>588</v>
      </c>
      <c r="K284" s="10" t="s">
        <v>59</v>
      </c>
      <c r="L284" s="10" t="s">
        <v>60</v>
      </c>
      <c r="M284" s="10" t="s">
        <v>61</v>
      </c>
      <c r="N284" s="71">
        <v>42928</v>
      </c>
      <c r="O284" s="10">
        <v>67950</v>
      </c>
      <c r="P284" s="10">
        <v>109500</v>
      </c>
      <c r="Q284" s="11">
        <f t="shared" si="26"/>
        <v>41550</v>
      </c>
      <c r="R284" s="10">
        <v>18</v>
      </c>
      <c r="S284" s="11">
        <f t="shared" si="27"/>
        <v>1965525</v>
      </c>
      <c r="T284" s="12">
        <v>0.05</v>
      </c>
      <c r="U284" s="76" t="str">
        <f>IF(T284&lt;3%,"Low",IF('Main Data'!T284&lt;5%,"Mid",IF('Main Data'!T284&lt;8%,"High","Super")))</f>
        <v>High</v>
      </c>
      <c r="V284" s="86" t="str">
        <f t="shared" si="28"/>
        <v>Qualified</v>
      </c>
    </row>
    <row r="285" spans="1:22" ht="15.75" customHeight="1" x14ac:dyDescent="0.3">
      <c r="A285" s="9" t="s">
        <v>819</v>
      </c>
      <c r="B285" s="71">
        <v>42929</v>
      </c>
      <c r="C285" s="10">
        <f t="shared" si="25"/>
        <v>2017</v>
      </c>
      <c r="D285" s="10" t="s">
        <v>820</v>
      </c>
      <c r="E285" s="10" t="s">
        <v>521</v>
      </c>
      <c r="F285" s="10" t="s">
        <v>71</v>
      </c>
      <c r="G285" s="10" t="s">
        <v>55</v>
      </c>
      <c r="H285" s="10" t="s">
        <v>88</v>
      </c>
      <c r="I285" s="10" t="s">
        <v>107</v>
      </c>
      <c r="J285" s="10" t="s">
        <v>384</v>
      </c>
      <c r="K285" s="10" t="s">
        <v>59</v>
      </c>
      <c r="L285" s="10" t="s">
        <v>67</v>
      </c>
      <c r="M285" s="10" t="s">
        <v>61</v>
      </c>
      <c r="N285" s="71">
        <v>42929</v>
      </c>
      <c r="O285" s="10">
        <v>65550</v>
      </c>
      <c r="P285" s="10">
        <v>136650</v>
      </c>
      <c r="Q285" s="11">
        <f t="shared" si="26"/>
        <v>71100</v>
      </c>
      <c r="R285" s="10">
        <v>1</v>
      </c>
      <c r="S285" s="11">
        <f t="shared" si="27"/>
        <v>122985</v>
      </c>
      <c r="T285" s="12">
        <v>0.1</v>
      </c>
      <c r="U285" s="76" t="str">
        <f>IF(T285&lt;3%,"Low",IF('Main Data'!T285&lt;5%,"Mid",IF('Main Data'!T285&lt;8%,"High","Super")))</f>
        <v>Super</v>
      </c>
      <c r="V285" s="86" t="str">
        <f t="shared" si="28"/>
        <v>Not Qualified</v>
      </c>
    </row>
    <row r="286" spans="1:22" ht="15.75" customHeight="1" x14ac:dyDescent="0.3">
      <c r="A286" s="9" t="s">
        <v>821</v>
      </c>
      <c r="B286" s="71">
        <v>42930</v>
      </c>
      <c r="C286" s="10">
        <f t="shared" si="25"/>
        <v>2017</v>
      </c>
      <c r="D286" s="10" t="s">
        <v>705</v>
      </c>
      <c r="E286" s="10" t="s">
        <v>319</v>
      </c>
      <c r="F286" s="10" t="s">
        <v>71</v>
      </c>
      <c r="G286" s="10" t="s">
        <v>87</v>
      </c>
      <c r="H286" s="10" t="s">
        <v>155</v>
      </c>
      <c r="I286" s="10" t="s">
        <v>74</v>
      </c>
      <c r="J286" s="10" t="s">
        <v>598</v>
      </c>
      <c r="K286" s="10" t="s">
        <v>59</v>
      </c>
      <c r="L286" s="10" t="s">
        <v>136</v>
      </c>
      <c r="M286" s="10" t="s">
        <v>61</v>
      </c>
      <c r="N286" s="71">
        <v>42931</v>
      </c>
      <c r="O286" s="10">
        <v>252000</v>
      </c>
      <c r="P286" s="10">
        <v>614550</v>
      </c>
      <c r="Q286" s="11">
        <f t="shared" si="26"/>
        <v>362550</v>
      </c>
      <c r="R286" s="10">
        <v>44</v>
      </c>
      <c r="S286" s="11">
        <f t="shared" si="27"/>
        <v>26991036</v>
      </c>
      <c r="T286" s="12">
        <v>0.08</v>
      </c>
      <c r="U286" s="76" t="str">
        <f>IF(T286&lt;3%,"Low",IF('Main Data'!T286&lt;5%,"Mid",IF('Main Data'!T286&lt;8%,"High","Super")))</f>
        <v>Super</v>
      </c>
      <c r="V286" s="86" t="str">
        <f t="shared" si="28"/>
        <v>Qualified</v>
      </c>
    </row>
    <row r="287" spans="1:22" ht="15.75" customHeight="1" x14ac:dyDescent="0.3">
      <c r="A287" s="9" t="s">
        <v>822</v>
      </c>
      <c r="B287" s="71">
        <v>42931</v>
      </c>
      <c r="C287" s="10">
        <f t="shared" si="25"/>
        <v>2017</v>
      </c>
      <c r="D287" s="10" t="s">
        <v>179</v>
      </c>
      <c r="E287" s="10" t="s">
        <v>180</v>
      </c>
      <c r="F287" s="10" t="s">
        <v>54</v>
      </c>
      <c r="G287" s="10" t="s">
        <v>72</v>
      </c>
      <c r="H287" s="10" t="s">
        <v>65</v>
      </c>
      <c r="I287" s="10" t="s">
        <v>117</v>
      </c>
      <c r="J287" s="10" t="s">
        <v>823</v>
      </c>
      <c r="K287" s="10" t="s">
        <v>59</v>
      </c>
      <c r="L287" s="10" t="s">
        <v>60</v>
      </c>
      <c r="M287" s="10" t="s">
        <v>61</v>
      </c>
      <c r="N287" s="71">
        <v>42933</v>
      </c>
      <c r="O287" s="10">
        <v>106950</v>
      </c>
      <c r="P287" s="10">
        <v>314700</v>
      </c>
      <c r="Q287" s="11">
        <f t="shared" si="26"/>
        <v>207750</v>
      </c>
      <c r="R287" s="10">
        <v>39</v>
      </c>
      <c r="S287" s="11">
        <f t="shared" si="27"/>
        <v>12260712</v>
      </c>
      <c r="T287" s="12">
        <v>0.04</v>
      </c>
      <c r="U287" s="76" t="str">
        <f>IF(T287&lt;3%,"Low",IF('Main Data'!T287&lt;5%,"Mid",IF('Main Data'!T287&lt;8%,"High","Super")))</f>
        <v>Mid</v>
      </c>
      <c r="V287" s="86" t="str">
        <f t="shared" si="28"/>
        <v>Qualified</v>
      </c>
    </row>
    <row r="288" spans="1:22" ht="15.75" customHeight="1" x14ac:dyDescent="0.3">
      <c r="A288" s="9" t="s">
        <v>824</v>
      </c>
      <c r="B288" s="71">
        <v>42931</v>
      </c>
      <c r="C288" s="10">
        <f t="shared" si="25"/>
        <v>2017</v>
      </c>
      <c r="D288" s="10" t="s">
        <v>825</v>
      </c>
      <c r="E288" s="10" t="s">
        <v>826</v>
      </c>
      <c r="F288" s="10" t="s">
        <v>71</v>
      </c>
      <c r="G288" s="10" t="s">
        <v>87</v>
      </c>
      <c r="H288" s="10" t="s">
        <v>304</v>
      </c>
      <c r="I288" s="10" t="s">
        <v>74</v>
      </c>
      <c r="J288" s="10" t="s">
        <v>450</v>
      </c>
      <c r="K288" s="10" t="s">
        <v>59</v>
      </c>
      <c r="L288" s="10" t="s">
        <v>136</v>
      </c>
      <c r="M288" s="10" t="s">
        <v>61</v>
      </c>
      <c r="N288" s="71">
        <v>42933</v>
      </c>
      <c r="O288" s="10">
        <v>21900</v>
      </c>
      <c r="P288" s="10">
        <v>53550</v>
      </c>
      <c r="Q288" s="11">
        <f t="shared" si="26"/>
        <v>31650</v>
      </c>
      <c r="R288" s="10">
        <v>41</v>
      </c>
      <c r="S288" s="11">
        <f t="shared" si="27"/>
        <v>2193943.5</v>
      </c>
      <c r="T288" s="12">
        <v>0.03</v>
      </c>
      <c r="U288" s="76" t="str">
        <f>IF(T288&lt;3%,"Low",IF('Main Data'!T288&lt;5%,"Mid",IF('Main Data'!T288&lt;8%,"High","Super")))</f>
        <v>Mid</v>
      </c>
      <c r="V288" s="86" t="str">
        <f t="shared" si="28"/>
        <v>Qualified</v>
      </c>
    </row>
    <row r="289" spans="1:22" ht="15.75" customHeight="1" x14ac:dyDescent="0.3">
      <c r="A289" s="9" t="s">
        <v>827</v>
      </c>
      <c r="B289" s="71">
        <v>42932</v>
      </c>
      <c r="C289" s="10">
        <f t="shared" si="25"/>
        <v>2017</v>
      </c>
      <c r="D289" s="10" t="s">
        <v>435</v>
      </c>
      <c r="E289" s="10" t="s">
        <v>828</v>
      </c>
      <c r="F289" s="10" t="s">
        <v>71</v>
      </c>
      <c r="G289" s="10" t="s">
        <v>87</v>
      </c>
      <c r="H289" s="10" t="s">
        <v>316</v>
      </c>
      <c r="I289" s="10" t="s">
        <v>117</v>
      </c>
      <c r="J289" s="10" t="s">
        <v>829</v>
      </c>
      <c r="K289" s="10" t="s">
        <v>59</v>
      </c>
      <c r="L289" s="10" t="s">
        <v>67</v>
      </c>
      <c r="M289" s="10" t="s">
        <v>61</v>
      </c>
      <c r="N289" s="71">
        <v>42934</v>
      </c>
      <c r="O289" s="10">
        <v>31950</v>
      </c>
      <c r="P289" s="10">
        <v>52350</v>
      </c>
      <c r="Q289" s="11">
        <f t="shared" si="26"/>
        <v>20400</v>
      </c>
      <c r="R289" s="10">
        <v>46</v>
      </c>
      <c r="S289" s="11">
        <f t="shared" si="27"/>
        <v>2407576.5</v>
      </c>
      <c r="T289" s="12">
        <v>0.01</v>
      </c>
      <c r="U289" s="76" t="str">
        <f>IF(T289&lt;3%,"Low",IF('Main Data'!T289&lt;5%,"Mid",IF('Main Data'!T289&lt;8%,"High","Super")))</f>
        <v>Low</v>
      </c>
      <c r="V289" s="86" t="str">
        <f t="shared" si="28"/>
        <v>Qualified</v>
      </c>
    </row>
    <row r="290" spans="1:22" ht="15.75" customHeight="1" x14ac:dyDescent="0.3">
      <c r="A290" s="9" t="s">
        <v>830</v>
      </c>
      <c r="B290" s="71">
        <v>42933</v>
      </c>
      <c r="C290" s="10">
        <f t="shared" si="25"/>
        <v>2017</v>
      </c>
      <c r="D290" s="10" t="s">
        <v>423</v>
      </c>
      <c r="E290" s="10" t="s">
        <v>424</v>
      </c>
      <c r="F290" s="10" t="s">
        <v>54</v>
      </c>
      <c r="G290" s="10" t="s">
        <v>106</v>
      </c>
      <c r="H290" s="10" t="s">
        <v>56</v>
      </c>
      <c r="I290" s="10" t="s">
        <v>107</v>
      </c>
      <c r="J290" s="10" t="s">
        <v>272</v>
      </c>
      <c r="K290" s="10" t="s">
        <v>59</v>
      </c>
      <c r="L290" s="10" t="s">
        <v>60</v>
      </c>
      <c r="M290" s="10" t="s">
        <v>61</v>
      </c>
      <c r="N290" s="71">
        <v>42934</v>
      </c>
      <c r="O290" s="10">
        <v>57600</v>
      </c>
      <c r="P290" s="10">
        <v>94500</v>
      </c>
      <c r="Q290" s="11">
        <f t="shared" si="26"/>
        <v>36900</v>
      </c>
      <c r="R290" s="10">
        <v>18</v>
      </c>
      <c r="S290" s="11">
        <f t="shared" si="27"/>
        <v>1691550</v>
      </c>
      <c r="T290" s="12">
        <v>0.1</v>
      </c>
      <c r="U290" s="76" t="str">
        <f>IF(T290&lt;3%,"Low",IF('Main Data'!T290&lt;5%,"Mid",IF('Main Data'!T290&lt;8%,"High","Super")))</f>
        <v>Super</v>
      </c>
      <c r="V290" s="86" t="str">
        <f t="shared" si="28"/>
        <v>Qualified</v>
      </c>
    </row>
    <row r="291" spans="1:22" ht="15.75" customHeight="1" x14ac:dyDescent="0.3">
      <c r="A291" s="9" t="s">
        <v>831</v>
      </c>
      <c r="B291" s="71">
        <v>42935</v>
      </c>
      <c r="C291" s="10">
        <f t="shared" si="25"/>
        <v>2017</v>
      </c>
      <c r="D291" s="10" t="s">
        <v>832</v>
      </c>
      <c r="E291" s="10" t="s">
        <v>826</v>
      </c>
      <c r="F291" s="10" t="s">
        <v>71</v>
      </c>
      <c r="G291" s="10" t="s">
        <v>72</v>
      </c>
      <c r="H291" s="10" t="s">
        <v>304</v>
      </c>
      <c r="I291" s="10" t="s">
        <v>92</v>
      </c>
      <c r="J291" s="10" t="s">
        <v>833</v>
      </c>
      <c r="K291" s="10" t="s">
        <v>59</v>
      </c>
      <c r="L291" s="10" t="s">
        <v>67</v>
      </c>
      <c r="M291" s="10" t="s">
        <v>61</v>
      </c>
      <c r="N291" s="71">
        <v>42940</v>
      </c>
      <c r="O291" s="10">
        <v>15750</v>
      </c>
      <c r="P291" s="10">
        <v>29250</v>
      </c>
      <c r="Q291" s="11">
        <f t="shared" si="26"/>
        <v>13500</v>
      </c>
      <c r="R291" s="10">
        <v>31</v>
      </c>
      <c r="S291" s="11">
        <f t="shared" si="27"/>
        <v>906165</v>
      </c>
      <c r="T291" s="12">
        <v>0.02</v>
      </c>
      <c r="U291" s="76" t="str">
        <f>IF(T291&lt;3%,"Low",IF('Main Data'!T291&lt;5%,"Mid",IF('Main Data'!T291&lt;8%,"High","Super")))</f>
        <v>Low</v>
      </c>
      <c r="V291" s="86" t="str">
        <f t="shared" si="28"/>
        <v>Qualified</v>
      </c>
    </row>
    <row r="292" spans="1:22" ht="15.75" customHeight="1" x14ac:dyDescent="0.3">
      <c r="A292" s="9" t="s">
        <v>834</v>
      </c>
      <c r="B292" s="71">
        <v>42936</v>
      </c>
      <c r="C292" s="10">
        <f t="shared" si="25"/>
        <v>2017</v>
      </c>
      <c r="D292" s="10" t="s">
        <v>835</v>
      </c>
      <c r="E292" s="10" t="s">
        <v>169</v>
      </c>
      <c r="F292" s="10" t="s">
        <v>54</v>
      </c>
      <c r="G292" s="10" t="s">
        <v>72</v>
      </c>
      <c r="H292" s="10" t="s">
        <v>65</v>
      </c>
      <c r="I292" s="10" t="s">
        <v>74</v>
      </c>
      <c r="J292" s="10" t="s">
        <v>394</v>
      </c>
      <c r="K292" s="10" t="s">
        <v>59</v>
      </c>
      <c r="L292" s="10" t="s">
        <v>67</v>
      </c>
      <c r="M292" s="10" t="s">
        <v>61</v>
      </c>
      <c r="N292" s="71">
        <v>42936</v>
      </c>
      <c r="O292" s="10">
        <v>3600</v>
      </c>
      <c r="P292" s="10">
        <v>18900</v>
      </c>
      <c r="Q292" s="11">
        <f t="shared" si="26"/>
        <v>15300</v>
      </c>
      <c r="R292" s="10">
        <v>35</v>
      </c>
      <c r="S292" s="11">
        <f t="shared" si="27"/>
        <v>659799</v>
      </c>
      <c r="T292" s="12">
        <v>0.09</v>
      </c>
      <c r="U292" s="76" t="str">
        <f>IF(T292&lt;3%,"Low",IF('Main Data'!T292&lt;5%,"Mid",IF('Main Data'!T292&lt;8%,"High","Super")))</f>
        <v>Super</v>
      </c>
      <c r="V292" s="86" t="str">
        <f t="shared" si="28"/>
        <v>Qualified</v>
      </c>
    </row>
    <row r="293" spans="1:22" ht="15.75" customHeight="1" x14ac:dyDescent="0.3">
      <c r="A293" s="9" t="s">
        <v>836</v>
      </c>
      <c r="B293" s="71">
        <v>42936</v>
      </c>
      <c r="C293" s="10">
        <f t="shared" si="25"/>
        <v>2017</v>
      </c>
      <c r="D293" s="10" t="s">
        <v>556</v>
      </c>
      <c r="E293" s="10" t="s">
        <v>557</v>
      </c>
      <c r="F293" s="10" t="s">
        <v>71</v>
      </c>
      <c r="G293" s="10" t="s">
        <v>55</v>
      </c>
      <c r="H293" s="10" t="s">
        <v>185</v>
      </c>
      <c r="I293" s="10" t="s">
        <v>107</v>
      </c>
      <c r="J293" s="10" t="s">
        <v>837</v>
      </c>
      <c r="K293" s="10" t="s">
        <v>81</v>
      </c>
      <c r="L293" s="10" t="s">
        <v>82</v>
      </c>
      <c r="M293" s="10" t="s">
        <v>83</v>
      </c>
      <c r="N293" s="71">
        <v>42936</v>
      </c>
      <c r="O293" s="10">
        <v>4734150</v>
      </c>
      <c r="P293" s="10">
        <v>7514550</v>
      </c>
      <c r="Q293" s="11">
        <f t="shared" si="26"/>
        <v>2780400</v>
      </c>
      <c r="R293" s="10">
        <v>31</v>
      </c>
      <c r="S293" s="11">
        <f t="shared" si="27"/>
        <v>232500177</v>
      </c>
      <c r="T293" s="12">
        <v>0.06</v>
      </c>
      <c r="U293" s="76" t="str">
        <f>IF(T293&lt;3%,"Low",IF('Main Data'!T293&lt;5%,"Mid",IF('Main Data'!T293&lt;8%,"High","Super")))</f>
        <v>High</v>
      </c>
      <c r="V293" s="86" t="str">
        <f t="shared" si="28"/>
        <v>Qualified</v>
      </c>
    </row>
    <row r="294" spans="1:22" ht="15.75" customHeight="1" x14ac:dyDescent="0.3">
      <c r="A294" s="9" t="s">
        <v>838</v>
      </c>
      <c r="B294" s="71">
        <v>42936</v>
      </c>
      <c r="C294" s="10">
        <f t="shared" si="25"/>
        <v>2017</v>
      </c>
      <c r="D294" s="10" t="s">
        <v>839</v>
      </c>
      <c r="E294" s="10" t="s">
        <v>539</v>
      </c>
      <c r="F294" s="10" t="s">
        <v>71</v>
      </c>
      <c r="G294" s="10" t="s">
        <v>72</v>
      </c>
      <c r="H294" s="10" t="s">
        <v>146</v>
      </c>
      <c r="I294" s="10" t="s">
        <v>117</v>
      </c>
      <c r="J294" s="10" t="s">
        <v>751</v>
      </c>
      <c r="K294" s="10" t="s">
        <v>81</v>
      </c>
      <c r="L294" s="10" t="s">
        <v>459</v>
      </c>
      <c r="M294" s="10" t="s">
        <v>61</v>
      </c>
      <c r="N294" s="71">
        <v>42938</v>
      </c>
      <c r="O294" s="10">
        <v>5669850</v>
      </c>
      <c r="P294" s="10">
        <v>8999850</v>
      </c>
      <c r="Q294" s="11">
        <f t="shared" si="26"/>
        <v>3330000</v>
      </c>
      <c r="R294" s="10">
        <v>30</v>
      </c>
      <c r="S294" s="11">
        <f t="shared" si="27"/>
        <v>269185513.5</v>
      </c>
      <c r="T294" s="12">
        <v>0.09</v>
      </c>
      <c r="U294" s="76" t="str">
        <f>IF(T294&lt;3%,"Low",IF('Main Data'!T294&lt;5%,"Mid",IF('Main Data'!T294&lt;8%,"High","Super")))</f>
        <v>Super</v>
      </c>
      <c r="V294" s="86" t="str">
        <f t="shared" si="28"/>
        <v>Qualified</v>
      </c>
    </row>
    <row r="295" spans="1:22" ht="15.75" customHeight="1" x14ac:dyDescent="0.3">
      <c r="A295" s="9" t="s">
        <v>840</v>
      </c>
      <c r="B295" s="71">
        <v>42940</v>
      </c>
      <c r="C295" s="10">
        <f t="shared" si="25"/>
        <v>2017</v>
      </c>
      <c r="D295" s="10" t="s">
        <v>841</v>
      </c>
      <c r="E295" s="10" t="s">
        <v>275</v>
      </c>
      <c r="F295" s="10" t="s">
        <v>71</v>
      </c>
      <c r="G295" s="10" t="s">
        <v>106</v>
      </c>
      <c r="H295" s="10" t="s">
        <v>146</v>
      </c>
      <c r="I295" s="10" t="s">
        <v>117</v>
      </c>
      <c r="J295" s="10" t="s">
        <v>93</v>
      </c>
      <c r="K295" s="10" t="s">
        <v>59</v>
      </c>
      <c r="L295" s="10" t="s">
        <v>67</v>
      </c>
      <c r="M295" s="10" t="s">
        <v>61</v>
      </c>
      <c r="N295" s="71">
        <v>42941</v>
      </c>
      <c r="O295" s="10">
        <v>16350.000000000002</v>
      </c>
      <c r="P295" s="10">
        <v>39000</v>
      </c>
      <c r="Q295" s="11">
        <f t="shared" si="26"/>
        <v>22650</v>
      </c>
      <c r="R295" s="10">
        <v>2</v>
      </c>
      <c r="S295" s="11">
        <f t="shared" si="27"/>
        <v>76830</v>
      </c>
      <c r="T295" s="12">
        <v>0.03</v>
      </c>
      <c r="U295" s="76" t="str">
        <f>IF(T295&lt;3%,"Low",IF('Main Data'!T295&lt;5%,"Mid",IF('Main Data'!T295&lt;8%,"High","Super")))</f>
        <v>Mid</v>
      </c>
      <c r="V295" s="86" t="str">
        <f t="shared" si="28"/>
        <v>Not Qualified</v>
      </c>
    </row>
    <row r="296" spans="1:22" ht="15.75" customHeight="1" x14ac:dyDescent="0.3">
      <c r="A296" s="9" t="s">
        <v>842</v>
      </c>
      <c r="B296" s="71">
        <v>42944</v>
      </c>
      <c r="C296" s="10">
        <f t="shared" si="25"/>
        <v>2017</v>
      </c>
      <c r="D296" s="10" t="s">
        <v>843</v>
      </c>
      <c r="E296" s="10" t="s">
        <v>125</v>
      </c>
      <c r="F296" s="10" t="s">
        <v>71</v>
      </c>
      <c r="G296" s="10" t="s">
        <v>72</v>
      </c>
      <c r="H296" s="10" t="s">
        <v>97</v>
      </c>
      <c r="I296" s="10" t="s">
        <v>57</v>
      </c>
      <c r="J296" s="10" t="s">
        <v>410</v>
      </c>
      <c r="K296" s="10" t="s">
        <v>81</v>
      </c>
      <c r="L296" s="10" t="s">
        <v>60</v>
      </c>
      <c r="M296" s="10" t="s">
        <v>61</v>
      </c>
      <c r="N296" s="71">
        <v>42945</v>
      </c>
      <c r="O296" s="10">
        <v>97650</v>
      </c>
      <c r="P296" s="10">
        <v>464700</v>
      </c>
      <c r="Q296" s="11">
        <f t="shared" si="26"/>
        <v>367050</v>
      </c>
      <c r="R296" s="10">
        <v>36</v>
      </c>
      <c r="S296" s="11">
        <f t="shared" si="27"/>
        <v>16729200</v>
      </c>
      <c r="T296" s="12">
        <v>0</v>
      </c>
      <c r="U296" s="76" t="str">
        <f>IF(T296&lt;3%,"Low",IF('Main Data'!T296&lt;5%,"Mid",IF('Main Data'!T296&lt;8%,"High","Super")))</f>
        <v>Low</v>
      </c>
      <c r="V296" s="86" t="str">
        <f t="shared" si="28"/>
        <v>Qualified</v>
      </c>
    </row>
    <row r="297" spans="1:22" ht="15.75" customHeight="1" x14ac:dyDescent="0.3">
      <c r="A297" s="9" t="s">
        <v>844</v>
      </c>
      <c r="B297" s="71">
        <v>42946</v>
      </c>
      <c r="C297" s="10">
        <f t="shared" si="25"/>
        <v>2017</v>
      </c>
      <c r="D297" s="10" t="s">
        <v>845</v>
      </c>
      <c r="E297" s="10" t="s">
        <v>189</v>
      </c>
      <c r="F297" s="10" t="s">
        <v>54</v>
      </c>
      <c r="G297" s="10" t="s">
        <v>87</v>
      </c>
      <c r="H297" s="10" t="s">
        <v>56</v>
      </c>
      <c r="I297" s="10" t="s">
        <v>57</v>
      </c>
      <c r="J297" s="10" t="s">
        <v>142</v>
      </c>
      <c r="K297" s="10" t="s">
        <v>59</v>
      </c>
      <c r="L297" s="10" t="s">
        <v>60</v>
      </c>
      <c r="M297" s="10" t="s">
        <v>61</v>
      </c>
      <c r="N297" s="71">
        <v>42948</v>
      </c>
      <c r="O297" s="10">
        <v>68850</v>
      </c>
      <c r="P297" s="10">
        <v>109200</v>
      </c>
      <c r="Q297" s="11">
        <f t="shared" si="26"/>
        <v>40350</v>
      </c>
      <c r="R297" s="10">
        <v>11</v>
      </c>
      <c r="S297" s="11">
        <f t="shared" si="27"/>
        <v>1193556</v>
      </c>
      <c r="T297" s="12">
        <v>7.0000000000000007E-2</v>
      </c>
      <c r="U297" s="76" t="str">
        <f>IF(T297&lt;3%,"Low",IF('Main Data'!T297&lt;5%,"Mid",IF('Main Data'!T297&lt;8%,"High","Super")))</f>
        <v>High</v>
      </c>
      <c r="V297" s="86" t="str">
        <f t="shared" si="28"/>
        <v>Qualified</v>
      </c>
    </row>
    <row r="298" spans="1:22" ht="15.75" customHeight="1" x14ac:dyDescent="0.3">
      <c r="A298" s="9" t="s">
        <v>846</v>
      </c>
      <c r="B298" s="71">
        <v>42946</v>
      </c>
      <c r="C298" s="10">
        <f t="shared" si="25"/>
        <v>2017</v>
      </c>
      <c r="D298" s="10" t="s">
        <v>847</v>
      </c>
      <c r="E298" s="10" t="s">
        <v>750</v>
      </c>
      <c r="F298" s="10" t="s">
        <v>54</v>
      </c>
      <c r="G298" s="10" t="s">
        <v>55</v>
      </c>
      <c r="H298" s="10" t="s">
        <v>56</v>
      </c>
      <c r="I298" s="10" t="s">
        <v>117</v>
      </c>
      <c r="J298" s="10" t="s">
        <v>775</v>
      </c>
      <c r="K298" s="10" t="s">
        <v>59</v>
      </c>
      <c r="L298" s="10" t="s">
        <v>136</v>
      </c>
      <c r="M298" s="10" t="s">
        <v>61</v>
      </c>
      <c r="N298" s="71">
        <v>42947</v>
      </c>
      <c r="O298" s="10">
        <v>62850.000000000007</v>
      </c>
      <c r="P298" s="10">
        <v>153450</v>
      </c>
      <c r="Q298" s="11">
        <f t="shared" si="26"/>
        <v>90600</v>
      </c>
      <c r="R298" s="10">
        <v>22</v>
      </c>
      <c r="S298" s="11">
        <f t="shared" si="27"/>
        <v>3365158.5</v>
      </c>
      <c r="T298" s="12">
        <v>7.0000000000000007E-2</v>
      </c>
      <c r="U298" s="76" t="str">
        <f>IF(T298&lt;3%,"Low",IF('Main Data'!T298&lt;5%,"Mid",IF('Main Data'!T298&lt;8%,"High","Super")))</f>
        <v>High</v>
      </c>
      <c r="V298" s="86" t="str">
        <f t="shared" si="28"/>
        <v>Qualified</v>
      </c>
    </row>
    <row r="299" spans="1:22" ht="15.75" customHeight="1" x14ac:dyDescent="0.3">
      <c r="A299" s="9" t="s">
        <v>848</v>
      </c>
      <c r="B299" s="71">
        <v>42946</v>
      </c>
      <c r="C299" s="10">
        <f t="shared" si="25"/>
        <v>2017</v>
      </c>
      <c r="D299" s="10" t="s">
        <v>849</v>
      </c>
      <c r="E299" s="10" t="s">
        <v>850</v>
      </c>
      <c r="F299" s="10" t="s">
        <v>71</v>
      </c>
      <c r="G299" s="10" t="s">
        <v>106</v>
      </c>
      <c r="H299" s="10" t="s">
        <v>134</v>
      </c>
      <c r="I299" s="10" t="s">
        <v>74</v>
      </c>
      <c r="J299" s="10" t="s">
        <v>135</v>
      </c>
      <c r="K299" s="10" t="s">
        <v>59</v>
      </c>
      <c r="L299" s="10" t="s">
        <v>136</v>
      </c>
      <c r="M299" s="10" t="s">
        <v>76</v>
      </c>
      <c r="N299" s="71">
        <v>42947</v>
      </c>
      <c r="O299" s="10">
        <v>51300</v>
      </c>
      <c r="P299" s="10">
        <v>125100</v>
      </c>
      <c r="Q299" s="11">
        <f t="shared" si="26"/>
        <v>73800</v>
      </c>
      <c r="R299" s="10">
        <v>16</v>
      </c>
      <c r="S299" s="11">
        <f t="shared" si="27"/>
        <v>1996596</v>
      </c>
      <c r="T299" s="12">
        <v>0.04</v>
      </c>
      <c r="U299" s="76" t="str">
        <f>IF(T299&lt;3%,"Low",IF('Main Data'!T299&lt;5%,"Mid",IF('Main Data'!T299&lt;8%,"High","Super")))</f>
        <v>Mid</v>
      </c>
      <c r="V299" s="86" t="str">
        <f t="shared" si="28"/>
        <v>Qualified</v>
      </c>
    </row>
    <row r="300" spans="1:22" ht="15.75" customHeight="1" x14ac:dyDescent="0.3">
      <c r="A300" s="9" t="s">
        <v>851</v>
      </c>
      <c r="B300" s="71">
        <v>42961</v>
      </c>
      <c r="C300" s="10">
        <f t="shared" si="25"/>
        <v>2017</v>
      </c>
      <c r="D300" s="10" t="s">
        <v>852</v>
      </c>
      <c r="E300" s="10" t="s">
        <v>853</v>
      </c>
      <c r="F300" s="10" t="s">
        <v>71</v>
      </c>
      <c r="G300" s="10" t="s">
        <v>87</v>
      </c>
      <c r="H300" s="10" t="s">
        <v>185</v>
      </c>
      <c r="I300" s="10" t="s">
        <v>92</v>
      </c>
      <c r="J300" s="10" t="s">
        <v>854</v>
      </c>
      <c r="K300" s="10" t="s">
        <v>59</v>
      </c>
      <c r="L300" s="10" t="s">
        <v>60</v>
      </c>
      <c r="M300" s="10" t="s">
        <v>61</v>
      </c>
      <c r="N300" s="71">
        <v>42963</v>
      </c>
      <c r="O300" s="10">
        <v>1263300</v>
      </c>
      <c r="P300" s="10">
        <v>3158250</v>
      </c>
      <c r="Q300" s="11">
        <f t="shared" si="26"/>
        <v>1894950</v>
      </c>
      <c r="R300" s="10">
        <v>32</v>
      </c>
      <c r="S300" s="11">
        <f t="shared" si="27"/>
        <v>100748175</v>
      </c>
      <c r="T300" s="12">
        <v>0.1</v>
      </c>
      <c r="U300" s="76" t="str">
        <f>IF(T300&lt;3%,"Low",IF('Main Data'!T300&lt;5%,"Mid",IF('Main Data'!T300&lt;8%,"High","Super")))</f>
        <v>Super</v>
      </c>
      <c r="V300" s="86" t="str">
        <f t="shared" si="28"/>
        <v>Qualified</v>
      </c>
    </row>
    <row r="301" spans="1:22" ht="15.75" customHeight="1" x14ac:dyDescent="0.3">
      <c r="A301" s="9" t="s">
        <v>855</v>
      </c>
      <c r="B301" s="71">
        <v>42961</v>
      </c>
      <c r="C301" s="10">
        <f t="shared" si="25"/>
        <v>2017</v>
      </c>
      <c r="D301" s="10" t="s">
        <v>856</v>
      </c>
      <c r="E301" s="10" t="s">
        <v>323</v>
      </c>
      <c r="F301" s="10" t="s">
        <v>71</v>
      </c>
      <c r="G301" s="10" t="s">
        <v>72</v>
      </c>
      <c r="H301" s="10" t="s">
        <v>194</v>
      </c>
      <c r="I301" s="10" t="s">
        <v>107</v>
      </c>
      <c r="J301" s="10" t="s">
        <v>823</v>
      </c>
      <c r="K301" s="10" t="s">
        <v>59</v>
      </c>
      <c r="L301" s="10" t="s">
        <v>60</v>
      </c>
      <c r="M301" s="10" t="s">
        <v>76</v>
      </c>
      <c r="N301" s="71">
        <v>42962</v>
      </c>
      <c r="O301" s="10">
        <v>106950</v>
      </c>
      <c r="P301" s="10">
        <v>314700</v>
      </c>
      <c r="Q301" s="11">
        <f t="shared" si="26"/>
        <v>207750</v>
      </c>
      <c r="R301" s="10">
        <v>14</v>
      </c>
      <c r="S301" s="11">
        <f t="shared" si="27"/>
        <v>4374330</v>
      </c>
      <c r="T301" s="12">
        <v>0.1</v>
      </c>
      <c r="U301" s="76" t="str">
        <f>IF(T301&lt;3%,"Low",IF('Main Data'!T301&lt;5%,"Mid",IF('Main Data'!T301&lt;8%,"High","Super")))</f>
        <v>Super</v>
      </c>
      <c r="V301" s="86" t="str">
        <f t="shared" si="28"/>
        <v>Qualified</v>
      </c>
    </row>
    <row r="302" spans="1:22" ht="15.75" customHeight="1" x14ac:dyDescent="0.3">
      <c r="A302" s="9" t="s">
        <v>857</v>
      </c>
      <c r="B302" s="71">
        <v>42961</v>
      </c>
      <c r="C302" s="10">
        <f t="shared" si="25"/>
        <v>2017</v>
      </c>
      <c r="D302" s="10" t="s">
        <v>858</v>
      </c>
      <c r="E302" s="10" t="s">
        <v>245</v>
      </c>
      <c r="F302" s="10" t="s">
        <v>71</v>
      </c>
      <c r="G302" s="10" t="s">
        <v>55</v>
      </c>
      <c r="H302" s="10" t="s">
        <v>146</v>
      </c>
      <c r="I302" s="10" t="s">
        <v>74</v>
      </c>
      <c r="J302" s="10" t="s">
        <v>280</v>
      </c>
      <c r="K302" s="10" t="s">
        <v>59</v>
      </c>
      <c r="L302" s="10" t="s">
        <v>67</v>
      </c>
      <c r="M302" s="10" t="s">
        <v>61</v>
      </c>
      <c r="N302" s="71">
        <v>42962</v>
      </c>
      <c r="O302" s="10">
        <v>34350</v>
      </c>
      <c r="P302" s="10">
        <v>53700</v>
      </c>
      <c r="Q302" s="11">
        <f t="shared" si="26"/>
        <v>19350</v>
      </c>
      <c r="R302" s="10">
        <v>15</v>
      </c>
      <c r="S302" s="11">
        <f t="shared" si="27"/>
        <v>802815</v>
      </c>
      <c r="T302" s="12">
        <v>0.05</v>
      </c>
      <c r="U302" s="76" t="str">
        <f>IF(T302&lt;3%,"Low",IF('Main Data'!T302&lt;5%,"Mid",IF('Main Data'!T302&lt;8%,"High","Super")))</f>
        <v>High</v>
      </c>
      <c r="V302" s="86" t="str">
        <f t="shared" si="28"/>
        <v>Qualified</v>
      </c>
    </row>
    <row r="303" spans="1:22" ht="15.75" customHeight="1" x14ac:dyDescent="0.3">
      <c r="A303" s="9" t="s">
        <v>859</v>
      </c>
      <c r="B303" s="71">
        <v>42962</v>
      </c>
      <c r="C303" s="10">
        <f t="shared" si="25"/>
        <v>2017</v>
      </c>
      <c r="D303" s="10" t="s">
        <v>467</v>
      </c>
      <c r="E303" s="10" t="s">
        <v>424</v>
      </c>
      <c r="F303" s="10" t="s">
        <v>54</v>
      </c>
      <c r="G303" s="10" t="s">
        <v>55</v>
      </c>
      <c r="H303" s="10" t="s">
        <v>56</v>
      </c>
      <c r="I303" s="10" t="s">
        <v>92</v>
      </c>
      <c r="J303" s="10" t="s">
        <v>390</v>
      </c>
      <c r="K303" s="10" t="s">
        <v>59</v>
      </c>
      <c r="L303" s="10" t="s">
        <v>67</v>
      </c>
      <c r="M303" s="10" t="s">
        <v>61</v>
      </c>
      <c r="N303" s="71">
        <v>42966</v>
      </c>
      <c r="O303" s="10">
        <v>19650</v>
      </c>
      <c r="P303" s="10">
        <v>42600</v>
      </c>
      <c r="Q303" s="11">
        <f t="shared" si="26"/>
        <v>22950</v>
      </c>
      <c r="R303" s="10">
        <v>48</v>
      </c>
      <c r="S303" s="11">
        <f t="shared" si="27"/>
        <v>2040540</v>
      </c>
      <c r="T303" s="12">
        <v>0.1</v>
      </c>
      <c r="U303" s="76" t="str">
        <f>IF(T303&lt;3%,"Low",IF('Main Data'!T303&lt;5%,"Mid",IF('Main Data'!T303&lt;8%,"High","Super")))</f>
        <v>Super</v>
      </c>
      <c r="V303" s="86" t="str">
        <f t="shared" si="28"/>
        <v>Qualified</v>
      </c>
    </row>
    <row r="304" spans="1:22" ht="15.75" customHeight="1" x14ac:dyDescent="0.3">
      <c r="A304" s="9" t="s">
        <v>860</v>
      </c>
      <c r="B304" s="71">
        <v>42965</v>
      </c>
      <c r="C304" s="10">
        <f t="shared" si="25"/>
        <v>2017</v>
      </c>
      <c r="D304" s="10" t="s">
        <v>861</v>
      </c>
      <c r="E304" s="10" t="s">
        <v>370</v>
      </c>
      <c r="F304" s="10" t="s">
        <v>71</v>
      </c>
      <c r="G304" s="10" t="s">
        <v>55</v>
      </c>
      <c r="H304" s="10" t="s">
        <v>146</v>
      </c>
      <c r="I304" s="10" t="s">
        <v>107</v>
      </c>
      <c r="J304" s="10" t="s">
        <v>446</v>
      </c>
      <c r="K304" s="10" t="s">
        <v>59</v>
      </c>
      <c r="L304" s="10" t="s">
        <v>60</v>
      </c>
      <c r="M304" s="10" t="s">
        <v>61</v>
      </c>
      <c r="N304" s="71">
        <v>42967</v>
      </c>
      <c r="O304" s="10">
        <v>33900</v>
      </c>
      <c r="P304" s="10">
        <v>53700</v>
      </c>
      <c r="Q304" s="11">
        <f t="shared" si="26"/>
        <v>19800</v>
      </c>
      <c r="R304" s="10">
        <v>25</v>
      </c>
      <c r="S304" s="11">
        <f t="shared" si="27"/>
        <v>1342500</v>
      </c>
      <c r="T304" s="12">
        <v>0</v>
      </c>
      <c r="U304" s="76" t="str">
        <f>IF(T304&lt;3%,"Low",IF('Main Data'!T304&lt;5%,"Mid",IF('Main Data'!T304&lt;8%,"High","Super")))</f>
        <v>Low</v>
      </c>
      <c r="V304" s="86" t="str">
        <f t="shared" si="28"/>
        <v>Qualified</v>
      </c>
    </row>
    <row r="305" spans="1:22" ht="15.75" customHeight="1" x14ac:dyDescent="0.3">
      <c r="A305" s="9" t="s">
        <v>862</v>
      </c>
      <c r="B305" s="71">
        <v>42965</v>
      </c>
      <c r="C305" s="10">
        <f t="shared" si="25"/>
        <v>2017</v>
      </c>
      <c r="D305" s="10" t="s">
        <v>861</v>
      </c>
      <c r="E305" s="10" t="s">
        <v>370</v>
      </c>
      <c r="F305" s="10" t="s">
        <v>71</v>
      </c>
      <c r="G305" s="10" t="s">
        <v>55</v>
      </c>
      <c r="H305" s="10" t="s">
        <v>146</v>
      </c>
      <c r="I305" s="10" t="s">
        <v>107</v>
      </c>
      <c r="J305" s="10" t="s">
        <v>863</v>
      </c>
      <c r="K305" s="10" t="s">
        <v>59</v>
      </c>
      <c r="L305" s="10" t="s">
        <v>67</v>
      </c>
      <c r="M305" s="10" t="s">
        <v>61</v>
      </c>
      <c r="N305" s="71">
        <v>42967</v>
      </c>
      <c r="O305" s="10">
        <v>13050</v>
      </c>
      <c r="P305" s="10">
        <v>27150</v>
      </c>
      <c r="Q305" s="11">
        <f t="shared" si="26"/>
        <v>14100</v>
      </c>
      <c r="R305" s="10">
        <v>45</v>
      </c>
      <c r="S305" s="11">
        <f t="shared" si="27"/>
        <v>1219578</v>
      </c>
      <c r="T305" s="12">
        <v>0.08</v>
      </c>
      <c r="U305" s="76" t="str">
        <f>IF(T305&lt;3%,"Low",IF('Main Data'!T305&lt;5%,"Mid",IF('Main Data'!T305&lt;8%,"High","Super")))</f>
        <v>Super</v>
      </c>
      <c r="V305" s="86" t="str">
        <f t="shared" si="28"/>
        <v>Qualified</v>
      </c>
    </row>
    <row r="306" spans="1:22" ht="15.75" customHeight="1" x14ac:dyDescent="0.3">
      <c r="A306" s="9" t="s">
        <v>864</v>
      </c>
      <c r="B306" s="71">
        <v>42967</v>
      </c>
      <c r="C306" s="10">
        <f t="shared" si="25"/>
        <v>2017</v>
      </c>
      <c r="D306" s="10" t="s">
        <v>865</v>
      </c>
      <c r="E306" s="10" t="s">
        <v>866</v>
      </c>
      <c r="F306" s="10" t="s">
        <v>261</v>
      </c>
      <c r="G306" s="10" t="s">
        <v>72</v>
      </c>
      <c r="H306" s="10" t="s">
        <v>112</v>
      </c>
      <c r="I306" s="10" t="s">
        <v>92</v>
      </c>
      <c r="J306" s="10" t="s">
        <v>468</v>
      </c>
      <c r="K306" s="10" t="s">
        <v>59</v>
      </c>
      <c r="L306" s="10" t="s">
        <v>67</v>
      </c>
      <c r="M306" s="10" t="s">
        <v>61</v>
      </c>
      <c r="N306" s="71">
        <v>42972</v>
      </c>
      <c r="O306" s="10">
        <v>13950</v>
      </c>
      <c r="P306" s="10">
        <v>22200</v>
      </c>
      <c r="Q306" s="11">
        <f t="shared" si="26"/>
        <v>8250</v>
      </c>
      <c r="R306" s="10">
        <v>33</v>
      </c>
      <c r="S306" s="11">
        <f t="shared" si="27"/>
        <v>731046</v>
      </c>
      <c r="T306" s="12">
        <v>7.0000000000000007E-2</v>
      </c>
      <c r="U306" s="76" t="str">
        <f>IF(T306&lt;3%,"Low",IF('Main Data'!T306&lt;5%,"Mid",IF('Main Data'!T306&lt;8%,"High","Super")))</f>
        <v>High</v>
      </c>
      <c r="V306" s="86" t="str">
        <f t="shared" si="28"/>
        <v>Qualified</v>
      </c>
    </row>
    <row r="307" spans="1:22" ht="15.75" customHeight="1" x14ac:dyDescent="0.3">
      <c r="A307" s="9" t="s">
        <v>867</v>
      </c>
      <c r="B307" s="71">
        <v>42967</v>
      </c>
      <c r="C307" s="10">
        <f t="shared" si="25"/>
        <v>2017</v>
      </c>
      <c r="D307" s="10" t="s">
        <v>868</v>
      </c>
      <c r="E307" s="10" t="s">
        <v>279</v>
      </c>
      <c r="F307" s="10" t="s">
        <v>71</v>
      </c>
      <c r="G307" s="10" t="s">
        <v>72</v>
      </c>
      <c r="H307" s="10" t="s">
        <v>155</v>
      </c>
      <c r="I307" s="10" t="s">
        <v>92</v>
      </c>
      <c r="J307" s="10" t="s">
        <v>355</v>
      </c>
      <c r="K307" s="10" t="s">
        <v>59</v>
      </c>
      <c r="L307" s="10" t="s">
        <v>60</v>
      </c>
      <c r="M307" s="10" t="s">
        <v>61</v>
      </c>
      <c r="N307" s="71">
        <v>42971</v>
      </c>
      <c r="O307" s="10">
        <v>19950</v>
      </c>
      <c r="P307" s="10">
        <v>31200</v>
      </c>
      <c r="Q307" s="11">
        <f t="shared" si="26"/>
        <v>11250</v>
      </c>
      <c r="R307" s="10">
        <v>40</v>
      </c>
      <c r="S307" s="11">
        <f t="shared" si="27"/>
        <v>1248000</v>
      </c>
      <c r="T307" s="12">
        <v>0</v>
      </c>
      <c r="U307" s="76" t="str">
        <f>IF(T307&lt;3%,"Low",IF('Main Data'!T307&lt;5%,"Mid",IF('Main Data'!T307&lt;8%,"High","Super")))</f>
        <v>Low</v>
      </c>
      <c r="V307" s="86" t="str">
        <f t="shared" si="28"/>
        <v>Qualified</v>
      </c>
    </row>
    <row r="308" spans="1:22" ht="15.75" customHeight="1" x14ac:dyDescent="0.3">
      <c r="A308" s="9" t="s">
        <v>869</v>
      </c>
      <c r="B308" s="71">
        <v>42968</v>
      </c>
      <c r="C308" s="10">
        <f t="shared" si="25"/>
        <v>2017</v>
      </c>
      <c r="D308" s="10" t="s">
        <v>870</v>
      </c>
      <c r="E308" s="10" t="s">
        <v>750</v>
      </c>
      <c r="F308" s="10" t="s">
        <v>54</v>
      </c>
      <c r="G308" s="10" t="s">
        <v>72</v>
      </c>
      <c r="H308" s="10" t="s">
        <v>56</v>
      </c>
      <c r="I308" s="10" t="s">
        <v>74</v>
      </c>
      <c r="J308" s="10" t="s">
        <v>480</v>
      </c>
      <c r="K308" s="10" t="s">
        <v>253</v>
      </c>
      <c r="L308" s="10" t="s">
        <v>459</v>
      </c>
      <c r="M308" s="10" t="s">
        <v>61</v>
      </c>
      <c r="N308" s="71">
        <v>42969</v>
      </c>
      <c r="O308" s="10">
        <v>842400</v>
      </c>
      <c r="P308" s="10">
        <v>2054699.9999999998</v>
      </c>
      <c r="Q308" s="11">
        <f t="shared" si="26"/>
        <v>1212299.9999999998</v>
      </c>
      <c r="R308" s="10">
        <v>44</v>
      </c>
      <c r="S308" s="11">
        <f t="shared" si="27"/>
        <v>90242423.999999985</v>
      </c>
      <c r="T308" s="12">
        <v>0.08</v>
      </c>
      <c r="U308" s="76" t="str">
        <f>IF(T308&lt;3%,"Low",IF('Main Data'!T308&lt;5%,"Mid",IF('Main Data'!T308&lt;8%,"High","Super")))</f>
        <v>Super</v>
      </c>
      <c r="V308" s="86" t="str">
        <f t="shared" si="28"/>
        <v>Qualified</v>
      </c>
    </row>
    <row r="309" spans="1:22" ht="15.75" customHeight="1" x14ac:dyDescent="0.3">
      <c r="A309" s="9" t="s">
        <v>871</v>
      </c>
      <c r="B309" s="71">
        <v>42970</v>
      </c>
      <c r="C309" s="10">
        <f t="shared" si="25"/>
        <v>2017</v>
      </c>
      <c r="D309" s="10" t="s">
        <v>347</v>
      </c>
      <c r="E309" s="10" t="s">
        <v>348</v>
      </c>
      <c r="F309" s="10" t="s">
        <v>261</v>
      </c>
      <c r="G309" s="10" t="s">
        <v>72</v>
      </c>
      <c r="H309" s="10" t="s">
        <v>146</v>
      </c>
      <c r="I309" s="10" t="s">
        <v>117</v>
      </c>
      <c r="J309" s="10" t="s">
        <v>615</v>
      </c>
      <c r="K309" s="10" t="s">
        <v>59</v>
      </c>
      <c r="L309" s="10" t="s">
        <v>67</v>
      </c>
      <c r="M309" s="10" t="s">
        <v>61</v>
      </c>
      <c r="N309" s="71">
        <v>42971</v>
      </c>
      <c r="O309" s="10">
        <v>78300</v>
      </c>
      <c r="P309" s="10">
        <v>147750</v>
      </c>
      <c r="Q309" s="11">
        <f t="shared" si="26"/>
        <v>69450</v>
      </c>
      <c r="R309" s="10">
        <v>20</v>
      </c>
      <c r="S309" s="11">
        <f t="shared" si="27"/>
        <v>2946135</v>
      </c>
      <c r="T309" s="12">
        <v>0.06</v>
      </c>
      <c r="U309" s="76" t="str">
        <f>IF(T309&lt;3%,"Low",IF('Main Data'!T309&lt;5%,"Mid",IF('Main Data'!T309&lt;8%,"High","Super")))</f>
        <v>High</v>
      </c>
      <c r="V309" s="86" t="str">
        <f t="shared" si="28"/>
        <v>Qualified</v>
      </c>
    </row>
    <row r="310" spans="1:22" ht="15.75" customHeight="1" x14ac:dyDescent="0.3">
      <c r="A310" s="9" t="s">
        <v>872</v>
      </c>
      <c r="B310" s="71">
        <v>42972</v>
      </c>
      <c r="C310" s="10">
        <f t="shared" si="25"/>
        <v>2017</v>
      </c>
      <c r="D310" s="10" t="s">
        <v>479</v>
      </c>
      <c r="E310" s="10" t="s">
        <v>154</v>
      </c>
      <c r="F310" s="10" t="s">
        <v>71</v>
      </c>
      <c r="G310" s="10" t="s">
        <v>55</v>
      </c>
      <c r="H310" s="10" t="s">
        <v>155</v>
      </c>
      <c r="I310" s="10" t="s">
        <v>107</v>
      </c>
      <c r="J310" s="10" t="s">
        <v>873</v>
      </c>
      <c r="K310" s="10" t="s">
        <v>59</v>
      </c>
      <c r="L310" s="10" t="s">
        <v>60</v>
      </c>
      <c r="M310" s="10" t="s">
        <v>61</v>
      </c>
      <c r="N310" s="71">
        <v>42973</v>
      </c>
      <c r="O310" s="10">
        <v>41400</v>
      </c>
      <c r="P310" s="10">
        <v>65700</v>
      </c>
      <c r="Q310" s="11">
        <f t="shared" si="26"/>
        <v>24300</v>
      </c>
      <c r="R310" s="10">
        <v>29</v>
      </c>
      <c r="S310" s="11">
        <f t="shared" si="27"/>
        <v>1900044</v>
      </c>
      <c r="T310" s="12">
        <v>0.08</v>
      </c>
      <c r="U310" s="76" t="str">
        <f>IF(T310&lt;3%,"Low",IF('Main Data'!T310&lt;5%,"Mid",IF('Main Data'!T310&lt;8%,"High","Super")))</f>
        <v>Super</v>
      </c>
      <c r="V310" s="86" t="str">
        <f t="shared" si="28"/>
        <v>Qualified</v>
      </c>
    </row>
    <row r="311" spans="1:22" ht="15.75" customHeight="1" x14ac:dyDescent="0.3">
      <c r="A311" s="9" t="s">
        <v>874</v>
      </c>
      <c r="B311" s="71">
        <v>42974</v>
      </c>
      <c r="C311" s="10">
        <f t="shared" si="25"/>
        <v>2017</v>
      </c>
      <c r="D311" s="10" t="s">
        <v>417</v>
      </c>
      <c r="E311" s="10" t="s">
        <v>418</v>
      </c>
      <c r="F311" s="10" t="s">
        <v>261</v>
      </c>
      <c r="G311" s="10" t="s">
        <v>87</v>
      </c>
      <c r="H311" s="10" t="s">
        <v>97</v>
      </c>
      <c r="I311" s="10" t="s">
        <v>117</v>
      </c>
      <c r="J311" s="10" t="s">
        <v>429</v>
      </c>
      <c r="K311" s="10" t="s">
        <v>59</v>
      </c>
      <c r="L311" s="10" t="s">
        <v>60</v>
      </c>
      <c r="M311" s="10" t="s">
        <v>61</v>
      </c>
      <c r="N311" s="71">
        <v>42975</v>
      </c>
      <c r="O311" s="10">
        <v>29100</v>
      </c>
      <c r="P311" s="10">
        <v>46200</v>
      </c>
      <c r="Q311" s="11">
        <f t="shared" si="26"/>
        <v>17100</v>
      </c>
      <c r="R311" s="10">
        <v>9</v>
      </c>
      <c r="S311" s="11">
        <f t="shared" si="27"/>
        <v>415338</v>
      </c>
      <c r="T311" s="12">
        <v>0.01</v>
      </c>
      <c r="U311" s="76" t="str">
        <f>IF(T311&lt;3%,"Low",IF('Main Data'!T311&lt;5%,"Mid",IF('Main Data'!T311&lt;8%,"High","Super")))</f>
        <v>Low</v>
      </c>
      <c r="V311" s="86" t="str">
        <f t="shared" si="28"/>
        <v>Not Qualified</v>
      </c>
    </row>
    <row r="312" spans="1:22" ht="15.75" customHeight="1" x14ac:dyDescent="0.3">
      <c r="A312" s="9" t="s">
        <v>875</v>
      </c>
      <c r="B312" s="71">
        <v>42976</v>
      </c>
      <c r="C312" s="10">
        <f t="shared" si="25"/>
        <v>2017</v>
      </c>
      <c r="D312" s="10" t="s">
        <v>309</v>
      </c>
      <c r="E312" s="10" t="s">
        <v>159</v>
      </c>
      <c r="F312" s="10" t="s">
        <v>71</v>
      </c>
      <c r="G312" s="10" t="s">
        <v>106</v>
      </c>
      <c r="H312" s="10" t="s">
        <v>122</v>
      </c>
      <c r="I312" s="10" t="s">
        <v>107</v>
      </c>
      <c r="J312" s="10" t="s">
        <v>488</v>
      </c>
      <c r="K312" s="10" t="s">
        <v>59</v>
      </c>
      <c r="L312" s="10" t="s">
        <v>136</v>
      </c>
      <c r="M312" s="10" t="s">
        <v>61</v>
      </c>
      <c r="N312" s="71">
        <v>42977</v>
      </c>
      <c r="O312" s="10">
        <v>77850</v>
      </c>
      <c r="P312" s="10">
        <v>194700</v>
      </c>
      <c r="Q312" s="11">
        <f t="shared" si="26"/>
        <v>116850</v>
      </c>
      <c r="R312" s="10">
        <v>20</v>
      </c>
      <c r="S312" s="11">
        <f t="shared" si="27"/>
        <v>3886212</v>
      </c>
      <c r="T312" s="12">
        <v>0.04</v>
      </c>
      <c r="U312" s="76" t="str">
        <f>IF(T312&lt;3%,"Low",IF('Main Data'!T312&lt;5%,"Mid",IF('Main Data'!T312&lt;8%,"High","Super")))</f>
        <v>Mid</v>
      </c>
      <c r="V312" s="86" t="str">
        <f t="shared" si="28"/>
        <v>Qualified</v>
      </c>
    </row>
    <row r="313" spans="1:22" ht="15.75" customHeight="1" x14ac:dyDescent="0.3">
      <c r="A313" s="9" t="s">
        <v>876</v>
      </c>
      <c r="B313" s="71">
        <v>42978</v>
      </c>
      <c r="C313" s="10">
        <f t="shared" si="25"/>
        <v>2017</v>
      </c>
      <c r="D313" s="10" t="s">
        <v>877</v>
      </c>
      <c r="E313" s="10" t="s">
        <v>813</v>
      </c>
      <c r="F313" s="10" t="s">
        <v>54</v>
      </c>
      <c r="G313" s="10" t="s">
        <v>87</v>
      </c>
      <c r="H313" s="10" t="s">
        <v>65</v>
      </c>
      <c r="I313" s="10" t="s">
        <v>117</v>
      </c>
      <c r="J313" s="10" t="s">
        <v>252</v>
      </c>
      <c r="K313" s="10" t="s">
        <v>253</v>
      </c>
      <c r="L313" s="10" t="s">
        <v>136</v>
      </c>
      <c r="M313" s="10" t="s">
        <v>76</v>
      </c>
      <c r="N313" s="71">
        <v>42979</v>
      </c>
      <c r="O313" s="10">
        <v>82500</v>
      </c>
      <c r="P313" s="10">
        <v>183300</v>
      </c>
      <c r="Q313" s="11">
        <f t="shared" si="26"/>
        <v>100800</v>
      </c>
      <c r="R313" s="10">
        <v>18</v>
      </c>
      <c r="S313" s="11">
        <f t="shared" si="27"/>
        <v>3292068</v>
      </c>
      <c r="T313" s="12">
        <v>0.04</v>
      </c>
      <c r="U313" s="76" t="str">
        <f>IF(T313&lt;3%,"Low",IF('Main Data'!T313&lt;5%,"Mid",IF('Main Data'!T313&lt;8%,"High","Super")))</f>
        <v>Mid</v>
      </c>
      <c r="V313" s="86" t="str">
        <f t="shared" si="28"/>
        <v>Qualified</v>
      </c>
    </row>
    <row r="314" spans="1:22" ht="15.75" customHeight="1" x14ac:dyDescent="0.3">
      <c r="A314" s="9" t="s">
        <v>878</v>
      </c>
      <c r="B314" s="71">
        <v>42978</v>
      </c>
      <c r="C314" s="10">
        <f t="shared" si="25"/>
        <v>2017</v>
      </c>
      <c r="D314" s="10" t="s">
        <v>879</v>
      </c>
      <c r="E314" s="10" t="s">
        <v>251</v>
      </c>
      <c r="F314" s="10" t="s">
        <v>71</v>
      </c>
      <c r="G314" s="10" t="s">
        <v>72</v>
      </c>
      <c r="H314" s="10" t="s">
        <v>122</v>
      </c>
      <c r="I314" s="10" t="s">
        <v>92</v>
      </c>
      <c r="J314" s="10" t="s">
        <v>700</v>
      </c>
      <c r="K314" s="10" t="s">
        <v>59</v>
      </c>
      <c r="L314" s="10" t="s">
        <v>67</v>
      </c>
      <c r="M314" s="10" t="s">
        <v>76</v>
      </c>
      <c r="N314" s="71">
        <v>42983</v>
      </c>
      <c r="O314" s="10">
        <v>34650</v>
      </c>
      <c r="P314" s="10">
        <v>56700</v>
      </c>
      <c r="Q314" s="11">
        <f t="shared" si="26"/>
        <v>22050</v>
      </c>
      <c r="R314" s="10">
        <v>15</v>
      </c>
      <c r="S314" s="11">
        <f t="shared" si="27"/>
        <v>848799</v>
      </c>
      <c r="T314" s="12">
        <v>0.03</v>
      </c>
      <c r="U314" s="76" t="str">
        <f>IF(T314&lt;3%,"Low",IF('Main Data'!T314&lt;5%,"Mid",IF('Main Data'!T314&lt;8%,"High","Super")))</f>
        <v>Mid</v>
      </c>
      <c r="V314" s="86" t="str">
        <f t="shared" si="28"/>
        <v>Qualified</v>
      </c>
    </row>
    <row r="315" spans="1:22" ht="15.75" customHeight="1" x14ac:dyDescent="0.3">
      <c r="A315" s="9" t="s">
        <v>880</v>
      </c>
      <c r="B315" s="71">
        <v>42984</v>
      </c>
      <c r="C315" s="10">
        <f t="shared" si="25"/>
        <v>2017</v>
      </c>
      <c r="D315" s="10" t="s">
        <v>881</v>
      </c>
      <c r="E315" s="10" t="s">
        <v>882</v>
      </c>
      <c r="F315" s="10" t="s">
        <v>71</v>
      </c>
      <c r="G315" s="10" t="s">
        <v>106</v>
      </c>
      <c r="H315" s="10" t="s">
        <v>316</v>
      </c>
      <c r="I315" s="10" t="s">
        <v>92</v>
      </c>
      <c r="J315" s="10" t="s">
        <v>406</v>
      </c>
      <c r="K315" s="10" t="s">
        <v>81</v>
      </c>
      <c r="L315" s="10" t="s">
        <v>82</v>
      </c>
      <c r="M315" s="10" t="s">
        <v>83</v>
      </c>
      <c r="N315" s="71">
        <v>42988</v>
      </c>
      <c r="O315" s="10">
        <v>4184850</v>
      </c>
      <c r="P315" s="10">
        <v>6749850</v>
      </c>
      <c r="Q315" s="11">
        <f t="shared" si="26"/>
        <v>2565000</v>
      </c>
      <c r="R315" s="10">
        <v>47</v>
      </c>
      <c r="S315" s="11">
        <f t="shared" si="27"/>
        <v>316567965</v>
      </c>
      <c r="T315" s="12">
        <v>0.1</v>
      </c>
      <c r="U315" s="76" t="str">
        <f>IF(T315&lt;3%,"Low",IF('Main Data'!T315&lt;5%,"Mid",IF('Main Data'!T315&lt;8%,"High","Super")))</f>
        <v>Super</v>
      </c>
      <c r="V315" s="86" t="str">
        <f t="shared" si="28"/>
        <v>Qualified</v>
      </c>
    </row>
    <row r="316" spans="1:22" ht="15.75" customHeight="1" x14ac:dyDescent="0.3">
      <c r="A316" s="9" t="s">
        <v>883</v>
      </c>
      <c r="B316" s="71">
        <v>42988</v>
      </c>
      <c r="C316" s="10">
        <f t="shared" si="25"/>
        <v>2017</v>
      </c>
      <c r="D316" s="10" t="s">
        <v>884</v>
      </c>
      <c r="E316" s="10" t="s">
        <v>275</v>
      </c>
      <c r="F316" s="10" t="s">
        <v>71</v>
      </c>
      <c r="G316" s="10" t="s">
        <v>72</v>
      </c>
      <c r="H316" s="10" t="s">
        <v>146</v>
      </c>
      <c r="I316" s="10" t="s">
        <v>92</v>
      </c>
      <c r="J316" s="10" t="s">
        <v>190</v>
      </c>
      <c r="K316" s="10" t="s">
        <v>81</v>
      </c>
      <c r="L316" s="10" t="s">
        <v>60</v>
      </c>
      <c r="M316" s="10" t="s">
        <v>61</v>
      </c>
      <c r="N316" s="71">
        <v>42992</v>
      </c>
      <c r="O316" s="10">
        <v>480300.00000000006</v>
      </c>
      <c r="P316" s="10">
        <v>2287200</v>
      </c>
      <c r="Q316" s="11">
        <f t="shared" si="26"/>
        <v>1806900</v>
      </c>
      <c r="R316" s="10">
        <v>49</v>
      </c>
      <c r="S316" s="11">
        <f t="shared" si="27"/>
        <v>112004184</v>
      </c>
      <c r="T316" s="12">
        <v>0.03</v>
      </c>
      <c r="U316" s="76" t="str">
        <f>IF(T316&lt;3%,"Low",IF('Main Data'!T316&lt;5%,"Mid",IF('Main Data'!T316&lt;8%,"High","Super")))</f>
        <v>Mid</v>
      </c>
      <c r="V316" s="86" t="str">
        <f t="shared" si="28"/>
        <v>Qualified</v>
      </c>
    </row>
    <row r="317" spans="1:22" ht="15.75" customHeight="1" x14ac:dyDescent="0.3">
      <c r="A317" s="9" t="s">
        <v>885</v>
      </c>
      <c r="B317" s="71">
        <v>42988</v>
      </c>
      <c r="C317" s="10">
        <f t="shared" si="25"/>
        <v>2017</v>
      </c>
      <c r="D317" s="10" t="s">
        <v>886</v>
      </c>
      <c r="E317" s="10" t="s">
        <v>887</v>
      </c>
      <c r="F317" s="10" t="s">
        <v>71</v>
      </c>
      <c r="G317" s="10" t="s">
        <v>72</v>
      </c>
      <c r="H317" s="10" t="s">
        <v>112</v>
      </c>
      <c r="I317" s="10" t="s">
        <v>57</v>
      </c>
      <c r="J317" s="10" t="s">
        <v>234</v>
      </c>
      <c r="K317" s="10" t="s">
        <v>59</v>
      </c>
      <c r="L317" s="10" t="s">
        <v>60</v>
      </c>
      <c r="M317" s="10" t="s">
        <v>61</v>
      </c>
      <c r="N317" s="71">
        <v>42988</v>
      </c>
      <c r="O317" s="10">
        <v>208200</v>
      </c>
      <c r="P317" s="10">
        <v>335700</v>
      </c>
      <c r="Q317" s="11">
        <f t="shared" si="26"/>
        <v>127500</v>
      </c>
      <c r="R317" s="10">
        <v>26</v>
      </c>
      <c r="S317" s="11">
        <f t="shared" si="27"/>
        <v>8704701</v>
      </c>
      <c r="T317" s="12">
        <v>7.0000000000000007E-2</v>
      </c>
      <c r="U317" s="76" t="str">
        <f>IF(T317&lt;3%,"Low",IF('Main Data'!T317&lt;5%,"Mid",IF('Main Data'!T317&lt;8%,"High","Super")))</f>
        <v>High</v>
      </c>
      <c r="V317" s="86" t="str">
        <f t="shared" si="28"/>
        <v>Qualified</v>
      </c>
    </row>
    <row r="318" spans="1:22" ht="15.75" customHeight="1" x14ac:dyDescent="0.3">
      <c r="A318" s="9" t="s">
        <v>888</v>
      </c>
      <c r="B318" s="71">
        <v>42988</v>
      </c>
      <c r="C318" s="10">
        <f t="shared" si="25"/>
        <v>2017</v>
      </c>
      <c r="D318" s="10" t="s">
        <v>889</v>
      </c>
      <c r="E318" s="10" t="s">
        <v>445</v>
      </c>
      <c r="F318" s="10" t="s">
        <v>54</v>
      </c>
      <c r="G318" s="10" t="s">
        <v>72</v>
      </c>
      <c r="H318" s="10" t="s">
        <v>56</v>
      </c>
      <c r="I318" s="10" t="s">
        <v>117</v>
      </c>
      <c r="J318" s="10" t="s">
        <v>200</v>
      </c>
      <c r="K318" s="10" t="s">
        <v>59</v>
      </c>
      <c r="L318" s="10" t="s">
        <v>136</v>
      </c>
      <c r="M318" s="10" t="s">
        <v>61</v>
      </c>
      <c r="N318" s="71">
        <v>42988</v>
      </c>
      <c r="O318" s="10">
        <v>71850</v>
      </c>
      <c r="P318" s="10">
        <v>179550</v>
      </c>
      <c r="Q318" s="11">
        <f t="shared" si="26"/>
        <v>107700</v>
      </c>
      <c r="R318" s="10">
        <v>46</v>
      </c>
      <c r="S318" s="11">
        <f t="shared" si="27"/>
        <v>8246731.5</v>
      </c>
      <c r="T318" s="12">
        <v>7.0000000000000007E-2</v>
      </c>
      <c r="U318" s="76" t="str">
        <f>IF(T318&lt;3%,"Low",IF('Main Data'!T318&lt;5%,"Mid",IF('Main Data'!T318&lt;8%,"High","Super")))</f>
        <v>High</v>
      </c>
      <c r="V318" s="86" t="str">
        <f t="shared" si="28"/>
        <v>Qualified</v>
      </c>
    </row>
    <row r="319" spans="1:22" ht="15.75" customHeight="1" x14ac:dyDescent="0.3">
      <c r="A319" s="9" t="s">
        <v>890</v>
      </c>
      <c r="B319" s="71">
        <v>42992</v>
      </c>
      <c r="C319" s="10">
        <f t="shared" si="25"/>
        <v>2017</v>
      </c>
      <c r="D319" s="10" t="s">
        <v>891</v>
      </c>
      <c r="E319" s="10" t="s">
        <v>892</v>
      </c>
      <c r="F319" s="10" t="s">
        <v>54</v>
      </c>
      <c r="G319" s="10" t="s">
        <v>72</v>
      </c>
      <c r="H319" s="10" t="s">
        <v>65</v>
      </c>
      <c r="I319" s="10" t="s">
        <v>74</v>
      </c>
      <c r="J319" s="10" t="s">
        <v>226</v>
      </c>
      <c r="K319" s="10" t="s">
        <v>81</v>
      </c>
      <c r="L319" s="10" t="s">
        <v>227</v>
      </c>
      <c r="M319" s="10" t="s">
        <v>61</v>
      </c>
      <c r="N319" s="71">
        <v>42994</v>
      </c>
      <c r="O319" s="10">
        <v>132300</v>
      </c>
      <c r="P319" s="10">
        <v>314850</v>
      </c>
      <c r="Q319" s="11">
        <f t="shared" si="26"/>
        <v>182550</v>
      </c>
      <c r="R319" s="10">
        <v>10</v>
      </c>
      <c r="S319" s="11">
        <f t="shared" si="27"/>
        <v>3148500</v>
      </c>
      <c r="T319" s="12">
        <v>0</v>
      </c>
      <c r="U319" s="76" t="str">
        <f>IF(T319&lt;3%,"Low",IF('Main Data'!T319&lt;5%,"Mid",IF('Main Data'!T319&lt;8%,"High","Super")))</f>
        <v>Low</v>
      </c>
      <c r="V319" s="86" t="str">
        <f t="shared" si="28"/>
        <v>Qualified</v>
      </c>
    </row>
    <row r="320" spans="1:22" ht="15.75" customHeight="1" x14ac:dyDescent="0.3">
      <c r="A320" s="9" t="s">
        <v>893</v>
      </c>
      <c r="B320" s="71">
        <v>42993</v>
      </c>
      <c r="C320" s="10">
        <f t="shared" si="25"/>
        <v>2017</v>
      </c>
      <c r="D320" s="10" t="s">
        <v>606</v>
      </c>
      <c r="E320" s="10" t="s">
        <v>607</v>
      </c>
      <c r="F320" s="10" t="s">
        <v>71</v>
      </c>
      <c r="G320" s="10" t="s">
        <v>72</v>
      </c>
      <c r="H320" s="10" t="s">
        <v>185</v>
      </c>
      <c r="I320" s="10" t="s">
        <v>107</v>
      </c>
      <c r="J320" s="10" t="s">
        <v>894</v>
      </c>
      <c r="K320" s="10" t="s">
        <v>59</v>
      </c>
      <c r="L320" s="10" t="s">
        <v>67</v>
      </c>
      <c r="M320" s="10" t="s">
        <v>61</v>
      </c>
      <c r="N320" s="71">
        <v>42994</v>
      </c>
      <c r="O320" s="10">
        <v>16350.000000000002</v>
      </c>
      <c r="P320" s="10">
        <v>27300</v>
      </c>
      <c r="Q320" s="11">
        <f t="shared" si="26"/>
        <v>10949.999999999998</v>
      </c>
      <c r="R320" s="10">
        <v>40</v>
      </c>
      <c r="S320" s="11">
        <f t="shared" si="27"/>
        <v>1089270</v>
      </c>
      <c r="T320" s="12">
        <v>0.1</v>
      </c>
      <c r="U320" s="76" t="str">
        <f>IF(T320&lt;3%,"Low",IF('Main Data'!T320&lt;5%,"Mid",IF('Main Data'!T320&lt;8%,"High","Super")))</f>
        <v>Super</v>
      </c>
      <c r="V320" s="86" t="str">
        <f t="shared" si="28"/>
        <v>Qualified</v>
      </c>
    </row>
    <row r="321" spans="1:22" ht="15.75" customHeight="1" x14ac:dyDescent="0.3">
      <c r="A321" s="9" t="s">
        <v>895</v>
      </c>
      <c r="B321" s="71">
        <v>42993</v>
      </c>
      <c r="C321" s="10">
        <f t="shared" si="25"/>
        <v>2017</v>
      </c>
      <c r="D321" s="10" t="s">
        <v>896</v>
      </c>
      <c r="E321" s="10" t="s">
        <v>897</v>
      </c>
      <c r="F321" s="10" t="s">
        <v>261</v>
      </c>
      <c r="G321" s="10" t="s">
        <v>106</v>
      </c>
      <c r="H321" s="10" t="s">
        <v>146</v>
      </c>
      <c r="I321" s="10" t="s">
        <v>57</v>
      </c>
      <c r="J321" s="10" t="s">
        <v>248</v>
      </c>
      <c r="K321" s="10" t="s">
        <v>59</v>
      </c>
      <c r="L321" s="10" t="s">
        <v>67</v>
      </c>
      <c r="M321" s="10" t="s">
        <v>61</v>
      </c>
      <c r="N321" s="71">
        <v>42995</v>
      </c>
      <c r="O321" s="10">
        <v>56250</v>
      </c>
      <c r="P321" s="10">
        <v>106200</v>
      </c>
      <c r="Q321" s="11">
        <f t="shared" si="26"/>
        <v>49950</v>
      </c>
      <c r="R321" s="10">
        <v>45</v>
      </c>
      <c r="S321" s="11">
        <f t="shared" si="27"/>
        <v>4772628</v>
      </c>
      <c r="T321" s="12">
        <v>0.06</v>
      </c>
      <c r="U321" s="76" t="str">
        <f>IF(T321&lt;3%,"Low",IF('Main Data'!T321&lt;5%,"Mid",IF('Main Data'!T321&lt;8%,"High","Super")))</f>
        <v>High</v>
      </c>
      <c r="V321" s="86" t="str">
        <f t="shared" si="28"/>
        <v>Qualified</v>
      </c>
    </row>
    <row r="322" spans="1:22" ht="15.75" customHeight="1" x14ac:dyDescent="0.3">
      <c r="A322" s="9" t="s">
        <v>898</v>
      </c>
      <c r="B322" s="71">
        <v>42994</v>
      </c>
      <c r="C322" s="10">
        <f t="shared" si="25"/>
        <v>2017</v>
      </c>
      <c r="D322" s="10" t="s">
        <v>564</v>
      </c>
      <c r="E322" s="10" t="s">
        <v>315</v>
      </c>
      <c r="F322" s="10" t="s">
        <v>71</v>
      </c>
      <c r="G322" s="10" t="s">
        <v>87</v>
      </c>
      <c r="H322" s="10" t="s">
        <v>316</v>
      </c>
      <c r="I322" s="10" t="s">
        <v>57</v>
      </c>
      <c r="J322" s="10" t="s">
        <v>320</v>
      </c>
      <c r="K322" s="10" t="s">
        <v>59</v>
      </c>
      <c r="L322" s="10" t="s">
        <v>60</v>
      </c>
      <c r="M322" s="10" t="s">
        <v>61</v>
      </c>
      <c r="N322" s="71">
        <v>42995</v>
      </c>
      <c r="O322" s="10">
        <v>2682450</v>
      </c>
      <c r="P322" s="10">
        <v>6238200</v>
      </c>
      <c r="Q322" s="11">
        <f t="shared" si="26"/>
        <v>3555750</v>
      </c>
      <c r="R322" s="10">
        <v>43</v>
      </c>
      <c r="S322" s="11">
        <f t="shared" si="27"/>
        <v>267805926</v>
      </c>
      <c r="T322" s="12">
        <v>7.0000000000000007E-2</v>
      </c>
      <c r="U322" s="76" t="str">
        <f>IF(T322&lt;3%,"Low",IF('Main Data'!T322&lt;5%,"Mid",IF('Main Data'!T322&lt;8%,"High","Super")))</f>
        <v>High</v>
      </c>
      <c r="V322" s="86" t="str">
        <f t="shared" si="28"/>
        <v>Qualified</v>
      </c>
    </row>
    <row r="323" spans="1:22" ht="15.75" customHeight="1" x14ac:dyDescent="0.3">
      <c r="A323" s="9" t="s">
        <v>899</v>
      </c>
      <c r="B323" s="71">
        <v>42994</v>
      </c>
      <c r="C323" s="10">
        <f t="shared" si="25"/>
        <v>2017</v>
      </c>
      <c r="D323" s="10" t="s">
        <v>900</v>
      </c>
      <c r="E323" s="10" t="s">
        <v>279</v>
      </c>
      <c r="F323" s="10" t="s">
        <v>71</v>
      </c>
      <c r="G323" s="10" t="s">
        <v>106</v>
      </c>
      <c r="H323" s="10" t="s">
        <v>155</v>
      </c>
      <c r="I323" s="10" t="s">
        <v>107</v>
      </c>
      <c r="J323" s="10" t="s">
        <v>276</v>
      </c>
      <c r="K323" s="10" t="s">
        <v>81</v>
      </c>
      <c r="L323" s="10" t="s">
        <v>60</v>
      </c>
      <c r="M323" s="10" t="s">
        <v>61</v>
      </c>
      <c r="N323" s="71">
        <v>42995</v>
      </c>
      <c r="O323" s="10">
        <v>2347500</v>
      </c>
      <c r="P323" s="10">
        <v>4514550</v>
      </c>
      <c r="Q323" s="11">
        <f t="shared" si="26"/>
        <v>2167050</v>
      </c>
      <c r="R323" s="10">
        <v>6</v>
      </c>
      <c r="S323" s="11">
        <f t="shared" si="27"/>
        <v>26906718</v>
      </c>
      <c r="T323" s="12">
        <v>0.04</v>
      </c>
      <c r="U323" s="76" t="str">
        <f>IF(T323&lt;3%,"Low",IF('Main Data'!T323&lt;5%,"Mid",IF('Main Data'!T323&lt;8%,"High","Super")))</f>
        <v>Mid</v>
      </c>
      <c r="V323" s="86" t="str">
        <f t="shared" si="28"/>
        <v>Qualified</v>
      </c>
    </row>
    <row r="324" spans="1:22" ht="15.75" customHeight="1" x14ac:dyDescent="0.3">
      <c r="A324" s="9" t="s">
        <v>901</v>
      </c>
      <c r="B324" s="71">
        <v>42995</v>
      </c>
      <c r="C324" s="10">
        <f t="shared" si="25"/>
        <v>2017</v>
      </c>
      <c r="D324" s="10" t="s">
        <v>902</v>
      </c>
      <c r="E324" s="10" t="s">
        <v>647</v>
      </c>
      <c r="F324" s="10" t="s">
        <v>71</v>
      </c>
      <c r="G324" s="10" t="s">
        <v>72</v>
      </c>
      <c r="H324" s="10" t="s">
        <v>97</v>
      </c>
      <c r="I324" s="10" t="s">
        <v>117</v>
      </c>
      <c r="J324" s="10" t="s">
        <v>287</v>
      </c>
      <c r="K324" s="10" t="s">
        <v>59</v>
      </c>
      <c r="L324" s="10" t="s">
        <v>60</v>
      </c>
      <c r="M324" s="10" t="s">
        <v>61</v>
      </c>
      <c r="N324" s="71">
        <v>42997</v>
      </c>
      <c r="O324" s="10">
        <v>185850</v>
      </c>
      <c r="P324" s="10">
        <v>299700</v>
      </c>
      <c r="Q324" s="11">
        <f t="shared" si="26"/>
        <v>113850</v>
      </c>
      <c r="R324" s="10">
        <v>10</v>
      </c>
      <c r="S324" s="11">
        <f t="shared" si="27"/>
        <v>2967030</v>
      </c>
      <c r="T324" s="12">
        <v>0.1</v>
      </c>
      <c r="U324" s="76" t="str">
        <f>IF(T324&lt;3%,"Low",IF('Main Data'!T324&lt;5%,"Mid",IF('Main Data'!T324&lt;8%,"High","Super")))</f>
        <v>Super</v>
      </c>
      <c r="V324" s="86" t="str">
        <f t="shared" si="28"/>
        <v>Qualified</v>
      </c>
    </row>
    <row r="325" spans="1:22" ht="15.75" customHeight="1" x14ac:dyDescent="0.3">
      <c r="A325" s="9" t="s">
        <v>903</v>
      </c>
      <c r="B325" s="71">
        <v>42997</v>
      </c>
      <c r="C325" s="10">
        <f t="shared" ref="C325:C388" si="29">YEAR(B325)</f>
        <v>2017</v>
      </c>
      <c r="D325" s="10" t="s">
        <v>904</v>
      </c>
      <c r="E325" s="10" t="s">
        <v>905</v>
      </c>
      <c r="F325" s="10" t="s">
        <v>71</v>
      </c>
      <c r="G325" s="10" t="s">
        <v>87</v>
      </c>
      <c r="H325" s="10" t="s">
        <v>185</v>
      </c>
      <c r="I325" s="10" t="s">
        <v>117</v>
      </c>
      <c r="J325" s="10" t="s">
        <v>406</v>
      </c>
      <c r="K325" s="10" t="s">
        <v>81</v>
      </c>
      <c r="L325" s="10" t="s">
        <v>82</v>
      </c>
      <c r="M325" s="10" t="s">
        <v>83</v>
      </c>
      <c r="N325" s="71">
        <v>42998</v>
      </c>
      <c r="O325" s="10">
        <v>4184850</v>
      </c>
      <c r="P325" s="10">
        <v>6749850</v>
      </c>
      <c r="Q325" s="11">
        <f t="shared" ref="Q325:Q388" si="30">P325-O325</f>
        <v>2565000</v>
      </c>
      <c r="R325" s="10">
        <v>5</v>
      </c>
      <c r="S325" s="11">
        <f t="shared" ref="S325:S388" si="31">(R325*P325)-(P325*T325)</f>
        <v>33681751.5</v>
      </c>
      <c r="T325" s="12">
        <v>0.01</v>
      </c>
      <c r="U325" s="76" t="str">
        <f>IF(T325&lt;3%,"Low",IF('Main Data'!T325&lt;5%,"Mid",IF('Main Data'!T325&lt;8%,"High","Super")))</f>
        <v>Low</v>
      </c>
      <c r="V325" s="86" t="str">
        <f t="shared" ref="V325:V388" si="32">IF(OR(R325&gt;10,S325&gt;2000000),"Qualified","Not Qualified")</f>
        <v>Qualified</v>
      </c>
    </row>
    <row r="326" spans="1:22" ht="15.75" customHeight="1" x14ac:dyDescent="0.3">
      <c r="A326" s="9" t="s">
        <v>906</v>
      </c>
      <c r="B326" s="71">
        <v>42998</v>
      </c>
      <c r="C326" s="10">
        <f t="shared" si="29"/>
        <v>2017</v>
      </c>
      <c r="D326" s="10" t="s">
        <v>907</v>
      </c>
      <c r="E326" s="10" t="s">
        <v>340</v>
      </c>
      <c r="F326" s="10" t="s">
        <v>54</v>
      </c>
      <c r="G326" s="10" t="s">
        <v>72</v>
      </c>
      <c r="H326" s="10" t="s">
        <v>65</v>
      </c>
      <c r="I326" s="10" t="s">
        <v>107</v>
      </c>
      <c r="J326" s="10" t="s">
        <v>446</v>
      </c>
      <c r="K326" s="10" t="s">
        <v>59</v>
      </c>
      <c r="L326" s="10" t="s">
        <v>60</v>
      </c>
      <c r="M326" s="10" t="s">
        <v>76</v>
      </c>
      <c r="N326" s="71">
        <v>43000</v>
      </c>
      <c r="O326" s="10">
        <v>33900</v>
      </c>
      <c r="P326" s="10">
        <v>53700</v>
      </c>
      <c r="Q326" s="11">
        <f t="shared" si="30"/>
        <v>19800</v>
      </c>
      <c r="R326" s="10">
        <v>44</v>
      </c>
      <c r="S326" s="11">
        <f t="shared" si="31"/>
        <v>2359578</v>
      </c>
      <c r="T326" s="12">
        <v>0.06</v>
      </c>
      <c r="U326" s="76" t="str">
        <f>IF(T326&lt;3%,"Low",IF('Main Data'!T326&lt;5%,"Mid",IF('Main Data'!T326&lt;8%,"High","Super")))</f>
        <v>High</v>
      </c>
      <c r="V326" s="86" t="str">
        <f t="shared" si="32"/>
        <v>Qualified</v>
      </c>
    </row>
    <row r="327" spans="1:22" ht="15.75" customHeight="1" x14ac:dyDescent="0.3">
      <c r="A327" s="9" t="s">
        <v>908</v>
      </c>
      <c r="B327" s="71">
        <v>42999</v>
      </c>
      <c r="C327" s="10">
        <f t="shared" si="29"/>
        <v>2017</v>
      </c>
      <c r="D327" s="10" t="s">
        <v>286</v>
      </c>
      <c r="E327" s="10" t="s">
        <v>133</v>
      </c>
      <c r="F327" s="10" t="s">
        <v>261</v>
      </c>
      <c r="G327" s="10" t="s">
        <v>106</v>
      </c>
      <c r="H327" s="10" t="s">
        <v>194</v>
      </c>
      <c r="I327" s="10" t="s">
        <v>57</v>
      </c>
      <c r="J327" s="10" t="s">
        <v>648</v>
      </c>
      <c r="K327" s="10" t="s">
        <v>253</v>
      </c>
      <c r="L327" s="10" t="s">
        <v>136</v>
      </c>
      <c r="M327" s="10" t="s">
        <v>61</v>
      </c>
      <c r="N327" s="71">
        <v>42999</v>
      </c>
      <c r="O327" s="10">
        <v>170700</v>
      </c>
      <c r="P327" s="10">
        <v>279750</v>
      </c>
      <c r="Q327" s="11">
        <f t="shared" si="30"/>
        <v>109050</v>
      </c>
      <c r="R327" s="10">
        <v>18</v>
      </c>
      <c r="S327" s="11">
        <f t="shared" si="31"/>
        <v>5007525</v>
      </c>
      <c r="T327" s="12">
        <v>0.1</v>
      </c>
      <c r="U327" s="76" t="str">
        <f>IF(T327&lt;3%,"Low",IF('Main Data'!T327&lt;5%,"Mid",IF('Main Data'!T327&lt;8%,"High","Super")))</f>
        <v>Super</v>
      </c>
      <c r="V327" s="86" t="str">
        <f t="shared" si="32"/>
        <v>Qualified</v>
      </c>
    </row>
    <row r="328" spans="1:22" ht="15.75" customHeight="1" x14ac:dyDescent="0.3">
      <c r="A328" s="9" t="s">
        <v>909</v>
      </c>
      <c r="B328" s="71">
        <v>43003</v>
      </c>
      <c r="C328" s="10">
        <f t="shared" si="29"/>
        <v>2017</v>
      </c>
      <c r="D328" s="10" t="s">
        <v>910</v>
      </c>
      <c r="E328" s="10" t="s">
        <v>393</v>
      </c>
      <c r="F328" s="10" t="s">
        <v>71</v>
      </c>
      <c r="G328" s="10" t="s">
        <v>72</v>
      </c>
      <c r="H328" s="10" t="s">
        <v>122</v>
      </c>
      <c r="I328" s="10" t="s">
        <v>92</v>
      </c>
      <c r="J328" s="10" t="s">
        <v>326</v>
      </c>
      <c r="K328" s="10" t="s">
        <v>59</v>
      </c>
      <c r="L328" s="10" t="s">
        <v>60</v>
      </c>
      <c r="M328" s="10" t="s">
        <v>76</v>
      </c>
      <c r="N328" s="71">
        <v>43012</v>
      </c>
      <c r="O328" s="10">
        <v>297450</v>
      </c>
      <c r="P328" s="10">
        <v>464700</v>
      </c>
      <c r="Q328" s="11">
        <f t="shared" si="30"/>
        <v>167250</v>
      </c>
      <c r="R328" s="10">
        <v>46</v>
      </c>
      <c r="S328" s="11">
        <f t="shared" si="31"/>
        <v>21357612</v>
      </c>
      <c r="T328" s="12">
        <v>0.04</v>
      </c>
      <c r="U328" s="76" t="str">
        <f>IF(T328&lt;3%,"Low",IF('Main Data'!T328&lt;5%,"Mid",IF('Main Data'!T328&lt;8%,"High","Super")))</f>
        <v>Mid</v>
      </c>
      <c r="V328" s="86" t="str">
        <f t="shared" si="32"/>
        <v>Qualified</v>
      </c>
    </row>
    <row r="329" spans="1:22" ht="15.75" customHeight="1" x14ac:dyDescent="0.3">
      <c r="A329" s="9" t="s">
        <v>911</v>
      </c>
      <c r="B329" s="71">
        <v>43006</v>
      </c>
      <c r="C329" s="10">
        <f t="shared" si="29"/>
        <v>2017</v>
      </c>
      <c r="D329" s="10" t="s">
        <v>763</v>
      </c>
      <c r="E329" s="10" t="s">
        <v>237</v>
      </c>
      <c r="F329" s="10" t="s">
        <v>71</v>
      </c>
      <c r="G329" s="10" t="s">
        <v>55</v>
      </c>
      <c r="H329" s="10" t="s">
        <v>112</v>
      </c>
      <c r="I329" s="10" t="s">
        <v>92</v>
      </c>
      <c r="J329" s="10" t="s">
        <v>162</v>
      </c>
      <c r="K329" s="10" t="s">
        <v>59</v>
      </c>
      <c r="L329" s="10" t="s">
        <v>60</v>
      </c>
      <c r="M329" s="10" t="s">
        <v>61</v>
      </c>
      <c r="N329" s="71">
        <v>43011</v>
      </c>
      <c r="O329" s="10">
        <v>52800</v>
      </c>
      <c r="P329" s="10">
        <v>85200</v>
      </c>
      <c r="Q329" s="11">
        <f t="shared" si="30"/>
        <v>32400</v>
      </c>
      <c r="R329" s="10">
        <v>32</v>
      </c>
      <c r="S329" s="11">
        <f t="shared" si="31"/>
        <v>2717880</v>
      </c>
      <c r="T329" s="12">
        <v>0.1</v>
      </c>
      <c r="U329" s="76" t="str">
        <f>IF(T329&lt;3%,"Low",IF('Main Data'!T329&lt;5%,"Mid",IF('Main Data'!T329&lt;8%,"High","Super")))</f>
        <v>Super</v>
      </c>
      <c r="V329" s="86" t="str">
        <f t="shared" si="32"/>
        <v>Qualified</v>
      </c>
    </row>
    <row r="330" spans="1:22" ht="15.75" customHeight="1" x14ac:dyDescent="0.3">
      <c r="A330" s="9" t="s">
        <v>912</v>
      </c>
      <c r="B330" s="71">
        <v>43007</v>
      </c>
      <c r="C330" s="10">
        <f t="shared" si="29"/>
        <v>2017</v>
      </c>
      <c r="D330" s="10" t="s">
        <v>158</v>
      </c>
      <c r="E330" s="10" t="s">
        <v>159</v>
      </c>
      <c r="F330" s="10" t="s">
        <v>71</v>
      </c>
      <c r="G330" s="10" t="s">
        <v>55</v>
      </c>
      <c r="H330" s="10" t="s">
        <v>122</v>
      </c>
      <c r="I330" s="10" t="s">
        <v>117</v>
      </c>
      <c r="J330" s="10" t="s">
        <v>265</v>
      </c>
      <c r="K330" s="10" t="s">
        <v>59</v>
      </c>
      <c r="L330" s="10" t="s">
        <v>60</v>
      </c>
      <c r="M330" s="10" t="s">
        <v>61</v>
      </c>
      <c r="N330" s="71">
        <v>43008</v>
      </c>
      <c r="O330" s="10">
        <v>17700</v>
      </c>
      <c r="P330" s="10">
        <v>28200</v>
      </c>
      <c r="Q330" s="11">
        <f t="shared" si="30"/>
        <v>10500</v>
      </c>
      <c r="R330" s="10">
        <v>19</v>
      </c>
      <c r="S330" s="11">
        <f t="shared" si="31"/>
        <v>533826</v>
      </c>
      <c r="T330" s="12">
        <v>7.0000000000000007E-2</v>
      </c>
      <c r="U330" s="76" t="str">
        <f>IF(T330&lt;3%,"Low",IF('Main Data'!T330&lt;5%,"Mid",IF('Main Data'!T330&lt;8%,"High","Super")))</f>
        <v>High</v>
      </c>
      <c r="V330" s="86" t="str">
        <f t="shared" si="32"/>
        <v>Qualified</v>
      </c>
    </row>
    <row r="331" spans="1:22" ht="15.75" customHeight="1" x14ac:dyDescent="0.3">
      <c r="A331" s="9" t="s">
        <v>913</v>
      </c>
      <c r="B331" s="71">
        <v>43008</v>
      </c>
      <c r="C331" s="10">
        <f t="shared" si="29"/>
        <v>2017</v>
      </c>
      <c r="D331" s="10" t="s">
        <v>914</v>
      </c>
      <c r="E331" s="10" t="s">
        <v>915</v>
      </c>
      <c r="F331" s="10" t="s">
        <v>261</v>
      </c>
      <c r="G331" s="10" t="s">
        <v>72</v>
      </c>
      <c r="H331" s="10" t="s">
        <v>97</v>
      </c>
      <c r="I331" s="10" t="s">
        <v>57</v>
      </c>
      <c r="J331" s="10" t="s">
        <v>75</v>
      </c>
      <c r="K331" s="10" t="s">
        <v>59</v>
      </c>
      <c r="L331" s="10" t="s">
        <v>67</v>
      </c>
      <c r="M331" s="10" t="s">
        <v>61</v>
      </c>
      <c r="N331" s="71">
        <v>43008</v>
      </c>
      <c r="O331" s="10">
        <v>36150</v>
      </c>
      <c r="P331" s="10">
        <v>55650</v>
      </c>
      <c r="Q331" s="11">
        <f t="shared" si="30"/>
        <v>19500</v>
      </c>
      <c r="R331" s="10">
        <v>39</v>
      </c>
      <c r="S331" s="11">
        <f t="shared" si="31"/>
        <v>2167011</v>
      </c>
      <c r="T331" s="12">
        <v>0.06</v>
      </c>
      <c r="U331" s="76" t="str">
        <f>IF(T331&lt;3%,"Low",IF('Main Data'!T331&lt;5%,"Mid",IF('Main Data'!T331&lt;8%,"High","Super")))</f>
        <v>High</v>
      </c>
      <c r="V331" s="86" t="str">
        <f t="shared" si="32"/>
        <v>Qualified</v>
      </c>
    </row>
    <row r="332" spans="1:22" ht="15.75" customHeight="1" x14ac:dyDescent="0.3">
      <c r="A332" s="9" t="s">
        <v>916</v>
      </c>
      <c r="B332" s="71">
        <v>43008</v>
      </c>
      <c r="C332" s="10">
        <f t="shared" si="29"/>
        <v>2017</v>
      </c>
      <c r="D332" s="10" t="s">
        <v>104</v>
      </c>
      <c r="E332" s="10" t="s">
        <v>105</v>
      </c>
      <c r="F332" s="10" t="s">
        <v>71</v>
      </c>
      <c r="G332" s="10" t="s">
        <v>106</v>
      </c>
      <c r="H332" s="10" t="s">
        <v>73</v>
      </c>
      <c r="I332" s="10" t="s">
        <v>74</v>
      </c>
      <c r="J332" s="10" t="s">
        <v>917</v>
      </c>
      <c r="K332" s="10" t="s">
        <v>59</v>
      </c>
      <c r="L332" s="10" t="s">
        <v>67</v>
      </c>
      <c r="M332" s="10" t="s">
        <v>61</v>
      </c>
      <c r="N332" s="71">
        <v>43008</v>
      </c>
      <c r="O332" s="10">
        <v>28200</v>
      </c>
      <c r="P332" s="10">
        <v>47100</v>
      </c>
      <c r="Q332" s="11">
        <f t="shared" si="30"/>
        <v>18900</v>
      </c>
      <c r="R332" s="10">
        <v>32</v>
      </c>
      <c r="S332" s="11">
        <f t="shared" si="31"/>
        <v>1505787</v>
      </c>
      <c r="T332" s="12">
        <v>0.03</v>
      </c>
      <c r="U332" s="76" t="str">
        <f>IF(T332&lt;3%,"Low",IF('Main Data'!T332&lt;5%,"Mid",IF('Main Data'!T332&lt;8%,"High","Super")))</f>
        <v>Mid</v>
      </c>
      <c r="V332" s="86" t="str">
        <f t="shared" si="32"/>
        <v>Qualified</v>
      </c>
    </row>
    <row r="333" spans="1:22" ht="15.75" customHeight="1" x14ac:dyDescent="0.3">
      <c r="A333" s="9" t="s">
        <v>918</v>
      </c>
      <c r="B333" s="71">
        <v>43009</v>
      </c>
      <c r="C333" s="10">
        <f t="shared" si="29"/>
        <v>2017</v>
      </c>
      <c r="D333" s="10" t="s">
        <v>919</v>
      </c>
      <c r="E333" s="10" t="s">
        <v>184</v>
      </c>
      <c r="F333" s="10" t="s">
        <v>54</v>
      </c>
      <c r="G333" s="10" t="s">
        <v>87</v>
      </c>
      <c r="H333" s="10" t="s">
        <v>65</v>
      </c>
      <c r="I333" s="10" t="s">
        <v>117</v>
      </c>
      <c r="J333" s="10" t="s">
        <v>238</v>
      </c>
      <c r="K333" s="10" t="s">
        <v>59</v>
      </c>
      <c r="L333" s="10" t="s">
        <v>67</v>
      </c>
      <c r="M333" s="10" t="s">
        <v>61</v>
      </c>
      <c r="N333" s="71">
        <v>43011</v>
      </c>
      <c r="O333" s="10">
        <v>323400</v>
      </c>
      <c r="P333" s="10">
        <v>548250</v>
      </c>
      <c r="Q333" s="11">
        <f t="shared" si="30"/>
        <v>224850</v>
      </c>
      <c r="R333" s="10">
        <v>48</v>
      </c>
      <c r="S333" s="11">
        <f t="shared" si="31"/>
        <v>26277622.5</v>
      </c>
      <c r="T333" s="12">
        <v>7.0000000000000007E-2</v>
      </c>
      <c r="U333" s="76" t="str">
        <f>IF(T333&lt;3%,"Low",IF('Main Data'!T333&lt;5%,"Mid",IF('Main Data'!T333&lt;8%,"High","Super")))</f>
        <v>High</v>
      </c>
      <c r="V333" s="86" t="str">
        <f t="shared" si="32"/>
        <v>Qualified</v>
      </c>
    </row>
    <row r="334" spans="1:22" ht="15.75" customHeight="1" x14ac:dyDescent="0.3">
      <c r="A334" s="9" t="s">
        <v>920</v>
      </c>
      <c r="B334" s="71">
        <v>43009</v>
      </c>
      <c r="C334" s="10">
        <f t="shared" si="29"/>
        <v>2017</v>
      </c>
      <c r="D334" s="10" t="s">
        <v>921</v>
      </c>
      <c r="E334" s="10" t="s">
        <v>193</v>
      </c>
      <c r="F334" s="10" t="s">
        <v>71</v>
      </c>
      <c r="G334" s="10" t="s">
        <v>87</v>
      </c>
      <c r="H334" s="10" t="s">
        <v>194</v>
      </c>
      <c r="I334" s="10" t="s">
        <v>107</v>
      </c>
      <c r="J334" s="10" t="s">
        <v>300</v>
      </c>
      <c r="K334" s="10" t="s">
        <v>81</v>
      </c>
      <c r="L334" s="10" t="s">
        <v>136</v>
      </c>
      <c r="M334" s="10" t="s">
        <v>61</v>
      </c>
      <c r="N334" s="71">
        <v>43011</v>
      </c>
      <c r="O334" s="10">
        <v>302700</v>
      </c>
      <c r="P334" s="10">
        <v>531150</v>
      </c>
      <c r="Q334" s="11">
        <f t="shared" si="30"/>
        <v>228450</v>
      </c>
      <c r="R334" s="10">
        <v>21</v>
      </c>
      <c r="S334" s="11">
        <f t="shared" si="31"/>
        <v>11148838.5</v>
      </c>
      <c r="T334" s="12">
        <v>0.01</v>
      </c>
      <c r="U334" s="76" t="str">
        <f>IF(T334&lt;3%,"Low",IF('Main Data'!T334&lt;5%,"Mid",IF('Main Data'!T334&lt;8%,"High","Super")))</f>
        <v>Low</v>
      </c>
      <c r="V334" s="86" t="str">
        <f t="shared" si="32"/>
        <v>Qualified</v>
      </c>
    </row>
    <row r="335" spans="1:22" ht="15.75" customHeight="1" x14ac:dyDescent="0.3">
      <c r="A335" s="9" t="s">
        <v>922</v>
      </c>
      <c r="B335" s="71">
        <v>43009</v>
      </c>
      <c r="C335" s="10">
        <f t="shared" si="29"/>
        <v>2017</v>
      </c>
      <c r="D335" s="10" t="s">
        <v>490</v>
      </c>
      <c r="E335" s="10" t="s">
        <v>159</v>
      </c>
      <c r="F335" s="10" t="s">
        <v>71</v>
      </c>
      <c r="G335" s="10" t="s">
        <v>55</v>
      </c>
      <c r="H335" s="10" t="s">
        <v>122</v>
      </c>
      <c r="I335" s="10" t="s">
        <v>57</v>
      </c>
      <c r="J335" s="10" t="s">
        <v>98</v>
      </c>
      <c r="K335" s="10" t="s">
        <v>59</v>
      </c>
      <c r="L335" s="10" t="s">
        <v>60</v>
      </c>
      <c r="M335" s="10" t="s">
        <v>61</v>
      </c>
      <c r="N335" s="71">
        <v>43011</v>
      </c>
      <c r="O335" s="10">
        <v>1490850</v>
      </c>
      <c r="P335" s="10">
        <v>2443950</v>
      </c>
      <c r="Q335" s="11">
        <f t="shared" si="30"/>
        <v>953100</v>
      </c>
      <c r="R335" s="10">
        <v>16</v>
      </c>
      <c r="S335" s="11">
        <f t="shared" si="31"/>
        <v>38858805</v>
      </c>
      <c r="T335" s="12">
        <v>0.1</v>
      </c>
      <c r="U335" s="76" t="str">
        <f>IF(T335&lt;3%,"Low",IF('Main Data'!T335&lt;5%,"Mid",IF('Main Data'!T335&lt;8%,"High","Super")))</f>
        <v>Super</v>
      </c>
      <c r="V335" s="86" t="str">
        <f t="shared" si="32"/>
        <v>Qualified</v>
      </c>
    </row>
    <row r="336" spans="1:22" ht="15.75" customHeight="1" x14ac:dyDescent="0.3">
      <c r="A336" s="9" t="s">
        <v>923</v>
      </c>
      <c r="B336" s="71">
        <v>43012</v>
      </c>
      <c r="C336" s="10">
        <f t="shared" si="29"/>
        <v>2017</v>
      </c>
      <c r="D336" s="10" t="s">
        <v>924</v>
      </c>
      <c r="E336" s="10" t="s">
        <v>853</v>
      </c>
      <c r="F336" s="10" t="s">
        <v>71</v>
      </c>
      <c r="G336" s="10" t="s">
        <v>72</v>
      </c>
      <c r="H336" s="10" t="s">
        <v>185</v>
      </c>
      <c r="I336" s="10" t="s">
        <v>107</v>
      </c>
      <c r="J336" s="10" t="s">
        <v>480</v>
      </c>
      <c r="K336" s="10" t="s">
        <v>253</v>
      </c>
      <c r="L336" s="10" t="s">
        <v>459</v>
      </c>
      <c r="M336" s="10" t="s">
        <v>76</v>
      </c>
      <c r="N336" s="71">
        <v>43014</v>
      </c>
      <c r="O336" s="10">
        <v>842400</v>
      </c>
      <c r="P336" s="10">
        <v>2054699.9999999998</v>
      </c>
      <c r="Q336" s="11">
        <f t="shared" si="30"/>
        <v>1212299.9999999998</v>
      </c>
      <c r="R336" s="10">
        <v>17</v>
      </c>
      <c r="S336" s="11">
        <f t="shared" si="31"/>
        <v>34929899.999999993</v>
      </c>
      <c r="T336" s="12">
        <v>0</v>
      </c>
      <c r="U336" s="76" t="str">
        <f>IF(T336&lt;3%,"Low",IF('Main Data'!T336&lt;5%,"Mid",IF('Main Data'!T336&lt;8%,"High","Super")))</f>
        <v>Low</v>
      </c>
      <c r="V336" s="86" t="str">
        <f t="shared" si="32"/>
        <v>Qualified</v>
      </c>
    </row>
    <row r="337" spans="1:22" ht="15.75" customHeight="1" x14ac:dyDescent="0.3">
      <c r="A337" s="9" t="s">
        <v>925</v>
      </c>
      <c r="B337" s="71">
        <v>43012</v>
      </c>
      <c r="C337" s="10">
        <f t="shared" si="29"/>
        <v>2017</v>
      </c>
      <c r="D337" s="10" t="s">
        <v>926</v>
      </c>
      <c r="E337" s="10" t="s">
        <v>927</v>
      </c>
      <c r="F337" s="10" t="s">
        <v>54</v>
      </c>
      <c r="G337" s="10" t="s">
        <v>87</v>
      </c>
      <c r="H337" s="10" t="s">
        <v>65</v>
      </c>
      <c r="I337" s="10" t="s">
        <v>117</v>
      </c>
      <c r="J337" s="10" t="s">
        <v>684</v>
      </c>
      <c r="K337" s="10" t="s">
        <v>59</v>
      </c>
      <c r="L337" s="10" t="s">
        <v>60</v>
      </c>
      <c r="M337" s="10" t="s">
        <v>76</v>
      </c>
      <c r="N337" s="71">
        <v>43014</v>
      </c>
      <c r="O337" s="10">
        <v>47100</v>
      </c>
      <c r="P337" s="10">
        <v>73650</v>
      </c>
      <c r="Q337" s="11">
        <f t="shared" si="30"/>
        <v>26550</v>
      </c>
      <c r="R337" s="10">
        <v>24</v>
      </c>
      <c r="S337" s="11">
        <f t="shared" si="31"/>
        <v>1766863.5</v>
      </c>
      <c r="T337" s="12">
        <v>0.01</v>
      </c>
      <c r="U337" s="76" t="str">
        <f>IF(T337&lt;3%,"Low",IF('Main Data'!T337&lt;5%,"Mid",IF('Main Data'!T337&lt;8%,"High","Super")))</f>
        <v>Low</v>
      </c>
      <c r="V337" s="86" t="str">
        <f t="shared" si="32"/>
        <v>Qualified</v>
      </c>
    </row>
    <row r="338" spans="1:22" ht="15.75" customHeight="1" x14ac:dyDescent="0.3">
      <c r="A338" s="9" t="s">
        <v>928</v>
      </c>
      <c r="B338" s="71">
        <v>43013</v>
      </c>
      <c r="C338" s="10">
        <f t="shared" si="29"/>
        <v>2017</v>
      </c>
      <c r="D338" s="10" t="s">
        <v>929</v>
      </c>
      <c r="E338" s="10" t="s">
        <v>930</v>
      </c>
      <c r="F338" s="10" t="s">
        <v>71</v>
      </c>
      <c r="G338" s="10" t="s">
        <v>55</v>
      </c>
      <c r="H338" s="10" t="s">
        <v>97</v>
      </c>
      <c r="I338" s="10" t="s">
        <v>117</v>
      </c>
      <c r="J338" s="10" t="s">
        <v>931</v>
      </c>
      <c r="K338" s="10" t="s">
        <v>59</v>
      </c>
      <c r="L338" s="10" t="s">
        <v>60</v>
      </c>
      <c r="M338" s="10" t="s">
        <v>61</v>
      </c>
      <c r="N338" s="71">
        <v>43013</v>
      </c>
      <c r="O338" s="10">
        <v>27600</v>
      </c>
      <c r="P338" s="10">
        <v>43200</v>
      </c>
      <c r="Q338" s="11">
        <f t="shared" si="30"/>
        <v>15600</v>
      </c>
      <c r="R338" s="10">
        <v>8</v>
      </c>
      <c r="S338" s="11">
        <f t="shared" si="31"/>
        <v>342576</v>
      </c>
      <c r="T338" s="12">
        <v>7.0000000000000007E-2</v>
      </c>
      <c r="U338" s="76" t="str">
        <f>IF(T338&lt;3%,"Low",IF('Main Data'!T338&lt;5%,"Mid",IF('Main Data'!T338&lt;8%,"High","Super")))</f>
        <v>High</v>
      </c>
      <c r="V338" s="86" t="str">
        <f t="shared" si="32"/>
        <v>Not Qualified</v>
      </c>
    </row>
    <row r="339" spans="1:22" ht="15.75" customHeight="1" x14ac:dyDescent="0.3">
      <c r="A339" s="9" t="s">
        <v>932</v>
      </c>
      <c r="B339" s="71">
        <v>43015</v>
      </c>
      <c r="C339" s="10">
        <f t="shared" si="29"/>
        <v>2017</v>
      </c>
      <c r="D339" s="10" t="s">
        <v>322</v>
      </c>
      <c r="E339" s="10" t="s">
        <v>323</v>
      </c>
      <c r="F339" s="10" t="s">
        <v>71</v>
      </c>
      <c r="G339" s="10" t="s">
        <v>106</v>
      </c>
      <c r="H339" s="10" t="s">
        <v>194</v>
      </c>
      <c r="I339" s="10" t="s">
        <v>107</v>
      </c>
      <c r="J339" s="10" t="s">
        <v>598</v>
      </c>
      <c r="K339" s="10" t="s">
        <v>59</v>
      </c>
      <c r="L339" s="10" t="s">
        <v>136</v>
      </c>
      <c r="M339" s="10" t="s">
        <v>61</v>
      </c>
      <c r="N339" s="71">
        <v>43015</v>
      </c>
      <c r="O339" s="10">
        <v>252000</v>
      </c>
      <c r="P339" s="10">
        <v>614550</v>
      </c>
      <c r="Q339" s="11">
        <f t="shared" si="30"/>
        <v>362550</v>
      </c>
      <c r="R339" s="10">
        <v>47</v>
      </c>
      <c r="S339" s="11">
        <f t="shared" si="31"/>
        <v>28846977</v>
      </c>
      <c r="T339" s="12">
        <v>0.06</v>
      </c>
      <c r="U339" s="76" t="str">
        <f>IF(T339&lt;3%,"Low",IF('Main Data'!T339&lt;5%,"Mid",IF('Main Data'!T339&lt;8%,"High","Super")))</f>
        <v>High</v>
      </c>
      <c r="V339" s="86" t="str">
        <f t="shared" si="32"/>
        <v>Qualified</v>
      </c>
    </row>
    <row r="340" spans="1:22" ht="15.75" customHeight="1" x14ac:dyDescent="0.3">
      <c r="A340" s="9" t="s">
        <v>933</v>
      </c>
      <c r="B340" s="71">
        <v>43017</v>
      </c>
      <c r="C340" s="10">
        <f t="shared" si="29"/>
        <v>2017</v>
      </c>
      <c r="D340" s="10" t="s">
        <v>934</v>
      </c>
      <c r="E340" s="10" t="s">
        <v>233</v>
      </c>
      <c r="F340" s="10" t="s">
        <v>54</v>
      </c>
      <c r="G340" s="10" t="s">
        <v>106</v>
      </c>
      <c r="H340" s="10" t="s">
        <v>65</v>
      </c>
      <c r="I340" s="10" t="s">
        <v>57</v>
      </c>
      <c r="J340" s="10" t="s">
        <v>450</v>
      </c>
      <c r="K340" s="10" t="s">
        <v>59</v>
      </c>
      <c r="L340" s="10" t="s">
        <v>136</v>
      </c>
      <c r="M340" s="10" t="s">
        <v>61</v>
      </c>
      <c r="N340" s="71">
        <v>43018</v>
      </c>
      <c r="O340" s="10">
        <v>21900</v>
      </c>
      <c r="P340" s="10">
        <v>53550</v>
      </c>
      <c r="Q340" s="11">
        <f t="shared" si="30"/>
        <v>31650</v>
      </c>
      <c r="R340" s="10">
        <v>46</v>
      </c>
      <c r="S340" s="11">
        <f t="shared" si="31"/>
        <v>2462764.5</v>
      </c>
      <c r="T340" s="12">
        <v>0.01</v>
      </c>
      <c r="U340" s="76" t="str">
        <f>IF(T340&lt;3%,"Low",IF('Main Data'!T340&lt;5%,"Mid",IF('Main Data'!T340&lt;8%,"High","Super")))</f>
        <v>Low</v>
      </c>
      <c r="V340" s="86" t="str">
        <f t="shared" si="32"/>
        <v>Qualified</v>
      </c>
    </row>
    <row r="341" spans="1:22" ht="15.75" customHeight="1" x14ac:dyDescent="0.3">
      <c r="A341" s="9" t="s">
        <v>935</v>
      </c>
      <c r="B341" s="71">
        <v>43019</v>
      </c>
      <c r="C341" s="10">
        <f t="shared" si="29"/>
        <v>2017</v>
      </c>
      <c r="D341" s="10" t="s">
        <v>936</v>
      </c>
      <c r="E341" s="10" t="s">
        <v>601</v>
      </c>
      <c r="F341" s="10" t="s">
        <v>71</v>
      </c>
      <c r="G341" s="10" t="s">
        <v>55</v>
      </c>
      <c r="H341" s="10" t="s">
        <v>122</v>
      </c>
      <c r="I341" s="10" t="s">
        <v>107</v>
      </c>
      <c r="J341" s="10" t="s">
        <v>588</v>
      </c>
      <c r="K341" s="10" t="s">
        <v>59</v>
      </c>
      <c r="L341" s="10" t="s">
        <v>60</v>
      </c>
      <c r="M341" s="10" t="s">
        <v>61</v>
      </c>
      <c r="N341" s="71">
        <v>43020</v>
      </c>
      <c r="O341" s="10">
        <v>67950</v>
      </c>
      <c r="P341" s="10">
        <v>109500</v>
      </c>
      <c r="Q341" s="11">
        <f t="shared" si="30"/>
        <v>41550</v>
      </c>
      <c r="R341" s="10">
        <v>50</v>
      </c>
      <c r="S341" s="11">
        <f t="shared" si="31"/>
        <v>5472810</v>
      </c>
      <c r="T341" s="12">
        <v>0.02</v>
      </c>
      <c r="U341" s="76" t="str">
        <f>IF(T341&lt;3%,"Low",IF('Main Data'!T341&lt;5%,"Mid",IF('Main Data'!T341&lt;8%,"High","Super")))</f>
        <v>Low</v>
      </c>
      <c r="V341" s="86" t="str">
        <f t="shared" si="32"/>
        <v>Qualified</v>
      </c>
    </row>
    <row r="342" spans="1:22" ht="15.75" customHeight="1" x14ac:dyDescent="0.3">
      <c r="A342" s="9" t="s">
        <v>937</v>
      </c>
      <c r="B342" s="71">
        <v>43019</v>
      </c>
      <c r="C342" s="10">
        <f t="shared" si="29"/>
        <v>2017</v>
      </c>
      <c r="D342" s="10" t="s">
        <v>936</v>
      </c>
      <c r="E342" s="10" t="s">
        <v>601</v>
      </c>
      <c r="F342" s="10" t="s">
        <v>71</v>
      </c>
      <c r="G342" s="10" t="s">
        <v>55</v>
      </c>
      <c r="H342" s="10" t="s">
        <v>122</v>
      </c>
      <c r="I342" s="10" t="s">
        <v>107</v>
      </c>
      <c r="J342" s="10" t="s">
        <v>938</v>
      </c>
      <c r="K342" s="10" t="s">
        <v>59</v>
      </c>
      <c r="L342" s="10" t="s">
        <v>67</v>
      </c>
      <c r="M342" s="10" t="s">
        <v>61</v>
      </c>
      <c r="N342" s="71">
        <v>43020</v>
      </c>
      <c r="O342" s="10">
        <v>22950</v>
      </c>
      <c r="P342" s="10">
        <v>37050</v>
      </c>
      <c r="Q342" s="11">
        <f t="shared" si="30"/>
        <v>14100</v>
      </c>
      <c r="R342" s="10">
        <v>43</v>
      </c>
      <c r="S342" s="11">
        <f t="shared" si="31"/>
        <v>1592409</v>
      </c>
      <c r="T342" s="12">
        <v>0.02</v>
      </c>
      <c r="U342" s="76" t="str">
        <f>IF(T342&lt;3%,"Low",IF('Main Data'!T342&lt;5%,"Mid",IF('Main Data'!T342&lt;8%,"High","Super")))</f>
        <v>Low</v>
      </c>
      <c r="V342" s="86" t="str">
        <f t="shared" si="32"/>
        <v>Qualified</v>
      </c>
    </row>
    <row r="343" spans="1:22" ht="15.75" customHeight="1" x14ac:dyDescent="0.3">
      <c r="A343" s="9" t="s">
        <v>939</v>
      </c>
      <c r="B343" s="71">
        <v>43019</v>
      </c>
      <c r="C343" s="10">
        <f t="shared" si="29"/>
        <v>2017</v>
      </c>
      <c r="D343" s="10" t="s">
        <v>940</v>
      </c>
      <c r="E343" s="10" t="s">
        <v>101</v>
      </c>
      <c r="F343" s="10" t="s">
        <v>71</v>
      </c>
      <c r="G343" s="10" t="s">
        <v>72</v>
      </c>
      <c r="H343" s="10" t="s">
        <v>97</v>
      </c>
      <c r="I343" s="10" t="s">
        <v>117</v>
      </c>
      <c r="J343" s="10" t="s">
        <v>181</v>
      </c>
      <c r="K343" s="10" t="s">
        <v>59</v>
      </c>
      <c r="L343" s="10" t="s">
        <v>60</v>
      </c>
      <c r="M343" s="10" t="s">
        <v>61</v>
      </c>
      <c r="N343" s="71">
        <v>43019</v>
      </c>
      <c r="O343" s="10">
        <v>23850</v>
      </c>
      <c r="P343" s="10">
        <v>39150</v>
      </c>
      <c r="Q343" s="11">
        <f t="shared" si="30"/>
        <v>15300</v>
      </c>
      <c r="R343" s="10">
        <v>44</v>
      </c>
      <c r="S343" s="11">
        <f t="shared" si="31"/>
        <v>1719076.5</v>
      </c>
      <c r="T343" s="12">
        <v>0.09</v>
      </c>
      <c r="U343" s="76" t="str">
        <f>IF(T343&lt;3%,"Low",IF('Main Data'!T343&lt;5%,"Mid",IF('Main Data'!T343&lt;8%,"High","Super")))</f>
        <v>Super</v>
      </c>
      <c r="V343" s="86" t="str">
        <f t="shared" si="32"/>
        <v>Qualified</v>
      </c>
    </row>
    <row r="344" spans="1:22" ht="15.75" customHeight="1" x14ac:dyDescent="0.3">
      <c r="A344" s="9" t="s">
        <v>941</v>
      </c>
      <c r="B344" s="71">
        <v>43019</v>
      </c>
      <c r="C344" s="10">
        <f t="shared" si="29"/>
        <v>2017</v>
      </c>
      <c r="D344" s="10" t="s">
        <v>199</v>
      </c>
      <c r="E344" s="10" t="s">
        <v>79</v>
      </c>
      <c r="F344" s="10" t="s">
        <v>54</v>
      </c>
      <c r="G344" s="10" t="s">
        <v>72</v>
      </c>
      <c r="H344" s="10" t="s">
        <v>56</v>
      </c>
      <c r="I344" s="10" t="s">
        <v>107</v>
      </c>
      <c r="J344" s="10" t="s">
        <v>942</v>
      </c>
      <c r="K344" s="10" t="s">
        <v>81</v>
      </c>
      <c r="L344" s="10" t="s">
        <v>60</v>
      </c>
      <c r="M344" s="10" t="s">
        <v>61</v>
      </c>
      <c r="N344" s="71">
        <v>43020</v>
      </c>
      <c r="O344" s="10">
        <v>220500</v>
      </c>
      <c r="P344" s="10">
        <v>449850</v>
      </c>
      <c r="Q344" s="11">
        <f t="shared" si="30"/>
        <v>229350</v>
      </c>
      <c r="R344" s="10">
        <v>20</v>
      </c>
      <c r="S344" s="11">
        <f t="shared" si="31"/>
        <v>8997000</v>
      </c>
      <c r="T344" s="12">
        <v>0</v>
      </c>
      <c r="U344" s="76" t="str">
        <f>IF(T344&lt;3%,"Low",IF('Main Data'!T344&lt;5%,"Mid",IF('Main Data'!T344&lt;8%,"High","Super")))</f>
        <v>Low</v>
      </c>
      <c r="V344" s="86" t="str">
        <f t="shared" si="32"/>
        <v>Qualified</v>
      </c>
    </row>
    <row r="345" spans="1:22" ht="15.75" customHeight="1" x14ac:dyDescent="0.3">
      <c r="A345" s="9" t="s">
        <v>943</v>
      </c>
      <c r="B345" s="71">
        <v>43020</v>
      </c>
      <c r="C345" s="10">
        <f t="shared" si="29"/>
        <v>2017</v>
      </c>
      <c r="D345" s="10" t="s">
        <v>944</v>
      </c>
      <c r="E345" s="10" t="s">
        <v>945</v>
      </c>
      <c r="F345" s="10" t="s">
        <v>71</v>
      </c>
      <c r="G345" s="10" t="s">
        <v>72</v>
      </c>
      <c r="H345" s="10" t="s">
        <v>185</v>
      </c>
      <c r="I345" s="10" t="s">
        <v>117</v>
      </c>
      <c r="J345" s="10" t="s">
        <v>291</v>
      </c>
      <c r="K345" s="10" t="s">
        <v>59</v>
      </c>
      <c r="L345" s="10" t="s">
        <v>60</v>
      </c>
      <c r="M345" s="10" t="s">
        <v>61</v>
      </c>
      <c r="N345" s="71">
        <v>43023</v>
      </c>
      <c r="O345" s="10">
        <v>133800</v>
      </c>
      <c r="P345" s="10">
        <v>446100</v>
      </c>
      <c r="Q345" s="11">
        <f t="shared" si="30"/>
        <v>312300</v>
      </c>
      <c r="R345" s="10">
        <v>4</v>
      </c>
      <c r="S345" s="11">
        <f t="shared" si="31"/>
        <v>1762095</v>
      </c>
      <c r="T345" s="12">
        <v>0.05</v>
      </c>
      <c r="U345" s="76" t="str">
        <f>IF(T345&lt;3%,"Low",IF('Main Data'!T345&lt;5%,"Mid",IF('Main Data'!T345&lt;8%,"High","Super")))</f>
        <v>High</v>
      </c>
      <c r="V345" s="86" t="str">
        <f t="shared" si="32"/>
        <v>Not Qualified</v>
      </c>
    </row>
    <row r="346" spans="1:22" ht="15.75" customHeight="1" x14ac:dyDescent="0.3">
      <c r="A346" s="9" t="s">
        <v>946</v>
      </c>
      <c r="B346" s="71">
        <v>43024</v>
      </c>
      <c r="C346" s="10">
        <f t="shared" si="29"/>
        <v>2017</v>
      </c>
      <c r="D346" s="10" t="s">
        <v>947</v>
      </c>
      <c r="E346" s="10" t="s">
        <v>340</v>
      </c>
      <c r="F346" s="10" t="s">
        <v>54</v>
      </c>
      <c r="G346" s="10" t="s">
        <v>87</v>
      </c>
      <c r="H346" s="10" t="s">
        <v>65</v>
      </c>
      <c r="I346" s="10" t="s">
        <v>57</v>
      </c>
      <c r="J346" s="10" t="s">
        <v>510</v>
      </c>
      <c r="K346" s="10" t="s">
        <v>59</v>
      </c>
      <c r="L346" s="10" t="s">
        <v>67</v>
      </c>
      <c r="M346" s="10" t="s">
        <v>61</v>
      </c>
      <c r="N346" s="71">
        <v>43026</v>
      </c>
      <c r="O346" s="10">
        <v>49800</v>
      </c>
      <c r="P346" s="10">
        <v>77700</v>
      </c>
      <c r="Q346" s="11">
        <f t="shared" si="30"/>
        <v>27900</v>
      </c>
      <c r="R346" s="10">
        <v>43</v>
      </c>
      <c r="S346" s="11">
        <f t="shared" si="31"/>
        <v>3338769</v>
      </c>
      <c r="T346" s="12">
        <v>0.03</v>
      </c>
      <c r="U346" s="76" t="str">
        <f>IF(T346&lt;3%,"Low",IF('Main Data'!T346&lt;5%,"Mid",IF('Main Data'!T346&lt;8%,"High","Super")))</f>
        <v>Mid</v>
      </c>
      <c r="V346" s="86" t="str">
        <f t="shared" si="32"/>
        <v>Qualified</v>
      </c>
    </row>
    <row r="347" spans="1:22" ht="15.75" customHeight="1" x14ac:dyDescent="0.3">
      <c r="A347" s="9" t="s">
        <v>948</v>
      </c>
      <c r="B347" s="71">
        <v>43025</v>
      </c>
      <c r="C347" s="10">
        <f t="shared" si="29"/>
        <v>2017</v>
      </c>
      <c r="D347" s="10" t="s">
        <v>949</v>
      </c>
      <c r="E347" s="10" t="s">
        <v>521</v>
      </c>
      <c r="F347" s="10" t="s">
        <v>71</v>
      </c>
      <c r="G347" s="10" t="s">
        <v>87</v>
      </c>
      <c r="H347" s="10" t="s">
        <v>88</v>
      </c>
      <c r="I347" s="10" t="s">
        <v>74</v>
      </c>
      <c r="J347" s="10" t="s">
        <v>950</v>
      </c>
      <c r="K347" s="10" t="s">
        <v>59</v>
      </c>
      <c r="L347" s="10" t="s">
        <v>60</v>
      </c>
      <c r="M347" s="10" t="s">
        <v>61</v>
      </c>
      <c r="N347" s="71">
        <v>43028</v>
      </c>
      <c r="O347" s="10">
        <v>27600</v>
      </c>
      <c r="P347" s="10">
        <v>43200</v>
      </c>
      <c r="Q347" s="11">
        <f t="shared" si="30"/>
        <v>15600</v>
      </c>
      <c r="R347" s="10">
        <v>47</v>
      </c>
      <c r="S347" s="11">
        <f t="shared" si="31"/>
        <v>2029104</v>
      </c>
      <c r="T347" s="12">
        <v>0.03</v>
      </c>
      <c r="U347" s="76" t="str">
        <f>IF(T347&lt;3%,"Low",IF('Main Data'!T347&lt;5%,"Mid",IF('Main Data'!T347&lt;8%,"High","Super")))</f>
        <v>Mid</v>
      </c>
      <c r="V347" s="86" t="str">
        <f t="shared" si="32"/>
        <v>Qualified</v>
      </c>
    </row>
    <row r="348" spans="1:22" ht="15.75" customHeight="1" x14ac:dyDescent="0.3">
      <c r="A348" s="9" t="s">
        <v>951</v>
      </c>
      <c r="B348" s="71">
        <v>43031</v>
      </c>
      <c r="C348" s="10">
        <f t="shared" si="29"/>
        <v>2017</v>
      </c>
      <c r="D348" s="10" t="s">
        <v>777</v>
      </c>
      <c r="E348" s="10" t="s">
        <v>445</v>
      </c>
      <c r="F348" s="10" t="s">
        <v>54</v>
      </c>
      <c r="G348" s="10" t="s">
        <v>87</v>
      </c>
      <c r="H348" s="10" t="s">
        <v>56</v>
      </c>
      <c r="I348" s="10" t="s">
        <v>57</v>
      </c>
      <c r="J348" s="10" t="s">
        <v>197</v>
      </c>
      <c r="K348" s="10" t="s">
        <v>81</v>
      </c>
      <c r="L348" s="10" t="s">
        <v>60</v>
      </c>
      <c r="M348" s="10" t="s">
        <v>61</v>
      </c>
      <c r="N348" s="71">
        <v>43033</v>
      </c>
      <c r="O348" s="10">
        <v>124650.00000000001</v>
      </c>
      <c r="P348" s="10">
        <v>239700</v>
      </c>
      <c r="Q348" s="11">
        <f t="shared" si="30"/>
        <v>115049.99999999999</v>
      </c>
      <c r="R348" s="10">
        <v>40</v>
      </c>
      <c r="S348" s="11">
        <f t="shared" si="31"/>
        <v>9580809</v>
      </c>
      <c r="T348" s="12">
        <v>0.03</v>
      </c>
      <c r="U348" s="76" t="str">
        <f>IF(T348&lt;3%,"Low",IF('Main Data'!T348&lt;5%,"Mid",IF('Main Data'!T348&lt;8%,"High","Super")))</f>
        <v>Mid</v>
      </c>
      <c r="V348" s="86" t="str">
        <f t="shared" si="32"/>
        <v>Qualified</v>
      </c>
    </row>
    <row r="349" spans="1:22" ht="15.75" customHeight="1" x14ac:dyDescent="0.3">
      <c r="A349" s="9" t="s">
        <v>952</v>
      </c>
      <c r="B349" s="71">
        <v>43032</v>
      </c>
      <c r="C349" s="10">
        <f t="shared" si="29"/>
        <v>2017</v>
      </c>
      <c r="D349" s="10" t="s">
        <v>953</v>
      </c>
      <c r="E349" s="10" t="s">
        <v>387</v>
      </c>
      <c r="F349" s="10" t="s">
        <v>71</v>
      </c>
      <c r="G349" s="10" t="s">
        <v>87</v>
      </c>
      <c r="H349" s="10" t="s">
        <v>194</v>
      </c>
      <c r="I349" s="10" t="s">
        <v>117</v>
      </c>
      <c r="J349" s="10" t="s">
        <v>954</v>
      </c>
      <c r="K349" s="10" t="s">
        <v>59</v>
      </c>
      <c r="L349" s="10" t="s">
        <v>60</v>
      </c>
      <c r="M349" s="10" t="s">
        <v>61</v>
      </c>
      <c r="N349" s="71">
        <v>43034</v>
      </c>
      <c r="O349" s="10">
        <v>27300</v>
      </c>
      <c r="P349" s="10">
        <v>42600</v>
      </c>
      <c r="Q349" s="11">
        <f t="shared" si="30"/>
        <v>15300</v>
      </c>
      <c r="R349" s="10">
        <v>19</v>
      </c>
      <c r="S349" s="11">
        <f t="shared" si="31"/>
        <v>809400</v>
      </c>
      <c r="T349" s="12">
        <v>0</v>
      </c>
      <c r="U349" s="76" t="str">
        <f>IF(T349&lt;3%,"Low",IF('Main Data'!T349&lt;5%,"Mid",IF('Main Data'!T349&lt;8%,"High","Super")))</f>
        <v>Low</v>
      </c>
      <c r="V349" s="86" t="str">
        <f t="shared" si="32"/>
        <v>Qualified</v>
      </c>
    </row>
    <row r="350" spans="1:22" ht="15.75" customHeight="1" x14ac:dyDescent="0.3">
      <c r="A350" s="9" t="s">
        <v>955</v>
      </c>
      <c r="B350" s="71">
        <v>43035</v>
      </c>
      <c r="C350" s="10">
        <f t="shared" si="29"/>
        <v>2017</v>
      </c>
      <c r="D350" s="10" t="s">
        <v>956</v>
      </c>
      <c r="E350" s="10" t="s">
        <v>668</v>
      </c>
      <c r="F350" s="10" t="s">
        <v>54</v>
      </c>
      <c r="G350" s="10" t="s">
        <v>72</v>
      </c>
      <c r="H350" s="10" t="s">
        <v>65</v>
      </c>
      <c r="I350" s="10" t="s">
        <v>107</v>
      </c>
      <c r="J350" s="10" t="s">
        <v>216</v>
      </c>
      <c r="K350" s="10" t="s">
        <v>81</v>
      </c>
      <c r="L350" s="10" t="s">
        <v>136</v>
      </c>
      <c r="M350" s="10" t="s">
        <v>61</v>
      </c>
      <c r="N350" s="71">
        <v>43037</v>
      </c>
      <c r="O350" s="10">
        <v>28050</v>
      </c>
      <c r="P350" s="10">
        <v>121799.99999999999</v>
      </c>
      <c r="Q350" s="11">
        <f t="shared" si="30"/>
        <v>93749.999999999985</v>
      </c>
      <c r="R350" s="10">
        <v>4</v>
      </c>
      <c r="S350" s="11">
        <f t="shared" si="31"/>
        <v>478673.99999999994</v>
      </c>
      <c r="T350" s="12">
        <v>7.0000000000000007E-2</v>
      </c>
      <c r="U350" s="76" t="str">
        <f>IF(T350&lt;3%,"Low",IF('Main Data'!T350&lt;5%,"Mid",IF('Main Data'!T350&lt;8%,"High","Super")))</f>
        <v>High</v>
      </c>
      <c r="V350" s="86" t="str">
        <f t="shared" si="32"/>
        <v>Not Qualified</v>
      </c>
    </row>
    <row r="351" spans="1:22" ht="15.75" customHeight="1" x14ac:dyDescent="0.3">
      <c r="A351" s="9" t="s">
        <v>957</v>
      </c>
      <c r="B351" s="71">
        <v>43037</v>
      </c>
      <c r="C351" s="10">
        <f t="shared" si="29"/>
        <v>2017</v>
      </c>
      <c r="D351" s="10" t="s">
        <v>417</v>
      </c>
      <c r="E351" s="10" t="s">
        <v>418</v>
      </c>
      <c r="F351" s="10" t="s">
        <v>261</v>
      </c>
      <c r="G351" s="10" t="s">
        <v>106</v>
      </c>
      <c r="H351" s="10" t="s">
        <v>97</v>
      </c>
      <c r="I351" s="10" t="s">
        <v>57</v>
      </c>
      <c r="J351" s="10" t="s">
        <v>873</v>
      </c>
      <c r="K351" s="10" t="s">
        <v>59</v>
      </c>
      <c r="L351" s="10" t="s">
        <v>60</v>
      </c>
      <c r="M351" s="10" t="s">
        <v>61</v>
      </c>
      <c r="N351" s="71">
        <v>43038</v>
      </c>
      <c r="O351" s="10">
        <v>41400</v>
      </c>
      <c r="P351" s="10">
        <v>65700</v>
      </c>
      <c r="Q351" s="11">
        <f t="shared" si="30"/>
        <v>24300</v>
      </c>
      <c r="R351" s="10">
        <v>18</v>
      </c>
      <c r="S351" s="11">
        <f t="shared" si="31"/>
        <v>1180629</v>
      </c>
      <c r="T351" s="12">
        <v>0.03</v>
      </c>
      <c r="U351" s="76" t="str">
        <f>IF(T351&lt;3%,"Low",IF('Main Data'!T351&lt;5%,"Mid",IF('Main Data'!T351&lt;8%,"High","Super")))</f>
        <v>Mid</v>
      </c>
      <c r="V351" s="86" t="str">
        <f t="shared" si="32"/>
        <v>Qualified</v>
      </c>
    </row>
    <row r="352" spans="1:22" ht="15.75" customHeight="1" x14ac:dyDescent="0.3">
      <c r="A352" s="9" t="s">
        <v>958</v>
      </c>
      <c r="B352" s="71">
        <v>43038</v>
      </c>
      <c r="C352" s="10">
        <f t="shared" si="29"/>
        <v>2017</v>
      </c>
      <c r="D352" s="10" t="s">
        <v>959</v>
      </c>
      <c r="E352" s="10" t="s">
        <v>133</v>
      </c>
      <c r="F352" s="10" t="s">
        <v>71</v>
      </c>
      <c r="G352" s="10" t="s">
        <v>72</v>
      </c>
      <c r="H352" s="10" t="s">
        <v>73</v>
      </c>
      <c r="I352" s="10" t="s">
        <v>117</v>
      </c>
      <c r="J352" s="10" t="s">
        <v>931</v>
      </c>
      <c r="K352" s="10" t="s">
        <v>59</v>
      </c>
      <c r="L352" s="10" t="s">
        <v>60</v>
      </c>
      <c r="M352" s="10" t="s">
        <v>61</v>
      </c>
      <c r="N352" s="71">
        <v>43039</v>
      </c>
      <c r="O352" s="10">
        <v>27600</v>
      </c>
      <c r="P352" s="10">
        <v>43200</v>
      </c>
      <c r="Q352" s="11">
        <f t="shared" si="30"/>
        <v>15600</v>
      </c>
      <c r="R352" s="10">
        <v>10</v>
      </c>
      <c r="S352" s="11">
        <f t="shared" si="31"/>
        <v>431568</v>
      </c>
      <c r="T352" s="12">
        <v>0.01</v>
      </c>
      <c r="U352" s="76" t="str">
        <f>IF(T352&lt;3%,"Low",IF('Main Data'!T352&lt;5%,"Mid",IF('Main Data'!T352&lt;8%,"High","Super")))</f>
        <v>Low</v>
      </c>
      <c r="V352" s="86" t="str">
        <f t="shared" si="32"/>
        <v>Not Qualified</v>
      </c>
    </row>
    <row r="353" spans="1:22" ht="15.75" customHeight="1" x14ac:dyDescent="0.3">
      <c r="A353" s="9" t="s">
        <v>960</v>
      </c>
      <c r="B353" s="71">
        <v>43038</v>
      </c>
      <c r="C353" s="10">
        <f t="shared" si="29"/>
        <v>2017</v>
      </c>
      <c r="D353" s="10" t="s">
        <v>961</v>
      </c>
      <c r="E353" s="10" t="s">
        <v>962</v>
      </c>
      <c r="F353" s="10" t="s">
        <v>261</v>
      </c>
      <c r="G353" s="10" t="s">
        <v>87</v>
      </c>
      <c r="H353" s="10" t="s">
        <v>97</v>
      </c>
      <c r="I353" s="10" t="s">
        <v>92</v>
      </c>
      <c r="J353" s="10" t="s">
        <v>963</v>
      </c>
      <c r="K353" s="10" t="s">
        <v>59</v>
      </c>
      <c r="L353" s="10" t="s">
        <v>67</v>
      </c>
      <c r="M353" s="10" t="s">
        <v>61</v>
      </c>
      <c r="N353" s="71">
        <v>43040</v>
      </c>
      <c r="O353" s="10">
        <v>13800</v>
      </c>
      <c r="P353" s="10">
        <v>27150</v>
      </c>
      <c r="Q353" s="11">
        <f t="shared" si="30"/>
        <v>13350</v>
      </c>
      <c r="R353" s="10">
        <v>8</v>
      </c>
      <c r="S353" s="11">
        <f t="shared" si="31"/>
        <v>215842.5</v>
      </c>
      <c r="T353" s="12">
        <v>0.05</v>
      </c>
      <c r="U353" s="76" t="str">
        <f>IF(T353&lt;3%,"Low",IF('Main Data'!T353&lt;5%,"Mid",IF('Main Data'!T353&lt;8%,"High","Super")))</f>
        <v>High</v>
      </c>
      <c r="V353" s="86" t="str">
        <f t="shared" si="32"/>
        <v>Not Qualified</v>
      </c>
    </row>
    <row r="354" spans="1:22" ht="15.75" customHeight="1" x14ac:dyDescent="0.3">
      <c r="A354" s="9" t="s">
        <v>964</v>
      </c>
      <c r="B354" s="71">
        <v>43038</v>
      </c>
      <c r="C354" s="10">
        <f t="shared" si="29"/>
        <v>2017</v>
      </c>
      <c r="D354" s="10" t="s">
        <v>961</v>
      </c>
      <c r="E354" s="10" t="s">
        <v>962</v>
      </c>
      <c r="F354" s="10" t="s">
        <v>261</v>
      </c>
      <c r="G354" s="10" t="s">
        <v>87</v>
      </c>
      <c r="H354" s="10" t="s">
        <v>97</v>
      </c>
      <c r="I354" s="10" t="s">
        <v>92</v>
      </c>
      <c r="J354" s="10" t="s">
        <v>965</v>
      </c>
      <c r="K354" s="10" t="s">
        <v>59</v>
      </c>
      <c r="L354" s="10" t="s">
        <v>67</v>
      </c>
      <c r="M354" s="10" t="s">
        <v>61</v>
      </c>
      <c r="N354" s="71">
        <v>43045</v>
      </c>
      <c r="O354" s="10">
        <v>28500</v>
      </c>
      <c r="P354" s="10">
        <v>49200</v>
      </c>
      <c r="Q354" s="11">
        <f t="shared" si="30"/>
        <v>20700</v>
      </c>
      <c r="R354" s="10">
        <v>41</v>
      </c>
      <c r="S354" s="11">
        <f t="shared" si="31"/>
        <v>2014740</v>
      </c>
      <c r="T354" s="12">
        <v>0.05</v>
      </c>
      <c r="U354" s="76" t="str">
        <f>IF(T354&lt;3%,"Low",IF('Main Data'!T354&lt;5%,"Mid",IF('Main Data'!T354&lt;8%,"High","Super")))</f>
        <v>High</v>
      </c>
      <c r="V354" s="86" t="str">
        <f t="shared" si="32"/>
        <v>Qualified</v>
      </c>
    </row>
    <row r="355" spans="1:22" ht="15.75" customHeight="1" x14ac:dyDescent="0.3">
      <c r="A355" s="9" t="s">
        <v>966</v>
      </c>
      <c r="B355" s="71">
        <v>43042</v>
      </c>
      <c r="C355" s="10">
        <f t="shared" si="29"/>
        <v>2017</v>
      </c>
      <c r="D355" s="10" t="s">
        <v>967</v>
      </c>
      <c r="E355" s="10" t="s">
        <v>579</v>
      </c>
      <c r="F355" s="10" t="s">
        <v>71</v>
      </c>
      <c r="G355" s="10" t="s">
        <v>87</v>
      </c>
      <c r="H355" s="10" t="s">
        <v>73</v>
      </c>
      <c r="I355" s="10" t="s">
        <v>92</v>
      </c>
      <c r="J355" s="10" t="s">
        <v>355</v>
      </c>
      <c r="K355" s="10" t="s">
        <v>59</v>
      </c>
      <c r="L355" s="10" t="s">
        <v>60</v>
      </c>
      <c r="M355" s="10" t="s">
        <v>61</v>
      </c>
      <c r="N355" s="71">
        <v>43044</v>
      </c>
      <c r="O355" s="10">
        <v>19950</v>
      </c>
      <c r="P355" s="10">
        <v>31200</v>
      </c>
      <c r="Q355" s="11">
        <f t="shared" si="30"/>
        <v>11250</v>
      </c>
      <c r="R355" s="10">
        <v>20</v>
      </c>
      <c r="S355" s="11">
        <f t="shared" si="31"/>
        <v>622752</v>
      </c>
      <c r="T355" s="12">
        <v>0.04</v>
      </c>
      <c r="U355" s="76" t="str">
        <f>IF(T355&lt;3%,"Low",IF('Main Data'!T355&lt;5%,"Mid",IF('Main Data'!T355&lt;8%,"High","Super")))</f>
        <v>Mid</v>
      </c>
      <c r="V355" s="86" t="str">
        <f t="shared" si="32"/>
        <v>Qualified</v>
      </c>
    </row>
    <row r="356" spans="1:22" ht="15.75" customHeight="1" x14ac:dyDescent="0.3">
      <c r="A356" s="9" t="s">
        <v>968</v>
      </c>
      <c r="B356" s="71">
        <v>43044</v>
      </c>
      <c r="C356" s="10">
        <f t="shared" si="29"/>
        <v>2017</v>
      </c>
      <c r="D356" s="10" t="s">
        <v>969</v>
      </c>
      <c r="E356" s="10" t="s">
        <v>826</v>
      </c>
      <c r="F356" s="10" t="s">
        <v>71</v>
      </c>
      <c r="G356" s="10" t="s">
        <v>106</v>
      </c>
      <c r="H356" s="10" t="s">
        <v>304</v>
      </c>
      <c r="I356" s="10" t="s">
        <v>74</v>
      </c>
      <c r="J356" s="10" t="s">
        <v>341</v>
      </c>
      <c r="K356" s="10" t="s">
        <v>59</v>
      </c>
      <c r="L356" s="10" t="s">
        <v>67</v>
      </c>
      <c r="M356" s="10" t="s">
        <v>76</v>
      </c>
      <c r="N356" s="71">
        <v>43046</v>
      </c>
      <c r="O356" s="10">
        <v>24000</v>
      </c>
      <c r="P356" s="10">
        <v>39300</v>
      </c>
      <c r="Q356" s="11">
        <f t="shared" si="30"/>
        <v>15300</v>
      </c>
      <c r="R356" s="10">
        <v>25</v>
      </c>
      <c r="S356" s="11">
        <f t="shared" si="31"/>
        <v>978963</v>
      </c>
      <c r="T356" s="12">
        <v>0.09</v>
      </c>
      <c r="U356" s="76" t="str">
        <f>IF(T356&lt;3%,"Low",IF('Main Data'!T356&lt;5%,"Mid",IF('Main Data'!T356&lt;8%,"High","Super")))</f>
        <v>Super</v>
      </c>
      <c r="V356" s="86" t="str">
        <f t="shared" si="32"/>
        <v>Qualified</v>
      </c>
    </row>
    <row r="357" spans="1:22" ht="15.75" customHeight="1" x14ac:dyDescent="0.3">
      <c r="A357" s="9" t="s">
        <v>970</v>
      </c>
      <c r="B357" s="71">
        <v>43045</v>
      </c>
      <c r="C357" s="10">
        <f t="shared" si="29"/>
        <v>2017</v>
      </c>
      <c r="D357" s="10" t="s">
        <v>971</v>
      </c>
      <c r="E357" s="10" t="s">
        <v>189</v>
      </c>
      <c r="F357" s="10" t="s">
        <v>54</v>
      </c>
      <c r="G357" s="10" t="s">
        <v>55</v>
      </c>
      <c r="H357" s="10" t="s">
        <v>56</v>
      </c>
      <c r="I357" s="10" t="s">
        <v>92</v>
      </c>
      <c r="J357" s="10" t="s">
        <v>367</v>
      </c>
      <c r="K357" s="10" t="s">
        <v>59</v>
      </c>
      <c r="L357" s="10" t="s">
        <v>60</v>
      </c>
      <c r="M357" s="10" t="s">
        <v>61</v>
      </c>
      <c r="N357" s="71">
        <v>43047</v>
      </c>
      <c r="O357" s="10">
        <v>29700</v>
      </c>
      <c r="P357" s="10">
        <v>47250</v>
      </c>
      <c r="Q357" s="11">
        <f t="shared" si="30"/>
        <v>17550</v>
      </c>
      <c r="R357" s="10">
        <v>46</v>
      </c>
      <c r="S357" s="11">
        <f t="shared" si="31"/>
        <v>2168775</v>
      </c>
      <c r="T357" s="12">
        <v>0.1</v>
      </c>
      <c r="U357" s="76" t="str">
        <f>IF(T357&lt;3%,"Low",IF('Main Data'!T357&lt;5%,"Mid",IF('Main Data'!T357&lt;8%,"High","Super")))</f>
        <v>Super</v>
      </c>
      <c r="V357" s="86" t="str">
        <f t="shared" si="32"/>
        <v>Qualified</v>
      </c>
    </row>
    <row r="358" spans="1:22" ht="15.75" customHeight="1" x14ac:dyDescent="0.3">
      <c r="A358" s="9" t="s">
        <v>972</v>
      </c>
      <c r="B358" s="71">
        <v>43046</v>
      </c>
      <c r="C358" s="10">
        <f t="shared" si="29"/>
        <v>2017</v>
      </c>
      <c r="D358" s="10" t="s">
        <v>973</v>
      </c>
      <c r="E358" s="10" t="s">
        <v>551</v>
      </c>
      <c r="F358" s="10" t="s">
        <v>71</v>
      </c>
      <c r="G358" s="10" t="s">
        <v>55</v>
      </c>
      <c r="H358" s="10" t="s">
        <v>112</v>
      </c>
      <c r="I358" s="10" t="s">
        <v>92</v>
      </c>
      <c r="J358" s="10" t="s">
        <v>751</v>
      </c>
      <c r="K358" s="10" t="s">
        <v>81</v>
      </c>
      <c r="L358" s="10" t="s">
        <v>459</v>
      </c>
      <c r="M358" s="10" t="s">
        <v>61</v>
      </c>
      <c r="N358" s="71">
        <v>43055</v>
      </c>
      <c r="O358" s="10">
        <v>5669850</v>
      </c>
      <c r="P358" s="10">
        <v>8999850</v>
      </c>
      <c r="Q358" s="11">
        <f t="shared" si="30"/>
        <v>3330000</v>
      </c>
      <c r="R358" s="10">
        <v>25</v>
      </c>
      <c r="S358" s="11">
        <f t="shared" si="31"/>
        <v>224366260.5</v>
      </c>
      <c r="T358" s="12">
        <v>7.0000000000000007E-2</v>
      </c>
      <c r="U358" s="76" t="str">
        <f>IF(T358&lt;3%,"Low",IF('Main Data'!T358&lt;5%,"Mid",IF('Main Data'!T358&lt;8%,"High","Super")))</f>
        <v>High</v>
      </c>
      <c r="V358" s="86" t="str">
        <f t="shared" si="32"/>
        <v>Qualified</v>
      </c>
    </row>
    <row r="359" spans="1:22" ht="15.75" customHeight="1" x14ac:dyDescent="0.3">
      <c r="A359" s="9" t="s">
        <v>974</v>
      </c>
      <c r="B359" s="71">
        <v>43046</v>
      </c>
      <c r="C359" s="10">
        <f t="shared" si="29"/>
        <v>2017</v>
      </c>
      <c r="D359" s="10" t="s">
        <v>973</v>
      </c>
      <c r="E359" s="10" t="s">
        <v>551</v>
      </c>
      <c r="F359" s="10" t="s">
        <v>71</v>
      </c>
      <c r="G359" s="10" t="s">
        <v>55</v>
      </c>
      <c r="H359" s="10" t="s">
        <v>112</v>
      </c>
      <c r="I359" s="10" t="s">
        <v>92</v>
      </c>
      <c r="J359" s="10" t="s">
        <v>341</v>
      </c>
      <c r="K359" s="10" t="s">
        <v>59</v>
      </c>
      <c r="L359" s="10" t="s">
        <v>67</v>
      </c>
      <c r="M359" s="10" t="s">
        <v>61</v>
      </c>
      <c r="N359" s="71">
        <v>43053</v>
      </c>
      <c r="O359" s="10">
        <v>24000</v>
      </c>
      <c r="P359" s="10">
        <v>39300</v>
      </c>
      <c r="Q359" s="11">
        <f t="shared" si="30"/>
        <v>15300</v>
      </c>
      <c r="R359" s="10">
        <v>10</v>
      </c>
      <c r="S359" s="11">
        <f t="shared" si="31"/>
        <v>389856</v>
      </c>
      <c r="T359" s="12">
        <v>0.08</v>
      </c>
      <c r="U359" s="76" t="str">
        <f>IF(T359&lt;3%,"Low",IF('Main Data'!T359&lt;5%,"Mid",IF('Main Data'!T359&lt;8%,"High","Super")))</f>
        <v>Super</v>
      </c>
      <c r="V359" s="86" t="str">
        <f t="shared" si="32"/>
        <v>Not Qualified</v>
      </c>
    </row>
    <row r="360" spans="1:22" ht="15.75" customHeight="1" x14ac:dyDescent="0.3">
      <c r="A360" s="9" t="s">
        <v>975</v>
      </c>
      <c r="B360" s="71">
        <v>43048</v>
      </c>
      <c r="C360" s="10">
        <f t="shared" si="29"/>
        <v>2017</v>
      </c>
      <c r="D360" s="10" t="s">
        <v>976</v>
      </c>
      <c r="E360" s="10" t="s">
        <v>977</v>
      </c>
      <c r="F360" s="10" t="s">
        <v>71</v>
      </c>
      <c r="G360" s="10" t="s">
        <v>72</v>
      </c>
      <c r="H360" s="10" t="s">
        <v>194</v>
      </c>
      <c r="I360" s="10" t="s">
        <v>117</v>
      </c>
      <c r="J360" s="10" t="s">
        <v>226</v>
      </c>
      <c r="K360" s="10" t="s">
        <v>81</v>
      </c>
      <c r="L360" s="10" t="s">
        <v>227</v>
      </c>
      <c r="M360" s="10" t="s">
        <v>61</v>
      </c>
      <c r="N360" s="71">
        <v>43050</v>
      </c>
      <c r="O360" s="10">
        <v>132300</v>
      </c>
      <c r="P360" s="10">
        <v>314850</v>
      </c>
      <c r="Q360" s="11">
        <f t="shared" si="30"/>
        <v>182550</v>
      </c>
      <c r="R360" s="10">
        <v>9</v>
      </c>
      <c r="S360" s="11">
        <f t="shared" si="31"/>
        <v>2808462</v>
      </c>
      <c r="T360" s="12">
        <v>0.08</v>
      </c>
      <c r="U360" s="76" t="str">
        <f>IF(T360&lt;3%,"Low",IF('Main Data'!T360&lt;5%,"Mid",IF('Main Data'!T360&lt;8%,"High","Super")))</f>
        <v>Super</v>
      </c>
      <c r="V360" s="86" t="str">
        <f t="shared" si="32"/>
        <v>Qualified</v>
      </c>
    </row>
    <row r="361" spans="1:22" ht="15.75" customHeight="1" x14ac:dyDescent="0.3">
      <c r="A361" s="9" t="s">
        <v>978</v>
      </c>
      <c r="B361" s="71">
        <v>43050</v>
      </c>
      <c r="C361" s="10">
        <f t="shared" si="29"/>
        <v>2017</v>
      </c>
      <c r="D361" s="10" t="s">
        <v>979</v>
      </c>
      <c r="E361" s="10" t="s">
        <v>116</v>
      </c>
      <c r="F361" s="10" t="s">
        <v>54</v>
      </c>
      <c r="G361" s="10" t="s">
        <v>106</v>
      </c>
      <c r="H361" s="10" t="s">
        <v>56</v>
      </c>
      <c r="I361" s="10" t="s">
        <v>57</v>
      </c>
      <c r="J361" s="10" t="s">
        <v>950</v>
      </c>
      <c r="K361" s="10" t="s">
        <v>59</v>
      </c>
      <c r="L361" s="10" t="s">
        <v>60</v>
      </c>
      <c r="M361" s="10" t="s">
        <v>61</v>
      </c>
      <c r="N361" s="71">
        <v>43051</v>
      </c>
      <c r="O361" s="10">
        <v>27600</v>
      </c>
      <c r="P361" s="10">
        <v>43200</v>
      </c>
      <c r="Q361" s="11">
        <f t="shared" si="30"/>
        <v>15600</v>
      </c>
      <c r="R361" s="10">
        <v>11</v>
      </c>
      <c r="S361" s="11">
        <f t="shared" si="31"/>
        <v>474336</v>
      </c>
      <c r="T361" s="12">
        <v>0.02</v>
      </c>
      <c r="U361" s="76" t="str">
        <f>IF(T361&lt;3%,"Low",IF('Main Data'!T361&lt;5%,"Mid",IF('Main Data'!T361&lt;8%,"High","Super")))</f>
        <v>Low</v>
      </c>
      <c r="V361" s="86" t="str">
        <f t="shared" si="32"/>
        <v>Qualified</v>
      </c>
    </row>
    <row r="362" spans="1:22" ht="15.75" customHeight="1" x14ac:dyDescent="0.3">
      <c r="A362" s="9" t="s">
        <v>980</v>
      </c>
      <c r="B362" s="71">
        <v>43050</v>
      </c>
      <c r="C362" s="10">
        <f t="shared" si="29"/>
        <v>2017</v>
      </c>
      <c r="D362" s="10" t="s">
        <v>981</v>
      </c>
      <c r="E362" s="10" t="s">
        <v>101</v>
      </c>
      <c r="F362" s="10" t="s">
        <v>71</v>
      </c>
      <c r="G362" s="10" t="s">
        <v>106</v>
      </c>
      <c r="H362" s="10" t="s">
        <v>97</v>
      </c>
      <c r="I362" s="10" t="s">
        <v>57</v>
      </c>
      <c r="J362" s="10" t="s">
        <v>234</v>
      </c>
      <c r="K362" s="10" t="s">
        <v>59</v>
      </c>
      <c r="L362" s="10" t="s">
        <v>60</v>
      </c>
      <c r="M362" s="10" t="s">
        <v>61</v>
      </c>
      <c r="N362" s="71">
        <v>43052</v>
      </c>
      <c r="O362" s="10">
        <v>208200</v>
      </c>
      <c r="P362" s="10">
        <v>335700</v>
      </c>
      <c r="Q362" s="11">
        <f t="shared" si="30"/>
        <v>127500</v>
      </c>
      <c r="R362" s="10">
        <v>34</v>
      </c>
      <c r="S362" s="11">
        <f t="shared" si="31"/>
        <v>11410443</v>
      </c>
      <c r="T362" s="12">
        <v>0.01</v>
      </c>
      <c r="U362" s="76" t="str">
        <f>IF(T362&lt;3%,"Low",IF('Main Data'!T362&lt;5%,"Mid",IF('Main Data'!T362&lt;8%,"High","Super")))</f>
        <v>Low</v>
      </c>
      <c r="V362" s="86" t="str">
        <f t="shared" si="32"/>
        <v>Qualified</v>
      </c>
    </row>
    <row r="363" spans="1:22" ht="15.75" customHeight="1" x14ac:dyDescent="0.3">
      <c r="A363" s="9" t="s">
        <v>982</v>
      </c>
      <c r="B363" s="71">
        <v>43050</v>
      </c>
      <c r="C363" s="10">
        <f t="shared" si="29"/>
        <v>2017</v>
      </c>
      <c r="D363" s="10" t="s">
        <v>983</v>
      </c>
      <c r="E363" s="10" t="s">
        <v>169</v>
      </c>
      <c r="F363" s="10" t="s">
        <v>54</v>
      </c>
      <c r="G363" s="10" t="s">
        <v>72</v>
      </c>
      <c r="H363" s="10" t="s">
        <v>65</v>
      </c>
      <c r="I363" s="10" t="s">
        <v>117</v>
      </c>
      <c r="J363" s="10" t="s">
        <v>118</v>
      </c>
      <c r="K363" s="10" t="s">
        <v>59</v>
      </c>
      <c r="L363" s="10" t="s">
        <v>60</v>
      </c>
      <c r="M363" s="10" t="s">
        <v>61</v>
      </c>
      <c r="N363" s="71">
        <v>43052</v>
      </c>
      <c r="O363" s="10">
        <v>73350</v>
      </c>
      <c r="P363" s="10">
        <v>114600</v>
      </c>
      <c r="Q363" s="11">
        <f t="shared" si="30"/>
        <v>41250</v>
      </c>
      <c r="R363" s="10">
        <v>7</v>
      </c>
      <c r="S363" s="11">
        <f t="shared" si="31"/>
        <v>795324</v>
      </c>
      <c r="T363" s="12">
        <v>0.06</v>
      </c>
      <c r="U363" s="76" t="str">
        <f>IF(T363&lt;3%,"Low",IF('Main Data'!T363&lt;5%,"Mid",IF('Main Data'!T363&lt;8%,"High","Super")))</f>
        <v>High</v>
      </c>
      <c r="V363" s="86" t="str">
        <f t="shared" si="32"/>
        <v>Not Qualified</v>
      </c>
    </row>
    <row r="364" spans="1:22" ht="15.75" customHeight="1" x14ac:dyDescent="0.3">
      <c r="A364" s="9" t="s">
        <v>984</v>
      </c>
      <c r="B364" s="71">
        <v>43054</v>
      </c>
      <c r="C364" s="10">
        <f t="shared" si="29"/>
        <v>2017</v>
      </c>
      <c r="D364" s="10" t="s">
        <v>985</v>
      </c>
      <c r="E364" s="10" t="s">
        <v>628</v>
      </c>
      <c r="F364" s="10" t="s">
        <v>71</v>
      </c>
      <c r="G364" s="10" t="s">
        <v>72</v>
      </c>
      <c r="H364" s="10" t="s">
        <v>304</v>
      </c>
      <c r="I364" s="10" t="s">
        <v>117</v>
      </c>
      <c r="J364" s="10" t="s">
        <v>465</v>
      </c>
      <c r="K364" s="10" t="s">
        <v>59</v>
      </c>
      <c r="L364" s="10" t="s">
        <v>60</v>
      </c>
      <c r="M364" s="10" t="s">
        <v>61</v>
      </c>
      <c r="N364" s="71">
        <v>43055</v>
      </c>
      <c r="O364" s="10">
        <v>52500</v>
      </c>
      <c r="P364" s="10">
        <v>86100</v>
      </c>
      <c r="Q364" s="11">
        <f t="shared" si="30"/>
        <v>33600</v>
      </c>
      <c r="R364" s="10">
        <v>7</v>
      </c>
      <c r="S364" s="11">
        <f t="shared" si="31"/>
        <v>599256</v>
      </c>
      <c r="T364" s="12">
        <v>0.04</v>
      </c>
      <c r="U364" s="76" t="str">
        <f>IF(T364&lt;3%,"Low",IF('Main Data'!T364&lt;5%,"Mid",IF('Main Data'!T364&lt;8%,"High","Super")))</f>
        <v>Mid</v>
      </c>
      <c r="V364" s="86" t="str">
        <f t="shared" si="32"/>
        <v>Not Qualified</v>
      </c>
    </row>
    <row r="365" spans="1:22" ht="15.75" customHeight="1" x14ac:dyDescent="0.3">
      <c r="A365" s="9" t="s">
        <v>986</v>
      </c>
      <c r="B365" s="71">
        <v>43056</v>
      </c>
      <c r="C365" s="10">
        <f t="shared" si="29"/>
        <v>2017</v>
      </c>
      <c r="D365" s="10" t="s">
        <v>987</v>
      </c>
      <c r="E365" s="10" t="s">
        <v>53</v>
      </c>
      <c r="F365" s="10" t="s">
        <v>54</v>
      </c>
      <c r="G365" s="10" t="s">
        <v>87</v>
      </c>
      <c r="H365" s="10" t="s">
        <v>56</v>
      </c>
      <c r="I365" s="10" t="s">
        <v>57</v>
      </c>
      <c r="J365" s="10" t="s">
        <v>93</v>
      </c>
      <c r="K365" s="10" t="s">
        <v>59</v>
      </c>
      <c r="L365" s="10" t="s">
        <v>67</v>
      </c>
      <c r="M365" s="10" t="s">
        <v>61</v>
      </c>
      <c r="N365" s="71">
        <v>43058</v>
      </c>
      <c r="O365" s="10">
        <v>16350.000000000002</v>
      </c>
      <c r="P365" s="10">
        <v>39000</v>
      </c>
      <c r="Q365" s="11">
        <f t="shared" si="30"/>
        <v>22650</v>
      </c>
      <c r="R365" s="10">
        <v>43</v>
      </c>
      <c r="S365" s="11">
        <f t="shared" si="31"/>
        <v>1674660</v>
      </c>
      <c r="T365" s="12">
        <v>0.06</v>
      </c>
      <c r="U365" s="76" t="str">
        <f>IF(T365&lt;3%,"Low",IF('Main Data'!T365&lt;5%,"Mid",IF('Main Data'!T365&lt;8%,"High","Super")))</f>
        <v>High</v>
      </c>
      <c r="V365" s="86" t="str">
        <f t="shared" si="32"/>
        <v>Qualified</v>
      </c>
    </row>
    <row r="366" spans="1:22" ht="15.75" customHeight="1" x14ac:dyDescent="0.3">
      <c r="A366" s="9" t="s">
        <v>988</v>
      </c>
      <c r="B366" s="71">
        <v>43057</v>
      </c>
      <c r="C366" s="10">
        <f t="shared" si="29"/>
        <v>2017</v>
      </c>
      <c r="D366" s="10" t="s">
        <v>989</v>
      </c>
      <c r="E366" s="10" t="s">
        <v>990</v>
      </c>
      <c r="F366" s="10" t="s">
        <v>71</v>
      </c>
      <c r="G366" s="10" t="s">
        <v>72</v>
      </c>
      <c r="H366" s="10" t="s">
        <v>316</v>
      </c>
      <c r="I366" s="10" t="s">
        <v>92</v>
      </c>
      <c r="J366" s="10" t="s">
        <v>415</v>
      </c>
      <c r="K366" s="10" t="s">
        <v>59</v>
      </c>
      <c r="L366" s="10" t="s">
        <v>60</v>
      </c>
      <c r="M366" s="10" t="s">
        <v>61</v>
      </c>
      <c r="N366" s="71">
        <v>43057</v>
      </c>
      <c r="O366" s="10">
        <v>54750</v>
      </c>
      <c r="P366" s="10">
        <v>89700</v>
      </c>
      <c r="Q366" s="11">
        <f t="shared" si="30"/>
        <v>34950</v>
      </c>
      <c r="R366" s="10">
        <v>32</v>
      </c>
      <c r="S366" s="11">
        <f t="shared" si="31"/>
        <v>2861430</v>
      </c>
      <c r="T366" s="12">
        <v>0.1</v>
      </c>
      <c r="U366" s="76" t="str">
        <f>IF(T366&lt;3%,"Low",IF('Main Data'!T366&lt;5%,"Mid",IF('Main Data'!T366&lt;8%,"High","Super")))</f>
        <v>Super</v>
      </c>
      <c r="V366" s="86" t="str">
        <f t="shared" si="32"/>
        <v>Qualified</v>
      </c>
    </row>
    <row r="367" spans="1:22" ht="15.75" customHeight="1" x14ac:dyDescent="0.3">
      <c r="A367" s="9" t="s">
        <v>991</v>
      </c>
      <c r="B367" s="71">
        <v>43058</v>
      </c>
      <c r="C367" s="10">
        <f t="shared" si="29"/>
        <v>2017</v>
      </c>
      <c r="D367" s="10" t="s">
        <v>992</v>
      </c>
      <c r="E367" s="10" t="s">
        <v>145</v>
      </c>
      <c r="F367" s="10" t="s">
        <v>71</v>
      </c>
      <c r="G367" s="10" t="s">
        <v>106</v>
      </c>
      <c r="H367" s="10" t="s">
        <v>146</v>
      </c>
      <c r="I367" s="10" t="s">
        <v>74</v>
      </c>
      <c r="J367" s="10" t="s">
        <v>510</v>
      </c>
      <c r="K367" s="10" t="s">
        <v>59</v>
      </c>
      <c r="L367" s="10" t="s">
        <v>67</v>
      </c>
      <c r="M367" s="10" t="s">
        <v>61</v>
      </c>
      <c r="N367" s="71">
        <v>43060</v>
      </c>
      <c r="O367" s="10">
        <v>49800</v>
      </c>
      <c r="P367" s="10">
        <v>77700</v>
      </c>
      <c r="Q367" s="11">
        <f t="shared" si="30"/>
        <v>27900</v>
      </c>
      <c r="R367" s="10">
        <v>17</v>
      </c>
      <c r="S367" s="11">
        <f t="shared" si="31"/>
        <v>1319346</v>
      </c>
      <c r="T367" s="12">
        <v>0.02</v>
      </c>
      <c r="U367" s="76" t="str">
        <f>IF(T367&lt;3%,"Low",IF('Main Data'!T367&lt;5%,"Mid",IF('Main Data'!T367&lt;8%,"High","Super")))</f>
        <v>Low</v>
      </c>
      <c r="V367" s="86" t="str">
        <f t="shared" si="32"/>
        <v>Qualified</v>
      </c>
    </row>
    <row r="368" spans="1:22" ht="15.75" customHeight="1" x14ac:dyDescent="0.3">
      <c r="A368" s="9" t="s">
        <v>993</v>
      </c>
      <c r="B368" s="71">
        <v>43062</v>
      </c>
      <c r="C368" s="10">
        <f t="shared" si="29"/>
        <v>2017</v>
      </c>
      <c r="D368" s="10" t="s">
        <v>994</v>
      </c>
      <c r="E368" s="10" t="s">
        <v>401</v>
      </c>
      <c r="F368" s="10" t="s">
        <v>71</v>
      </c>
      <c r="G368" s="10" t="s">
        <v>72</v>
      </c>
      <c r="H368" s="10" t="s">
        <v>155</v>
      </c>
      <c r="I368" s="10" t="s">
        <v>74</v>
      </c>
      <c r="J368" s="10" t="s">
        <v>394</v>
      </c>
      <c r="K368" s="10" t="s">
        <v>59</v>
      </c>
      <c r="L368" s="10" t="s">
        <v>67</v>
      </c>
      <c r="M368" s="10" t="s">
        <v>61</v>
      </c>
      <c r="N368" s="71">
        <v>43063</v>
      </c>
      <c r="O368" s="10">
        <v>3600</v>
      </c>
      <c r="P368" s="10">
        <v>18900</v>
      </c>
      <c r="Q368" s="11">
        <f t="shared" si="30"/>
        <v>15300</v>
      </c>
      <c r="R368" s="10">
        <v>2</v>
      </c>
      <c r="S368" s="11">
        <f t="shared" si="31"/>
        <v>36666</v>
      </c>
      <c r="T368" s="12">
        <v>0.06</v>
      </c>
      <c r="U368" s="76" t="str">
        <f>IF(T368&lt;3%,"Low",IF('Main Data'!T368&lt;5%,"Mid",IF('Main Data'!T368&lt;8%,"High","Super")))</f>
        <v>High</v>
      </c>
      <c r="V368" s="86" t="str">
        <f t="shared" si="32"/>
        <v>Not Qualified</v>
      </c>
    </row>
    <row r="369" spans="1:22" ht="15.75" customHeight="1" x14ac:dyDescent="0.3">
      <c r="A369" s="9" t="s">
        <v>995</v>
      </c>
      <c r="B369" s="71">
        <v>43062</v>
      </c>
      <c r="C369" s="10">
        <f t="shared" si="29"/>
        <v>2017</v>
      </c>
      <c r="D369" s="10" t="s">
        <v>373</v>
      </c>
      <c r="E369" s="10" t="s">
        <v>340</v>
      </c>
      <c r="F369" s="10" t="s">
        <v>54</v>
      </c>
      <c r="G369" s="10" t="s">
        <v>106</v>
      </c>
      <c r="H369" s="10" t="s">
        <v>65</v>
      </c>
      <c r="I369" s="10" t="s">
        <v>74</v>
      </c>
      <c r="J369" s="10" t="s">
        <v>238</v>
      </c>
      <c r="K369" s="10" t="s">
        <v>59</v>
      </c>
      <c r="L369" s="10" t="s">
        <v>67</v>
      </c>
      <c r="M369" s="10" t="s">
        <v>61</v>
      </c>
      <c r="N369" s="71">
        <v>43065</v>
      </c>
      <c r="O369" s="10">
        <v>323400</v>
      </c>
      <c r="P369" s="10">
        <v>548250</v>
      </c>
      <c r="Q369" s="11">
        <f t="shared" si="30"/>
        <v>224850</v>
      </c>
      <c r="R369" s="10">
        <v>24</v>
      </c>
      <c r="S369" s="11">
        <f t="shared" si="31"/>
        <v>13119622.5</v>
      </c>
      <c r="T369" s="12">
        <v>7.0000000000000007E-2</v>
      </c>
      <c r="U369" s="76" t="str">
        <f>IF(T369&lt;3%,"Low",IF('Main Data'!T369&lt;5%,"Mid",IF('Main Data'!T369&lt;8%,"High","Super")))</f>
        <v>High</v>
      </c>
      <c r="V369" s="86" t="str">
        <f t="shared" si="32"/>
        <v>Qualified</v>
      </c>
    </row>
    <row r="370" spans="1:22" ht="15.75" customHeight="1" x14ac:dyDescent="0.3">
      <c r="A370" s="9" t="s">
        <v>996</v>
      </c>
      <c r="B370" s="71">
        <v>43062</v>
      </c>
      <c r="C370" s="10">
        <f t="shared" si="29"/>
        <v>2017</v>
      </c>
      <c r="D370" s="10" t="s">
        <v>997</v>
      </c>
      <c r="E370" s="10" t="s">
        <v>340</v>
      </c>
      <c r="F370" s="10" t="s">
        <v>54</v>
      </c>
      <c r="G370" s="10" t="s">
        <v>72</v>
      </c>
      <c r="H370" s="10" t="s">
        <v>65</v>
      </c>
      <c r="I370" s="10" t="s">
        <v>117</v>
      </c>
      <c r="J370" s="10" t="s">
        <v>248</v>
      </c>
      <c r="K370" s="10" t="s">
        <v>59</v>
      </c>
      <c r="L370" s="10" t="s">
        <v>67</v>
      </c>
      <c r="M370" s="10" t="s">
        <v>61</v>
      </c>
      <c r="N370" s="71">
        <v>43064</v>
      </c>
      <c r="O370" s="10">
        <v>56250</v>
      </c>
      <c r="P370" s="10">
        <v>106200</v>
      </c>
      <c r="Q370" s="11">
        <f t="shared" si="30"/>
        <v>49950</v>
      </c>
      <c r="R370" s="10">
        <v>47</v>
      </c>
      <c r="S370" s="11">
        <f t="shared" si="31"/>
        <v>4980780</v>
      </c>
      <c r="T370" s="12">
        <v>0.1</v>
      </c>
      <c r="U370" s="76" t="str">
        <f>IF(T370&lt;3%,"Low",IF('Main Data'!T370&lt;5%,"Mid",IF('Main Data'!T370&lt;8%,"High","Super")))</f>
        <v>Super</v>
      </c>
      <c r="V370" s="86" t="str">
        <f t="shared" si="32"/>
        <v>Qualified</v>
      </c>
    </row>
    <row r="371" spans="1:22" ht="15.75" customHeight="1" x14ac:dyDescent="0.3">
      <c r="A371" s="9" t="s">
        <v>998</v>
      </c>
      <c r="B371" s="71">
        <v>43062</v>
      </c>
      <c r="C371" s="10">
        <f t="shared" si="29"/>
        <v>2017</v>
      </c>
      <c r="D371" s="10" t="s">
        <v>999</v>
      </c>
      <c r="E371" s="10" t="s">
        <v>53</v>
      </c>
      <c r="F371" s="10" t="s">
        <v>54</v>
      </c>
      <c r="G371" s="10" t="s">
        <v>87</v>
      </c>
      <c r="H371" s="10" t="s">
        <v>56</v>
      </c>
      <c r="I371" s="10" t="s">
        <v>57</v>
      </c>
      <c r="J371" s="10" t="s">
        <v>331</v>
      </c>
      <c r="K371" s="10" t="s">
        <v>59</v>
      </c>
      <c r="L371" s="10" t="s">
        <v>67</v>
      </c>
      <c r="M371" s="10" t="s">
        <v>76</v>
      </c>
      <c r="N371" s="71">
        <v>43064</v>
      </c>
      <c r="O371" s="10">
        <v>43500</v>
      </c>
      <c r="P371" s="10">
        <v>71400</v>
      </c>
      <c r="Q371" s="11">
        <f t="shared" si="30"/>
        <v>27900</v>
      </c>
      <c r="R371" s="10">
        <v>11</v>
      </c>
      <c r="S371" s="11">
        <f t="shared" si="31"/>
        <v>779688</v>
      </c>
      <c r="T371" s="12">
        <v>0.08</v>
      </c>
      <c r="U371" s="76" t="str">
        <f>IF(T371&lt;3%,"Low",IF('Main Data'!T371&lt;5%,"Mid",IF('Main Data'!T371&lt;8%,"High","Super")))</f>
        <v>Super</v>
      </c>
      <c r="V371" s="86" t="str">
        <f t="shared" si="32"/>
        <v>Qualified</v>
      </c>
    </row>
    <row r="372" spans="1:22" ht="15.75" customHeight="1" x14ac:dyDescent="0.3">
      <c r="A372" s="9" t="s">
        <v>1000</v>
      </c>
      <c r="B372" s="71">
        <v>43063</v>
      </c>
      <c r="C372" s="10">
        <f t="shared" si="29"/>
        <v>2017</v>
      </c>
      <c r="D372" s="10" t="s">
        <v>244</v>
      </c>
      <c r="E372" s="10" t="s">
        <v>245</v>
      </c>
      <c r="F372" s="10" t="s">
        <v>71</v>
      </c>
      <c r="G372" s="10" t="s">
        <v>55</v>
      </c>
      <c r="H372" s="10" t="s">
        <v>146</v>
      </c>
      <c r="I372" s="10" t="s">
        <v>92</v>
      </c>
      <c r="J372" s="10" t="s">
        <v>186</v>
      </c>
      <c r="K372" s="10" t="s">
        <v>81</v>
      </c>
      <c r="L372" s="10" t="s">
        <v>60</v>
      </c>
      <c r="M372" s="10" t="s">
        <v>61</v>
      </c>
      <c r="N372" s="71">
        <v>43070</v>
      </c>
      <c r="O372" s="10">
        <v>95850</v>
      </c>
      <c r="P372" s="10">
        <v>299700</v>
      </c>
      <c r="Q372" s="11">
        <f t="shared" si="30"/>
        <v>203850</v>
      </c>
      <c r="R372" s="10">
        <v>5</v>
      </c>
      <c r="S372" s="11">
        <f t="shared" si="31"/>
        <v>1471527</v>
      </c>
      <c r="T372" s="12">
        <v>0.09</v>
      </c>
      <c r="U372" s="76" t="str">
        <f>IF(T372&lt;3%,"Low",IF('Main Data'!T372&lt;5%,"Mid",IF('Main Data'!T372&lt;8%,"High","Super")))</f>
        <v>Super</v>
      </c>
      <c r="V372" s="86" t="str">
        <f t="shared" si="32"/>
        <v>Not Qualified</v>
      </c>
    </row>
    <row r="373" spans="1:22" ht="15.75" customHeight="1" x14ac:dyDescent="0.3">
      <c r="A373" s="9" t="s">
        <v>1001</v>
      </c>
      <c r="B373" s="71">
        <v>43073</v>
      </c>
      <c r="C373" s="10">
        <f t="shared" si="29"/>
        <v>2017</v>
      </c>
      <c r="D373" s="10" t="s">
        <v>1002</v>
      </c>
      <c r="E373" s="10" t="s">
        <v>364</v>
      </c>
      <c r="F373" s="10" t="s">
        <v>71</v>
      </c>
      <c r="G373" s="10" t="s">
        <v>55</v>
      </c>
      <c r="H373" s="10" t="s">
        <v>97</v>
      </c>
      <c r="I373" s="10" t="s">
        <v>107</v>
      </c>
      <c r="J373" s="10" t="s">
        <v>1003</v>
      </c>
      <c r="K373" s="10" t="s">
        <v>59</v>
      </c>
      <c r="L373" s="10" t="s">
        <v>60</v>
      </c>
      <c r="M373" s="10" t="s">
        <v>61</v>
      </c>
      <c r="N373" s="71">
        <v>43074</v>
      </c>
      <c r="O373" s="10">
        <v>60450.000000000007</v>
      </c>
      <c r="P373" s="10">
        <v>140700</v>
      </c>
      <c r="Q373" s="11">
        <f t="shared" si="30"/>
        <v>80250</v>
      </c>
      <c r="R373" s="10">
        <v>17</v>
      </c>
      <c r="S373" s="11">
        <f t="shared" si="31"/>
        <v>2379237</v>
      </c>
      <c r="T373" s="12">
        <v>0.09</v>
      </c>
      <c r="U373" s="76" t="str">
        <f>IF(T373&lt;3%,"Low",IF('Main Data'!T373&lt;5%,"Mid",IF('Main Data'!T373&lt;8%,"High","Super")))</f>
        <v>Super</v>
      </c>
      <c r="V373" s="86" t="str">
        <f t="shared" si="32"/>
        <v>Qualified</v>
      </c>
    </row>
    <row r="374" spans="1:22" ht="15.75" customHeight="1" x14ac:dyDescent="0.3">
      <c r="A374" s="9" t="s">
        <v>1004</v>
      </c>
      <c r="B374" s="71">
        <v>43076</v>
      </c>
      <c r="C374" s="10">
        <f t="shared" si="29"/>
        <v>2017</v>
      </c>
      <c r="D374" s="10" t="s">
        <v>907</v>
      </c>
      <c r="E374" s="10" t="s">
        <v>340</v>
      </c>
      <c r="F374" s="10" t="s">
        <v>54</v>
      </c>
      <c r="G374" s="10" t="s">
        <v>72</v>
      </c>
      <c r="H374" s="10" t="s">
        <v>65</v>
      </c>
      <c r="I374" s="10" t="s">
        <v>57</v>
      </c>
      <c r="J374" s="10" t="s">
        <v>252</v>
      </c>
      <c r="K374" s="10" t="s">
        <v>253</v>
      </c>
      <c r="L374" s="10" t="s">
        <v>136</v>
      </c>
      <c r="M374" s="10" t="s">
        <v>61</v>
      </c>
      <c r="N374" s="71">
        <v>43078</v>
      </c>
      <c r="O374" s="10">
        <v>82500</v>
      </c>
      <c r="P374" s="10">
        <v>183300</v>
      </c>
      <c r="Q374" s="11">
        <f t="shared" si="30"/>
        <v>100800</v>
      </c>
      <c r="R374" s="10">
        <v>37</v>
      </c>
      <c r="S374" s="11">
        <f t="shared" si="31"/>
        <v>6765603</v>
      </c>
      <c r="T374" s="12">
        <v>0.09</v>
      </c>
      <c r="U374" s="76" t="str">
        <f>IF(T374&lt;3%,"Low",IF('Main Data'!T374&lt;5%,"Mid",IF('Main Data'!T374&lt;8%,"High","Super")))</f>
        <v>Super</v>
      </c>
      <c r="V374" s="86" t="str">
        <f t="shared" si="32"/>
        <v>Qualified</v>
      </c>
    </row>
    <row r="375" spans="1:22" ht="15.75" customHeight="1" x14ac:dyDescent="0.3">
      <c r="A375" s="9" t="s">
        <v>1005</v>
      </c>
      <c r="B375" s="71">
        <v>43076</v>
      </c>
      <c r="C375" s="10">
        <f t="shared" si="29"/>
        <v>2017</v>
      </c>
      <c r="D375" s="10" t="s">
        <v>1006</v>
      </c>
      <c r="E375" s="10" t="s">
        <v>756</v>
      </c>
      <c r="F375" s="10" t="s">
        <v>71</v>
      </c>
      <c r="G375" s="10" t="s">
        <v>55</v>
      </c>
      <c r="H375" s="10" t="s">
        <v>146</v>
      </c>
      <c r="I375" s="10" t="s">
        <v>57</v>
      </c>
      <c r="J375" s="10" t="s">
        <v>349</v>
      </c>
      <c r="K375" s="10" t="s">
        <v>59</v>
      </c>
      <c r="L375" s="10" t="s">
        <v>67</v>
      </c>
      <c r="M375" s="10" t="s">
        <v>61</v>
      </c>
      <c r="N375" s="71">
        <v>43078</v>
      </c>
      <c r="O375" s="10">
        <v>166650</v>
      </c>
      <c r="P375" s="10">
        <v>297600</v>
      </c>
      <c r="Q375" s="11">
        <f t="shared" si="30"/>
        <v>130950</v>
      </c>
      <c r="R375" s="10">
        <v>28</v>
      </c>
      <c r="S375" s="11">
        <f t="shared" si="31"/>
        <v>8314944</v>
      </c>
      <c r="T375" s="12">
        <v>0.06</v>
      </c>
      <c r="U375" s="76" t="str">
        <f>IF(T375&lt;3%,"Low",IF('Main Data'!T375&lt;5%,"Mid",IF('Main Data'!T375&lt;8%,"High","Super")))</f>
        <v>High</v>
      </c>
      <c r="V375" s="86" t="str">
        <f t="shared" si="32"/>
        <v>Qualified</v>
      </c>
    </row>
    <row r="376" spans="1:22" ht="15.75" customHeight="1" x14ac:dyDescent="0.3">
      <c r="A376" s="9" t="s">
        <v>1007</v>
      </c>
      <c r="B376" s="71">
        <v>43077</v>
      </c>
      <c r="C376" s="10">
        <f t="shared" si="29"/>
        <v>2017</v>
      </c>
      <c r="D376" s="10" t="s">
        <v>476</v>
      </c>
      <c r="E376" s="10" t="s">
        <v>477</v>
      </c>
      <c r="F376" s="10" t="s">
        <v>261</v>
      </c>
      <c r="G376" s="10" t="s">
        <v>72</v>
      </c>
      <c r="H376" s="10" t="s">
        <v>146</v>
      </c>
      <c r="I376" s="10" t="s">
        <v>117</v>
      </c>
      <c r="J376" s="10" t="s">
        <v>197</v>
      </c>
      <c r="K376" s="10" t="s">
        <v>81</v>
      </c>
      <c r="L376" s="10" t="s">
        <v>60</v>
      </c>
      <c r="M376" s="10" t="s">
        <v>61</v>
      </c>
      <c r="N376" s="71">
        <v>43077</v>
      </c>
      <c r="O376" s="10">
        <v>151050</v>
      </c>
      <c r="P376" s="10">
        <v>239700</v>
      </c>
      <c r="Q376" s="11">
        <f t="shared" si="30"/>
        <v>88650</v>
      </c>
      <c r="R376" s="10">
        <v>46</v>
      </c>
      <c r="S376" s="11">
        <f t="shared" si="31"/>
        <v>11021406</v>
      </c>
      <c r="T376" s="12">
        <v>0.02</v>
      </c>
      <c r="U376" s="76" t="str">
        <f>IF(T376&lt;3%,"Low",IF('Main Data'!T376&lt;5%,"Mid",IF('Main Data'!T376&lt;8%,"High","Super")))</f>
        <v>Low</v>
      </c>
      <c r="V376" s="86" t="str">
        <f t="shared" si="32"/>
        <v>Qualified</v>
      </c>
    </row>
    <row r="377" spans="1:22" ht="15.75" customHeight="1" x14ac:dyDescent="0.3">
      <c r="A377" s="9" t="s">
        <v>1008</v>
      </c>
      <c r="B377" s="71">
        <v>43078</v>
      </c>
      <c r="C377" s="10">
        <f t="shared" si="29"/>
        <v>2017</v>
      </c>
      <c r="D377" s="10" t="s">
        <v>1009</v>
      </c>
      <c r="E377" s="10" t="s">
        <v>172</v>
      </c>
      <c r="F377" s="10" t="s">
        <v>54</v>
      </c>
      <c r="G377" s="10" t="s">
        <v>55</v>
      </c>
      <c r="H377" s="10" t="s">
        <v>65</v>
      </c>
      <c r="I377" s="10" t="s">
        <v>107</v>
      </c>
      <c r="J377" s="10" t="s">
        <v>341</v>
      </c>
      <c r="K377" s="10" t="s">
        <v>59</v>
      </c>
      <c r="L377" s="10" t="s">
        <v>67</v>
      </c>
      <c r="M377" s="10" t="s">
        <v>76</v>
      </c>
      <c r="N377" s="71">
        <v>43079</v>
      </c>
      <c r="O377" s="10">
        <v>24000</v>
      </c>
      <c r="P377" s="10">
        <v>39300</v>
      </c>
      <c r="Q377" s="11">
        <f t="shared" si="30"/>
        <v>15300</v>
      </c>
      <c r="R377" s="10">
        <v>45</v>
      </c>
      <c r="S377" s="11">
        <f t="shared" si="31"/>
        <v>1768107</v>
      </c>
      <c r="T377" s="12">
        <v>0.01</v>
      </c>
      <c r="U377" s="76" t="str">
        <f>IF(T377&lt;3%,"Low",IF('Main Data'!T377&lt;5%,"Mid",IF('Main Data'!T377&lt;8%,"High","Super")))</f>
        <v>Low</v>
      </c>
      <c r="V377" s="86" t="str">
        <f t="shared" si="32"/>
        <v>Qualified</v>
      </c>
    </row>
    <row r="378" spans="1:22" ht="15.75" customHeight="1" x14ac:dyDescent="0.3">
      <c r="A378" s="9" t="s">
        <v>1010</v>
      </c>
      <c r="B378" s="71">
        <v>43079</v>
      </c>
      <c r="C378" s="10">
        <f t="shared" si="29"/>
        <v>2017</v>
      </c>
      <c r="D378" s="10" t="s">
        <v>1011</v>
      </c>
      <c r="E378" s="10" t="s">
        <v>449</v>
      </c>
      <c r="F378" s="10" t="s">
        <v>54</v>
      </c>
      <c r="G378" s="10" t="s">
        <v>72</v>
      </c>
      <c r="H378" s="10" t="s">
        <v>56</v>
      </c>
      <c r="I378" s="10" t="s">
        <v>57</v>
      </c>
      <c r="J378" s="10" t="s">
        <v>406</v>
      </c>
      <c r="K378" s="10" t="s">
        <v>81</v>
      </c>
      <c r="L378" s="10" t="s">
        <v>82</v>
      </c>
      <c r="M378" s="10" t="s">
        <v>83</v>
      </c>
      <c r="N378" s="71">
        <v>43079</v>
      </c>
      <c r="O378" s="10">
        <v>4184850</v>
      </c>
      <c r="P378" s="10">
        <v>6749850</v>
      </c>
      <c r="Q378" s="11">
        <f t="shared" si="30"/>
        <v>2565000</v>
      </c>
      <c r="R378" s="10">
        <v>15</v>
      </c>
      <c r="S378" s="11">
        <f t="shared" si="31"/>
        <v>100977756</v>
      </c>
      <c r="T378" s="12">
        <v>0.04</v>
      </c>
      <c r="U378" s="76" t="str">
        <f>IF(T378&lt;3%,"Low",IF('Main Data'!T378&lt;5%,"Mid",IF('Main Data'!T378&lt;8%,"High","Super")))</f>
        <v>Mid</v>
      </c>
      <c r="V378" s="86" t="str">
        <f t="shared" si="32"/>
        <v>Qualified</v>
      </c>
    </row>
    <row r="379" spans="1:22" ht="15.75" customHeight="1" x14ac:dyDescent="0.3">
      <c r="A379" s="9" t="s">
        <v>1012</v>
      </c>
      <c r="B379" s="71">
        <v>43079</v>
      </c>
      <c r="C379" s="10">
        <f t="shared" si="29"/>
        <v>2017</v>
      </c>
      <c r="D379" s="10" t="s">
        <v>1011</v>
      </c>
      <c r="E379" s="10" t="s">
        <v>449</v>
      </c>
      <c r="F379" s="10" t="s">
        <v>54</v>
      </c>
      <c r="G379" s="10" t="s">
        <v>72</v>
      </c>
      <c r="H379" s="10" t="s">
        <v>56</v>
      </c>
      <c r="I379" s="10" t="s">
        <v>57</v>
      </c>
      <c r="J379" s="10" t="s">
        <v>173</v>
      </c>
      <c r="K379" s="10" t="s">
        <v>59</v>
      </c>
      <c r="L379" s="10" t="s">
        <v>67</v>
      </c>
      <c r="M379" s="10" t="s">
        <v>61</v>
      </c>
      <c r="N379" s="71">
        <v>43080</v>
      </c>
      <c r="O379" s="10">
        <v>37800</v>
      </c>
      <c r="P379" s="10">
        <v>60000</v>
      </c>
      <c r="Q379" s="11">
        <f t="shared" si="30"/>
        <v>22200</v>
      </c>
      <c r="R379" s="10">
        <v>14</v>
      </c>
      <c r="S379" s="11">
        <f t="shared" si="31"/>
        <v>836400</v>
      </c>
      <c r="T379" s="12">
        <v>0.06</v>
      </c>
      <c r="U379" s="76" t="str">
        <f>IF(T379&lt;3%,"Low",IF('Main Data'!T379&lt;5%,"Mid",IF('Main Data'!T379&lt;8%,"High","Super")))</f>
        <v>High</v>
      </c>
      <c r="V379" s="86" t="str">
        <f t="shared" si="32"/>
        <v>Qualified</v>
      </c>
    </row>
    <row r="380" spans="1:22" ht="15.75" customHeight="1" x14ac:dyDescent="0.3">
      <c r="A380" s="9" t="s">
        <v>1013</v>
      </c>
      <c r="B380" s="71">
        <v>43079</v>
      </c>
      <c r="C380" s="10">
        <f t="shared" si="29"/>
        <v>2017</v>
      </c>
      <c r="D380" s="10" t="s">
        <v>325</v>
      </c>
      <c r="E380" s="10" t="s">
        <v>323</v>
      </c>
      <c r="F380" s="10" t="s">
        <v>71</v>
      </c>
      <c r="G380" s="10" t="s">
        <v>87</v>
      </c>
      <c r="H380" s="10" t="s">
        <v>194</v>
      </c>
      <c r="I380" s="10" t="s">
        <v>92</v>
      </c>
      <c r="J380" s="10" t="s">
        <v>410</v>
      </c>
      <c r="K380" s="10" t="s">
        <v>81</v>
      </c>
      <c r="L380" s="10" t="s">
        <v>60</v>
      </c>
      <c r="M380" s="10" t="s">
        <v>61</v>
      </c>
      <c r="N380" s="71">
        <v>43083</v>
      </c>
      <c r="O380" s="10">
        <v>97650</v>
      </c>
      <c r="P380" s="10">
        <v>464700</v>
      </c>
      <c r="Q380" s="11">
        <f t="shared" si="30"/>
        <v>367050</v>
      </c>
      <c r="R380" s="10">
        <v>37</v>
      </c>
      <c r="S380" s="11">
        <f t="shared" si="31"/>
        <v>17179959</v>
      </c>
      <c r="T380" s="12">
        <v>0.03</v>
      </c>
      <c r="U380" s="76" t="str">
        <f>IF(T380&lt;3%,"Low",IF('Main Data'!T380&lt;5%,"Mid",IF('Main Data'!T380&lt;8%,"High","Super")))</f>
        <v>Mid</v>
      </c>
      <c r="V380" s="86" t="str">
        <f t="shared" si="32"/>
        <v>Qualified</v>
      </c>
    </row>
    <row r="381" spans="1:22" ht="15.75" customHeight="1" x14ac:dyDescent="0.3">
      <c r="A381" s="9" t="s">
        <v>1014</v>
      </c>
      <c r="B381" s="71">
        <v>43084</v>
      </c>
      <c r="C381" s="10">
        <f t="shared" si="29"/>
        <v>2017</v>
      </c>
      <c r="D381" s="10" t="s">
        <v>858</v>
      </c>
      <c r="E381" s="10" t="s">
        <v>245</v>
      </c>
      <c r="F381" s="10" t="s">
        <v>71</v>
      </c>
      <c r="G381" s="10" t="s">
        <v>55</v>
      </c>
      <c r="H381" s="10" t="s">
        <v>146</v>
      </c>
      <c r="I381" s="10" t="s">
        <v>92</v>
      </c>
      <c r="J381" s="10" t="s">
        <v>197</v>
      </c>
      <c r="K381" s="10" t="s">
        <v>81</v>
      </c>
      <c r="L381" s="10" t="s">
        <v>60</v>
      </c>
      <c r="M381" s="10" t="s">
        <v>61</v>
      </c>
      <c r="N381" s="71">
        <v>43086</v>
      </c>
      <c r="O381" s="10">
        <v>151050</v>
      </c>
      <c r="P381" s="10">
        <v>239700</v>
      </c>
      <c r="Q381" s="11">
        <f t="shared" si="30"/>
        <v>88650</v>
      </c>
      <c r="R381" s="10">
        <v>29</v>
      </c>
      <c r="S381" s="11">
        <f t="shared" si="31"/>
        <v>6941712</v>
      </c>
      <c r="T381" s="12">
        <v>0.04</v>
      </c>
      <c r="U381" s="76" t="str">
        <f>IF(T381&lt;3%,"Low",IF('Main Data'!T381&lt;5%,"Mid",IF('Main Data'!T381&lt;8%,"High","Super")))</f>
        <v>Mid</v>
      </c>
      <c r="V381" s="86" t="str">
        <f t="shared" si="32"/>
        <v>Qualified</v>
      </c>
    </row>
    <row r="382" spans="1:22" ht="15.75" customHeight="1" x14ac:dyDescent="0.3">
      <c r="A382" s="9" t="s">
        <v>1015</v>
      </c>
      <c r="B382" s="71">
        <v>43085</v>
      </c>
      <c r="C382" s="10">
        <f t="shared" si="29"/>
        <v>2017</v>
      </c>
      <c r="D382" s="10" t="s">
        <v>1016</v>
      </c>
      <c r="E382" s="10" t="s">
        <v>154</v>
      </c>
      <c r="F382" s="10" t="s">
        <v>71</v>
      </c>
      <c r="G382" s="10" t="s">
        <v>106</v>
      </c>
      <c r="H382" s="10" t="s">
        <v>155</v>
      </c>
      <c r="I382" s="10" t="s">
        <v>117</v>
      </c>
      <c r="J382" s="10" t="s">
        <v>674</v>
      </c>
      <c r="K382" s="10" t="s">
        <v>59</v>
      </c>
      <c r="L382" s="10" t="s">
        <v>67</v>
      </c>
      <c r="M382" s="10" t="s">
        <v>61</v>
      </c>
      <c r="N382" s="71">
        <v>43087</v>
      </c>
      <c r="O382" s="10">
        <v>28800</v>
      </c>
      <c r="P382" s="10">
        <v>48900</v>
      </c>
      <c r="Q382" s="11">
        <f t="shared" si="30"/>
        <v>20100</v>
      </c>
      <c r="R382" s="10">
        <v>31</v>
      </c>
      <c r="S382" s="11">
        <f t="shared" si="31"/>
        <v>1515900</v>
      </c>
      <c r="T382" s="12">
        <v>0</v>
      </c>
      <c r="U382" s="76" t="str">
        <f>IF(T382&lt;3%,"Low",IF('Main Data'!T382&lt;5%,"Mid",IF('Main Data'!T382&lt;8%,"High","Super")))</f>
        <v>Low</v>
      </c>
      <c r="V382" s="86" t="str">
        <f t="shared" si="32"/>
        <v>Qualified</v>
      </c>
    </row>
    <row r="383" spans="1:22" ht="15.75" customHeight="1" x14ac:dyDescent="0.3">
      <c r="A383" s="9" t="s">
        <v>1017</v>
      </c>
      <c r="B383" s="71">
        <v>43085</v>
      </c>
      <c r="C383" s="10">
        <f t="shared" si="29"/>
        <v>2017</v>
      </c>
      <c r="D383" s="10" t="s">
        <v>1018</v>
      </c>
      <c r="E383" s="10" t="s">
        <v>1019</v>
      </c>
      <c r="F383" s="10" t="s">
        <v>261</v>
      </c>
      <c r="G383" s="10" t="s">
        <v>72</v>
      </c>
      <c r="H383" s="10" t="s">
        <v>112</v>
      </c>
      <c r="I383" s="10" t="s">
        <v>92</v>
      </c>
      <c r="J383" s="10" t="s">
        <v>412</v>
      </c>
      <c r="K383" s="10" t="s">
        <v>59</v>
      </c>
      <c r="L383" s="10" t="s">
        <v>67</v>
      </c>
      <c r="M383" s="10" t="s">
        <v>61</v>
      </c>
      <c r="N383" s="71">
        <v>43092</v>
      </c>
      <c r="O383" s="10">
        <v>44700</v>
      </c>
      <c r="P383" s="10">
        <v>87600</v>
      </c>
      <c r="Q383" s="11">
        <f t="shared" si="30"/>
        <v>42900</v>
      </c>
      <c r="R383" s="10">
        <v>22</v>
      </c>
      <c r="S383" s="11">
        <f t="shared" si="31"/>
        <v>1918440</v>
      </c>
      <c r="T383" s="12">
        <v>0.1</v>
      </c>
      <c r="U383" s="76" t="str">
        <f>IF(T383&lt;3%,"Low",IF('Main Data'!T383&lt;5%,"Mid",IF('Main Data'!T383&lt;8%,"High","Super")))</f>
        <v>Super</v>
      </c>
      <c r="V383" s="86" t="str">
        <f t="shared" si="32"/>
        <v>Qualified</v>
      </c>
    </row>
    <row r="384" spans="1:22" ht="15.75" customHeight="1" x14ac:dyDescent="0.3">
      <c r="A384" s="9" t="s">
        <v>1020</v>
      </c>
      <c r="B384" s="71">
        <v>43086</v>
      </c>
      <c r="C384" s="10">
        <f t="shared" si="29"/>
        <v>2017</v>
      </c>
      <c r="D384" s="10" t="s">
        <v>461</v>
      </c>
      <c r="E384" s="10" t="s">
        <v>462</v>
      </c>
      <c r="F384" s="10" t="s">
        <v>71</v>
      </c>
      <c r="G384" s="10" t="s">
        <v>72</v>
      </c>
      <c r="H384" s="10" t="s">
        <v>112</v>
      </c>
      <c r="I384" s="10" t="s">
        <v>107</v>
      </c>
      <c r="J384" s="10" t="s">
        <v>530</v>
      </c>
      <c r="K384" s="10" t="s">
        <v>59</v>
      </c>
      <c r="L384" s="10" t="s">
        <v>136</v>
      </c>
      <c r="M384" s="10" t="s">
        <v>61</v>
      </c>
      <c r="N384" s="71">
        <v>43087</v>
      </c>
      <c r="O384" s="10">
        <v>37500</v>
      </c>
      <c r="P384" s="10">
        <v>85200</v>
      </c>
      <c r="Q384" s="11">
        <f t="shared" si="30"/>
        <v>47700</v>
      </c>
      <c r="R384" s="10">
        <v>23</v>
      </c>
      <c r="S384" s="11">
        <f t="shared" si="31"/>
        <v>1958748</v>
      </c>
      <c r="T384" s="12">
        <v>0.01</v>
      </c>
      <c r="U384" s="76" t="str">
        <f>IF(T384&lt;3%,"Low",IF('Main Data'!T384&lt;5%,"Mid",IF('Main Data'!T384&lt;8%,"High","Super")))</f>
        <v>Low</v>
      </c>
      <c r="V384" s="86" t="str">
        <f t="shared" si="32"/>
        <v>Qualified</v>
      </c>
    </row>
    <row r="385" spans="1:22" ht="15.75" customHeight="1" x14ac:dyDescent="0.3">
      <c r="A385" s="9" t="s">
        <v>1021</v>
      </c>
      <c r="B385" s="71">
        <v>43089</v>
      </c>
      <c r="C385" s="10">
        <f t="shared" si="29"/>
        <v>2017</v>
      </c>
      <c r="D385" s="10" t="s">
        <v>282</v>
      </c>
      <c r="E385" s="10" t="s">
        <v>283</v>
      </c>
      <c r="F385" s="10" t="s">
        <v>261</v>
      </c>
      <c r="G385" s="10" t="s">
        <v>55</v>
      </c>
      <c r="H385" s="10" t="s">
        <v>194</v>
      </c>
      <c r="I385" s="10" t="s">
        <v>107</v>
      </c>
      <c r="J385" s="10" t="s">
        <v>265</v>
      </c>
      <c r="K385" s="10" t="s">
        <v>59</v>
      </c>
      <c r="L385" s="10" t="s">
        <v>60</v>
      </c>
      <c r="M385" s="10" t="s">
        <v>61</v>
      </c>
      <c r="N385" s="71">
        <v>43089</v>
      </c>
      <c r="O385" s="10">
        <v>17700</v>
      </c>
      <c r="P385" s="10">
        <v>28200</v>
      </c>
      <c r="Q385" s="11">
        <f t="shared" si="30"/>
        <v>10500</v>
      </c>
      <c r="R385" s="10">
        <v>47</v>
      </c>
      <c r="S385" s="11">
        <f t="shared" si="31"/>
        <v>1323708</v>
      </c>
      <c r="T385" s="12">
        <v>0.06</v>
      </c>
      <c r="U385" s="76" t="str">
        <f>IF(T385&lt;3%,"Low",IF('Main Data'!T385&lt;5%,"Mid",IF('Main Data'!T385&lt;8%,"High","Super")))</f>
        <v>High</v>
      </c>
      <c r="V385" s="86" t="str">
        <f t="shared" si="32"/>
        <v>Qualified</v>
      </c>
    </row>
    <row r="386" spans="1:22" ht="15.75" customHeight="1" x14ac:dyDescent="0.3">
      <c r="A386" s="9" t="s">
        <v>1022</v>
      </c>
      <c r="B386" s="71">
        <v>43089</v>
      </c>
      <c r="C386" s="10">
        <f t="shared" si="29"/>
        <v>2017</v>
      </c>
      <c r="D386" s="10" t="s">
        <v>282</v>
      </c>
      <c r="E386" s="10" t="s">
        <v>283</v>
      </c>
      <c r="F386" s="10" t="s">
        <v>261</v>
      </c>
      <c r="G386" s="10" t="s">
        <v>55</v>
      </c>
      <c r="H386" s="10" t="s">
        <v>194</v>
      </c>
      <c r="I386" s="10" t="s">
        <v>107</v>
      </c>
      <c r="J386" s="10" t="s">
        <v>390</v>
      </c>
      <c r="K386" s="10" t="s">
        <v>59</v>
      </c>
      <c r="L386" s="10" t="s">
        <v>67</v>
      </c>
      <c r="M386" s="10" t="s">
        <v>61</v>
      </c>
      <c r="N386" s="71">
        <v>43091</v>
      </c>
      <c r="O386" s="10">
        <v>19650</v>
      </c>
      <c r="P386" s="10">
        <v>42600</v>
      </c>
      <c r="Q386" s="11">
        <f t="shared" si="30"/>
        <v>22950</v>
      </c>
      <c r="R386" s="10">
        <v>39</v>
      </c>
      <c r="S386" s="11">
        <f t="shared" si="31"/>
        <v>1657992</v>
      </c>
      <c r="T386" s="12">
        <v>0.08</v>
      </c>
      <c r="U386" s="76" t="str">
        <f>IF(T386&lt;3%,"Low",IF('Main Data'!T386&lt;5%,"Mid",IF('Main Data'!T386&lt;8%,"High","Super")))</f>
        <v>Super</v>
      </c>
      <c r="V386" s="86" t="str">
        <f t="shared" si="32"/>
        <v>Qualified</v>
      </c>
    </row>
    <row r="387" spans="1:22" ht="15.75" customHeight="1" x14ac:dyDescent="0.3">
      <c r="A387" s="9" t="s">
        <v>1023</v>
      </c>
      <c r="B387" s="71">
        <v>43092</v>
      </c>
      <c r="C387" s="10">
        <f t="shared" si="29"/>
        <v>2017</v>
      </c>
      <c r="D387" s="10" t="s">
        <v>609</v>
      </c>
      <c r="E387" s="10" t="s">
        <v>610</v>
      </c>
      <c r="F387" s="10" t="s">
        <v>261</v>
      </c>
      <c r="G387" s="10" t="s">
        <v>72</v>
      </c>
      <c r="H387" s="10" t="s">
        <v>112</v>
      </c>
      <c r="I387" s="10" t="s">
        <v>107</v>
      </c>
      <c r="J387" s="10" t="s">
        <v>648</v>
      </c>
      <c r="K387" s="10" t="s">
        <v>253</v>
      </c>
      <c r="L387" s="10" t="s">
        <v>136</v>
      </c>
      <c r="M387" s="10" t="s">
        <v>61</v>
      </c>
      <c r="N387" s="71">
        <v>43094</v>
      </c>
      <c r="O387" s="10">
        <v>170700</v>
      </c>
      <c r="P387" s="10">
        <v>279750</v>
      </c>
      <c r="Q387" s="11">
        <f t="shared" si="30"/>
        <v>109050</v>
      </c>
      <c r="R387" s="10">
        <v>7</v>
      </c>
      <c r="S387" s="11">
        <f t="shared" si="31"/>
        <v>1955452.5</v>
      </c>
      <c r="T387" s="12">
        <v>0.01</v>
      </c>
      <c r="U387" s="76" t="str">
        <f>IF(T387&lt;3%,"Low",IF('Main Data'!T387&lt;5%,"Mid",IF('Main Data'!T387&lt;8%,"High","Super")))</f>
        <v>Low</v>
      </c>
      <c r="V387" s="86" t="str">
        <f t="shared" si="32"/>
        <v>Not Qualified</v>
      </c>
    </row>
    <row r="388" spans="1:22" ht="15.75" customHeight="1" x14ac:dyDescent="0.3">
      <c r="A388" s="9" t="s">
        <v>1024</v>
      </c>
      <c r="B388" s="71">
        <v>43093</v>
      </c>
      <c r="C388" s="10">
        <f t="shared" si="29"/>
        <v>2017</v>
      </c>
      <c r="D388" s="10" t="s">
        <v>971</v>
      </c>
      <c r="E388" s="10" t="s">
        <v>189</v>
      </c>
      <c r="F388" s="10" t="s">
        <v>54</v>
      </c>
      <c r="G388" s="10" t="s">
        <v>55</v>
      </c>
      <c r="H388" s="10" t="s">
        <v>56</v>
      </c>
      <c r="I388" s="10" t="s">
        <v>74</v>
      </c>
      <c r="J388" s="10" t="s">
        <v>468</v>
      </c>
      <c r="K388" s="10" t="s">
        <v>59</v>
      </c>
      <c r="L388" s="10" t="s">
        <v>67</v>
      </c>
      <c r="M388" s="10" t="s">
        <v>61</v>
      </c>
      <c r="N388" s="71">
        <v>43095</v>
      </c>
      <c r="O388" s="10">
        <v>13950</v>
      </c>
      <c r="P388" s="10">
        <v>22200</v>
      </c>
      <c r="Q388" s="11">
        <f t="shared" si="30"/>
        <v>8250</v>
      </c>
      <c r="R388" s="10">
        <v>15</v>
      </c>
      <c r="S388" s="11">
        <f t="shared" si="31"/>
        <v>332334</v>
      </c>
      <c r="T388" s="12">
        <v>0.03</v>
      </c>
      <c r="U388" s="76" t="str">
        <f>IF(T388&lt;3%,"Low",IF('Main Data'!T388&lt;5%,"Mid",IF('Main Data'!T388&lt;8%,"High","Super")))</f>
        <v>Mid</v>
      </c>
      <c r="V388" s="86" t="str">
        <f t="shared" si="32"/>
        <v>Qualified</v>
      </c>
    </row>
    <row r="389" spans="1:22" ht="15.75" customHeight="1" x14ac:dyDescent="0.3">
      <c r="A389" s="9" t="s">
        <v>1025</v>
      </c>
      <c r="B389" s="71">
        <v>43094</v>
      </c>
      <c r="C389" s="10">
        <f t="shared" ref="C389:C452" si="33">YEAR(B389)</f>
        <v>2017</v>
      </c>
      <c r="D389" s="10" t="s">
        <v>1026</v>
      </c>
      <c r="E389" s="10" t="s">
        <v>740</v>
      </c>
      <c r="F389" s="10" t="s">
        <v>71</v>
      </c>
      <c r="G389" s="10" t="s">
        <v>72</v>
      </c>
      <c r="H389" s="10" t="s">
        <v>97</v>
      </c>
      <c r="I389" s="10" t="s">
        <v>74</v>
      </c>
      <c r="J389" s="10" t="s">
        <v>894</v>
      </c>
      <c r="K389" s="10" t="s">
        <v>59</v>
      </c>
      <c r="L389" s="10" t="s">
        <v>67</v>
      </c>
      <c r="M389" s="10" t="s">
        <v>61</v>
      </c>
      <c r="N389" s="71">
        <v>43095</v>
      </c>
      <c r="O389" s="10">
        <v>16350.000000000002</v>
      </c>
      <c r="P389" s="10">
        <v>27300</v>
      </c>
      <c r="Q389" s="11">
        <f t="shared" ref="Q389:Q452" si="34">P389-O389</f>
        <v>10949.999999999998</v>
      </c>
      <c r="R389" s="10">
        <v>36</v>
      </c>
      <c r="S389" s="11">
        <f t="shared" ref="S389:S452" si="35">(R389*P389)-(P389*T389)</f>
        <v>980343</v>
      </c>
      <c r="T389" s="12">
        <v>0.09</v>
      </c>
      <c r="U389" s="76" t="str">
        <f>IF(T389&lt;3%,"Low",IF('Main Data'!T389&lt;5%,"Mid",IF('Main Data'!T389&lt;8%,"High","Super")))</f>
        <v>Super</v>
      </c>
      <c r="V389" s="86" t="str">
        <f t="shared" ref="V389:V452" si="36">IF(OR(R389&gt;10,S389&gt;2000000),"Qualified","Not Qualified")</f>
        <v>Qualified</v>
      </c>
    </row>
    <row r="390" spans="1:22" ht="15.75" customHeight="1" x14ac:dyDescent="0.3">
      <c r="A390" s="9" t="s">
        <v>1027</v>
      </c>
      <c r="B390" s="71">
        <v>43094</v>
      </c>
      <c r="C390" s="10">
        <f t="shared" si="33"/>
        <v>2017</v>
      </c>
      <c r="D390" s="10" t="s">
        <v>1028</v>
      </c>
      <c r="E390" s="10" t="s">
        <v>105</v>
      </c>
      <c r="F390" s="10" t="s">
        <v>71</v>
      </c>
      <c r="G390" s="10" t="s">
        <v>87</v>
      </c>
      <c r="H390" s="10" t="s">
        <v>73</v>
      </c>
      <c r="I390" s="10" t="s">
        <v>92</v>
      </c>
      <c r="J390" s="10" t="s">
        <v>546</v>
      </c>
      <c r="K390" s="10" t="s">
        <v>59</v>
      </c>
      <c r="L390" s="10" t="s">
        <v>60</v>
      </c>
      <c r="M390" s="10" t="s">
        <v>61</v>
      </c>
      <c r="N390" s="71">
        <v>43101</v>
      </c>
      <c r="O390" s="10">
        <v>224250</v>
      </c>
      <c r="P390" s="10">
        <v>521399.99999999994</v>
      </c>
      <c r="Q390" s="11">
        <f t="shared" si="34"/>
        <v>297149.99999999994</v>
      </c>
      <c r="R390" s="10">
        <v>34</v>
      </c>
      <c r="S390" s="11">
        <f t="shared" si="35"/>
        <v>17711957.999999996</v>
      </c>
      <c r="T390" s="12">
        <v>0.03</v>
      </c>
      <c r="U390" s="76" t="str">
        <f>IF(T390&lt;3%,"Low",IF('Main Data'!T390&lt;5%,"Mid",IF('Main Data'!T390&lt;8%,"High","Super")))</f>
        <v>Mid</v>
      </c>
      <c r="V390" s="86" t="str">
        <f t="shared" si="36"/>
        <v>Qualified</v>
      </c>
    </row>
    <row r="391" spans="1:22" ht="15.75" customHeight="1" x14ac:dyDescent="0.3">
      <c r="A391" s="9" t="s">
        <v>1029</v>
      </c>
      <c r="B391" s="71">
        <v>43095</v>
      </c>
      <c r="C391" s="10">
        <f t="shared" si="33"/>
        <v>2017</v>
      </c>
      <c r="D391" s="10" t="s">
        <v>144</v>
      </c>
      <c r="E391" s="10" t="s">
        <v>145</v>
      </c>
      <c r="F391" s="10" t="s">
        <v>71</v>
      </c>
      <c r="G391" s="10" t="s">
        <v>106</v>
      </c>
      <c r="H391" s="10" t="s">
        <v>146</v>
      </c>
      <c r="I391" s="10" t="s">
        <v>92</v>
      </c>
      <c r="J391" s="10" t="s">
        <v>588</v>
      </c>
      <c r="K391" s="10" t="s">
        <v>59</v>
      </c>
      <c r="L391" s="10" t="s">
        <v>60</v>
      </c>
      <c r="M391" s="10" t="s">
        <v>61</v>
      </c>
      <c r="N391" s="71">
        <v>43099</v>
      </c>
      <c r="O391" s="10">
        <v>67950</v>
      </c>
      <c r="P391" s="10">
        <v>109500</v>
      </c>
      <c r="Q391" s="11">
        <f t="shared" si="34"/>
        <v>41550</v>
      </c>
      <c r="R391" s="10">
        <v>26</v>
      </c>
      <c r="S391" s="11">
        <f t="shared" si="35"/>
        <v>2843715</v>
      </c>
      <c r="T391" s="12">
        <v>0.03</v>
      </c>
      <c r="U391" s="76" t="str">
        <f>IF(T391&lt;3%,"Low",IF('Main Data'!T391&lt;5%,"Mid",IF('Main Data'!T391&lt;8%,"High","Super")))</f>
        <v>Mid</v>
      </c>
      <c r="V391" s="86" t="str">
        <f t="shared" si="36"/>
        <v>Qualified</v>
      </c>
    </row>
    <row r="392" spans="1:22" ht="15.75" customHeight="1" x14ac:dyDescent="0.3">
      <c r="A392" s="9" t="s">
        <v>1030</v>
      </c>
      <c r="B392" s="71">
        <v>43099</v>
      </c>
      <c r="C392" s="10">
        <f t="shared" si="33"/>
        <v>2017</v>
      </c>
      <c r="D392" s="10" t="s">
        <v>1031</v>
      </c>
      <c r="E392" s="10" t="s">
        <v>1032</v>
      </c>
      <c r="F392" s="10" t="s">
        <v>71</v>
      </c>
      <c r="G392" s="10" t="s">
        <v>72</v>
      </c>
      <c r="H392" s="10" t="s">
        <v>88</v>
      </c>
      <c r="I392" s="10" t="s">
        <v>74</v>
      </c>
      <c r="J392" s="10" t="s">
        <v>446</v>
      </c>
      <c r="K392" s="10" t="s">
        <v>59</v>
      </c>
      <c r="L392" s="10" t="s">
        <v>60</v>
      </c>
      <c r="M392" s="10" t="s">
        <v>61</v>
      </c>
      <c r="N392" s="71">
        <v>43100</v>
      </c>
      <c r="O392" s="10">
        <v>33900</v>
      </c>
      <c r="P392" s="10">
        <v>53700</v>
      </c>
      <c r="Q392" s="11">
        <f t="shared" si="34"/>
        <v>19800</v>
      </c>
      <c r="R392" s="10">
        <v>19</v>
      </c>
      <c r="S392" s="11">
        <f t="shared" si="35"/>
        <v>1020300</v>
      </c>
      <c r="T392" s="12">
        <v>0</v>
      </c>
      <c r="U392" s="76" t="str">
        <f>IF(T392&lt;3%,"Low",IF('Main Data'!T392&lt;5%,"Mid",IF('Main Data'!T392&lt;8%,"High","Super")))</f>
        <v>Low</v>
      </c>
      <c r="V392" s="86" t="str">
        <f t="shared" si="36"/>
        <v>Qualified</v>
      </c>
    </row>
    <row r="393" spans="1:22" ht="15.75" customHeight="1" x14ac:dyDescent="0.3">
      <c r="A393" s="9" t="s">
        <v>1033</v>
      </c>
      <c r="B393" s="71">
        <v>43103</v>
      </c>
      <c r="C393" s="10">
        <f t="shared" si="33"/>
        <v>2018</v>
      </c>
      <c r="D393" s="10" t="s">
        <v>1034</v>
      </c>
      <c r="E393" s="10" t="s">
        <v>813</v>
      </c>
      <c r="F393" s="10" t="s">
        <v>54</v>
      </c>
      <c r="G393" s="10" t="s">
        <v>87</v>
      </c>
      <c r="H393" s="10" t="s">
        <v>65</v>
      </c>
      <c r="I393" s="10" t="s">
        <v>117</v>
      </c>
      <c r="J393" s="10" t="s">
        <v>242</v>
      </c>
      <c r="K393" s="10" t="s">
        <v>81</v>
      </c>
      <c r="L393" s="10" t="s">
        <v>60</v>
      </c>
      <c r="M393" s="10" t="s">
        <v>61</v>
      </c>
      <c r="N393" s="71">
        <v>43105</v>
      </c>
      <c r="O393" s="10">
        <v>296700</v>
      </c>
      <c r="P393" s="10">
        <v>689850</v>
      </c>
      <c r="Q393" s="11">
        <f t="shared" si="34"/>
        <v>393150</v>
      </c>
      <c r="R393" s="10">
        <v>23</v>
      </c>
      <c r="S393" s="11">
        <f t="shared" si="35"/>
        <v>15797565</v>
      </c>
      <c r="T393" s="12">
        <v>0.1</v>
      </c>
      <c r="U393" s="76" t="str">
        <f>IF(T393&lt;3%,"Low",IF('Main Data'!T393&lt;5%,"Mid",IF('Main Data'!T393&lt;8%,"High","Super")))</f>
        <v>Super</v>
      </c>
      <c r="V393" s="86" t="str">
        <f t="shared" si="36"/>
        <v>Qualified</v>
      </c>
    </row>
    <row r="394" spans="1:22" ht="15.75" customHeight="1" x14ac:dyDescent="0.3">
      <c r="A394" s="9" t="s">
        <v>1035</v>
      </c>
      <c r="B394" s="71">
        <v>43103</v>
      </c>
      <c r="C394" s="10">
        <f t="shared" si="33"/>
        <v>2018</v>
      </c>
      <c r="D394" s="10" t="s">
        <v>1034</v>
      </c>
      <c r="E394" s="10" t="s">
        <v>813</v>
      </c>
      <c r="F394" s="10" t="s">
        <v>54</v>
      </c>
      <c r="G394" s="10" t="s">
        <v>87</v>
      </c>
      <c r="H394" s="10" t="s">
        <v>65</v>
      </c>
      <c r="I394" s="10" t="s">
        <v>117</v>
      </c>
      <c r="J394" s="10" t="s">
        <v>468</v>
      </c>
      <c r="K394" s="10" t="s">
        <v>59</v>
      </c>
      <c r="L394" s="10" t="s">
        <v>67</v>
      </c>
      <c r="M394" s="10" t="s">
        <v>61</v>
      </c>
      <c r="N394" s="71">
        <v>43104</v>
      </c>
      <c r="O394" s="10">
        <v>13950</v>
      </c>
      <c r="P394" s="10">
        <v>22200</v>
      </c>
      <c r="Q394" s="11">
        <f t="shared" si="34"/>
        <v>8250</v>
      </c>
      <c r="R394" s="10">
        <v>33</v>
      </c>
      <c r="S394" s="11">
        <f t="shared" si="35"/>
        <v>731268</v>
      </c>
      <c r="T394" s="12">
        <v>0.06</v>
      </c>
      <c r="U394" s="76" t="str">
        <f>IF(T394&lt;3%,"Low",IF('Main Data'!T394&lt;5%,"Mid",IF('Main Data'!T394&lt;8%,"High","Super")))</f>
        <v>High</v>
      </c>
      <c r="V394" s="86" t="str">
        <f t="shared" si="36"/>
        <v>Qualified</v>
      </c>
    </row>
    <row r="395" spans="1:22" ht="15.75" customHeight="1" x14ac:dyDescent="0.3">
      <c r="A395" s="9" t="s">
        <v>1036</v>
      </c>
      <c r="B395" s="71">
        <v>43105</v>
      </c>
      <c r="C395" s="10">
        <f t="shared" si="33"/>
        <v>2018</v>
      </c>
      <c r="D395" s="10" t="s">
        <v>1037</v>
      </c>
      <c r="E395" s="10" t="s">
        <v>233</v>
      </c>
      <c r="F395" s="10" t="s">
        <v>54</v>
      </c>
      <c r="G395" s="10" t="s">
        <v>72</v>
      </c>
      <c r="H395" s="10" t="s">
        <v>65</v>
      </c>
      <c r="I395" s="10" t="s">
        <v>57</v>
      </c>
      <c r="J395" s="10" t="s">
        <v>384</v>
      </c>
      <c r="K395" s="10" t="s">
        <v>59</v>
      </c>
      <c r="L395" s="10" t="s">
        <v>67</v>
      </c>
      <c r="M395" s="10" t="s">
        <v>76</v>
      </c>
      <c r="N395" s="71">
        <v>43107</v>
      </c>
      <c r="O395" s="10">
        <v>65550</v>
      </c>
      <c r="P395" s="10">
        <v>136650</v>
      </c>
      <c r="Q395" s="11">
        <f t="shared" si="34"/>
        <v>71100</v>
      </c>
      <c r="R395" s="10">
        <v>48</v>
      </c>
      <c r="S395" s="11">
        <f t="shared" si="35"/>
        <v>6551001</v>
      </c>
      <c r="T395" s="12">
        <v>0.06</v>
      </c>
      <c r="U395" s="76" t="str">
        <f>IF(T395&lt;3%,"Low",IF('Main Data'!T395&lt;5%,"Mid",IF('Main Data'!T395&lt;8%,"High","Super")))</f>
        <v>High</v>
      </c>
      <c r="V395" s="86" t="str">
        <f t="shared" si="36"/>
        <v>Qualified</v>
      </c>
    </row>
    <row r="396" spans="1:22" ht="15.75" customHeight="1" x14ac:dyDescent="0.3">
      <c r="A396" s="9" t="s">
        <v>1038</v>
      </c>
      <c r="B396" s="71">
        <v>43109</v>
      </c>
      <c r="C396" s="10">
        <f t="shared" si="33"/>
        <v>2018</v>
      </c>
      <c r="D396" s="10" t="s">
        <v>1039</v>
      </c>
      <c r="E396" s="10" t="s">
        <v>572</v>
      </c>
      <c r="F396" s="10" t="s">
        <v>261</v>
      </c>
      <c r="G396" s="10" t="s">
        <v>72</v>
      </c>
      <c r="H396" s="10" t="s">
        <v>146</v>
      </c>
      <c r="I396" s="10" t="s">
        <v>92</v>
      </c>
      <c r="J396" s="10" t="s">
        <v>166</v>
      </c>
      <c r="K396" s="10" t="s">
        <v>59</v>
      </c>
      <c r="L396" s="10" t="s">
        <v>136</v>
      </c>
      <c r="M396" s="10" t="s">
        <v>61</v>
      </c>
      <c r="N396" s="71">
        <v>43114</v>
      </c>
      <c r="O396" s="10">
        <v>14100</v>
      </c>
      <c r="P396" s="10">
        <v>31200</v>
      </c>
      <c r="Q396" s="11">
        <f t="shared" si="34"/>
        <v>17100</v>
      </c>
      <c r="R396" s="10">
        <v>36</v>
      </c>
      <c r="S396" s="11">
        <f t="shared" si="35"/>
        <v>1122888</v>
      </c>
      <c r="T396" s="12">
        <v>0.01</v>
      </c>
      <c r="U396" s="76" t="str">
        <f>IF(T396&lt;3%,"Low",IF('Main Data'!T396&lt;5%,"Mid",IF('Main Data'!T396&lt;8%,"High","Super")))</f>
        <v>Low</v>
      </c>
      <c r="V396" s="86" t="str">
        <f t="shared" si="36"/>
        <v>Qualified</v>
      </c>
    </row>
    <row r="397" spans="1:22" ht="15.75" customHeight="1" x14ac:dyDescent="0.3">
      <c r="A397" s="9" t="s">
        <v>1040</v>
      </c>
      <c r="B397" s="71">
        <v>43110</v>
      </c>
      <c r="C397" s="10">
        <f t="shared" si="33"/>
        <v>2018</v>
      </c>
      <c r="D397" s="10" t="s">
        <v>1041</v>
      </c>
      <c r="E397" s="10" t="s">
        <v>393</v>
      </c>
      <c r="F397" s="10" t="s">
        <v>71</v>
      </c>
      <c r="G397" s="10" t="s">
        <v>72</v>
      </c>
      <c r="H397" s="10" t="s">
        <v>122</v>
      </c>
      <c r="I397" s="10" t="s">
        <v>57</v>
      </c>
      <c r="J397" s="10" t="s">
        <v>938</v>
      </c>
      <c r="K397" s="10" t="s">
        <v>59</v>
      </c>
      <c r="L397" s="10" t="s">
        <v>67</v>
      </c>
      <c r="M397" s="10" t="s">
        <v>61</v>
      </c>
      <c r="N397" s="71">
        <v>43111</v>
      </c>
      <c r="O397" s="10">
        <v>22950</v>
      </c>
      <c r="P397" s="10">
        <v>37050</v>
      </c>
      <c r="Q397" s="11">
        <f t="shared" si="34"/>
        <v>14100</v>
      </c>
      <c r="R397" s="10">
        <v>49</v>
      </c>
      <c r="S397" s="11">
        <f t="shared" si="35"/>
        <v>1814338.5</v>
      </c>
      <c r="T397" s="12">
        <v>0.03</v>
      </c>
      <c r="U397" s="76" t="str">
        <f>IF(T397&lt;3%,"Low",IF('Main Data'!T397&lt;5%,"Mid",IF('Main Data'!T397&lt;8%,"High","Super")))</f>
        <v>Mid</v>
      </c>
      <c r="V397" s="86" t="str">
        <f t="shared" si="36"/>
        <v>Qualified</v>
      </c>
    </row>
    <row r="398" spans="1:22" ht="15.75" customHeight="1" x14ac:dyDescent="0.3">
      <c r="A398" s="9" t="s">
        <v>1042</v>
      </c>
      <c r="B398" s="71">
        <v>43110</v>
      </c>
      <c r="C398" s="10">
        <f t="shared" si="33"/>
        <v>2018</v>
      </c>
      <c r="D398" s="10" t="s">
        <v>1043</v>
      </c>
      <c r="E398" s="10" t="s">
        <v>370</v>
      </c>
      <c r="F398" s="10" t="s">
        <v>71</v>
      </c>
      <c r="G398" s="10" t="s">
        <v>55</v>
      </c>
      <c r="H398" s="10" t="s">
        <v>146</v>
      </c>
      <c r="I398" s="10" t="s">
        <v>57</v>
      </c>
      <c r="J398" s="10" t="s">
        <v>212</v>
      </c>
      <c r="K398" s="10" t="s">
        <v>59</v>
      </c>
      <c r="L398" s="10" t="s">
        <v>67</v>
      </c>
      <c r="M398" s="10" t="s">
        <v>61</v>
      </c>
      <c r="N398" s="71">
        <v>43111</v>
      </c>
      <c r="O398" s="10">
        <v>52050</v>
      </c>
      <c r="P398" s="10">
        <v>100200</v>
      </c>
      <c r="Q398" s="11">
        <f t="shared" si="34"/>
        <v>48150</v>
      </c>
      <c r="R398" s="10">
        <v>16</v>
      </c>
      <c r="S398" s="11">
        <f t="shared" si="35"/>
        <v>1593180</v>
      </c>
      <c r="T398" s="12">
        <v>0.1</v>
      </c>
      <c r="U398" s="76" t="str">
        <f>IF(T398&lt;3%,"Low",IF('Main Data'!T398&lt;5%,"Mid",IF('Main Data'!T398&lt;8%,"High","Super")))</f>
        <v>Super</v>
      </c>
      <c r="V398" s="86" t="str">
        <f t="shared" si="36"/>
        <v>Qualified</v>
      </c>
    </row>
    <row r="399" spans="1:22" ht="15.75" customHeight="1" x14ac:dyDescent="0.3">
      <c r="A399" s="9" t="s">
        <v>1044</v>
      </c>
      <c r="B399" s="71">
        <v>43111</v>
      </c>
      <c r="C399" s="10">
        <f t="shared" si="33"/>
        <v>2018</v>
      </c>
      <c r="D399" s="10" t="s">
        <v>896</v>
      </c>
      <c r="E399" s="10" t="s">
        <v>1045</v>
      </c>
      <c r="F399" s="10" t="s">
        <v>261</v>
      </c>
      <c r="G399" s="10" t="s">
        <v>106</v>
      </c>
      <c r="H399" s="10" t="s">
        <v>146</v>
      </c>
      <c r="I399" s="10" t="s">
        <v>92</v>
      </c>
      <c r="J399" s="10" t="s">
        <v>130</v>
      </c>
      <c r="K399" s="10" t="s">
        <v>59</v>
      </c>
      <c r="L399" s="10" t="s">
        <v>67</v>
      </c>
      <c r="M399" s="10" t="s">
        <v>61</v>
      </c>
      <c r="N399" s="71">
        <v>43111</v>
      </c>
      <c r="O399" s="10">
        <v>10650</v>
      </c>
      <c r="P399" s="10">
        <v>17100</v>
      </c>
      <c r="Q399" s="11">
        <f t="shared" si="34"/>
        <v>6450</v>
      </c>
      <c r="R399" s="10">
        <v>8</v>
      </c>
      <c r="S399" s="11">
        <f t="shared" si="35"/>
        <v>136800</v>
      </c>
      <c r="T399" s="12">
        <v>0</v>
      </c>
      <c r="U399" s="76" t="str">
        <f>IF(T399&lt;3%,"Low",IF('Main Data'!T399&lt;5%,"Mid",IF('Main Data'!T399&lt;8%,"High","Super")))</f>
        <v>Low</v>
      </c>
      <c r="V399" s="86" t="str">
        <f t="shared" si="36"/>
        <v>Not Qualified</v>
      </c>
    </row>
    <row r="400" spans="1:22" ht="15.75" customHeight="1" x14ac:dyDescent="0.3">
      <c r="A400" s="9" t="s">
        <v>1046</v>
      </c>
      <c r="B400" s="71">
        <v>43113</v>
      </c>
      <c r="C400" s="10">
        <f t="shared" si="33"/>
        <v>2018</v>
      </c>
      <c r="D400" s="10" t="s">
        <v>52</v>
      </c>
      <c r="E400" s="10" t="s">
        <v>53</v>
      </c>
      <c r="F400" s="10" t="s">
        <v>54</v>
      </c>
      <c r="G400" s="10" t="s">
        <v>55</v>
      </c>
      <c r="H400" s="10" t="s">
        <v>56</v>
      </c>
      <c r="I400" s="10" t="s">
        <v>57</v>
      </c>
      <c r="J400" s="10" t="s">
        <v>190</v>
      </c>
      <c r="K400" s="10" t="s">
        <v>81</v>
      </c>
      <c r="L400" s="10" t="s">
        <v>60</v>
      </c>
      <c r="M400" s="10" t="s">
        <v>61</v>
      </c>
      <c r="N400" s="71">
        <v>43115</v>
      </c>
      <c r="O400" s="10">
        <v>594600</v>
      </c>
      <c r="P400" s="10">
        <v>2287200</v>
      </c>
      <c r="Q400" s="11">
        <f t="shared" si="34"/>
        <v>1692600</v>
      </c>
      <c r="R400" s="10">
        <v>48</v>
      </c>
      <c r="S400" s="11">
        <f t="shared" si="35"/>
        <v>109694112</v>
      </c>
      <c r="T400" s="12">
        <v>0.04</v>
      </c>
      <c r="U400" s="76" t="str">
        <f>IF(T400&lt;3%,"Low",IF('Main Data'!T400&lt;5%,"Mid",IF('Main Data'!T400&lt;8%,"High","Super")))</f>
        <v>Mid</v>
      </c>
      <c r="V400" s="86" t="str">
        <f t="shared" si="36"/>
        <v>Qualified</v>
      </c>
    </row>
    <row r="401" spans="1:22" ht="15.75" customHeight="1" x14ac:dyDescent="0.3">
      <c r="A401" s="9" t="s">
        <v>1047</v>
      </c>
      <c r="B401" s="71">
        <v>43113</v>
      </c>
      <c r="C401" s="10">
        <f t="shared" si="33"/>
        <v>2018</v>
      </c>
      <c r="D401" s="10" t="s">
        <v>1048</v>
      </c>
      <c r="E401" s="10" t="s">
        <v>101</v>
      </c>
      <c r="F401" s="10" t="s">
        <v>71</v>
      </c>
      <c r="G401" s="10" t="s">
        <v>72</v>
      </c>
      <c r="H401" s="10" t="s">
        <v>97</v>
      </c>
      <c r="I401" s="10" t="s">
        <v>107</v>
      </c>
      <c r="J401" s="10" t="s">
        <v>349</v>
      </c>
      <c r="K401" s="10" t="s">
        <v>59</v>
      </c>
      <c r="L401" s="10" t="s">
        <v>67</v>
      </c>
      <c r="M401" s="10" t="s">
        <v>76</v>
      </c>
      <c r="N401" s="71">
        <v>43114</v>
      </c>
      <c r="O401" s="10">
        <v>166650</v>
      </c>
      <c r="P401" s="10">
        <v>297600</v>
      </c>
      <c r="Q401" s="11">
        <f t="shared" si="34"/>
        <v>130950</v>
      </c>
      <c r="R401" s="10">
        <v>15</v>
      </c>
      <c r="S401" s="11">
        <f t="shared" si="35"/>
        <v>4464000</v>
      </c>
      <c r="T401" s="12">
        <v>0</v>
      </c>
      <c r="U401" s="76" t="str">
        <f>IF(T401&lt;3%,"Low",IF('Main Data'!T401&lt;5%,"Mid",IF('Main Data'!T401&lt;8%,"High","Super")))</f>
        <v>Low</v>
      </c>
      <c r="V401" s="86" t="str">
        <f t="shared" si="36"/>
        <v>Qualified</v>
      </c>
    </row>
    <row r="402" spans="1:22" ht="15.75" customHeight="1" x14ac:dyDescent="0.3">
      <c r="A402" s="9" t="s">
        <v>1049</v>
      </c>
      <c r="B402" s="71">
        <v>43114</v>
      </c>
      <c r="C402" s="10">
        <f t="shared" si="33"/>
        <v>2018</v>
      </c>
      <c r="D402" s="10" t="s">
        <v>1050</v>
      </c>
      <c r="E402" s="10" t="s">
        <v>1051</v>
      </c>
      <c r="F402" s="10" t="s">
        <v>71</v>
      </c>
      <c r="G402" s="10" t="s">
        <v>55</v>
      </c>
      <c r="H402" s="10" t="s">
        <v>122</v>
      </c>
      <c r="I402" s="10" t="s">
        <v>57</v>
      </c>
      <c r="J402" s="10" t="s">
        <v>611</v>
      </c>
      <c r="K402" s="10" t="s">
        <v>59</v>
      </c>
      <c r="L402" s="10" t="s">
        <v>60</v>
      </c>
      <c r="M402" s="10" t="s">
        <v>61</v>
      </c>
      <c r="N402" s="71">
        <v>43116</v>
      </c>
      <c r="O402" s="10">
        <v>34350</v>
      </c>
      <c r="P402" s="10">
        <v>55350</v>
      </c>
      <c r="Q402" s="11">
        <f t="shared" si="34"/>
        <v>21000</v>
      </c>
      <c r="R402" s="10">
        <v>30</v>
      </c>
      <c r="S402" s="11">
        <f t="shared" si="35"/>
        <v>1655518.5</v>
      </c>
      <c r="T402" s="12">
        <v>0.09</v>
      </c>
      <c r="U402" s="76" t="str">
        <f>IF(T402&lt;3%,"Low",IF('Main Data'!T402&lt;5%,"Mid",IF('Main Data'!T402&lt;8%,"High","Super")))</f>
        <v>Super</v>
      </c>
      <c r="V402" s="86" t="str">
        <f t="shared" si="36"/>
        <v>Qualified</v>
      </c>
    </row>
    <row r="403" spans="1:22" ht="15.75" customHeight="1" x14ac:dyDescent="0.3">
      <c r="A403" s="9" t="s">
        <v>1052</v>
      </c>
      <c r="B403" s="71">
        <v>43114</v>
      </c>
      <c r="C403" s="10">
        <f t="shared" si="33"/>
        <v>2018</v>
      </c>
      <c r="D403" s="10" t="s">
        <v>865</v>
      </c>
      <c r="E403" s="10" t="s">
        <v>866</v>
      </c>
      <c r="F403" s="10" t="s">
        <v>261</v>
      </c>
      <c r="G403" s="10" t="s">
        <v>72</v>
      </c>
      <c r="H403" s="10" t="s">
        <v>112</v>
      </c>
      <c r="I403" s="10" t="s">
        <v>57</v>
      </c>
      <c r="J403" s="10" t="s">
        <v>810</v>
      </c>
      <c r="K403" s="10" t="s">
        <v>59</v>
      </c>
      <c r="L403" s="10" t="s">
        <v>60</v>
      </c>
      <c r="M403" s="10" t="s">
        <v>61</v>
      </c>
      <c r="N403" s="71">
        <v>43116</v>
      </c>
      <c r="O403" s="10">
        <v>329550</v>
      </c>
      <c r="P403" s="10">
        <v>531600</v>
      </c>
      <c r="Q403" s="11">
        <f t="shared" si="34"/>
        <v>202050</v>
      </c>
      <c r="R403" s="10">
        <v>29</v>
      </c>
      <c r="S403" s="11">
        <f t="shared" si="35"/>
        <v>15400452</v>
      </c>
      <c r="T403" s="12">
        <v>0.03</v>
      </c>
      <c r="U403" s="76" t="str">
        <f>IF(T403&lt;3%,"Low",IF('Main Data'!T403&lt;5%,"Mid",IF('Main Data'!T403&lt;8%,"High","Super")))</f>
        <v>Mid</v>
      </c>
      <c r="V403" s="86" t="str">
        <f t="shared" si="36"/>
        <v>Qualified</v>
      </c>
    </row>
    <row r="404" spans="1:22" ht="15.75" customHeight="1" x14ac:dyDescent="0.3">
      <c r="A404" s="9" t="s">
        <v>1053</v>
      </c>
      <c r="B404" s="71">
        <v>43115</v>
      </c>
      <c r="C404" s="10">
        <f t="shared" si="33"/>
        <v>2018</v>
      </c>
      <c r="D404" s="10" t="s">
        <v>1037</v>
      </c>
      <c r="E404" s="10" t="s">
        <v>233</v>
      </c>
      <c r="F404" s="10" t="s">
        <v>54</v>
      </c>
      <c r="G404" s="10" t="s">
        <v>72</v>
      </c>
      <c r="H404" s="10" t="s">
        <v>65</v>
      </c>
      <c r="I404" s="10" t="s">
        <v>107</v>
      </c>
      <c r="J404" s="10" t="s">
        <v>130</v>
      </c>
      <c r="K404" s="10" t="s">
        <v>59</v>
      </c>
      <c r="L404" s="10" t="s">
        <v>67</v>
      </c>
      <c r="M404" s="10" t="s">
        <v>61</v>
      </c>
      <c r="N404" s="71">
        <v>43117</v>
      </c>
      <c r="O404" s="10">
        <v>10650</v>
      </c>
      <c r="P404" s="10">
        <v>17100</v>
      </c>
      <c r="Q404" s="11">
        <f t="shared" si="34"/>
        <v>6450</v>
      </c>
      <c r="R404" s="10">
        <v>4</v>
      </c>
      <c r="S404" s="11">
        <f t="shared" si="35"/>
        <v>68400</v>
      </c>
      <c r="T404" s="12">
        <v>0</v>
      </c>
      <c r="U404" s="76" t="str">
        <f>IF(T404&lt;3%,"Low",IF('Main Data'!T404&lt;5%,"Mid",IF('Main Data'!T404&lt;8%,"High","Super")))</f>
        <v>Low</v>
      </c>
      <c r="V404" s="86" t="str">
        <f t="shared" si="36"/>
        <v>Not Qualified</v>
      </c>
    </row>
    <row r="405" spans="1:22" ht="15.75" customHeight="1" x14ac:dyDescent="0.3">
      <c r="A405" s="9" t="s">
        <v>1054</v>
      </c>
      <c r="B405" s="71">
        <v>43116</v>
      </c>
      <c r="C405" s="10">
        <f t="shared" si="33"/>
        <v>2018</v>
      </c>
      <c r="D405" s="10" t="s">
        <v>515</v>
      </c>
      <c r="E405" s="10" t="s">
        <v>101</v>
      </c>
      <c r="F405" s="10" t="s">
        <v>71</v>
      </c>
      <c r="G405" s="10" t="s">
        <v>87</v>
      </c>
      <c r="H405" s="10" t="s">
        <v>97</v>
      </c>
      <c r="I405" s="10" t="s">
        <v>92</v>
      </c>
      <c r="J405" s="10" t="s">
        <v>382</v>
      </c>
      <c r="K405" s="10" t="s">
        <v>59</v>
      </c>
      <c r="L405" s="10" t="s">
        <v>60</v>
      </c>
      <c r="M405" s="10" t="s">
        <v>76</v>
      </c>
      <c r="N405" s="71">
        <v>43123</v>
      </c>
      <c r="O405" s="10">
        <v>41100</v>
      </c>
      <c r="P405" s="10">
        <v>67350</v>
      </c>
      <c r="Q405" s="11">
        <f t="shared" si="34"/>
        <v>26250</v>
      </c>
      <c r="R405" s="10">
        <v>44</v>
      </c>
      <c r="S405" s="11">
        <f t="shared" si="35"/>
        <v>2961379.5</v>
      </c>
      <c r="T405" s="12">
        <v>0.03</v>
      </c>
      <c r="U405" s="76" t="str">
        <f>IF(T405&lt;3%,"Low",IF('Main Data'!T405&lt;5%,"Mid",IF('Main Data'!T405&lt;8%,"High","Super")))</f>
        <v>Mid</v>
      </c>
      <c r="V405" s="86" t="str">
        <f t="shared" si="36"/>
        <v>Qualified</v>
      </c>
    </row>
    <row r="406" spans="1:22" ht="15.75" customHeight="1" x14ac:dyDescent="0.3">
      <c r="A406" s="9" t="s">
        <v>1055</v>
      </c>
      <c r="B406" s="71">
        <v>43116</v>
      </c>
      <c r="C406" s="10">
        <f t="shared" si="33"/>
        <v>2018</v>
      </c>
      <c r="D406" s="10" t="s">
        <v>720</v>
      </c>
      <c r="E406" s="10" t="s">
        <v>721</v>
      </c>
      <c r="F406" s="10" t="s">
        <v>261</v>
      </c>
      <c r="G406" s="10" t="s">
        <v>55</v>
      </c>
      <c r="H406" s="10" t="s">
        <v>146</v>
      </c>
      <c r="I406" s="10" t="s">
        <v>92</v>
      </c>
      <c r="J406" s="10" t="s">
        <v>300</v>
      </c>
      <c r="K406" s="10" t="s">
        <v>81</v>
      </c>
      <c r="L406" s="10" t="s">
        <v>136</v>
      </c>
      <c r="M406" s="10" t="s">
        <v>61</v>
      </c>
      <c r="N406" s="71">
        <v>43118</v>
      </c>
      <c r="O406" s="10">
        <v>302700</v>
      </c>
      <c r="P406" s="10">
        <v>531150</v>
      </c>
      <c r="Q406" s="11">
        <f t="shared" si="34"/>
        <v>228450</v>
      </c>
      <c r="R406" s="10">
        <v>5</v>
      </c>
      <c r="S406" s="11">
        <f t="shared" si="35"/>
        <v>2655750</v>
      </c>
      <c r="T406" s="12">
        <v>0</v>
      </c>
      <c r="U406" s="76" t="str">
        <f>IF(T406&lt;3%,"Low",IF('Main Data'!T406&lt;5%,"Mid",IF('Main Data'!T406&lt;8%,"High","Super")))</f>
        <v>Low</v>
      </c>
      <c r="V406" s="86" t="str">
        <f t="shared" si="36"/>
        <v>Qualified</v>
      </c>
    </row>
    <row r="407" spans="1:22" ht="15.75" customHeight="1" x14ac:dyDescent="0.3">
      <c r="A407" s="9" t="s">
        <v>1056</v>
      </c>
      <c r="B407" s="71">
        <v>43118</v>
      </c>
      <c r="C407" s="10">
        <f t="shared" si="33"/>
        <v>2018</v>
      </c>
      <c r="D407" s="10" t="s">
        <v>777</v>
      </c>
      <c r="E407" s="10" t="s">
        <v>445</v>
      </c>
      <c r="F407" s="10" t="s">
        <v>54</v>
      </c>
      <c r="G407" s="10" t="s">
        <v>87</v>
      </c>
      <c r="H407" s="10" t="s">
        <v>56</v>
      </c>
      <c r="I407" s="10" t="s">
        <v>74</v>
      </c>
      <c r="J407" s="10" t="s">
        <v>429</v>
      </c>
      <c r="K407" s="10" t="s">
        <v>59</v>
      </c>
      <c r="L407" s="10" t="s">
        <v>60</v>
      </c>
      <c r="M407" s="10" t="s">
        <v>61</v>
      </c>
      <c r="N407" s="71">
        <v>43119</v>
      </c>
      <c r="O407" s="10">
        <v>29100</v>
      </c>
      <c r="P407" s="10">
        <v>46200</v>
      </c>
      <c r="Q407" s="11">
        <f t="shared" si="34"/>
        <v>17100</v>
      </c>
      <c r="R407" s="10">
        <v>46</v>
      </c>
      <c r="S407" s="11">
        <f t="shared" si="35"/>
        <v>2123352</v>
      </c>
      <c r="T407" s="12">
        <v>0.04</v>
      </c>
      <c r="U407" s="76" t="str">
        <f>IF(T407&lt;3%,"Low",IF('Main Data'!T407&lt;5%,"Mid",IF('Main Data'!T407&lt;8%,"High","Super")))</f>
        <v>Mid</v>
      </c>
      <c r="V407" s="86" t="str">
        <f t="shared" si="36"/>
        <v>Qualified</v>
      </c>
    </row>
    <row r="408" spans="1:22" ht="15.75" customHeight="1" x14ac:dyDescent="0.3">
      <c r="A408" s="9" t="s">
        <v>1057</v>
      </c>
      <c r="B408" s="71">
        <v>43120</v>
      </c>
      <c r="C408" s="10">
        <f t="shared" si="33"/>
        <v>2018</v>
      </c>
      <c r="D408" s="10" t="s">
        <v>214</v>
      </c>
      <c r="E408" s="10" t="s">
        <v>215</v>
      </c>
      <c r="F408" s="10" t="s">
        <v>71</v>
      </c>
      <c r="G408" s="10" t="s">
        <v>72</v>
      </c>
      <c r="H408" s="10" t="s">
        <v>146</v>
      </c>
      <c r="I408" s="10" t="s">
        <v>57</v>
      </c>
      <c r="J408" s="10" t="s">
        <v>252</v>
      </c>
      <c r="K408" s="10" t="s">
        <v>253</v>
      </c>
      <c r="L408" s="10" t="s">
        <v>136</v>
      </c>
      <c r="M408" s="10" t="s">
        <v>61</v>
      </c>
      <c r="N408" s="71">
        <v>43122</v>
      </c>
      <c r="O408" s="10">
        <v>82500</v>
      </c>
      <c r="P408" s="10">
        <v>183300</v>
      </c>
      <c r="Q408" s="11">
        <f t="shared" si="34"/>
        <v>100800</v>
      </c>
      <c r="R408" s="10">
        <v>1</v>
      </c>
      <c r="S408" s="11">
        <f t="shared" si="35"/>
        <v>164970</v>
      </c>
      <c r="T408" s="12">
        <v>0.1</v>
      </c>
      <c r="U408" s="76" t="str">
        <f>IF(T408&lt;3%,"Low",IF('Main Data'!T408&lt;5%,"Mid",IF('Main Data'!T408&lt;8%,"High","Super")))</f>
        <v>Super</v>
      </c>
      <c r="V408" s="86" t="str">
        <f t="shared" si="36"/>
        <v>Not Qualified</v>
      </c>
    </row>
    <row r="409" spans="1:22" ht="15.75" customHeight="1" x14ac:dyDescent="0.3">
      <c r="A409" s="9" t="s">
        <v>1058</v>
      </c>
      <c r="B409" s="71">
        <v>43121</v>
      </c>
      <c r="C409" s="10">
        <f t="shared" si="33"/>
        <v>2018</v>
      </c>
      <c r="D409" s="10" t="s">
        <v>1059</v>
      </c>
      <c r="E409" s="10" t="s">
        <v>165</v>
      </c>
      <c r="F409" s="10" t="s">
        <v>71</v>
      </c>
      <c r="G409" s="10" t="s">
        <v>87</v>
      </c>
      <c r="H409" s="10" t="s">
        <v>88</v>
      </c>
      <c r="I409" s="10" t="s">
        <v>57</v>
      </c>
      <c r="J409" s="10" t="s">
        <v>775</v>
      </c>
      <c r="K409" s="10" t="s">
        <v>59</v>
      </c>
      <c r="L409" s="10" t="s">
        <v>136</v>
      </c>
      <c r="M409" s="10" t="s">
        <v>61</v>
      </c>
      <c r="N409" s="71">
        <v>43121</v>
      </c>
      <c r="O409" s="10">
        <v>62850.000000000007</v>
      </c>
      <c r="P409" s="10">
        <v>153450</v>
      </c>
      <c r="Q409" s="11">
        <f t="shared" si="34"/>
        <v>90600</v>
      </c>
      <c r="R409" s="10">
        <v>37</v>
      </c>
      <c r="S409" s="11">
        <f t="shared" si="35"/>
        <v>5665374</v>
      </c>
      <c r="T409" s="12">
        <v>0.08</v>
      </c>
      <c r="U409" s="76" t="str">
        <f>IF(T409&lt;3%,"Low",IF('Main Data'!T409&lt;5%,"Mid",IF('Main Data'!T409&lt;8%,"High","Super")))</f>
        <v>Super</v>
      </c>
      <c r="V409" s="86" t="str">
        <f t="shared" si="36"/>
        <v>Qualified</v>
      </c>
    </row>
    <row r="410" spans="1:22" ht="15.75" customHeight="1" x14ac:dyDescent="0.3">
      <c r="A410" s="9" t="s">
        <v>1060</v>
      </c>
      <c r="B410" s="71">
        <v>43122</v>
      </c>
      <c r="C410" s="10">
        <f t="shared" si="33"/>
        <v>2018</v>
      </c>
      <c r="D410" s="10" t="s">
        <v>839</v>
      </c>
      <c r="E410" s="10" t="s">
        <v>539</v>
      </c>
      <c r="F410" s="10" t="s">
        <v>71</v>
      </c>
      <c r="G410" s="10" t="s">
        <v>72</v>
      </c>
      <c r="H410" s="10" t="s">
        <v>146</v>
      </c>
      <c r="I410" s="10" t="s">
        <v>92</v>
      </c>
      <c r="J410" s="10" t="s">
        <v>1061</v>
      </c>
      <c r="K410" s="10" t="s">
        <v>59</v>
      </c>
      <c r="L410" s="10" t="s">
        <v>60</v>
      </c>
      <c r="M410" s="10" t="s">
        <v>61</v>
      </c>
      <c r="N410" s="71">
        <v>43129</v>
      </c>
      <c r="O410" s="10">
        <v>17850</v>
      </c>
      <c r="P410" s="10">
        <v>29700</v>
      </c>
      <c r="Q410" s="11">
        <f t="shared" si="34"/>
        <v>11850</v>
      </c>
      <c r="R410" s="10">
        <v>38</v>
      </c>
      <c r="S410" s="11">
        <f t="shared" si="35"/>
        <v>1127115</v>
      </c>
      <c r="T410" s="12">
        <v>0.05</v>
      </c>
      <c r="U410" s="76" t="str">
        <f>IF(T410&lt;3%,"Low",IF('Main Data'!T410&lt;5%,"Mid",IF('Main Data'!T410&lt;8%,"High","Super")))</f>
        <v>High</v>
      </c>
      <c r="V410" s="86" t="str">
        <f t="shared" si="36"/>
        <v>Qualified</v>
      </c>
    </row>
    <row r="411" spans="1:22" ht="15.75" customHeight="1" x14ac:dyDescent="0.3">
      <c r="A411" s="9" t="s">
        <v>1062</v>
      </c>
      <c r="B411" s="71">
        <v>43123</v>
      </c>
      <c r="C411" s="10">
        <f t="shared" si="33"/>
        <v>2018</v>
      </c>
      <c r="D411" s="10" t="s">
        <v>1063</v>
      </c>
      <c r="E411" s="10" t="s">
        <v>710</v>
      </c>
      <c r="F411" s="10" t="s">
        <v>71</v>
      </c>
      <c r="G411" s="10" t="s">
        <v>55</v>
      </c>
      <c r="H411" s="10" t="s">
        <v>97</v>
      </c>
      <c r="I411" s="10" t="s">
        <v>117</v>
      </c>
      <c r="J411" s="10" t="s">
        <v>349</v>
      </c>
      <c r="K411" s="10" t="s">
        <v>59</v>
      </c>
      <c r="L411" s="10" t="s">
        <v>67</v>
      </c>
      <c r="M411" s="10" t="s">
        <v>61</v>
      </c>
      <c r="N411" s="71">
        <v>43123</v>
      </c>
      <c r="O411" s="10">
        <v>166650</v>
      </c>
      <c r="P411" s="10">
        <v>297600</v>
      </c>
      <c r="Q411" s="11">
        <f t="shared" si="34"/>
        <v>130950</v>
      </c>
      <c r="R411" s="10">
        <v>43</v>
      </c>
      <c r="S411" s="11">
        <f t="shared" si="35"/>
        <v>12787872</v>
      </c>
      <c r="T411" s="12">
        <v>0.03</v>
      </c>
      <c r="U411" s="76" t="str">
        <f>IF(T411&lt;3%,"Low",IF('Main Data'!T411&lt;5%,"Mid",IF('Main Data'!T411&lt;8%,"High","Super")))</f>
        <v>Mid</v>
      </c>
      <c r="V411" s="86" t="str">
        <f t="shared" si="36"/>
        <v>Qualified</v>
      </c>
    </row>
    <row r="412" spans="1:22" ht="15.75" customHeight="1" x14ac:dyDescent="0.3">
      <c r="A412" s="9" t="s">
        <v>1064</v>
      </c>
      <c r="B412" s="71">
        <v>43127</v>
      </c>
      <c r="C412" s="10">
        <f t="shared" si="33"/>
        <v>2018</v>
      </c>
      <c r="D412" s="10" t="s">
        <v>1065</v>
      </c>
      <c r="E412" s="10" t="s">
        <v>159</v>
      </c>
      <c r="F412" s="10" t="s">
        <v>71</v>
      </c>
      <c r="G412" s="10" t="s">
        <v>55</v>
      </c>
      <c r="H412" s="10" t="s">
        <v>122</v>
      </c>
      <c r="I412" s="10" t="s">
        <v>92</v>
      </c>
      <c r="J412" s="10" t="s">
        <v>761</v>
      </c>
      <c r="K412" s="10" t="s">
        <v>59</v>
      </c>
      <c r="L412" s="10" t="s">
        <v>60</v>
      </c>
      <c r="M412" s="10" t="s">
        <v>76</v>
      </c>
      <c r="N412" s="71">
        <v>43131</v>
      </c>
      <c r="O412" s="10">
        <v>781050</v>
      </c>
      <c r="P412" s="10">
        <v>1259700</v>
      </c>
      <c r="Q412" s="11">
        <f t="shared" si="34"/>
        <v>478650</v>
      </c>
      <c r="R412" s="10">
        <v>34</v>
      </c>
      <c r="S412" s="11">
        <f t="shared" si="35"/>
        <v>42754218</v>
      </c>
      <c r="T412" s="12">
        <v>0.06</v>
      </c>
      <c r="U412" s="76" t="str">
        <f>IF(T412&lt;3%,"Low",IF('Main Data'!T412&lt;5%,"Mid",IF('Main Data'!T412&lt;8%,"High","Super")))</f>
        <v>High</v>
      </c>
      <c r="V412" s="86" t="str">
        <f t="shared" si="36"/>
        <v>Qualified</v>
      </c>
    </row>
    <row r="413" spans="1:22" ht="15.75" customHeight="1" x14ac:dyDescent="0.3">
      <c r="A413" s="9" t="s">
        <v>1066</v>
      </c>
      <c r="B413" s="71">
        <v>43128</v>
      </c>
      <c r="C413" s="10">
        <f t="shared" si="33"/>
        <v>2018</v>
      </c>
      <c r="D413" s="10" t="s">
        <v>52</v>
      </c>
      <c r="E413" s="10" t="s">
        <v>53</v>
      </c>
      <c r="F413" s="10" t="s">
        <v>54</v>
      </c>
      <c r="G413" s="10" t="s">
        <v>55</v>
      </c>
      <c r="H413" s="10" t="s">
        <v>56</v>
      </c>
      <c r="I413" s="10" t="s">
        <v>74</v>
      </c>
      <c r="J413" s="10" t="s">
        <v>173</v>
      </c>
      <c r="K413" s="10" t="s">
        <v>59</v>
      </c>
      <c r="L413" s="10" t="s">
        <v>67</v>
      </c>
      <c r="M413" s="10" t="s">
        <v>61</v>
      </c>
      <c r="N413" s="71">
        <v>43129</v>
      </c>
      <c r="O413" s="10">
        <v>37800</v>
      </c>
      <c r="P413" s="10">
        <v>60000</v>
      </c>
      <c r="Q413" s="11">
        <f t="shared" si="34"/>
        <v>22200</v>
      </c>
      <c r="R413" s="10">
        <v>36</v>
      </c>
      <c r="S413" s="11">
        <f t="shared" si="35"/>
        <v>2159400</v>
      </c>
      <c r="T413" s="12">
        <v>0.01</v>
      </c>
      <c r="U413" s="76" t="str">
        <f>IF(T413&lt;3%,"Low",IF('Main Data'!T413&lt;5%,"Mid",IF('Main Data'!T413&lt;8%,"High","Super")))</f>
        <v>Low</v>
      </c>
      <c r="V413" s="86" t="str">
        <f t="shared" si="36"/>
        <v>Qualified</v>
      </c>
    </row>
    <row r="414" spans="1:22" ht="15.75" customHeight="1" x14ac:dyDescent="0.3">
      <c r="A414" s="9" t="s">
        <v>1067</v>
      </c>
      <c r="B414" s="71">
        <v>43129</v>
      </c>
      <c r="C414" s="10">
        <f t="shared" si="33"/>
        <v>2018</v>
      </c>
      <c r="D414" s="10" t="s">
        <v>1068</v>
      </c>
      <c r="E414" s="10" t="s">
        <v>180</v>
      </c>
      <c r="F414" s="10" t="s">
        <v>54</v>
      </c>
      <c r="G414" s="10" t="s">
        <v>55</v>
      </c>
      <c r="H414" s="10" t="s">
        <v>65</v>
      </c>
      <c r="I414" s="10" t="s">
        <v>117</v>
      </c>
      <c r="J414" s="10" t="s">
        <v>488</v>
      </c>
      <c r="K414" s="10" t="s">
        <v>59</v>
      </c>
      <c r="L414" s="10" t="s">
        <v>136</v>
      </c>
      <c r="M414" s="10" t="s">
        <v>61</v>
      </c>
      <c r="N414" s="71">
        <v>43129</v>
      </c>
      <c r="O414" s="10">
        <v>77850</v>
      </c>
      <c r="P414" s="10">
        <v>194700</v>
      </c>
      <c r="Q414" s="11">
        <f t="shared" si="34"/>
        <v>116850</v>
      </c>
      <c r="R414" s="10">
        <v>11</v>
      </c>
      <c r="S414" s="11">
        <f t="shared" si="35"/>
        <v>2126124</v>
      </c>
      <c r="T414" s="12">
        <v>0.08</v>
      </c>
      <c r="U414" s="76" t="str">
        <f>IF(T414&lt;3%,"Low",IF('Main Data'!T414&lt;5%,"Mid",IF('Main Data'!T414&lt;8%,"High","Super")))</f>
        <v>Super</v>
      </c>
      <c r="V414" s="86" t="str">
        <f t="shared" si="36"/>
        <v>Qualified</v>
      </c>
    </row>
    <row r="415" spans="1:22" ht="15.75" customHeight="1" x14ac:dyDescent="0.3">
      <c r="A415" s="9" t="s">
        <v>1069</v>
      </c>
      <c r="B415" s="71">
        <v>43129</v>
      </c>
      <c r="C415" s="10">
        <f t="shared" si="33"/>
        <v>2018</v>
      </c>
      <c r="D415" s="10" t="s">
        <v>1068</v>
      </c>
      <c r="E415" s="10" t="s">
        <v>180</v>
      </c>
      <c r="F415" s="10" t="s">
        <v>54</v>
      </c>
      <c r="G415" s="10" t="s">
        <v>55</v>
      </c>
      <c r="H415" s="10" t="s">
        <v>65</v>
      </c>
      <c r="I415" s="10" t="s">
        <v>117</v>
      </c>
      <c r="J415" s="10" t="s">
        <v>173</v>
      </c>
      <c r="K415" s="10" t="s">
        <v>59</v>
      </c>
      <c r="L415" s="10" t="s">
        <v>67</v>
      </c>
      <c r="M415" s="10" t="s">
        <v>61</v>
      </c>
      <c r="N415" s="71">
        <v>43131</v>
      </c>
      <c r="O415" s="10">
        <v>37800</v>
      </c>
      <c r="P415" s="10">
        <v>60000</v>
      </c>
      <c r="Q415" s="11">
        <f t="shared" si="34"/>
        <v>22200</v>
      </c>
      <c r="R415" s="10">
        <v>19</v>
      </c>
      <c r="S415" s="11">
        <f t="shared" si="35"/>
        <v>1139400</v>
      </c>
      <c r="T415" s="12">
        <v>0.01</v>
      </c>
      <c r="U415" s="76" t="str">
        <f>IF(T415&lt;3%,"Low",IF('Main Data'!T415&lt;5%,"Mid",IF('Main Data'!T415&lt;8%,"High","Super")))</f>
        <v>Low</v>
      </c>
      <c r="V415" s="86" t="str">
        <f t="shared" si="36"/>
        <v>Qualified</v>
      </c>
    </row>
    <row r="416" spans="1:22" ht="15.75" customHeight="1" x14ac:dyDescent="0.3">
      <c r="A416" s="9" t="s">
        <v>1070</v>
      </c>
      <c r="B416" s="71">
        <v>43130</v>
      </c>
      <c r="C416" s="10">
        <f t="shared" si="33"/>
        <v>2018</v>
      </c>
      <c r="D416" s="10" t="s">
        <v>52</v>
      </c>
      <c r="E416" s="10" t="s">
        <v>53</v>
      </c>
      <c r="F416" s="10" t="s">
        <v>54</v>
      </c>
      <c r="G416" s="10" t="s">
        <v>55</v>
      </c>
      <c r="H416" s="10" t="s">
        <v>56</v>
      </c>
      <c r="I416" s="10" t="s">
        <v>107</v>
      </c>
      <c r="J416" s="10" t="s">
        <v>272</v>
      </c>
      <c r="K416" s="10" t="s">
        <v>59</v>
      </c>
      <c r="L416" s="10" t="s">
        <v>60</v>
      </c>
      <c r="M416" s="10" t="s">
        <v>61</v>
      </c>
      <c r="N416" s="71">
        <v>43132</v>
      </c>
      <c r="O416" s="10">
        <v>57600</v>
      </c>
      <c r="P416" s="10">
        <v>94500</v>
      </c>
      <c r="Q416" s="11">
        <f t="shared" si="34"/>
        <v>36900</v>
      </c>
      <c r="R416" s="10">
        <v>8</v>
      </c>
      <c r="S416" s="11">
        <f t="shared" si="35"/>
        <v>755055</v>
      </c>
      <c r="T416" s="12">
        <v>0.01</v>
      </c>
      <c r="U416" s="76" t="str">
        <f>IF(T416&lt;3%,"Low",IF('Main Data'!T416&lt;5%,"Mid",IF('Main Data'!T416&lt;8%,"High","Super")))</f>
        <v>Low</v>
      </c>
      <c r="V416" s="86" t="str">
        <f t="shared" si="36"/>
        <v>Not Qualified</v>
      </c>
    </row>
    <row r="417" spans="1:22" ht="15.75" customHeight="1" x14ac:dyDescent="0.3">
      <c r="A417" s="9" t="s">
        <v>1071</v>
      </c>
      <c r="B417" s="71">
        <v>43131</v>
      </c>
      <c r="C417" s="10">
        <f t="shared" si="33"/>
        <v>2018</v>
      </c>
      <c r="D417" s="10" t="s">
        <v>1072</v>
      </c>
      <c r="E417" s="10" t="s">
        <v>1073</v>
      </c>
      <c r="F417" s="10" t="s">
        <v>54</v>
      </c>
      <c r="G417" s="10" t="s">
        <v>72</v>
      </c>
      <c r="H417" s="10" t="s">
        <v>56</v>
      </c>
      <c r="I417" s="10" t="s">
        <v>57</v>
      </c>
      <c r="J417" s="10" t="s">
        <v>419</v>
      </c>
      <c r="K417" s="10" t="s">
        <v>59</v>
      </c>
      <c r="L417" s="10" t="s">
        <v>60</v>
      </c>
      <c r="M417" s="10" t="s">
        <v>76</v>
      </c>
      <c r="N417" s="71">
        <v>43132</v>
      </c>
      <c r="O417" s="10">
        <v>66900</v>
      </c>
      <c r="P417" s="10">
        <v>163350</v>
      </c>
      <c r="Q417" s="11">
        <f t="shared" si="34"/>
        <v>96450</v>
      </c>
      <c r="R417" s="10">
        <v>4</v>
      </c>
      <c r="S417" s="11">
        <f t="shared" si="35"/>
        <v>645232.5</v>
      </c>
      <c r="T417" s="12">
        <v>0.05</v>
      </c>
      <c r="U417" s="76" t="str">
        <f>IF(T417&lt;3%,"Low",IF('Main Data'!T417&lt;5%,"Mid",IF('Main Data'!T417&lt;8%,"High","Super")))</f>
        <v>High</v>
      </c>
      <c r="V417" s="86" t="str">
        <f t="shared" si="36"/>
        <v>Not Qualified</v>
      </c>
    </row>
    <row r="418" spans="1:22" ht="15.75" customHeight="1" x14ac:dyDescent="0.3">
      <c r="A418" s="9" t="s">
        <v>1074</v>
      </c>
      <c r="B418" s="71">
        <v>43132</v>
      </c>
      <c r="C418" s="10">
        <f t="shared" si="33"/>
        <v>2018</v>
      </c>
      <c r="D418" s="10" t="s">
        <v>1034</v>
      </c>
      <c r="E418" s="10" t="s">
        <v>813</v>
      </c>
      <c r="F418" s="10" t="s">
        <v>54</v>
      </c>
      <c r="G418" s="10" t="s">
        <v>106</v>
      </c>
      <c r="H418" s="10" t="s">
        <v>65</v>
      </c>
      <c r="I418" s="10" t="s">
        <v>107</v>
      </c>
      <c r="J418" s="10" t="s">
        <v>197</v>
      </c>
      <c r="K418" s="10" t="s">
        <v>81</v>
      </c>
      <c r="L418" s="10" t="s">
        <v>60</v>
      </c>
      <c r="M418" s="10" t="s">
        <v>61</v>
      </c>
      <c r="N418" s="71">
        <v>43134</v>
      </c>
      <c r="O418" s="10">
        <v>124650.00000000001</v>
      </c>
      <c r="P418" s="10">
        <v>239700</v>
      </c>
      <c r="Q418" s="11">
        <f t="shared" si="34"/>
        <v>115049.99999999999</v>
      </c>
      <c r="R418" s="10">
        <v>38</v>
      </c>
      <c r="S418" s="11">
        <f t="shared" si="35"/>
        <v>9084630</v>
      </c>
      <c r="T418" s="12">
        <v>0.1</v>
      </c>
      <c r="U418" s="76" t="str">
        <f>IF(T418&lt;3%,"Low",IF('Main Data'!T418&lt;5%,"Mid",IF('Main Data'!T418&lt;8%,"High","Super")))</f>
        <v>Super</v>
      </c>
      <c r="V418" s="86" t="str">
        <f t="shared" si="36"/>
        <v>Qualified</v>
      </c>
    </row>
    <row r="419" spans="1:22" ht="15.75" customHeight="1" x14ac:dyDescent="0.3">
      <c r="A419" s="9" t="s">
        <v>1075</v>
      </c>
      <c r="B419" s="71">
        <v>43133</v>
      </c>
      <c r="C419" s="10">
        <f t="shared" si="33"/>
        <v>2018</v>
      </c>
      <c r="D419" s="10" t="s">
        <v>1076</v>
      </c>
      <c r="E419" s="10" t="s">
        <v>1077</v>
      </c>
      <c r="F419" s="10" t="s">
        <v>71</v>
      </c>
      <c r="G419" s="10" t="s">
        <v>87</v>
      </c>
      <c r="H419" s="10" t="s">
        <v>122</v>
      </c>
      <c r="I419" s="10" t="s">
        <v>107</v>
      </c>
      <c r="J419" s="10" t="s">
        <v>1078</v>
      </c>
      <c r="K419" s="10" t="s">
        <v>59</v>
      </c>
      <c r="L419" s="10" t="s">
        <v>67</v>
      </c>
      <c r="M419" s="10" t="s">
        <v>61</v>
      </c>
      <c r="N419" s="71">
        <v>43134</v>
      </c>
      <c r="O419" s="10">
        <v>67200</v>
      </c>
      <c r="P419" s="10">
        <v>122100.00000000001</v>
      </c>
      <c r="Q419" s="11">
        <f t="shared" si="34"/>
        <v>54900.000000000015</v>
      </c>
      <c r="R419" s="10">
        <v>46</v>
      </c>
      <c r="S419" s="11">
        <f t="shared" si="35"/>
        <v>5616600.0000000009</v>
      </c>
      <c r="T419" s="12">
        <v>0</v>
      </c>
      <c r="U419" s="76" t="str">
        <f>IF(T419&lt;3%,"Low",IF('Main Data'!T419&lt;5%,"Mid",IF('Main Data'!T419&lt;8%,"High","Super")))</f>
        <v>Low</v>
      </c>
      <c r="V419" s="86" t="str">
        <f t="shared" si="36"/>
        <v>Qualified</v>
      </c>
    </row>
    <row r="420" spans="1:22" ht="15.75" customHeight="1" x14ac:dyDescent="0.3">
      <c r="A420" s="9" t="s">
        <v>1079</v>
      </c>
      <c r="B420" s="71">
        <v>43133</v>
      </c>
      <c r="C420" s="10">
        <f t="shared" si="33"/>
        <v>2018</v>
      </c>
      <c r="D420" s="10" t="s">
        <v>971</v>
      </c>
      <c r="E420" s="10" t="s">
        <v>189</v>
      </c>
      <c r="F420" s="10" t="s">
        <v>54</v>
      </c>
      <c r="G420" s="10" t="s">
        <v>72</v>
      </c>
      <c r="H420" s="10" t="s">
        <v>56</v>
      </c>
      <c r="I420" s="10" t="s">
        <v>117</v>
      </c>
      <c r="J420" s="10" t="s">
        <v>200</v>
      </c>
      <c r="K420" s="10" t="s">
        <v>59</v>
      </c>
      <c r="L420" s="10" t="s">
        <v>136</v>
      </c>
      <c r="M420" s="10" t="s">
        <v>61</v>
      </c>
      <c r="N420" s="71">
        <v>43133</v>
      </c>
      <c r="O420" s="10">
        <v>71850</v>
      </c>
      <c r="P420" s="10">
        <v>179550</v>
      </c>
      <c r="Q420" s="11">
        <f t="shared" si="34"/>
        <v>107700</v>
      </c>
      <c r="R420" s="10">
        <v>8</v>
      </c>
      <c r="S420" s="11">
        <f t="shared" si="35"/>
        <v>1431013.5</v>
      </c>
      <c r="T420" s="12">
        <v>0.03</v>
      </c>
      <c r="U420" s="76" t="str">
        <f>IF(T420&lt;3%,"Low",IF('Main Data'!T420&lt;5%,"Mid",IF('Main Data'!T420&lt;8%,"High","Super")))</f>
        <v>Mid</v>
      </c>
      <c r="V420" s="86" t="str">
        <f t="shared" si="36"/>
        <v>Not Qualified</v>
      </c>
    </row>
    <row r="421" spans="1:22" ht="15.75" customHeight="1" x14ac:dyDescent="0.3">
      <c r="A421" s="9" t="s">
        <v>1080</v>
      </c>
      <c r="B421" s="71">
        <v>43134</v>
      </c>
      <c r="C421" s="10">
        <f t="shared" si="33"/>
        <v>2018</v>
      </c>
      <c r="D421" s="10" t="s">
        <v>845</v>
      </c>
      <c r="E421" s="10" t="s">
        <v>189</v>
      </c>
      <c r="F421" s="10" t="s">
        <v>54</v>
      </c>
      <c r="G421" s="10" t="s">
        <v>87</v>
      </c>
      <c r="H421" s="10" t="s">
        <v>56</v>
      </c>
      <c r="I421" s="10" t="s">
        <v>57</v>
      </c>
      <c r="J421" s="10" t="s">
        <v>345</v>
      </c>
      <c r="K421" s="10" t="s">
        <v>59</v>
      </c>
      <c r="L421" s="10" t="s">
        <v>60</v>
      </c>
      <c r="M421" s="10" t="s">
        <v>61</v>
      </c>
      <c r="N421" s="71">
        <v>43135</v>
      </c>
      <c r="O421" s="10">
        <v>51000</v>
      </c>
      <c r="P421" s="10">
        <v>81000</v>
      </c>
      <c r="Q421" s="11">
        <f t="shared" si="34"/>
        <v>30000</v>
      </c>
      <c r="R421" s="10">
        <v>22</v>
      </c>
      <c r="S421" s="11">
        <f t="shared" si="35"/>
        <v>1773900</v>
      </c>
      <c r="T421" s="12">
        <v>0.1</v>
      </c>
      <c r="U421" s="76" t="str">
        <f>IF(T421&lt;3%,"Low",IF('Main Data'!T421&lt;5%,"Mid",IF('Main Data'!T421&lt;8%,"High","Super")))</f>
        <v>Super</v>
      </c>
      <c r="V421" s="86" t="str">
        <f t="shared" si="36"/>
        <v>Qualified</v>
      </c>
    </row>
    <row r="422" spans="1:22" ht="15.75" customHeight="1" x14ac:dyDescent="0.3">
      <c r="A422" s="9" t="s">
        <v>1081</v>
      </c>
      <c r="B422" s="71">
        <v>43135</v>
      </c>
      <c r="C422" s="10">
        <f t="shared" si="33"/>
        <v>2018</v>
      </c>
      <c r="D422" s="10" t="s">
        <v>1082</v>
      </c>
      <c r="E422" s="10" t="s">
        <v>96</v>
      </c>
      <c r="F422" s="10" t="s">
        <v>71</v>
      </c>
      <c r="G422" s="10" t="s">
        <v>72</v>
      </c>
      <c r="H422" s="10" t="s">
        <v>97</v>
      </c>
      <c r="I422" s="10" t="s">
        <v>107</v>
      </c>
      <c r="J422" s="10" t="s">
        <v>291</v>
      </c>
      <c r="K422" s="10" t="s">
        <v>59</v>
      </c>
      <c r="L422" s="10" t="s">
        <v>60</v>
      </c>
      <c r="M422" s="10" t="s">
        <v>61</v>
      </c>
      <c r="N422" s="71">
        <v>43137</v>
      </c>
      <c r="O422" s="10">
        <v>133800</v>
      </c>
      <c r="P422" s="10">
        <v>446100</v>
      </c>
      <c r="Q422" s="11">
        <f t="shared" si="34"/>
        <v>312300</v>
      </c>
      <c r="R422" s="10">
        <v>19</v>
      </c>
      <c r="S422" s="11">
        <f t="shared" si="35"/>
        <v>8431290</v>
      </c>
      <c r="T422" s="12">
        <v>0.1</v>
      </c>
      <c r="U422" s="76" t="str">
        <f>IF(T422&lt;3%,"Low",IF('Main Data'!T422&lt;5%,"Mid",IF('Main Data'!T422&lt;8%,"High","Super")))</f>
        <v>Super</v>
      </c>
      <c r="V422" s="86" t="str">
        <f t="shared" si="36"/>
        <v>Qualified</v>
      </c>
    </row>
    <row r="423" spans="1:22" ht="15.75" customHeight="1" x14ac:dyDescent="0.3">
      <c r="A423" s="9" t="s">
        <v>1083</v>
      </c>
      <c r="B423" s="71">
        <v>43138</v>
      </c>
      <c r="C423" s="10">
        <f t="shared" si="33"/>
        <v>2018</v>
      </c>
      <c r="D423" s="10" t="s">
        <v>1084</v>
      </c>
      <c r="E423" s="10" t="s">
        <v>145</v>
      </c>
      <c r="F423" s="10" t="s">
        <v>71</v>
      </c>
      <c r="G423" s="10" t="s">
        <v>55</v>
      </c>
      <c r="H423" s="10" t="s">
        <v>146</v>
      </c>
      <c r="I423" s="10" t="s">
        <v>117</v>
      </c>
      <c r="J423" s="10" t="s">
        <v>415</v>
      </c>
      <c r="K423" s="10" t="s">
        <v>59</v>
      </c>
      <c r="L423" s="10" t="s">
        <v>60</v>
      </c>
      <c r="M423" s="10" t="s">
        <v>61</v>
      </c>
      <c r="N423" s="71">
        <v>43139</v>
      </c>
      <c r="O423" s="10">
        <v>54750</v>
      </c>
      <c r="P423" s="10">
        <v>89700</v>
      </c>
      <c r="Q423" s="11">
        <f t="shared" si="34"/>
        <v>34950</v>
      </c>
      <c r="R423" s="10">
        <v>19</v>
      </c>
      <c r="S423" s="11">
        <f t="shared" si="35"/>
        <v>1703403</v>
      </c>
      <c r="T423" s="12">
        <v>0.01</v>
      </c>
      <c r="U423" s="76" t="str">
        <f>IF(T423&lt;3%,"Low",IF('Main Data'!T423&lt;5%,"Mid",IF('Main Data'!T423&lt;8%,"High","Super")))</f>
        <v>Low</v>
      </c>
      <c r="V423" s="86" t="str">
        <f t="shared" si="36"/>
        <v>Qualified</v>
      </c>
    </row>
    <row r="424" spans="1:22" ht="15.75" customHeight="1" x14ac:dyDescent="0.3">
      <c r="A424" s="9" t="s">
        <v>1085</v>
      </c>
      <c r="B424" s="71">
        <v>43139</v>
      </c>
      <c r="C424" s="10">
        <f t="shared" si="33"/>
        <v>2018</v>
      </c>
      <c r="D424" s="10" t="s">
        <v>947</v>
      </c>
      <c r="E424" s="10" t="s">
        <v>340</v>
      </c>
      <c r="F424" s="10" t="s">
        <v>54</v>
      </c>
      <c r="G424" s="10" t="s">
        <v>87</v>
      </c>
      <c r="H424" s="10" t="s">
        <v>65</v>
      </c>
      <c r="I424" s="10" t="s">
        <v>92</v>
      </c>
      <c r="J424" s="10" t="s">
        <v>765</v>
      </c>
      <c r="K424" s="10" t="s">
        <v>59</v>
      </c>
      <c r="L424" s="10" t="s">
        <v>67</v>
      </c>
      <c r="M424" s="10" t="s">
        <v>61</v>
      </c>
      <c r="N424" s="71">
        <v>43143</v>
      </c>
      <c r="O424" s="10">
        <v>32400.000000000004</v>
      </c>
      <c r="P424" s="10">
        <v>57750</v>
      </c>
      <c r="Q424" s="11">
        <f t="shared" si="34"/>
        <v>25349.999999999996</v>
      </c>
      <c r="R424" s="10">
        <v>10</v>
      </c>
      <c r="S424" s="11">
        <f t="shared" si="35"/>
        <v>574035</v>
      </c>
      <c r="T424" s="12">
        <v>0.06</v>
      </c>
      <c r="U424" s="76" t="str">
        <f>IF(T424&lt;3%,"Low",IF('Main Data'!T424&lt;5%,"Mid",IF('Main Data'!T424&lt;8%,"High","Super")))</f>
        <v>High</v>
      </c>
      <c r="V424" s="86" t="str">
        <f t="shared" si="36"/>
        <v>Not Qualified</v>
      </c>
    </row>
    <row r="425" spans="1:22" ht="15.75" customHeight="1" x14ac:dyDescent="0.3">
      <c r="A425" s="9" t="s">
        <v>1086</v>
      </c>
      <c r="B425" s="71">
        <v>43140</v>
      </c>
      <c r="C425" s="10">
        <f t="shared" si="33"/>
        <v>2018</v>
      </c>
      <c r="D425" s="10" t="s">
        <v>282</v>
      </c>
      <c r="E425" s="10" t="s">
        <v>283</v>
      </c>
      <c r="F425" s="10" t="s">
        <v>261</v>
      </c>
      <c r="G425" s="10" t="s">
        <v>55</v>
      </c>
      <c r="H425" s="10" t="s">
        <v>194</v>
      </c>
      <c r="I425" s="10" t="s">
        <v>117</v>
      </c>
      <c r="J425" s="10" t="s">
        <v>1087</v>
      </c>
      <c r="K425" s="10" t="s">
        <v>81</v>
      </c>
      <c r="L425" s="10" t="s">
        <v>60</v>
      </c>
      <c r="M425" s="10" t="s">
        <v>61</v>
      </c>
      <c r="N425" s="71">
        <v>43141</v>
      </c>
      <c r="O425" s="10">
        <v>267600</v>
      </c>
      <c r="P425" s="10">
        <v>524850</v>
      </c>
      <c r="Q425" s="11">
        <f t="shared" si="34"/>
        <v>257250</v>
      </c>
      <c r="R425" s="10">
        <v>29</v>
      </c>
      <c r="S425" s="11">
        <f t="shared" si="35"/>
        <v>15173413.5</v>
      </c>
      <c r="T425" s="12">
        <v>0.09</v>
      </c>
      <c r="U425" s="76" t="str">
        <f>IF(T425&lt;3%,"Low",IF('Main Data'!T425&lt;5%,"Mid",IF('Main Data'!T425&lt;8%,"High","Super")))</f>
        <v>Super</v>
      </c>
      <c r="V425" s="86" t="str">
        <f t="shared" si="36"/>
        <v>Qualified</v>
      </c>
    </row>
    <row r="426" spans="1:22" ht="15.75" customHeight="1" x14ac:dyDescent="0.3">
      <c r="A426" s="9" t="s">
        <v>1088</v>
      </c>
      <c r="B426" s="71">
        <v>43141</v>
      </c>
      <c r="C426" s="10">
        <f t="shared" si="33"/>
        <v>2018</v>
      </c>
      <c r="D426" s="10" t="s">
        <v>1089</v>
      </c>
      <c r="E426" s="10" t="s">
        <v>251</v>
      </c>
      <c r="F426" s="10" t="s">
        <v>71</v>
      </c>
      <c r="G426" s="10" t="s">
        <v>72</v>
      </c>
      <c r="H426" s="10" t="s">
        <v>122</v>
      </c>
      <c r="I426" s="10" t="s">
        <v>57</v>
      </c>
      <c r="J426" s="10" t="s">
        <v>200</v>
      </c>
      <c r="K426" s="10" t="s">
        <v>59</v>
      </c>
      <c r="L426" s="10" t="s">
        <v>136</v>
      </c>
      <c r="M426" s="10" t="s">
        <v>61</v>
      </c>
      <c r="N426" s="71">
        <v>43143</v>
      </c>
      <c r="O426" s="10">
        <v>71850</v>
      </c>
      <c r="P426" s="10">
        <v>179550</v>
      </c>
      <c r="Q426" s="11">
        <f t="shared" si="34"/>
        <v>107700</v>
      </c>
      <c r="R426" s="10">
        <v>23</v>
      </c>
      <c r="S426" s="11">
        <f t="shared" si="35"/>
        <v>4127854.5</v>
      </c>
      <c r="T426" s="12">
        <v>0.01</v>
      </c>
      <c r="U426" s="76" t="str">
        <f>IF(T426&lt;3%,"Low",IF('Main Data'!T426&lt;5%,"Mid",IF('Main Data'!T426&lt;8%,"High","Super")))</f>
        <v>Low</v>
      </c>
      <c r="V426" s="86" t="str">
        <f t="shared" si="36"/>
        <v>Qualified</v>
      </c>
    </row>
    <row r="427" spans="1:22" ht="15.75" customHeight="1" x14ac:dyDescent="0.3">
      <c r="A427" s="9" t="s">
        <v>1090</v>
      </c>
      <c r="B427" s="71">
        <v>43144</v>
      </c>
      <c r="C427" s="10">
        <f t="shared" si="33"/>
        <v>2018</v>
      </c>
      <c r="D427" s="10" t="s">
        <v>1091</v>
      </c>
      <c r="E427" s="10" t="s">
        <v>101</v>
      </c>
      <c r="F427" s="10" t="s">
        <v>71</v>
      </c>
      <c r="G427" s="10" t="s">
        <v>106</v>
      </c>
      <c r="H427" s="10" t="s">
        <v>97</v>
      </c>
      <c r="I427" s="10" t="s">
        <v>107</v>
      </c>
      <c r="J427" s="10" t="s">
        <v>761</v>
      </c>
      <c r="K427" s="10" t="s">
        <v>59</v>
      </c>
      <c r="L427" s="10" t="s">
        <v>60</v>
      </c>
      <c r="M427" s="10" t="s">
        <v>61</v>
      </c>
      <c r="N427" s="71">
        <v>43146</v>
      </c>
      <c r="O427" s="10">
        <v>781050</v>
      </c>
      <c r="P427" s="10">
        <v>1259700</v>
      </c>
      <c r="Q427" s="11">
        <f t="shared" si="34"/>
        <v>478650</v>
      </c>
      <c r="R427" s="10">
        <v>24</v>
      </c>
      <c r="S427" s="11">
        <f t="shared" si="35"/>
        <v>30169815</v>
      </c>
      <c r="T427" s="12">
        <v>0.05</v>
      </c>
      <c r="U427" s="76" t="str">
        <f>IF(T427&lt;3%,"Low",IF('Main Data'!T427&lt;5%,"Mid",IF('Main Data'!T427&lt;8%,"High","Super")))</f>
        <v>High</v>
      </c>
      <c r="V427" s="86" t="str">
        <f t="shared" si="36"/>
        <v>Qualified</v>
      </c>
    </row>
    <row r="428" spans="1:22" ht="15.75" customHeight="1" x14ac:dyDescent="0.3">
      <c r="A428" s="9" t="s">
        <v>1092</v>
      </c>
      <c r="B428" s="71">
        <v>43145</v>
      </c>
      <c r="C428" s="10">
        <f t="shared" si="33"/>
        <v>2018</v>
      </c>
      <c r="D428" s="10" t="s">
        <v>1093</v>
      </c>
      <c r="E428" s="10" t="s">
        <v>1094</v>
      </c>
      <c r="F428" s="10" t="s">
        <v>71</v>
      </c>
      <c r="G428" s="10" t="s">
        <v>55</v>
      </c>
      <c r="H428" s="10" t="s">
        <v>88</v>
      </c>
      <c r="I428" s="10" t="s">
        <v>57</v>
      </c>
      <c r="J428" s="10" t="s">
        <v>118</v>
      </c>
      <c r="K428" s="10" t="s">
        <v>59</v>
      </c>
      <c r="L428" s="10" t="s">
        <v>60</v>
      </c>
      <c r="M428" s="10" t="s">
        <v>61</v>
      </c>
      <c r="N428" s="71">
        <v>43147</v>
      </c>
      <c r="O428" s="10">
        <v>73350</v>
      </c>
      <c r="P428" s="10">
        <v>114600</v>
      </c>
      <c r="Q428" s="11">
        <f t="shared" si="34"/>
        <v>41250</v>
      </c>
      <c r="R428" s="10">
        <v>12</v>
      </c>
      <c r="S428" s="11">
        <f t="shared" si="35"/>
        <v>1372908</v>
      </c>
      <c r="T428" s="12">
        <v>0.02</v>
      </c>
      <c r="U428" s="76" t="str">
        <f>IF(T428&lt;3%,"Low",IF('Main Data'!T428&lt;5%,"Mid",IF('Main Data'!T428&lt;8%,"High","Super")))</f>
        <v>Low</v>
      </c>
      <c r="V428" s="86" t="str">
        <f t="shared" si="36"/>
        <v>Qualified</v>
      </c>
    </row>
    <row r="429" spans="1:22" ht="15.75" customHeight="1" x14ac:dyDescent="0.3">
      <c r="A429" s="9" t="s">
        <v>1095</v>
      </c>
      <c r="B429" s="71">
        <v>43146</v>
      </c>
      <c r="C429" s="10">
        <f t="shared" si="33"/>
        <v>2018</v>
      </c>
      <c r="D429" s="10" t="s">
        <v>1096</v>
      </c>
      <c r="E429" s="10" t="s">
        <v>813</v>
      </c>
      <c r="F429" s="10" t="s">
        <v>54</v>
      </c>
      <c r="G429" s="10" t="s">
        <v>87</v>
      </c>
      <c r="H429" s="10" t="s">
        <v>65</v>
      </c>
      <c r="I429" s="10" t="s">
        <v>92</v>
      </c>
      <c r="J429" s="10" t="s">
        <v>173</v>
      </c>
      <c r="K429" s="10" t="s">
        <v>59</v>
      </c>
      <c r="L429" s="10" t="s">
        <v>67</v>
      </c>
      <c r="M429" s="10" t="s">
        <v>61</v>
      </c>
      <c r="N429" s="71">
        <v>43150</v>
      </c>
      <c r="O429" s="10">
        <v>37800</v>
      </c>
      <c r="P429" s="10">
        <v>60000</v>
      </c>
      <c r="Q429" s="11">
        <f t="shared" si="34"/>
        <v>22200</v>
      </c>
      <c r="R429" s="10">
        <v>32</v>
      </c>
      <c r="S429" s="11">
        <f t="shared" si="35"/>
        <v>1914600</v>
      </c>
      <c r="T429" s="12">
        <v>0.09</v>
      </c>
      <c r="U429" s="76" t="str">
        <f>IF(T429&lt;3%,"Low",IF('Main Data'!T429&lt;5%,"Mid",IF('Main Data'!T429&lt;8%,"High","Super")))</f>
        <v>Super</v>
      </c>
      <c r="V429" s="86" t="str">
        <f t="shared" si="36"/>
        <v>Qualified</v>
      </c>
    </row>
    <row r="430" spans="1:22" ht="15.75" customHeight="1" x14ac:dyDescent="0.3">
      <c r="A430" s="9" t="s">
        <v>1097</v>
      </c>
      <c r="B430" s="71">
        <v>43146</v>
      </c>
      <c r="C430" s="10">
        <f t="shared" si="33"/>
        <v>2018</v>
      </c>
      <c r="D430" s="10" t="s">
        <v>1098</v>
      </c>
      <c r="E430" s="10" t="s">
        <v>1032</v>
      </c>
      <c r="F430" s="10" t="s">
        <v>71</v>
      </c>
      <c r="G430" s="10" t="s">
        <v>87</v>
      </c>
      <c r="H430" s="10" t="s">
        <v>304</v>
      </c>
      <c r="I430" s="10" t="s">
        <v>117</v>
      </c>
      <c r="J430" s="10" t="s">
        <v>410</v>
      </c>
      <c r="K430" s="10" t="s">
        <v>81</v>
      </c>
      <c r="L430" s="10" t="s">
        <v>60</v>
      </c>
      <c r="M430" s="10" t="s">
        <v>61</v>
      </c>
      <c r="N430" s="71">
        <v>43147</v>
      </c>
      <c r="O430" s="10">
        <v>97650</v>
      </c>
      <c r="P430" s="10">
        <v>464700</v>
      </c>
      <c r="Q430" s="11">
        <f t="shared" si="34"/>
        <v>367050</v>
      </c>
      <c r="R430" s="10">
        <v>12</v>
      </c>
      <c r="S430" s="11">
        <f t="shared" si="35"/>
        <v>5576400</v>
      </c>
      <c r="T430" s="12">
        <v>0</v>
      </c>
      <c r="U430" s="76" t="str">
        <f>IF(T430&lt;3%,"Low",IF('Main Data'!T430&lt;5%,"Mid",IF('Main Data'!T430&lt;8%,"High","Super")))</f>
        <v>Low</v>
      </c>
      <c r="V430" s="86" t="str">
        <f t="shared" si="36"/>
        <v>Qualified</v>
      </c>
    </row>
    <row r="431" spans="1:22" ht="15.75" customHeight="1" x14ac:dyDescent="0.3">
      <c r="A431" s="9" t="s">
        <v>1099</v>
      </c>
      <c r="B431" s="71">
        <v>43150</v>
      </c>
      <c r="C431" s="10">
        <f t="shared" si="33"/>
        <v>2018</v>
      </c>
      <c r="D431" s="10" t="s">
        <v>865</v>
      </c>
      <c r="E431" s="10" t="s">
        <v>866</v>
      </c>
      <c r="F431" s="10" t="s">
        <v>261</v>
      </c>
      <c r="G431" s="10" t="s">
        <v>72</v>
      </c>
      <c r="H431" s="10" t="s">
        <v>112</v>
      </c>
      <c r="I431" s="10" t="s">
        <v>117</v>
      </c>
      <c r="J431" s="10" t="s">
        <v>751</v>
      </c>
      <c r="K431" s="10" t="s">
        <v>81</v>
      </c>
      <c r="L431" s="10" t="s">
        <v>459</v>
      </c>
      <c r="M431" s="10" t="s">
        <v>76</v>
      </c>
      <c r="N431" s="71">
        <v>43152</v>
      </c>
      <c r="O431" s="10">
        <v>5669850</v>
      </c>
      <c r="P431" s="10">
        <v>8999850</v>
      </c>
      <c r="Q431" s="11">
        <f t="shared" si="34"/>
        <v>3330000</v>
      </c>
      <c r="R431" s="10">
        <v>41</v>
      </c>
      <c r="S431" s="11">
        <f t="shared" si="35"/>
        <v>368363860.5</v>
      </c>
      <c r="T431" s="12">
        <v>7.0000000000000007E-2</v>
      </c>
      <c r="U431" s="76" t="str">
        <f>IF(T431&lt;3%,"Low",IF('Main Data'!T431&lt;5%,"Mid",IF('Main Data'!T431&lt;8%,"High","Super")))</f>
        <v>High</v>
      </c>
      <c r="V431" s="86" t="str">
        <f t="shared" si="36"/>
        <v>Qualified</v>
      </c>
    </row>
    <row r="432" spans="1:22" ht="15.75" customHeight="1" x14ac:dyDescent="0.3">
      <c r="A432" s="9" t="s">
        <v>1100</v>
      </c>
      <c r="B432" s="71">
        <v>43153</v>
      </c>
      <c r="C432" s="10">
        <f t="shared" si="33"/>
        <v>2018</v>
      </c>
      <c r="D432" s="10" t="s">
        <v>1101</v>
      </c>
      <c r="E432" s="10" t="s">
        <v>1102</v>
      </c>
      <c r="F432" s="10" t="s">
        <v>71</v>
      </c>
      <c r="G432" s="10" t="s">
        <v>55</v>
      </c>
      <c r="H432" s="10" t="s">
        <v>73</v>
      </c>
      <c r="I432" s="10" t="s">
        <v>57</v>
      </c>
      <c r="J432" s="10" t="s">
        <v>751</v>
      </c>
      <c r="K432" s="10" t="s">
        <v>81</v>
      </c>
      <c r="L432" s="10" t="s">
        <v>459</v>
      </c>
      <c r="M432" s="10" t="s">
        <v>61</v>
      </c>
      <c r="N432" s="71">
        <v>43155</v>
      </c>
      <c r="O432" s="10">
        <v>5669850</v>
      </c>
      <c r="P432" s="10">
        <v>8999850</v>
      </c>
      <c r="Q432" s="11">
        <f t="shared" si="34"/>
        <v>3330000</v>
      </c>
      <c r="R432" s="10">
        <v>20</v>
      </c>
      <c r="S432" s="11">
        <f t="shared" si="35"/>
        <v>179367010.5</v>
      </c>
      <c r="T432" s="12">
        <v>7.0000000000000007E-2</v>
      </c>
      <c r="U432" s="76" t="str">
        <f>IF(T432&lt;3%,"Low",IF('Main Data'!T432&lt;5%,"Mid",IF('Main Data'!T432&lt;8%,"High","Super")))</f>
        <v>High</v>
      </c>
      <c r="V432" s="86" t="str">
        <f t="shared" si="36"/>
        <v>Qualified</v>
      </c>
    </row>
    <row r="433" spans="1:22" ht="15.75" customHeight="1" x14ac:dyDescent="0.3">
      <c r="A433" s="9" t="s">
        <v>1103</v>
      </c>
      <c r="B433" s="71">
        <v>43154</v>
      </c>
      <c r="C433" s="10">
        <f t="shared" si="33"/>
        <v>2018</v>
      </c>
      <c r="D433" s="10" t="s">
        <v>1104</v>
      </c>
      <c r="E433" s="10" t="s">
        <v>53</v>
      </c>
      <c r="F433" s="10" t="s">
        <v>54</v>
      </c>
      <c r="G433" s="10" t="s">
        <v>55</v>
      </c>
      <c r="H433" s="10" t="s">
        <v>56</v>
      </c>
      <c r="I433" s="10" t="s">
        <v>74</v>
      </c>
      <c r="J433" s="10" t="s">
        <v>1105</v>
      </c>
      <c r="K433" s="10" t="s">
        <v>59</v>
      </c>
      <c r="L433" s="10" t="s">
        <v>67</v>
      </c>
      <c r="M433" s="10" t="s">
        <v>61</v>
      </c>
      <c r="N433" s="71">
        <v>43155</v>
      </c>
      <c r="O433" s="10">
        <v>14100</v>
      </c>
      <c r="P433" s="10">
        <v>28200</v>
      </c>
      <c r="Q433" s="11">
        <f t="shared" si="34"/>
        <v>14100</v>
      </c>
      <c r="R433" s="10">
        <v>36</v>
      </c>
      <c r="S433" s="11">
        <f t="shared" si="35"/>
        <v>1012380</v>
      </c>
      <c r="T433" s="12">
        <v>0.1</v>
      </c>
      <c r="U433" s="76" t="str">
        <f>IF(T433&lt;3%,"Low",IF('Main Data'!T433&lt;5%,"Mid",IF('Main Data'!T433&lt;8%,"High","Super")))</f>
        <v>Super</v>
      </c>
      <c r="V433" s="86" t="str">
        <f t="shared" si="36"/>
        <v>Qualified</v>
      </c>
    </row>
    <row r="434" spans="1:22" ht="15.75" customHeight="1" x14ac:dyDescent="0.3">
      <c r="A434" s="9" t="s">
        <v>1106</v>
      </c>
      <c r="B434" s="71">
        <v>43159</v>
      </c>
      <c r="C434" s="10">
        <f t="shared" si="33"/>
        <v>2018</v>
      </c>
      <c r="D434" s="10" t="s">
        <v>961</v>
      </c>
      <c r="E434" s="10" t="s">
        <v>962</v>
      </c>
      <c r="F434" s="10" t="s">
        <v>261</v>
      </c>
      <c r="G434" s="10" t="s">
        <v>87</v>
      </c>
      <c r="H434" s="10" t="s">
        <v>97</v>
      </c>
      <c r="I434" s="10" t="s">
        <v>107</v>
      </c>
      <c r="J434" s="10" t="s">
        <v>573</v>
      </c>
      <c r="K434" s="10" t="s">
        <v>81</v>
      </c>
      <c r="L434" s="10" t="s">
        <v>60</v>
      </c>
      <c r="M434" s="10" t="s">
        <v>61</v>
      </c>
      <c r="N434" s="71">
        <v>43161</v>
      </c>
      <c r="O434" s="10">
        <v>936000</v>
      </c>
      <c r="P434" s="10">
        <v>2339850</v>
      </c>
      <c r="Q434" s="11">
        <f t="shared" si="34"/>
        <v>1403850</v>
      </c>
      <c r="R434" s="10">
        <v>6</v>
      </c>
      <c r="S434" s="11">
        <f t="shared" si="35"/>
        <v>13992303</v>
      </c>
      <c r="T434" s="12">
        <v>0.02</v>
      </c>
      <c r="U434" s="76" t="str">
        <f>IF(T434&lt;3%,"Low",IF('Main Data'!T434&lt;5%,"Mid",IF('Main Data'!T434&lt;8%,"High","Super")))</f>
        <v>Low</v>
      </c>
      <c r="V434" s="86" t="str">
        <f t="shared" si="36"/>
        <v>Qualified</v>
      </c>
    </row>
    <row r="435" spans="1:22" ht="15.75" customHeight="1" x14ac:dyDescent="0.3">
      <c r="A435" s="9" t="s">
        <v>1107</v>
      </c>
      <c r="B435" s="71">
        <v>43159</v>
      </c>
      <c r="C435" s="10">
        <f t="shared" si="33"/>
        <v>2018</v>
      </c>
      <c r="D435" s="10" t="s">
        <v>1108</v>
      </c>
      <c r="E435" s="10" t="s">
        <v>990</v>
      </c>
      <c r="F435" s="10" t="s">
        <v>71</v>
      </c>
      <c r="G435" s="10" t="s">
        <v>87</v>
      </c>
      <c r="H435" s="10" t="s">
        <v>316</v>
      </c>
      <c r="I435" s="10" t="s">
        <v>92</v>
      </c>
      <c r="J435" s="10" t="s">
        <v>419</v>
      </c>
      <c r="K435" s="10" t="s">
        <v>59</v>
      </c>
      <c r="L435" s="10" t="s">
        <v>60</v>
      </c>
      <c r="M435" s="10" t="s">
        <v>61</v>
      </c>
      <c r="N435" s="71">
        <v>43164</v>
      </c>
      <c r="O435" s="10">
        <v>66900</v>
      </c>
      <c r="P435" s="10">
        <v>163350</v>
      </c>
      <c r="Q435" s="11">
        <f t="shared" si="34"/>
        <v>96450</v>
      </c>
      <c r="R435" s="10">
        <v>8</v>
      </c>
      <c r="S435" s="11">
        <f t="shared" si="35"/>
        <v>1292098.5</v>
      </c>
      <c r="T435" s="12">
        <v>0.09</v>
      </c>
      <c r="U435" s="76" t="str">
        <f>IF(T435&lt;3%,"Low",IF('Main Data'!T435&lt;5%,"Mid",IF('Main Data'!T435&lt;8%,"High","Super")))</f>
        <v>Super</v>
      </c>
      <c r="V435" s="86" t="str">
        <f t="shared" si="36"/>
        <v>Not Qualified</v>
      </c>
    </row>
    <row r="436" spans="1:22" ht="15.75" customHeight="1" x14ac:dyDescent="0.3">
      <c r="A436" s="9" t="s">
        <v>1109</v>
      </c>
      <c r="B436" s="71">
        <v>43160</v>
      </c>
      <c r="C436" s="10">
        <f t="shared" si="33"/>
        <v>2018</v>
      </c>
      <c r="D436" s="10" t="s">
        <v>110</v>
      </c>
      <c r="E436" s="10" t="s">
        <v>111</v>
      </c>
      <c r="F436" s="10" t="s">
        <v>71</v>
      </c>
      <c r="G436" s="10" t="s">
        <v>72</v>
      </c>
      <c r="H436" s="10" t="s">
        <v>112</v>
      </c>
      <c r="I436" s="10" t="s">
        <v>57</v>
      </c>
      <c r="J436" s="10" t="s">
        <v>468</v>
      </c>
      <c r="K436" s="10" t="s">
        <v>59</v>
      </c>
      <c r="L436" s="10" t="s">
        <v>67</v>
      </c>
      <c r="M436" s="10" t="s">
        <v>61</v>
      </c>
      <c r="N436" s="71">
        <v>43162</v>
      </c>
      <c r="O436" s="10">
        <v>13950</v>
      </c>
      <c r="P436" s="10">
        <v>22200</v>
      </c>
      <c r="Q436" s="11">
        <f t="shared" si="34"/>
        <v>8250</v>
      </c>
      <c r="R436" s="10">
        <v>28</v>
      </c>
      <c r="S436" s="11">
        <f t="shared" si="35"/>
        <v>620712</v>
      </c>
      <c r="T436" s="12">
        <v>0.04</v>
      </c>
      <c r="U436" s="76" t="str">
        <f>IF(T436&lt;3%,"Low",IF('Main Data'!T436&lt;5%,"Mid",IF('Main Data'!T436&lt;8%,"High","Super")))</f>
        <v>Mid</v>
      </c>
      <c r="V436" s="86" t="str">
        <f t="shared" si="36"/>
        <v>Qualified</v>
      </c>
    </row>
    <row r="437" spans="1:22" ht="15.75" customHeight="1" x14ac:dyDescent="0.3">
      <c r="A437" s="9" t="s">
        <v>1110</v>
      </c>
      <c r="B437" s="71">
        <v>43161</v>
      </c>
      <c r="C437" s="10">
        <f t="shared" si="33"/>
        <v>2018</v>
      </c>
      <c r="D437" s="10" t="s">
        <v>1048</v>
      </c>
      <c r="E437" s="10" t="s">
        <v>101</v>
      </c>
      <c r="F437" s="10" t="s">
        <v>71</v>
      </c>
      <c r="G437" s="10" t="s">
        <v>72</v>
      </c>
      <c r="H437" s="10" t="s">
        <v>97</v>
      </c>
      <c r="I437" s="10" t="s">
        <v>74</v>
      </c>
      <c r="J437" s="10" t="s">
        <v>390</v>
      </c>
      <c r="K437" s="10" t="s">
        <v>59</v>
      </c>
      <c r="L437" s="10" t="s">
        <v>67</v>
      </c>
      <c r="M437" s="10" t="s">
        <v>61</v>
      </c>
      <c r="N437" s="71">
        <v>43163</v>
      </c>
      <c r="O437" s="10">
        <v>19650</v>
      </c>
      <c r="P437" s="10">
        <v>42600</v>
      </c>
      <c r="Q437" s="11">
        <f t="shared" si="34"/>
        <v>22950</v>
      </c>
      <c r="R437" s="10">
        <v>12</v>
      </c>
      <c r="S437" s="11">
        <f t="shared" si="35"/>
        <v>506940</v>
      </c>
      <c r="T437" s="12">
        <v>0.1</v>
      </c>
      <c r="U437" s="76" t="str">
        <f>IF(T437&lt;3%,"Low",IF('Main Data'!T437&lt;5%,"Mid",IF('Main Data'!T437&lt;8%,"High","Super")))</f>
        <v>Super</v>
      </c>
      <c r="V437" s="86" t="str">
        <f t="shared" si="36"/>
        <v>Qualified</v>
      </c>
    </row>
    <row r="438" spans="1:22" ht="15.75" customHeight="1" x14ac:dyDescent="0.3">
      <c r="A438" s="9" t="s">
        <v>1111</v>
      </c>
      <c r="B438" s="71">
        <v>43162</v>
      </c>
      <c r="C438" s="10">
        <f t="shared" si="33"/>
        <v>2018</v>
      </c>
      <c r="D438" s="10" t="s">
        <v>1089</v>
      </c>
      <c r="E438" s="10" t="s">
        <v>251</v>
      </c>
      <c r="F438" s="10" t="s">
        <v>71</v>
      </c>
      <c r="G438" s="10" t="s">
        <v>72</v>
      </c>
      <c r="H438" s="10" t="s">
        <v>122</v>
      </c>
      <c r="I438" s="10" t="s">
        <v>117</v>
      </c>
      <c r="J438" s="10" t="s">
        <v>471</v>
      </c>
      <c r="K438" s="10" t="s">
        <v>59</v>
      </c>
      <c r="L438" s="10" t="s">
        <v>60</v>
      </c>
      <c r="M438" s="10" t="s">
        <v>76</v>
      </c>
      <c r="N438" s="71">
        <v>43164</v>
      </c>
      <c r="O438" s="10">
        <v>1015950.0000000001</v>
      </c>
      <c r="P438" s="10">
        <v>2478000</v>
      </c>
      <c r="Q438" s="11">
        <f t="shared" si="34"/>
        <v>1462050</v>
      </c>
      <c r="R438" s="10">
        <v>46</v>
      </c>
      <c r="S438" s="11">
        <f t="shared" si="35"/>
        <v>113938440</v>
      </c>
      <c r="T438" s="12">
        <v>0.02</v>
      </c>
      <c r="U438" s="76" t="str">
        <f>IF(T438&lt;3%,"Low",IF('Main Data'!T438&lt;5%,"Mid",IF('Main Data'!T438&lt;8%,"High","Super")))</f>
        <v>Low</v>
      </c>
      <c r="V438" s="86" t="str">
        <f t="shared" si="36"/>
        <v>Qualified</v>
      </c>
    </row>
    <row r="439" spans="1:22" ht="15.75" customHeight="1" x14ac:dyDescent="0.3">
      <c r="A439" s="9" t="s">
        <v>1112</v>
      </c>
      <c r="B439" s="71">
        <v>43164</v>
      </c>
      <c r="C439" s="10">
        <f t="shared" si="33"/>
        <v>2018</v>
      </c>
      <c r="D439" s="10" t="s">
        <v>452</v>
      </c>
      <c r="E439" s="10" t="s">
        <v>215</v>
      </c>
      <c r="F439" s="10" t="s">
        <v>71</v>
      </c>
      <c r="G439" s="10" t="s">
        <v>55</v>
      </c>
      <c r="H439" s="10" t="s">
        <v>146</v>
      </c>
      <c r="I439" s="10" t="s">
        <v>117</v>
      </c>
      <c r="J439" s="10" t="s">
        <v>190</v>
      </c>
      <c r="K439" s="10" t="s">
        <v>81</v>
      </c>
      <c r="L439" s="10" t="s">
        <v>60</v>
      </c>
      <c r="M439" s="10" t="s">
        <v>61</v>
      </c>
      <c r="N439" s="71">
        <v>43166</v>
      </c>
      <c r="O439" s="10">
        <v>480300.00000000006</v>
      </c>
      <c r="P439" s="10">
        <v>2287200</v>
      </c>
      <c r="Q439" s="11">
        <f t="shared" si="34"/>
        <v>1806900</v>
      </c>
      <c r="R439" s="10">
        <v>29</v>
      </c>
      <c r="S439" s="11">
        <f t="shared" si="35"/>
        <v>66122952</v>
      </c>
      <c r="T439" s="12">
        <v>0.09</v>
      </c>
      <c r="U439" s="76" t="str">
        <f>IF(T439&lt;3%,"Low",IF('Main Data'!T439&lt;5%,"Mid",IF('Main Data'!T439&lt;8%,"High","Super")))</f>
        <v>Super</v>
      </c>
      <c r="V439" s="86" t="str">
        <f t="shared" si="36"/>
        <v>Qualified</v>
      </c>
    </row>
    <row r="440" spans="1:22" ht="15.75" customHeight="1" x14ac:dyDescent="0.3">
      <c r="A440" s="9" t="s">
        <v>1113</v>
      </c>
      <c r="B440" s="71">
        <v>43165</v>
      </c>
      <c r="C440" s="10">
        <f t="shared" si="33"/>
        <v>2018</v>
      </c>
      <c r="D440" s="10" t="s">
        <v>1114</v>
      </c>
      <c r="E440" s="10" t="s">
        <v>1115</v>
      </c>
      <c r="F440" s="10" t="s">
        <v>71</v>
      </c>
      <c r="G440" s="10" t="s">
        <v>55</v>
      </c>
      <c r="H440" s="10" t="s">
        <v>73</v>
      </c>
      <c r="I440" s="10" t="s">
        <v>57</v>
      </c>
      <c r="J440" s="10" t="s">
        <v>234</v>
      </c>
      <c r="K440" s="10" t="s">
        <v>59</v>
      </c>
      <c r="L440" s="10" t="s">
        <v>60</v>
      </c>
      <c r="M440" s="10" t="s">
        <v>61</v>
      </c>
      <c r="N440" s="71">
        <v>43165</v>
      </c>
      <c r="O440" s="10">
        <v>208200</v>
      </c>
      <c r="P440" s="10">
        <v>335700</v>
      </c>
      <c r="Q440" s="11">
        <f t="shared" si="34"/>
        <v>127500</v>
      </c>
      <c r="R440" s="10">
        <v>10</v>
      </c>
      <c r="S440" s="11">
        <f t="shared" si="35"/>
        <v>3353643</v>
      </c>
      <c r="T440" s="12">
        <v>0.01</v>
      </c>
      <c r="U440" s="76" t="str">
        <f>IF(T440&lt;3%,"Low",IF('Main Data'!T440&lt;5%,"Mid",IF('Main Data'!T440&lt;8%,"High","Super")))</f>
        <v>Low</v>
      </c>
      <c r="V440" s="86" t="str">
        <f t="shared" si="36"/>
        <v>Qualified</v>
      </c>
    </row>
    <row r="441" spans="1:22" ht="15.75" customHeight="1" x14ac:dyDescent="0.3">
      <c r="A441" s="9" t="s">
        <v>1116</v>
      </c>
      <c r="B441" s="71">
        <v>43165</v>
      </c>
      <c r="C441" s="10">
        <f t="shared" si="33"/>
        <v>2018</v>
      </c>
      <c r="D441" s="10" t="s">
        <v>670</v>
      </c>
      <c r="E441" s="10" t="s">
        <v>462</v>
      </c>
      <c r="F441" s="10" t="s">
        <v>71</v>
      </c>
      <c r="G441" s="10" t="s">
        <v>87</v>
      </c>
      <c r="H441" s="10" t="s">
        <v>112</v>
      </c>
      <c r="I441" s="10" t="s">
        <v>74</v>
      </c>
      <c r="J441" s="10" t="s">
        <v>390</v>
      </c>
      <c r="K441" s="10" t="s">
        <v>59</v>
      </c>
      <c r="L441" s="10" t="s">
        <v>67</v>
      </c>
      <c r="M441" s="10" t="s">
        <v>61</v>
      </c>
      <c r="N441" s="71">
        <v>43167</v>
      </c>
      <c r="O441" s="10">
        <v>19650</v>
      </c>
      <c r="P441" s="10">
        <v>42600</v>
      </c>
      <c r="Q441" s="11">
        <f t="shared" si="34"/>
        <v>22950</v>
      </c>
      <c r="R441" s="10">
        <v>39</v>
      </c>
      <c r="S441" s="11">
        <f t="shared" si="35"/>
        <v>1659270</v>
      </c>
      <c r="T441" s="12">
        <v>0.05</v>
      </c>
      <c r="U441" s="76" t="str">
        <f>IF(T441&lt;3%,"Low",IF('Main Data'!T441&lt;5%,"Mid",IF('Main Data'!T441&lt;8%,"High","Super")))</f>
        <v>High</v>
      </c>
      <c r="V441" s="86" t="str">
        <f t="shared" si="36"/>
        <v>Qualified</v>
      </c>
    </row>
    <row r="442" spans="1:22" ht="15.75" customHeight="1" x14ac:dyDescent="0.3">
      <c r="A442" s="9" t="s">
        <v>1117</v>
      </c>
      <c r="B442" s="71">
        <v>43166</v>
      </c>
      <c r="C442" s="10">
        <f t="shared" si="33"/>
        <v>2018</v>
      </c>
      <c r="D442" s="10" t="s">
        <v>1118</v>
      </c>
      <c r="E442" s="10" t="s">
        <v>1119</v>
      </c>
      <c r="F442" s="10" t="s">
        <v>71</v>
      </c>
      <c r="G442" s="10" t="s">
        <v>106</v>
      </c>
      <c r="H442" s="10" t="s">
        <v>185</v>
      </c>
      <c r="I442" s="10" t="s">
        <v>74</v>
      </c>
      <c r="J442" s="10" t="s">
        <v>291</v>
      </c>
      <c r="K442" s="10" t="s">
        <v>59</v>
      </c>
      <c r="L442" s="10" t="s">
        <v>60</v>
      </c>
      <c r="M442" s="10" t="s">
        <v>76</v>
      </c>
      <c r="N442" s="71">
        <v>43169</v>
      </c>
      <c r="O442" s="10">
        <v>133800</v>
      </c>
      <c r="P442" s="10">
        <v>446100</v>
      </c>
      <c r="Q442" s="11">
        <f t="shared" si="34"/>
        <v>312300</v>
      </c>
      <c r="R442" s="10">
        <v>34</v>
      </c>
      <c r="S442" s="11">
        <f t="shared" si="35"/>
        <v>15127251</v>
      </c>
      <c r="T442" s="12">
        <v>0.09</v>
      </c>
      <c r="U442" s="76" t="str">
        <f>IF(T442&lt;3%,"Low",IF('Main Data'!T442&lt;5%,"Mid",IF('Main Data'!T442&lt;8%,"High","Super")))</f>
        <v>Super</v>
      </c>
      <c r="V442" s="86" t="str">
        <f t="shared" si="36"/>
        <v>Qualified</v>
      </c>
    </row>
    <row r="443" spans="1:22" ht="15.75" customHeight="1" x14ac:dyDescent="0.3">
      <c r="A443" s="9" t="s">
        <v>1120</v>
      </c>
      <c r="B443" s="71">
        <v>43166</v>
      </c>
      <c r="C443" s="10">
        <f t="shared" si="33"/>
        <v>2018</v>
      </c>
      <c r="D443" s="10" t="s">
        <v>339</v>
      </c>
      <c r="E443" s="10" t="s">
        <v>340</v>
      </c>
      <c r="F443" s="10" t="s">
        <v>54</v>
      </c>
      <c r="G443" s="10" t="s">
        <v>87</v>
      </c>
      <c r="H443" s="10" t="s">
        <v>65</v>
      </c>
      <c r="I443" s="10" t="s">
        <v>92</v>
      </c>
      <c r="J443" s="10" t="s">
        <v>406</v>
      </c>
      <c r="K443" s="10" t="s">
        <v>81</v>
      </c>
      <c r="L443" s="10" t="s">
        <v>82</v>
      </c>
      <c r="M443" s="10" t="s">
        <v>83</v>
      </c>
      <c r="N443" s="71">
        <v>43170</v>
      </c>
      <c r="O443" s="10">
        <v>4184850</v>
      </c>
      <c r="P443" s="10">
        <v>6749850</v>
      </c>
      <c r="Q443" s="11">
        <f t="shared" si="34"/>
        <v>2565000</v>
      </c>
      <c r="R443" s="10">
        <v>34</v>
      </c>
      <c r="S443" s="11">
        <f t="shared" si="35"/>
        <v>229359903</v>
      </c>
      <c r="T443" s="12">
        <v>0.02</v>
      </c>
      <c r="U443" s="76" t="str">
        <f>IF(T443&lt;3%,"Low",IF('Main Data'!T443&lt;5%,"Mid",IF('Main Data'!T443&lt;8%,"High","Super")))</f>
        <v>Low</v>
      </c>
      <c r="V443" s="86" t="str">
        <f t="shared" si="36"/>
        <v>Qualified</v>
      </c>
    </row>
    <row r="444" spans="1:22" ht="15.75" customHeight="1" x14ac:dyDescent="0.3">
      <c r="A444" s="9" t="s">
        <v>1121</v>
      </c>
      <c r="B444" s="71">
        <v>43169</v>
      </c>
      <c r="C444" s="10">
        <f t="shared" si="33"/>
        <v>2018</v>
      </c>
      <c r="D444" s="10" t="s">
        <v>1122</v>
      </c>
      <c r="E444" s="10" t="s">
        <v>145</v>
      </c>
      <c r="F444" s="10" t="s">
        <v>71</v>
      </c>
      <c r="G444" s="10" t="s">
        <v>72</v>
      </c>
      <c r="H444" s="10" t="s">
        <v>146</v>
      </c>
      <c r="I444" s="10" t="s">
        <v>57</v>
      </c>
      <c r="J444" s="10" t="s">
        <v>197</v>
      </c>
      <c r="K444" s="10" t="s">
        <v>81</v>
      </c>
      <c r="L444" s="10" t="s">
        <v>60</v>
      </c>
      <c r="M444" s="10" t="s">
        <v>61</v>
      </c>
      <c r="N444" s="71">
        <v>43171</v>
      </c>
      <c r="O444" s="10">
        <v>124650.00000000001</v>
      </c>
      <c r="P444" s="10">
        <v>239700</v>
      </c>
      <c r="Q444" s="11">
        <f t="shared" si="34"/>
        <v>115049.99999999999</v>
      </c>
      <c r="R444" s="10">
        <v>5</v>
      </c>
      <c r="S444" s="11">
        <f t="shared" si="35"/>
        <v>1179324</v>
      </c>
      <c r="T444" s="12">
        <v>0.08</v>
      </c>
      <c r="U444" s="76" t="str">
        <f>IF(T444&lt;3%,"Low",IF('Main Data'!T444&lt;5%,"Mid",IF('Main Data'!T444&lt;8%,"High","Super")))</f>
        <v>Super</v>
      </c>
      <c r="V444" s="86" t="str">
        <f t="shared" si="36"/>
        <v>Not Qualified</v>
      </c>
    </row>
    <row r="445" spans="1:22" ht="15.75" customHeight="1" x14ac:dyDescent="0.3">
      <c r="A445" s="9" t="s">
        <v>1123</v>
      </c>
      <c r="B445" s="71">
        <v>43173</v>
      </c>
      <c r="C445" s="10">
        <f t="shared" si="33"/>
        <v>2018</v>
      </c>
      <c r="D445" s="10" t="s">
        <v>1124</v>
      </c>
      <c r="E445" s="10" t="s">
        <v>601</v>
      </c>
      <c r="F445" s="10" t="s">
        <v>71</v>
      </c>
      <c r="G445" s="10" t="s">
        <v>55</v>
      </c>
      <c r="H445" s="10" t="s">
        <v>122</v>
      </c>
      <c r="I445" s="10" t="s">
        <v>57</v>
      </c>
      <c r="J445" s="10" t="s">
        <v>510</v>
      </c>
      <c r="K445" s="10" t="s">
        <v>59</v>
      </c>
      <c r="L445" s="10" t="s">
        <v>67</v>
      </c>
      <c r="M445" s="10" t="s">
        <v>76</v>
      </c>
      <c r="N445" s="71">
        <v>43175</v>
      </c>
      <c r="O445" s="10">
        <v>49800</v>
      </c>
      <c r="P445" s="10">
        <v>77700</v>
      </c>
      <c r="Q445" s="11">
        <f t="shared" si="34"/>
        <v>27900</v>
      </c>
      <c r="R445" s="10">
        <v>9</v>
      </c>
      <c r="S445" s="11">
        <f t="shared" si="35"/>
        <v>692307</v>
      </c>
      <c r="T445" s="12">
        <v>0.09</v>
      </c>
      <c r="U445" s="76" t="str">
        <f>IF(T445&lt;3%,"Low",IF('Main Data'!T445&lt;5%,"Mid",IF('Main Data'!T445&lt;8%,"High","Super")))</f>
        <v>Super</v>
      </c>
      <c r="V445" s="86" t="str">
        <f t="shared" si="36"/>
        <v>Not Qualified</v>
      </c>
    </row>
    <row r="446" spans="1:22" ht="15.75" customHeight="1" x14ac:dyDescent="0.3">
      <c r="A446" s="9" t="s">
        <v>1125</v>
      </c>
      <c r="B446" s="71">
        <v>43174</v>
      </c>
      <c r="C446" s="10">
        <f t="shared" si="33"/>
        <v>2018</v>
      </c>
      <c r="D446" s="10" t="s">
        <v>865</v>
      </c>
      <c r="E446" s="10" t="s">
        <v>866</v>
      </c>
      <c r="F446" s="10" t="s">
        <v>261</v>
      </c>
      <c r="G446" s="10" t="s">
        <v>72</v>
      </c>
      <c r="H446" s="10" t="s">
        <v>112</v>
      </c>
      <c r="I446" s="10" t="s">
        <v>92</v>
      </c>
      <c r="J446" s="10" t="s">
        <v>426</v>
      </c>
      <c r="K446" s="10" t="s">
        <v>59</v>
      </c>
      <c r="L446" s="10" t="s">
        <v>67</v>
      </c>
      <c r="M446" s="10" t="s">
        <v>76</v>
      </c>
      <c r="N446" s="71">
        <v>43178</v>
      </c>
      <c r="O446" s="10">
        <v>29250</v>
      </c>
      <c r="P446" s="10">
        <v>59700</v>
      </c>
      <c r="Q446" s="11">
        <f t="shared" si="34"/>
        <v>30450</v>
      </c>
      <c r="R446" s="10">
        <v>4</v>
      </c>
      <c r="S446" s="11">
        <f t="shared" si="35"/>
        <v>237606</v>
      </c>
      <c r="T446" s="12">
        <v>0.02</v>
      </c>
      <c r="U446" s="76" t="str">
        <f>IF(T446&lt;3%,"Low",IF('Main Data'!T446&lt;5%,"Mid",IF('Main Data'!T446&lt;8%,"High","Super")))</f>
        <v>Low</v>
      </c>
      <c r="V446" s="86" t="str">
        <f t="shared" si="36"/>
        <v>Not Qualified</v>
      </c>
    </row>
    <row r="447" spans="1:22" ht="15.75" customHeight="1" x14ac:dyDescent="0.3">
      <c r="A447" s="9" t="s">
        <v>1126</v>
      </c>
      <c r="B447" s="71">
        <v>43174</v>
      </c>
      <c r="C447" s="10">
        <f t="shared" si="33"/>
        <v>2018</v>
      </c>
      <c r="D447" s="10" t="s">
        <v>423</v>
      </c>
      <c r="E447" s="10" t="s">
        <v>424</v>
      </c>
      <c r="F447" s="10" t="s">
        <v>54</v>
      </c>
      <c r="G447" s="10" t="s">
        <v>106</v>
      </c>
      <c r="H447" s="10" t="s">
        <v>56</v>
      </c>
      <c r="I447" s="10" t="s">
        <v>92</v>
      </c>
      <c r="J447" s="10" t="s">
        <v>598</v>
      </c>
      <c r="K447" s="10" t="s">
        <v>59</v>
      </c>
      <c r="L447" s="10" t="s">
        <v>136</v>
      </c>
      <c r="M447" s="10" t="s">
        <v>61</v>
      </c>
      <c r="N447" s="71">
        <v>43181</v>
      </c>
      <c r="O447" s="10">
        <v>252000</v>
      </c>
      <c r="P447" s="10">
        <v>614550</v>
      </c>
      <c r="Q447" s="11">
        <f t="shared" si="34"/>
        <v>362550</v>
      </c>
      <c r="R447" s="10">
        <v>47</v>
      </c>
      <c r="S447" s="11">
        <f t="shared" si="35"/>
        <v>28859268</v>
      </c>
      <c r="T447" s="12">
        <v>0.04</v>
      </c>
      <c r="U447" s="76" t="str">
        <f>IF(T447&lt;3%,"Low",IF('Main Data'!T447&lt;5%,"Mid",IF('Main Data'!T447&lt;8%,"High","Super")))</f>
        <v>Mid</v>
      </c>
      <c r="V447" s="86" t="str">
        <f t="shared" si="36"/>
        <v>Qualified</v>
      </c>
    </row>
    <row r="448" spans="1:22" ht="15.75" customHeight="1" x14ac:dyDescent="0.3">
      <c r="A448" s="9" t="s">
        <v>1127</v>
      </c>
      <c r="B448" s="71">
        <v>43177</v>
      </c>
      <c r="C448" s="10">
        <f t="shared" si="33"/>
        <v>2018</v>
      </c>
      <c r="D448" s="10" t="s">
        <v>1128</v>
      </c>
      <c r="E448" s="10" t="s">
        <v>189</v>
      </c>
      <c r="F448" s="10" t="s">
        <v>54</v>
      </c>
      <c r="G448" s="10" t="s">
        <v>55</v>
      </c>
      <c r="H448" s="10" t="s">
        <v>56</v>
      </c>
      <c r="I448" s="10" t="s">
        <v>117</v>
      </c>
      <c r="J448" s="10" t="s">
        <v>546</v>
      </c>
      <c r="K448" s="10" t="s">
        <v>59</v>
      </c>
      <c r="L448" s="10" t="s">
        <v>60</v>
      </c>
      <c r="M448" s="10" t="s">
        <v>61</v>
      </c>
      <c r="N448" s="71">
        <v>43178</v>
      </c>
      <c r="O448" s="10">
        <v>224250</v>
      </c>
      <c r="P448" s="10">
        <v>521399.99999999994</v>
      </c>
      <c r="Q448" s="11">
        <f t="shared" si="34"/>
        <v>297149.99999999994</v>
      </c>
      <c r="R448" s="10">
        <v>8</v>
      </c>
      <c r="S448" s="11">
        <f t="shared" si="35"/>
        <v>4134701.9999999995</v>
      </c>
      <c r="T448" s="12">
        <v>7.0000000000000007E-2</v>
      </c>
      <c r="U448" s="76" t="str">
        <f>IF(T448&lt;3%,"Low",IF('Main Data'!T448&lt;5%,"Mid",IF('Main Data'!T448&lt;8%,"High","Super")))</f>
        <v>High</v>
      </c>
      <c r="V448" s="86" t="str">
        <f t="shared" si="36"/>
        <v>Qualified</v>
      </c>
    </row>
    <row r="449" spans="1:22" ht="15.75" customHeight="1" x14ac:dyDescent="0.3">
      <c r="A449" s="9" t="s">
        <v>1129</v>
      </c>
      <c r="B449" s="71">
        <v>43178</v>
      </c>
      <c r="C449" s="10">
        <f t="shared" si="33"/>
        <v>2018</v>
      </c>
      <c r="D449" s="10" t="s">
        <v>314</v>
      </c>
      <c r="E449" s="10" t="s">
        <v>315</v>
      </c>
      <c r="F449" s="10" t="s">
        <v>71</v>
      </c>
      <c r="G449" s="10" t="s">
        <v>72</v>
      </c>
      <c r="H449" s="10" t="s">
        <v>316</v>
      </c>
      <c r="I449" s="10" t="s">
        <v>117</v>
      </c>
      <c r="J449" s="10" t="s">
        <v>284</v>
      </c>
      <c r="K449" s="10" t="s">
        <v>59</v>
      </c>
      <c r="L449" s="10" t="s">
        <v>60</v>
      </c>
      <c r="M449" s="10" t="s">
        <v>76</v>
      </c>
      <c r="N449" s="71">
        <v>43179</v>
      </c>
      <c r="O449" s="10">
        <v>33750</v>
      </c>
      <c r="P449" s="10">
        <v>55350</v>
      </c>
      <c r="Q449" s="11">
        <f t="shared" si="34"/>
        <v>21600</v>
      </c>
      <c r="R449" s="10">
        <v>41</v>
      </c>
      <c r="S449" s="11">
        <f t="shared" si="35"/>
        <v>2264922</v>
      </c>
      <c r="T449" s="12">
        <v>0.08</v>
      </c>
      <c r="U449" s="76" t="str">
        <f>IF(T449&lt;3%,"Low",IF('Main Data'!T449&lt;5%,"Mid",IF('Main Data'!T449&lt;8%,"High","Super")))</f>
        <v>Super</v>
      </c>
      <c r="V449" s="86" t="str">
        <f t="shared" si="36"/>
        <v>Qualified</v>
      </c>
    </row>
    <row r="450" spans="1:22" ht="15.75" customHeight="1" x14ac:dyDescent="0.3">
      <c r="A450" s="9" t="s">
        <v>1130</v>
      </c>
      <c r="B450" s="71">
        <v>43179</v>
      </c>
      <c r="C450" s="10">
        <f t="shared" si="33"/>
        <v>2018</v>
      </c>
      <c r="D450" s="10" t="s">
        <v>1131</v>
      </c>
      <c r="E450" s="10" t="s">
        <v>756</v>
      </c>
      <c r="F450" s="10" t="s">
        <v>71</v>
      </c>
      <c r="G450" s="10" t="s">
        <v>87</v>
      </c>
      <c r="H450" s="10" t="s">
        <v>146</v>
      </c>
      <c r="I450" s="10" t="s">
        <v>107</v>
      </c>
      <c r="J450" s="10" t="s">
        <v>954</v>
      </c>
      <c r="K450" s="10" t="s">
        <v>59</v>
      </c>
      <c r="L450" s="10" t="s">
        <v>60</v>
      </c>
      <c r="M450" s="10" t="s">
        <v>76</v>
      </c>
      <c r="N450" s="71">
        <v>43181</v>
      </c>
      <c r="O450" s="10">
        <v>27300</v>
      </c>
      <c r="P450" s="10">
        <v>42600</v>
      </c>
      <c r="Q450" s="11">
        <f t="shared" si="34"/>
        <v>15300</v>
      </c>
      <c r="R450" s="10">
        <v>21</v>
      </c>
      <c r="S450" s="11">
        <f t="shared" si="35"/>
        <v>894174</v>
      </c>
      <c r="T450" s="12">
        <v>0.01</v>
      </c>
      <c r="U450" s="76" t="str">
        <f>IF(T450&lt;3%,"Low",IF('Main Data'!T450&lt;5%,"Mid",IF('Main Data'!T450&lt;8%,"High","Super")))</f>
        <v>Low</v>
      </c>
      <c r="V450" s="86" t="str">
        <f t="shared" si="36"/>
        <v>Qualified</v>
      </c>
    </row>
    <row r="451" spans="1:22" ht="15.75" customHeight="1" x14ac:dyDescent="0.3">
      <c r="A451" s="9" t="s">
        <v>1132</v>
      </c>
      <c r="B451" s="71">
        <v>43181</v>
      </c>
      <c r="C451" s="10">
        <f t="shared" si="33"/>
        <v>2018</v>
      </c>
      <c r="D451" s="10" t="s">
        <v>1133</v>
      </c>
      <c r="E451" s="10" t="s">
        <v>607</v>
      </c>
      <c r="F451" s="10" t="s">
        <v>71</v>
      </c>
      <c r="G451" s="10" t="s">
        <v>106</v>
      </c>
      <c r="H451" s="10" t="s">
        <v>185</v>
      </c>
      <c r="I451" s="10" t="s">
        <v>57</v>
      </c>
      <c r="J451" s="10" t="s">
        <v>320</v>
      </c>
      <c r="K451" s="10" t="s">
        <v>59</v>
      </c>
      <c r="L451" s="10" t="s">
        <v>60</v>
      </c>
      <c r="M451" s="10" t="s">
        <v>61</v>
      </c>
      <c r="N451" s="71">
        <v>43183</v>
      </c>
      <c r="O451" s="10">
        <v>2682450</v>
      </c>
      <c r="P451" s="10">
        <v>6238200</v>
      </c>
      <c r="Q451" s="11">
        <f t="shared" si="34"/>
        <v>3555750</v>
      </c>
      <c r="R451" s="10">
        <v>4</v>
      </c>
      <c r="S451" s="11">
        <f t="shared" si="35"/>
        <v>24765654</v>
      </c>
      <c r="T451" s="12">
        <v>0.03</v>
      </c>
      <c r="U451" s="76" t="str">
        <f>IF(T451&lt;3%,"Low",IF('Main Data'!T451&lt;5%,"Mid",IF('Main Data'!T451&lt;8%,"High","Super")))</f>
        <v>Mid</v>
      </c>
      <c r="V451" s="86" t="str">
        <f t="shared" si="36"/>
        <v>Qualified</v>
      </c>
    </row>
    <row r="452" spans="1:22" ht="15.75" customHeight="1" x14ac:dyDescent="0.3">
      <c r="A452" s="9" t="s">
        <v>1134</v>
      </c>
      <c r="B452" s="71">
        <v>43182</v>
      </c>
      <c r="C452" s="10">
        <f t="shared" si="33"/>
        <v>2018</v>
      </c>
      <c r="D452" s="10" t="s">
        <v>1135</v>
      </c>
      <c r="E452" s="10" t="s">
        <v>364</v>
      </c>
      <c r="F452" s="10" t="s">
        <v>71</v>
      </c>
      <c r="G452" s="10" t="s">
        <v>87</v>
      </c>
      <c r="H452" s="10" t="s">
        <v>97</v>
      </c>
      <c r="I452" s="10" t="s">
        <v>117</v>
      </c>
      <c r="J452" s="10" t="s">
        <v>287</v>
      </c>
      <c r="K452" s="10" t="s">
        <v>59</v>
      </c>
      <c r="L452" s="10" t="s">
        <v>60</v>
      </c>
      <c r="M452" s="10" t="s">
        <v>61</v>
      </c>
      <c r="N452" s="71">
        <v>43184</v>
      </c>
      <c r="O452" s="10">
        <v>185850</v>
      </c>
      <c r="P452" s="10">
        <v>299700</v>
      </c>
      <c r="Q452" s="11">
        <f t="shared" si="34"/>
        <v>113850</v>
      </c>
      <c r="R452" s="10">
        <v>48</v>
      </c>
      <c r="S452" s="11">
        <f t="shared" si="35"/>
        <v>14382603</v>
      </c>
      <c r="T452" s="12">
        <v>0.01</v>
      </c>
      <c r="U452" s="76" t="str">
        <f>IF(T452&lt;3%,"Low",IF('Main Data'!T452&lt;5%,"Mid",IF('Main Data'!T452&lt;8%,"High","Super")))</f>
        <v>Low</v>
      </c>
      <c r="V452" s="86" t="str">
        <f t="shared" si="36"/>
        <v>Qualified</v>
      </c>
    </row>
    <row r="453" spans="1:22" ht="15.75" customHeight="1" x14ac:dyDescent="0.3">
      <c r="A453" s="9" t="s">
        <v>1136</v>
      </c>
      <c r="B453" s="71">
        <v>43183</v>
      </c>
      <c r="C453" s="10">
        <f t="shared" ref="C453:C516" si="37">YEAR(B453)</f>
        <v>2018</v>
      </c>
      <c r="D453" s="10" t="s">
        <v>1031</v>
      </c>
      <c r="E453" s="10" t="s">
        <v>1032</v>
      </c>
      <c r="F453" s="10" t="s">
        <v>71</v>
      </c>
      <c r="G453" s="10" t="s">
        <v>72</v>
      </c>
      <c r="H453" s="10" t="s">
        <v>88</v>
      </c>
      <c r="I453" s="10" t="s">
        <v>107</v>
      </c>
      <c r="J453" s="10" t="s">
        <v>775</v>
      </c>
      <c r="K453" s="10" t="s">
        <v>59</v>
      </c>
      <c r="L453" s="10" t="s">
        <v>136</v>
      </c>
      <c r="M453" s="10" t="s">
        <v>61</v>
      </c>
      <c r="N453" s="71">
        <v>43184</v>
      </c>
      <c r="O453" s="10">
        <v>62850.000000000007</v>
      </c>
      <c r="P453" s="10">
        <v>153450</v>
      </c>
      <c r="Q453" s="11">
        <f t="shared" ref="Q453:Q516" si="38">P453-O453</f>
        <v>90600</v>
      </c>
      <c r="R453" s="10">
        <v>46</v>
      </c>
      <c r="S453" s="11">
        <f t="shared" ref="S453:S516" si="39">(R453*P453)-(P453*T453)</f>
        <v>7057165.5</v>
      </c>
      <c r="T453" s="12">
        <v>0.01</v>
      </c>
      <c r="U453" s="76" t="str">
        <f>IF(T453&lt;3%,"Low",IF('Main Data'!T453&lt;5%,"Mid",IF('Main Data'!T453&lt;8%,"High","Super")))</f>
        <v>Low</v>
      </c>
      <c r="V453" s="86" t="str">
        <f t="shared" ref="V453:V516" si="40">IF(OR(R453&gt;10,S453&gt;2000000),"Qualified","Not Qualified")</f>
        <v>Qualified</v>
      </c>
    </row>
    <row r="454" spans="1:22" ht="15.75" customHeight="1" x14ac:dyDescent="0.3">
      <c r="A454" s="9" t="s">
        <v>1137</v>
      </c>
      <c r="B454" s="71">
        <v>43183</v>
      </c>
      <c r="C454" s="10">
        <f t="shared" si="37"/>
        <v>2018</v>
      </c>
      <c r="D454" s="10" t="s">
        <v>1138</v>
      </c>
      <c r="E454" s="10" t="s">
        <v>462</v>
      </c>
      <c r="F454" s="10" t="s">
        <v>71</v>
      </c>
      <c r="G454" s="10" t="s">
        <v>72</v>
      </c>
      <c r="H454" s="10" t="s">
        <v>112</v>
      </c>
      <c r="I454" s="10" t="s">
        <v>92</v>
      </c>
      <c r="J454" s="10" t="s">
        <v>216</v>
      </c>
      <c r="K454" s="10" t="s">
        <v>81</v>
      </c>
      <c r="L454" s="10" t="s">
        <v>136</v>
      </c>
      <c r="M454" s="10" t="s">
        <v>61</v>
      </c>
      <c r="N454" s="71">
        <v>43185</v>
      </c>
      <c r="O454" s="10">
        <v>28050</v>
      </c>
      <c r="P454" s="10">
        <v>121799.99999999999</v>
      </c>
      <c r="Q454" s="11">
        <f t="shared" si="38"/>
        <v>93749.999999999985</v>
      </c>
      <c r="R454" s="10">
        <v>11</v>
      </c>
      <c r="S454" s="11">
        <f t="shared" si="39"/>
        <v>1332491.9999999998</v>
      </c>
      <c r="T454" s="12">
        <v>0.06</v>
      </c>
      <c r="U454" s="76" t="str">
        <f>IF(T454&lt;3%,"Low",IF('Main Data'!T454&lt;5%,"Mid",IF('Main Data'!T454&lt;8%,"High","Super")))</f>
        <v>High</v>
      </c>
      <c r="V454" s="86" t="str">
        <f t="shared" si="40"/>
        <v>Qualified</v>
      </c>
    </row>
    <row r="455" spans="1:22" ht="15.75" customHeight="1" x14ac:dyDescent="0.3">
      <c r="A455" s="9" t="s">
        <v>1139</v>
      </c>
      <c r="B455" s="71">
        <v>43186</v>
      </c>
      <c r="C455" s="10">
        <f t="shared" si="37"/>
        <v>2018</v>
      </c>
      <c r="D455" s="10" t="s">
        <v>835</v>
      </c>
      <c r="E455" s="10" t="s">
        <v>169</v>
      </c>
      <c r="F455" s="10" t="s">
        <v>54</v>
      </c>
      <c r="G455" s="10" t="s">
        <v>72</v>
      </c>
      <c r="H455" s="10" t="s">
        <v>65</v>
      </c>
      <c r="I455" s="10" t="s">
        <v>57</v>
      </c>
      <c r="J455" s="10" t="s">
        <v>142</v>
      </c>
      <c r="K455" s="10" t="s">
        <v>59</v>
      </c>
      <c r="L455" s="10" t="s">
        <v>60</v>
      </c>
      <c r="M455" s="10" t="s">
        <v>61</v>
      </c>
      <c r="N455" s="71">
        <v>43188</v>
      </c>
      <c r="O455" s="10">
        <v>68850</v>
      </c>
      <c r="P455" s="10">
        <v>109200</v>
      </c>
      <c r="Q455" s="11">
        <f t="shared" si="38"/>
        <v>40350</v>
      </c>
      <c r="R455" s="10">
        <v>36</v>
      </c>
      <c r="S455" s="11">
        <f t="shared" si="39"/>
        <v>3925740</v>
      </c>
      <c r="T455" s="12">
        <v>0.05</v>
      </c>
      <c r="U455" s="76" t="str">
        <f>IF(T455&lt;3%,"Low",IF('Main Data'!T455&lt;5%,"Mid",IF('Main Data'!T455&lt;8%,"High","Super")))</f>
        <v>High</v>
      </c>
      <c r="V455" s="86" t="str">
        <f t="shared" si="40"/>
        <v>Qualified</v>
      </c>
    </row>
    <row r="456" spans="1:22" ht="15.75" customHeight="1" x14ac:dyDescent="0.3">
      <c r="A456" s="9" t="s">
        <v>1140</v>
      </c>
      <c r="B456" s="71">
        <v>43189</v>
      </c>
      <c r="C456" s="10">
        <f t="shared" si="37"/>
        <v>2018</v>
      </c>
      <c r="D456" s="10" t="s">
        <v>1141</v>
      </c>
      <c r="E456" s="10" t="s">
        <v>241</v>
      </c>
      <c r="F456" s="10" t="s">
        <v>71</v>
      </c>
      <c r="G456" s="10" t="s">
        <v>72</v>
      </c>
      <c r="H456" s="10" t="s">
        <v>146</v>
      </c>
      <c r="I456" s="10" t="s">
        <v>117</v>
      </c>
      <c r="J456" s="10" t="s">
        <v>473</v>
      </c>
      <c r="K456" s="10" t="s">
        <v>59</v>
      </c>
      <c r="L456" s="10" t="s">
        <v>60</v>
      </c>
      <c r="M456" s="10" t="s">
        <v>61</v>
      </c>
      <c r="N456" s="71">
        <v>43191</v>
      </c>
      <c r="O456" s="10">
        <v>32700.000000000004</v>
      </c>
      <c r="P456" s="10">
        <v>52800</v>
      </c>
      <c r="Q456" s="11">
        <f t="shared" si="38"/>
        <v>20099.999999999996</v>
      </c>
      <c r="R456" s="10">
        <v>23</v>
      </c>
      <c r="S456" s="11">
        <f t="shared" si="39"/>
        <v>1210704</v>
      </c>
      <c r="T456" s="12">
        <v>7.0000000000000007E-2</v>
      </c>
      <c r="U456" s="76" t="str">
        <f>IF(T456&lt;3%,"Low",IF('Main Data'!T456&lt;5%,"Mid",IF('Main Data'!T456&lt;8%,"High","Super")))</f>
        <v>High</v>
      </c>
      <c r="V456" s="86" t="str">
        <f t="shared" si="40"/>
        <v>Qualified</v>
      </c>
    </row>
    <row r="457" spans="1:22" ht="15.75" customHeight="1" x14ac:dyDescent="0.3">
      <c r="A457" s="9" t="s">
        <v>1142</v>
      </c>
      <c r="B457" s="71">
        <v>43195</v>
      </c>
      <c r="C457" s="10">
        <f t="shared" si="37"/>
        <v>2018</v>
      </c>
      <c r="D457" s="10" t="s">
        <v>1143</v>
      </c>
      <c r="E457" s="10" t="s">
        <v>145</v>
      </c>
      <c r="F457" s="10" t="s">
        <v>71</v>
      </c>
      <c r="G457" s="10" t="s">
        <v>72</v>
      </c>
      <c r="H457" s="10" t="s">
        <v>146</v>
      </c>
      <c r="I457" s="10" t="s">
        <v>117</v>
      </c>
      <c r="J457" s="10" t="s">
        <v>963</v>
      </c>
      <c r="K457" s="10" t="s">
        <v>59</v>
      </c>
      <c r="L457" s="10" t="s">
        <v>67</v>
      </c>
      <c r="M457" s="10" t="s">
        <v>61</v>
      </c>
      <c r="N457" s="71">
        <v>43196</v>
      </c>
      <c r="O457" s="10">
        <v>13800</v>
      </c>
      <c r="P457" s="10">
        <v>27150</v>
      </c>
      <c r="Q457" s="11">
        <f t="shared" si="38"/>
        <v>13350</v>
      </c>
      <c r="R457" s="10">
        <v>48</v>
      </c>
      <c r="S457" s="11">
        <f t="shared" si="39"/>
        <v>1300485</v>
      </c>
      <c r="T457" s="12">
        <v>0.1</v>
      </c>
      <c r="U457" s="76" t="str">
        <f>IF(T457&lt;3%,"Low",IF('Main Data'!T457&lt;5%,"Mid",IF('Main Data'!T457&lt;8%,"High","Super")))</f>
        <v>Super</v>
      </c>
      <c r="V457" s="86" t="str">
        <f t="shared" si="40"/>
        <v>Qualified</v>
      </c>
    </row>
    <row r="458" spans="1:22" ht="15.75" customHeight="1" x14ac:dyDescent="0.3">
      <c r="A458" s="9" t="s">
        <v>1144</v>
      </c>
      <c r="B458" s="71">
        <v>43198</v>
      </c>
      <c r="C458" s="10">
        <f t="shared" si="37"/>
        <v>2018</v>
      </c>
      <c r="D458" s="10" t="s">
        <v>852</v>
      </c>
      <c r="E458" s="10" t="s">
        <v>853</v>
      </c>
      <c r="F458" s="10" t="s">
        <v>71</v>
      </c>
      <c r="G458" s="10" t="s">
        <v>87</v>
      </c>
      <c r="H458" s="10" t="s">
        <v>185</v>
      </c>
      <c r="I458" s="10" t="s">
        <v>117</v>
      </c>
      <c r="J458" s="10" t="s">
        <v>406</v>
      </c>
      <c r="K458" s="10" t="s">
        <v>81</v>
      </c>
      <c r="L458" s="10" t="s">
        <v>459</v>
      </c>
      <c r="M458" s="10" t="s">
        <v>61</v>
      </c>
      <c r="N458" s="71">
        <v>43200</v>
      </c>
      <c r="O458" s="10">
        <v>3240000</v>
      </c>
      <c r="P458" s="10">
        <v>6749850</v>
      </c>
      <c r="Q458" s="11">
        <f t="shared" si="38"/>
        <v>3509850</v>
      </c>
      <c r="R458" s="10">
        <v>10</v>
      </c>
      <c r="S458" s="11">
        <f t="shared" si="39"/>
        <v>67431001.5</v>
      </c>
      <c r="T458" s="12">
        <v>0.01</v>
      </c>
      <c r="U458" s="76" t="str">
        <f>IF(T458&lt;3%,"Low",IF('Main Data'!T458&lt;5%,"Mid",IF('Main Data'!T458&lt;8%,"High","Super")))</f>
        <v>Low</v>
      </c>
      <c r="V458" s="86" t="str">
        <f t="shared" si="40"/>
        <v>Qualified</v>
      </c>
    </row>
    <row r="459" spans="1:22" ht="15.75" customHeight="1" x14ac:dyDescent="0.3">
      <c r="A459" s="9" t="s">
        <v>1145</v>
      </c>
      <c r="B459" s="71">
        <v>43199</v>
      </c>
      <c r="C459" s="10">
        <f t="shared" si="37"/>
        <v>2018</v>
      </c>
      <c r="D459" s="10" t="s">
        <v>891</v>
      </c>
      <c r="E459" s="10" t="s">
        <v>892</v>
      </c>
      <c r="F459" s="10" t="s">
        <v>54</v>
      </c>
      <c r="G459" s="10" t="s">
        <v>87</v>
      </c>
      <c r="H459" s="10" t="s">
        <v>65</v>
      </c>
      <c r="I459" s="10" t="s">
        <v>57</v>
      </c>
      <c r="J459" s="10" t="s">
        <v>341</v>
      </c>
      <c r="K459" s="10" t="s">
        <v>59</v>
      </c>
      <c r="L459" s="10" t="s">
        <v>67</v>
      </c>
      <c r="M459" s="10" t="s">
        <v>61</v>
      </c>
      <c r="N459" s="71">
        <v>43202</v>
      </c>
      <c r="O459" s="10">
        <v>24000</v>
      </c>
      <c r="P459" s="10">
        <v>39300</v>
      </c>
      <c r="Q459" s="11">
        <f t="shared" si="38"/>
        <v>15300</v>
      </c>
      <c r="R459" s="10">
        <v>37</v>
      </c>
      <c r="S459" s="11">
        <f t="shared" si="39"/>
        <v>1453707</v>
      </c>
      <c r="T459" s="12">
        <v>0.01</v>
      </c>
      <c r="U459" s="76" t="str">
        <f>IF(T459&lt;3%,"Low",IF('Main Data'!T459&lt;5%,"Mid",IF('Main Data'!T459&lt;8%,"High","Super")))</f>
        <v>Low</v>
      </c>
      <c r="V459" s="86" t="str">
        <f t="shared" si="40"/>
        <v>Qualified</v>
      </c>
    </row>
    <row r="460" spans="1:22" ht="15.75" customHeight="1" x14ac:dyDescent="0.3">
      <c r="A460" s="9" t="s">
        <v>1146</v>
      </c>
      <c r="B460" s="71">
        <v>43199</v>
      </c>
      <c r="C460" s="10">
        <f t="shared" si="37"/>
        <v>2018</v>
      </c>
      <c r="D460" s="10" t="s">
        <v>1147</v>
      </c>
      <c r="E460" s="10" t="s">
        <v>154</v>
      </c>
      <c r="F460" s="10" t="s">
        <v>71</v>
      </c>
      <c r="G460" s="10" t="s">
        <v>106</v>
      </c>
      <c r="H460" s="10" t="s">
        <v>155</v>
      </c>
      <c r="I460" s="10" t="s">
        <v>57</v>
      </c>
      <c r="J460" s="10" t="s">
        <v>162</v>
      </c>
      <c r="K460" s="10" t="s">
        <v>59</v>
      </c>
      <c r="L460" s="10" t="s">
        <v>60</v>
      </c>
      <c r="M460" s="10" t="s">
        <v>61</v>
      </c>
      <c r="N460" s="71">
        <v>43202</v>
      </c>
      <c r="O460" s="10">
        <v>52800</v>
      </c>
      <c r="P460" s="10">
        <v>85200</v>
      </c>
      <c r="Q460" s="11">
        <f t="shared" si="38"/>
        <v>32400</v>
      </c>
      <c r="R460" s="10">
        <v>42</v>
      </c>
      <c r="S460" s="11">
        <f t="shared" si="39"/>
        <v>3574140</v>
      </c>
      <c r="T460" s="12">
        <v>0.05</v>
      </c>
      <c r="U460" s="76" t="str">
        <f>IF(T460&lt;3%,"Low",IF('Main Data'!T460&lt;5%,"Mid",IF('Main Data'!T460&lt;8%,"High","Super")))</f>
        <v>High</v>
      </c>
      <c r="V460" s="86" t="str">
        <f t="shared" si="40"/>
        <v>Qualified</v>
      </c>
    </row>
    <row r="461" spans="1:22" ht="15.75" customHeight="1" x14ac:dyDescent="0.3">
      <c r="A461" s="9" t="s">
        <v>1148</v>
      </c>
      <c r="B461" s="71">
        <v>43200</v>
      </c>
      <c r="C461" s="10">
        <f t="shared" si="37"/>
        <v>2018</v>
      </c>
      <c r="D461" s="10" t="s">
        <v>1149</v>
      </c>
      <c r="E461" s="10" t="s">
        <v>1150</v>
      </c>
      <c r="F461" s="10" t="s">
        <v>71</v>
      </c>
      <c r="G461" s="10" t="s">
        <v>106</v>
      </c>
      <c r="H461" s="10" t="s">
        <v>185</v>
      </c>
      <c r="I461" s="10" t="s">
        <v>74</v>
      </c>
      <c r="J461" s="10" t="s">
        <v>181</v>
      </c>
      <c r="K461" s="10" t="s">
        <v>59</v>
      </c>
      <c r="L461" s="10" t="s">
        <v>60</v>
      </c>
      <c r="M461" s="10" t="s">
        <v>76</v>
      </c>
      <c r="N461" s="71">
        <v>43201</v>
      </c>
      <c r="O461" s="10">
        <v>23850</v>
      </c>
      <c r="P461" s="10">
        <v>39150</v>
      </c>
      <c r="Q461" s="11">
        <f t="shared" si="38"/>
        <v>15300</v>
      </c>
      <c r="R461" s="10">
        <v>37</v>
      </c>
      <c r="S461" s="11">
        <f t="shared" si="39"/>
        <v>1445026.5</v>
      </c>
      <c r="T461" s="12">
        <v>0.09</v>
      </c>
      <c r="U461" s="76" t="str">
        <f>IF(T461&lt;3%,"Low",IF('Main Data'!T461&lt;5%,"Mid",IF('Main Data'!T461&lt;8%,"High","Super")))</f>
        <v>Super</v>
      </c>
      <c r="V461" s="86" t="str">
        <f t="shared" si="40"/>
        <v>Qualified</v>
      </c>
    </row>
    <row r="462" spans="1:22" ht="15.75" customHeight="1" x14ac:dyDescent="0.3">
      <c r="A462" s="9" t="s">
        <v>1151</v>
      </c>
      <c r="B462" s="71">
        <v>43200</v>
      </c>
      <c r="C462" s="10">
        <f t="shared" si="37"/>
        <v>2018</v>
      </c>
      <c r="D462" s="10" t="s">
        <v>1152</v>
      </c>
      <c r="E462" s="10" t="s">
        <v>628</v>
      </c>
      <c r="F462" s="10" t="s">
        <v>71</v>
      </c>
      <c r="G462" s="10" t="s">
        <v>106</v>
      </c>
      <c r="H462" s="10" t="s">
        <v>304</v>
      </c>
      <c r="I462" s="10" t="s">
        <v>57</v>
      </c>
      <c r="J462" s="10" t="s">
        <v>546</v>
      </c>
      <c r="K462" s="10" t="s">
        <v>59</v>
      </c>
      <c r="L462" s="10" t="s">
        <v>60</v>
      </c>
      <c r="M462" s="10" t="s">
        <v>61</v>
      </c>
      <c r="N462" s="71">
        <v>43200</v>
      </c>
      <c r="O462" s="10">
        <v>224250</v>
      </c>
      <c r="P462" s="10">
        <v>521399.99999999994</v>
      </c>
      <c r="Q462" s="11">
        <f t="shared" si="38"/>
        <v>297149.99999999994</v>
      </c>
      <c r="R462" s="10">
        <v>10</v>
      </c>
      <c r="S462" s="11">
        <f t="shared" si="39"/>
        <v>5198357.9999999991</v>
      </c>
      <c r="T462" s="12">
        <v>0.03</v>
      </c>
      <c r="U462" s="76" t="str">
        <f>IF(T462&lt;3%,"Low",IF('Main Data'!T462&lt;5%,"Mid",IF('Main Data'!T462&lt;8%,"High","Super")))</f>
        <v>Mid</v>
      </c>
      <c r="V462" s="86" t="str">
        <f t="shared" si="40"/>
        <v>Qualified</v>
      </c>
    </row>
    <row r="463" spans="1:22" ht="15.75" customHeight="1" x14ac:dyDescent="0.3">
      <c r="A463" s="9" t="s">
        <v>1153</v>
      </c>
      <c r="B463" s="71">
        <v>43200</v>
      </c>
      <c r="C463" s="10">
        <f t="shared" si="37"/>
        <v>2018</v>
      </c>
      <c r="D463" s="10" t="s">
        <v>1152</v>
      </c>
      <c r="E463" s="10" t="s">
        <v>628</v>
      </c>
      <c r="F463" s="10" t="s">
        <v>71</v>
      </c>
      <c r="G463" s="10" t="s">
        <v>106</v>
      </c>
      <c r="H463" s="10" t="s">
        <v>304</v>
      </c>
      <c r="I463" s="10" t="s">
        <v>57</v>
      </c>
      <c r="J463" s="10" t="s">
        <v>700</v>
      </c>
      <c r="K463" s="10" t="s">
        <v>59</v>
      </c>
      <c r="L463" s="10" t="s">
        <v>67</v>
      </c>
      <c r="M463" s="10" t="s">
        <v>61</v>
      </c>
      <c r="N463" s="71">
        <v>43202</v>
      </c>
      <c r="O463" s="10">
        <v>34650</v>
      </c>
      <c r="P463" s="10">
        <v>56700</v>
      </c>
      <c r="Q463" s="11">
        <f t="shared" si="38"/>
        <v>22050</v>
      </c>
      <c r="R463" s="10">
        <v>41</v>
      </c>
      <c r="S463" s="11">
        <f t="shared" si="39"/>
        <v>2323566</v>
      </c>
      <c r="T463" s="12">
        <v>0.02</v>
      </c>
      <c r="U463" s="76" t="str">
        <f>IF(T463&lt;3%,"Low",IF('Main Data'!T463&lt;5%,"Mid",IF('Main Data'!T463&lt;8%,"High","Super")))</f>
        <v>Low</v>
      </c>
      <c r="V463" s="86" t="str">
        <f t="shared" si="40"/>
        <v>Qualified</v>
      </c>
    </row>
    <row r="464" spans="1:22" ht="15.75" customHeight="1" x14ac:dyDescent="0.3">
      <c r="A464" s="9" t="s">
        <v>1154</v>
      </c>
      <c r="B464" s="71">
        <v>43201</v>
      </c>
      <c r="C464" s="10">
        <f t="shared" si="37"/>
        <v>2018</v>
      </c>
      <c r="D464" s="10" t="s">
        <v>1155</v>
      </c>
      <c r="E464" s="10" t="s">
        <v>101</v>
      </c>
      <c r="F464" s="10" t="s">
        <v>71</v>
      </c>
      <c r="G464" s="10" t="s">
        <v>87</v>
      </c>
      <c r="H464" s="10" t="s">
        <v>97</v>
      </c>
      <c r="I464" s="10" t="s">
        <v>57</v>
      </c>
      <c r="J464" s="10" t="s">
        <v>823</v>
      </c>
      <c r="K464" s="10" t="s">
        <v>59</v>
      </c>
      <c r="L464" s="10" t="s">
        <v>60</v>
      </c>
      <c r="M464" s="10" t="s">
        <v>61</v>
      </c>
      <c r="N464" s="71">
        <v>43203</v>
      </c>
      <c r="O464" s="10">
        <v>106950</v>
      </c>
      <c r="P464" s="10">
        <v>314700</v>
      </c>
      <c r="Q464" s="11">
        <f t="shared" si="38"/>
        <v>207750</v>
      </c>
      <c r="R464" s="10">
        <v>47</v>
      </c>
      <c r="S464" s="11">
        <f t="shared" si="39"/>
        <v>14787753</v>
      </c>
      <c r="T464" s="12">
        <v>0.01</v>
      </c>
      <c r="U464" s="76" t="str">
        <f>IF(T464&lt;3%,"Low",IF('Main Data'!T464&lt;5%,"Mid",IF('Main Data'!T464&lt;8%,"High","Super")))</f>
        <v>Low</v>
      </c>
      <c r="V464" s="86" t="str">
        <f t="shared" si="40"/>
        <v>Qualified</v>
      </c>
    </row>
    <row r="465" spans="1:22" ht="15.75" customHeight="1" x14ac:dyDescent="0.3">
      <c r="A465" s="9" t="s">
        <v>1156</v>
      </c>
      <c r="B465" s="71">
        <v>43201</v>
      </c>
      <c r="C465" s="10">
        <f t="shared" si="37"/>
        <v>2018</v>
      </c>
      <c r="D465" s="10" t="s">
        <v>1157</v>
      </c>
      <c r="E465" s="10" t="s">
        <v>145</v>
      </c>
      <c r="F465" s="10" t="s">
        <v>71</v>
      </c>
      <c r="G465" s="10" t="s">
        <v>72</v>
      </c>
      <c r="H465" s="10" t="s">
        <v>146</v>
      </c>
      <c r="I465" s="10" t="s">
        <v>107</v>
      </c>
      <c r="J465" s="10" t="s">
        <v>548</v>
      </c>
      <c r="K465" s="10" t="s">
        <v>59</v>
      </c>
      <c r="L465" s="10" t="s">
        <v>60</v>
      </c>
      <c r="M465" s="10" t="s">
        <v>61</v>
      </c>
      <c r="N465" s="71">
        <v>43201</v>
      </c>
      <c r="O465" s="10">
        <v>332700</v>
      </c>
      <c r="P465" s="10">
        <v>811500</v>
      </c>
      <c r="Q465" s="11">
        <f t="shared" si="38"/>
        <v>478800</v>
      </c>
      <c r="R465" s="10">
        <v>5</v>
      </c>
      <c r="S465" s="11">
        <f t="shared" si="39"/>
        <v>4025040</v>
      </c>
      <c r="T465" s="12">
        <v>0.04</v>
      </c>
      <c r="U465" s="76" t="str">
        <f>IF(T465&lt;3%,"Low",IF('Main Data'!T465&lt;5%,"Mid",IF('Main Data'!T465&lt;8%,"High","Super")))</f>
        <v>Mid</v>
      </c>
      <c r="V465" s="86" t="str">
        <f t="shared" si="40"/>
        <v>Qualified</v>
      </c>
    </row>
    <row r="466" spans="1:22" ht="15.75" customHeight="1" x14ac:dyDescent="0.3">
      <c r="A466" s="9" t="s">
        <v>1158</v>
      </c>
      <c r="B466" s="71">
        <v>43203</v>
      </c>
      <c r="C466" s="10">
        <f t="shared" si="37"/>
        <v>2018</v>
      </c>
      <c r="D466" s="10" t="s">
        <v>1159</v>
      </c>
      <c r="E466" s="10" t="s">
        <v>1160</v>
      </c>
      <c r="F466" s="10" t="s">
        <v>71</v>
      </c>
      <c r="G466" s="10" t="s">
        <v>106</v>
      </c>
      <c r="H466" s="10" t="s">
        <v>304</v>
      </c>
      <c r="I466" s="10" t="s">
        <v>107</v>
      </c>
      <c r="J466" s="10" t="s">
        <v>954</v>
      </c>
      <c r="K466" s="10" t="s">
        <v>59</v>
      </c>
      <c r="L466" s="10" t="s">
        <v>60</v>
      </c>
      <c r="M466" s="10" t="s">
        <v>61</v>
      </c>
      <c r="N466" s="71">
        <v>43204</v>
      </c>
      <c r="O466" s="10">
        <v>27300</v>
      </c>
      <c r="P466" s="10">
        <v>42600</v>
      </c>
      <c r="Q466" s="11">
        <f t="shared" si="38"/>
        <v>15300</v>
      </c>
      <c r="R466" s="10">
        <v>27</v>
      </c>
      <c r="S466" s="11">
        <f t="shared" si="39"/>
        <v>1148922</v>
      </c>
      <c r="T466" s="12">
        <v>0.03</v>
      </c>
      <c r="U466" s="76" t="str">
        <f>IF(T466&lt;3%,"Low",IF('Main Data'!T466&lt;5%,"Mid",IF('Main Data'!T466&lt;8%,"High","Super")))</f>
        <v>Mid</v>
      </c>
      <c r="V466" s="86" t="str">
        <f t="shared" si="40"/>
        <v>Qualified</v>
      </c>
    </row>
    <row r="467" spans="1:22" ht="15.75" customHeight="1" x14ac:dyDescent="0.3">
      <c r="A467" s="9" t="s">
        <v>1161</v>
      </c>
      <c r="B467" s="71">
        <v>43205</v>
      </c>
      <c r="C467" s="10">
        <f t="shared" si="37"/>
        <v>2018</v>
      </c>
      <c r="D467" s="10" t="s">
        <v>1162</v>
      </c>
      <c r="E467" s="10" t="s">
        <v>180</v>
      </c>
      <c r="F467" s="10" t="s">
        <v>54</v>
      </c>
      <c r="G467" s="10" t="s">
        <v>106</v>
      </c>
      <c r="H467" s="10" t="s">
        <v>65</v>
      </c>
      <c r="I467" s="10" t="s">
        <v>107</v>
      </c>
      <c r="J467" s="10" t="s">
        <v>1163</v>
      </c>
      <c r="K467" s="10" t="s">
        <v>59</v>
      </c>
      <c r="L467" s="10" t="s">
        <v>136</v>
      </c>
      <c r="M467" s="10" t="s">
        <v>61</v>
      </c>
      <c r="N467" s="71">
        <v>43207</v>
      </c>
      <c r="O467" s="10">
        <v>43050</v>
      </c>
      <c r="P467" s="10">
        <v>102600</v>
      </c>
      <c r="Q467" s="11">
        <f t="shared" si="38"/>
        <v>59550</v>
      </c>
      <c r="R467" s="10">
        <v>35</v>
      </c>
      <c r="S467" s="11">
        <f t="shared" si="39"/>
        <v>3589974</v>
      </c>
      <c r="T467" s="12">
        <v>0.01</v>
      </c>
      <c r="U467" s="76" t="str">
        <f>IF(T467&lt;3%,"Low",IF('Main Data'!T467&lt;5%,"Mid",IF('Main Data'!T467&lt;8%,"High","Super")))</f>
        <v>Low</v>
      </c>
      <c r="V467" s="86" t="str">
        <f t="shared" si="40"/>
        <v>Qualified</v>
      </c>
    </row>
    <row r="468" spans="1:22" ht="15.75" customHeight="1" x14ac:dyDescent="0.3">
      <c r="A468" s="9" t="s">
        <v>1164</v>
      </c>
      <c r="B468" s="71">
        <v>43206</v>
      </c>
      <c r="C468" s="10">
        <f t="shared" si="37"/>
        <v>2018</v>
      </c>
      <c r="D468" s="10" t="s">
        <v>1165</v>
      </c>
      <c r="E468" s="10" t="s">
        <v>539</v>
      </c>
      <c r="F468" s="10" t="s">
        <v>71</v>
      </c>
      <c r="G468" s="10" t="s">
        <v>72</v>
      </c>
      <c r="H468" s="10" t="s">
        <v>146</v>
      </c>
      <c r="I468" s="10" t="s">
        <v>92</v>
      </c>
      <c r="J468" s="10" t="s">
        <v>242</v>
      </c>
      <c r="K468" s="10" t="s">
        <v>81</v>
      </c>
      <c r="L468" s="10" t="s">
        <v>60</v>
      </c>
      <c r="M468" s="10" t="s">
        <v>61</v>
      </c>
      <c r="N468" s="71">
        <v>43208</v>
      </c>
      <c r="O468" s="10">
        <v>296700</v>
      </c>
      <c r="P468" s="10">
        <v>689850</v>
      </c>
      <c r="Q468" s="11">
        <f t="shared" si="38"/>
        <v>393150</v>
      </c>
      <c r="R468" s="10">
        <v>50</v>
      </c>
      <c r="S468" s="11">
        <f t="shared" si="39"/>
        <v>34492500</v>
      </c>
      <c r="T468" s="12">
        <v>0</v>
      </c>
      <c r="U468" s="76" t="str">
        <f>IF(T468&lt;3%,"Low",IF('Main Data'!T468&lt;5%,"Mid",IF('Main Data'!T468&lt;8%,"High","Super")))</f>
        <v>Low</v>
      </c>
      <c r="V468" s="86" t="str">
        <f t="shared" si="40"/>
        <v>Qualified</v>
      </c>
    </row>
    <row r="469" spans="1:22" ht="15.75" customHeight="1" x14ac:dyDescent="0.3">
      <c r="A469" s="9" t="s">
        <v>1166</v>
      </c>
      <c r="B469" s="71">
        <v>43206</v>
      </c>
      <c r="C469" s="10">
        <f t="shared" si="37"/>
        <v>2018</v>
      </c>
      <c r="D469" s="10" t="s">
        <v>1167</v>
      </c>
      <c r="E469" s="10" t="s">
        <v>485</v>
      </c>
      <c r="F469" s="10" t="s">
        <v>71</v>
      </c>
      <c r="G469" s="10" t="s">
        <v>55</v>
      </c>
      <c r="H469" s="10" t="s">
        <v>185</v>
      </c>
      <c r="I469" s="10" t="s">
        <v>117</v>
      </c>
      <c r="J469" s="10" t="s">
        <v>1168</v>
      </c>
      <c r="K469" s="10" t="s">
        <v>59</v>
      </c>
      <c r="L469" s="10" t="s">
        <v>67</v>
      </c>
      <c r="M469" s="10" t="s">
        <v>61</v>
      </c>
      <c r="N469" s="71">
        <v>43208</v>
      </c>
      <c r="O469" s="10">
        <v>40200</v>
      </c>
      <c r="P469" s="10">
        <v>91200</v>
      </c>
      <c r="Q469" s="11">
        <f t="shared" si="38"/>
        <v>51000</v>
      </c>
      <c r="R469" s="10">
        <v>30</v>
      </c>
      <c r="S469" s="11">
        <f t="shared" si="39"/>
        <v>2732352</v>
      </c>
      <c r="T469" s="12">
        <v>0.04</v>
      </c>
      <c r="U469" s="76" t="str">
        <f>IF(T469&lt;3%,"Low",IF('Main Data'!T469&lt;5%,"Mid",IF('Main Data'!T469&lt;8%,"High","Super")))</f>
        <v>Mid</v>
      </c>
      <c r="V469" s="86" t="str">
        <f t="shared" si="40"/>
        <v>Qualified</v>
      </c>
    </row>
    <row r="470" spans="1:22" ht="15.75" customHeight="1" x14ac:dyDescent="0.3">
      <c r="A470" s="9" t="s">
        <v>1169</v>
      </c>
      <c r="B470" s="71">
        <v>43211</v>
      </c>
      <c r="C470" s="10">
        <f t="shared" si="37"/>
        <v>2018</v>
      </c>
      <c r="D470" s="10" t="s">
        <v>1072</v>
      </c>
      <c r="E470" s="10" t="s">
        <v>1073</v>
      </c>
      <c r="F470" s="10" t="s">
        <v>54</v>
      </c>
      <c r="G470" s="10" t="s">
        <v>72</v>
      </c>
      <c r="H470" s="10" t="s">
        <v>56</v>
      </c>
      <c r="I470" s="10" t="s">
        <v>117</v>
      </c>
      <c r="J470" s="10" t="s">
        <v>113</v>
      </c>
      <c r="K470" s="10" t="s">
        <v>59</v>
      </c>
      <c r="L470" s="10" t="s">
        <v>60</v>
      </c>
      <c r="M470" s="10" t="s">
        <v>61</v>
      </c>
      <c r="N470" s="71">
        <v>43213</v>
      </c>
      <c r="O470" s="10">
        <v>79950</v>
      </c>
      <c r="P470" s="10">
        <v>129000</v>
      </c>
      <c r="Q470" s="11">
        <f t="shared" si="38"/>
        <v>49050</v>
      </c>
      <c r="R470" s="10">
        <v>48</v>
      </c>
      <c r="S470" s="11">
        <f t="shared" si="39"/>
        <v>6189420</v>
      </c>
      <c r="T470" s="12">
        <v>0.02</v>
      </c>
      <c r="U470" s="76" t="str">
        <f>IF(T470&lt;3%,"Low",IF('Main Data'!T470&lt;5%,"Mid",IF('Main Data'!T470&lt;8%,"High","Super")))</f>
        <v>Low</v>
      </c>
      <c r="V470" s="86" t="str">
        <f t="shared" si="40"/>
        <v>Qualified</v>
      </c>
    </row>
    <row r="471" spans="1:22" ht="15.75" customHeight="1" x14ac:dyDescent="0.3">
      <c r="A471" s="9" t="s">
        <v>1170</v>
      </c>
      <c r="B471" s="71">
        <v>43211</v>
      </c>
      <c r="C471" s="10">
        <f t="shared" si="37"/>
        <v>2018</v>
      </c>
      <c r="D471" s="10" t="s">
        <v>523</v>
      </c>
      <c r="E471" s="10" t="s">
        <v>222</v>
      </c>
      <c r="F471" s="10" t="s">
        <v>71</v>
      </c>
      <c r="G471" s="10" t="s">
        <v>87</v>
      </c>
      <c r="H471" s="10" t="s">
        <v>155</v>
      </c>
      <c r="I471" s="10" t="s">
        <v>107</v>
      </c>
      <c r="J471" s="10" t="s">
        <v>419</v>
      </c>
      <c r="K471" s="10" t="s">
        <v>59</v>
      </c>
      <c r="L471" s="10" t="s">
        <v>60</v>
      </c>
      <c r="M471" s="10" t="s">
        <v>76</v>
      </c>
      <c r="N471" s="71">
        <v>43213</v>
      </c>
      <c r="O471" s="10">
        <v>66900</v>
      </c>
      <c r="P471" s="10">
        <v>163350</v>
      </c>
      <c r="Q471" s="11">
        <f t="shared" si="38"/>
        <v>96450</v>
      </c>
      <c r="R471" s="10">
        <v>37</v>
      </c>
      <c r="S471" s="11">
        <f t="shared" si="39"/>
        <v>6043950</v>
      </c>
      <c r="T471" s="12">
        <v>0</v>
      </c>
      <c r="U471" s="76" t="str">
        <f>IF(T471&lt;3%,"Low",IF('Main Data'!T471&lt;5%,"Mid",IF('Main Data'!T471&lt;8%,"High","Super")))</f>
        <v>Low</v>
      </c>
      <c r="V471" s="86" t="str">
        <f t="shared" si="40"/>
        <v>Qualified</v>
      </c>
    </row>
    <row r="472" spans="1:22" ht="15.75" customHeight="1" x14ac:dyDescent="0.3">
      <c r="A472" s="9" t="s">
        <v>1171</v>
      </c>
      <c r="B472" s="71">
        <v>43213</v>
      </c>
      <c r="C472" s="10">
        <f t="shared" si="37"/>
        <v>2018</v>
      </c>
      <c r="D472" s="10" t="s">
        <v>1172</v>
      </c>
      <c r="E472" s="10" t="s">
        <v>116</v>
      </c>
      <c r="F472" s="10" t="s">
        <v>54</v>
      </c>
      <c r="G472" s="10" t="s">
        <v>87</v>
      </c>
      <c r="H472" s="10" t="s">
        <v>56</v>
      </c>
      <c r="I472" s="10" t="s">
        <v>57</v>
      </c>
      <c r="J472" s="10" t="s">
        <v>863</v>
      </c>
      <c r="K472" s="10" t="s">
        <v>59</v>
      </c>
      <c r="L472" s="10" t="s">
        <v>67</v>
      </c>
      <c r="M472" s="10" t="s">
        <v>61</v>
      </c>
      <c r="N472" s="71">
        <v>43215</v>
      </c>
      <c r="O472" s="10">
        <v>13050</v>
      </c>
      <c r="P472" s="10">
        <v>27150</v>
      </c>
      <c r="Q472" s="11">
        <f t="shared" si="38"/>
        <v>14100</v>
      </c>
      <c r="R472" s="10">
        <v>9</v>
      </c>
      <c r="S472" s="11">
        <f t="shared" si="39"/>
        <v>241906.5</v>
      </c>
      <c r="T472" s="12">
        <v>0.09</v>
      </c>
      <c r="U472" s="76" t="str">
        <f>IF(T472&lt;3%,"Low",IF('Main Data'!T472&lt;5%,"Mid",IF('Main Data'!T472&lt;8%,"High","Super")))</f>
        <v>Super</v>
      </c>
      <c r="V472" s="86" t="str">
        <f t="shared" si="40"/>
        <v>Not Qualified</v>
      </c>
    </row>
    <row r="473" spans="1:22" ht="15.75" customHeight="1" x14ac:dyDescent="0.3">
      <c r="A473" s="9" t="s">
        <v>1173</v>
      </c>
      <c r="B473" s="71">
        <v>43214</v>
      </c>
      <c r="C473" s="10">
        <f t="shared" si="37"/>
        <v>2018</v>
      </c>
      <c r="D473" s="10" t="s">
        <v>1174</v>
      </c>
      <c r="E473" s="10" t="s">
        <v>172</v>
      </c>
      <c r="F473" s="10" t="s">
        <v>54</v>
      </c>
      <c r="G473" s="10" t="s">
        <v>55</v>
      </c>
      <c r="H473" s="10" t="s">
        <v>65</v>
      </c>
      <c r="I473" s="10" t="s">
        <v>117</v>
      </c>
      <c r="J473" s="10" t="s">
        <v>234</v>
      </c>
      <c r="K473" s="10" t="s">
        <v>59</v>
      </c>
      <c r="L473" s="10" t="s">
        <v>60</v>
      </c>
      <c r="M473" s="10" t="s">
        <v>61</v>
      </c>
      <c r="N473" s="71">
        <v>43216</v>
      </c>
      <c r="O473" s="10">
        <v>208200</v>
      </c>
      <c r="P473" s="10">
        <v>335700</v>
      </c>
      <c r="Q473" s="11">
        <f t="shared" si="38"/>
        <v>127500</v>
      </c>
      <c r="R473" s="10">
        <v>50</v>
      </c>
      <c r="S473" s="11">
        <f t="shared" si="39"/>
        <v>16761501</v>
      </c>
      <c r="T473" s="12">
        <v>7.0000000000000007E-2</v>
      </c>
      <c r="U473" s="76" t="str">
        <f>IF(T473&lt;3%,"Low",IF('Main Data'!T473&lt;5%,"Mid",IF('Main Data'!T473&lt;8%,"High","Super")))</f>
        <v>High</v>
      </c>
      <c r="V473" s="86" t="str">
        <f t="shared" si="40"/>
        <v>Qualified</v>
      </c>
    </row>
    <row r="474" spans="1:22" ht="15.75" customHeight="1" x14ac:dyDescent="0.3">
      <c r="A474" s="9" t="s">
        <v>1175</v>
      </c>
      <c r="B474" s="71">
        <v>43214</v>
      </c>
      <c r="C474" s="10">
        <f t="shared" si="37"/>
        <v>2018</v>
      </c>
      <c r="D474" s="10" t="s">
        <v>296</v>
      </c>
      <c r="E474" s="10" t="s">
        <v>53</v>
      </c>
      <c r="F474" s="10" t="s">
        <v>54</v>
      </c>
      <c r="G474" s="10" t="s">
        <v>87</v>
      </c>
      <c r="H474" s="10" t="s">
        <v>56</v>
      </c>
      <c r="I474" s="10" t="s">
        <v>92</v>
      </c>
      <c r="J474" s="10" t="s">
        <v>390</v>
      </c>
      <c r="K474" s="10" t="s">
        <v>59</v>
      </c>
      <c r="L474" s="10" t="s">
        <v>67</v>
      </c>
      <c r="M474" s="10" t="s">
        <v>61</v>
      </c>
      <c r="N474" s="71">
        <v>43214</v>
      </c>
      <c r="O474" s="10">
        <v>19650</v>
      </c>
      <c r="P474" s="10">
        <v>42600</v>
      </c>
      <c r="Q474" s="11">
        <f t="shared" si="38"/>
        <v>22950</v>
      </c>
      <c r="R474" s="10">
        <v>21</v>
      </c>
      <c r="S474" s="11">
        <f t="shared" si="39"/>
        <v>894600</v>
      </c>
      <c r="T474" s="12">
        <v>0</v>
      </c>
      <c r="U474" s="76" t="str">
        <f>IF(T474&lt;3%,"Low",IF('Main Data'!T474&lt;5%,"Mid",IF('Main Data'!T474&lt;8%,"High","Super")))</f>
        <v>Low</v>
      </c>
      <c r="V474" s="86" t="str">
        <f t="shared" si="40"/>
        <v>Qualified</v>
      </c>
    </row>
    <row r="475" spans="1:22" ht="15.75" customHeight="1" x14ac:dyDescent="0.3">
      <c r="A475" s="9" t="s">
        <v>1176</v>
      </c>
      <c r="B475" s="71">
        <v>43215</v>
      </c>
      <c r="C475" s="10">
        <f t="shared" si="37"/>
        <v>2018</v>
      </c>
      <c r="D475" s="10" t="s">
        <v>1177</v>
      </c>
      <c r="E475" s="10" t="s">
        <v>449</v>
      </c>
      <c r="F475" s="10" t="s">
        <v>54</v>
      </c>
      <c r="G475" s="10" t="s">
        <v>72</v>
      </c>
      <c r="H475" s="10" t="s">
        <v>56</v>
      </c>
      <c r="I475" s="10" t="s">
        <v>107</v>
      </c>
      <c r="J475" s="10" t="s">
        <v>300</v>
      </c>
      <c r="K475" s="10" t="s">
        <v>81</v>
      </c>
      <c r="L475" s="10" t="s">
        <v>136</v>
      </c>
      <c r="M475" s="10" t="s">
        <v>61</v>
      </c>
      <c r="N475" s="71">
        <v>43216</v>
      </c>
      <c r="O475" s="10">
        <v>302700</v>
      </c>
      <c r="P475" s="10">
        <v>531150</v>
      </c>
      <c r="Q475" s="11">
        <f t="shared" si="38"/>
        <v>228450</v>
      </c>
      <c r="R475" s="10">
        <v>1</v>
      </c>
      <c r="S475" s="11">
        <f t="shared" si="39"/>
        <v>531150</v>
      </c>
      <c r="T475" s="12">
        <v>0</v>
      </c>
      <c r="U475" s="76" t="str">
        <f>IF(T475&lt;3%,"Low",IF('Main Data'!T475&lt;5%,"Mid",IF('Main Data'!T475&lt;8%,"High","Super")))</f>
        <v>Low</v>
      </c>
      <c r="V475" s="86" t="str">
        <f t="shared" si="40"/>
        <v>Not Qualified</v>
      </c>
    </row>
    <row r="476" spans="1:22" ht="15.75" customHeight="1" x14ac:dyDescent="0.3">
      <c r="A476" s="9" t="s">
        <v>1178</v>
      </c>
      <c r="B476" s="71">
        <v>43215</v>
      </c>
      <c r="C476" s="10">
        <f t="shared" si="37"/>
        <v>2018</v>
      </c>
      <c r="D476" s="10" t="s">
        <v>805</v>
      </c>
      <c r="E476" s="10" t="s">
        <v>594</v>
      </c>
      <c r="F476" s="10" t="s">
        <v>71</v>
      </c>
      <c r="G476" s="10" t="s">
        <v>55</v>
      </c>
      <c r="H476" s="10" t="s">
        <v>194</v>
      </c>
      <c r="I476" s="10" t="s">
        <v>107</v>
      </c>
      <c r="J476" s="10" t="s">
        <v>89</v>
      </c>
      <c r="K476" s="10" t="s">
        <v>59</v>
      </c>
      <c r="L476" s="10" t="s">
        <v>67</v>
      </c>
      <c r="M476" s="10" t="s">
        <v>61</v>
      </c>
      <c r="N476" s="71">
        <v>43217</v>
      </c>
      <c r="O476" s="10">
        <v>13500</v>
      </c>
      <c r="P476" s="10">
        <v>31500</v>
      </c>
      <c r="Q476" s="11">
        <f t="shared" si="38"/>
        <v>18000</v>
      </c>
      <c r="R476" s="10">
        <v>23</v>
      </c>
      <c r="S476" s="11">
        <f t="shared" si="39"/>
        <v>722610</v>
      </c>
      <c r="T476" s="12">
        <v>0.06</v>
      </c>
      <c r="U476" s="76" t="str">
        <f>IF(T476&lt;3%,"Low",IF('Main Data'!T476&lt;5%,"Mid",IF('Main Data'!T476&lt;8%,"High","Super")))</f>
        <v>High</v>
      </c>
      <c r="V476" s="86" t="str">
        <f t="shared" si="40"/>
        <v>Qualified</v>
      </c>
    </row>
    <row r="477" spans="1:22" ht="15.75" customHeight="1" x14ac:dyDescent="0.3">
      <c r="A477" s="9" t="s">
        <v>1179</v>
      </c>
      <c r="B477" s="71">
        <v>43216</v>
      </c>
      <c r="C477" s="10">
        <f t="shared" si="37"/>
        <v>2018</v>
      </c>
      <c r="D477" s="10" t="s">
        <v>1180</v>
      </c>
      <c r="E477" s="10" t="s">
        <v>628</v>
      </c>
      <c r="F477" s="10" t="s">
        <v>71</v>
      </c>
      <c r="G477" s="10" t="s">
        <v>72</v>
      </c>
      <c r="H477" s="10" t="s">
        <v>304</v>
      </c>
      <c r="I477" s="10" t="s">
        <v>107</v>
      </c>
      <c r="J477" s="10" t="s">
        <v>162</v>
      </c>
      <c r="K477" s="10" t="s">
        <v>59</v>
      </c>
      <c r="L477" s="10" t="s">
        <v>60</v>
      </c>
      <c r="M477" s="10" t="s">
        <v>61</v>
      </c>
      <c r="N477" s="71">
        <v>43218</v>
      </c>
      <c r="O477" s="10">
        <v>52800</v>
      </c>
      <c r="P477" s="10">
        <v>85200</v>
      </c>
      <c r="Q477" s="11">
        <f t="shared" si="38"/>
        <v>32400</v>
      </c>
      <c r="R477" s="10">
        <v>18</v>
      </c>
      <c r="S477" s="11">
        <f t="shared" si="39"/>
        <v>1528488</v>
      </c>
      <c r="T477" s="12">
        <v>0.06</v>
      </c>
      <c r="U477" s="76" t="str">
        <f>IF(T477&lt;3%,"Low",IF('Main Data'!T477&lt;5%,"Mid",IF('Main Data'!T477&lt;8%,"High","Super")))</f>
        <v>High</v>
      </c>
      <c r="V477" s="86" t="str">
        <f t="shared" si="40"/>
        <v>Qualified</v>
      </c>
    </row>
    <row r="478" spans="1:22" ht="15.75" customHeight="1" x14ac:dyDescent="0.3">
      <c r="A478" s="9" t="s">
        <v>1181</v>
      </c>
      <c r="B478" s="71">
        <v>43216</v>
      </c>
      <c r="C478" s="10">
        <f t="shared" si="37"/>
        <v>2018</v>
      </c>
      <c r="D478" s="10" t="s">
        <v>240</v>
      </c>
      <c r="E478" s="10" t="s">
        <v>241</v>
      </c>
      <c r="F478" s="10" t="s">
        <v>71</v>
      </c>
      <c r="G478" s="10" t="s">
        <v>87</v>
      </c>
      <c r="H478" s="10" t="s">
        <v>146</v>
      </c>
      <c r="I478" s="10" t="s">
        <v>74</v>
      </c>
      <c r="J478" s="10" t="s">
        <v>331</v>
      </c>
      <c r="K478" s="10" t="s">
        <v>59</v>
      </c>
      <c r="L478" s="10" t="s">
        <v>67</v>
      </c>
      <c r="M478" s="10" t="s">
        <v>61</v>
      </c>
      <c r="N478" s="71">
        <v>43217</v>
      </c>
      <c r="O478" s="10">
        <v>43500</v>
      </c>
      <c r="P478" s="10">
        <v>71400</v>
      </c>
      <c r="Q478" s="11">
        <f t="shared" si="38"/>
        <v>27900</v>
      </c>
      <c r="R478" s="10">
        <v>42</v>
      </c>
      <c r="S478" s="11">
        <f t="shared" si="39"/>
        <v>2993802</v>
      </c>
      <c r="T478" s="12">
        <v>7.0000000000000007E-2</v>
      </c>
      <c r="U478" s="76" t="str">
        <f>IF(T478&lt;3%,"Low",IF('Main Data'!T478&lt;5%,"Mid",IF('Main Data'!T478&lt;8%,"High","Super")))</f>
        <v>High</v>
      </c>
      <c r="V478" s="86" t="str">
        <f t="shared" si="40"/>
        <v>Qualified</v>
      </c>
    </row>
    <row r="479" spans="1:22" ht="15.75" customHeight="1" x14ac:dyDescent="0.3">
      <c r="A479" s="9" t="s">
        <v>1182</v>
      </c>
      <c r="B479" s="71">
        <v>43217</v>
      </c>
      <c r="C479" s="10">
        <f t="shared" si="37"/>
        <v>2018</v>
      </c>
      <c r="D479" s="10" t="s">
        <v>566</v>
      </c>
      <c r="E479" s="10" t="s">
        <v>129</v>
      </c>
      <c r="F479" s="10" t="s">
        <v>54</v>
      </c>
      <c r="G479" s="10" t="s">
        <v>87</v>
      </c>
      <c r="H479" s="10" t="s">
        <v>56</v>
      </c>
      <c r="I479" s="10" t="s">
        <v>57</v>
      </c>
      <c r="J479" s="10" t="s">
        <v>1163</v>
      </c>
      <c r="K479" s="10" t="s">
        <v>59</v>
      </c>
      <c r="L479" s="10" t="s">
        <v>136</v>
      </c>
      <c r="M479" s="10" t="s">
        <v>61</v>
      </c>
      <c r="N479" s="71">
        <v>43218</v>
      </c>
      <c r="O479" s="10">
        <v>43050</v>
      </c>
      <c r="P479" s="10">
        <v>102600</v>
      </c>
      <c r="Q479" s="11">
        <f t="shared" si="38"/>
        <v>59550</v>
      </c>
      <c r="R479" s="10">
        <v>26</v>
      </c>
      <c r="S479" s="11">
        <f t="shared" si="39"/>
        <v>2659392</v>
      </c>
      <c r="T479" s="12">
        <v>0.08</v>
      </c>
      <c r="U479" s="76" t="str">
        <f>IF(T479&lt;3%,"Low",IF('Main Data'!T479&lt;5%,"Mid",IF('Main Data'!T479&lt;8%,"High","Super")))</f>
        <v>Super</v>
      </c>
      <c r="V479" s="86" t="str">
        <f t="shared" si="40"/>
        <v>Qualified</v>
      </c>
    </row>
    <row r="480" spans="1:22" ht="15.75" customHeight="1" x14ac:dyDescent="0.3">
      <c r="A480" s="9" t="s">
        <v>1183</v>
      </c>
      <c r="B480" s="71">
        <v>43217</v>
      </c>
      <c r="C480" s="10">
        <f t="shared" si="37"/>
        <v>2018</v>
      </c>
      <c r="D480" s="10" t="s">
        <v>1174</v>
      </c>
      <c r="E480" s="10" t="s">
        <v>172</v>
      </c>
      <c r="F480" s="10" t="s">
        <v>54</v>
      </c>
      <c r="G480" s="10" t="s">
        <v>55</v>
      </c>
      <c r="H480" s="10" t="s">
        <v>65</v>
      </c>
      <c r="I480" s="10" t="s">
        <v>107</v>
      </c>
      <c r="J480" s="10" t="s">
        <v>89</v>
      </c>
      <c r="K480" s="10" t="s">
        <v>59</v>
      </c>
      <c r="L480" s="10" t="s">
        <v>67</v>
      </c>
      <c r="M480" s="10" t="s">
        <v>61</v>
      </c>
      <c r="N480" s="71">
        <v>43219</v>
      </c>
      <c r="O480" s="10">
        <v>13500</v>
      </c>
      <c r="P480" s="10">
        <v>31500</v>
      </c>
      <c r="Q480" s="11">
        <f t="shared" si="38"/>
        <v>18000</v>
      </c>
      <c r="R480" s="10">
        <v>34</v>
      </c>
      <c r="S480" s="11">
        <f t="shared" si="39"/>
        <v>1070370</v>
      </c>
      <c r="T480" s="12">
        <v>0.02</v>
      </c>
      <c r="U480" s="76" t="str">
        <f>IF(T480&lt;3%,"Low",IF('Main Data'!T480&lt;5%,"Mid",IF('Main Data'!T480&lt;8%,"High","Super")))</f>
        <v>Low</v>
      </c>
      <c r="V480" s="86" t="str">
        <f t="shared" si="40"/>
        <v>Qualified</v>
      </c>
    </row>
    <row r="481" spans="1:22" ht="15.75" customHeight="1" x14ac:dyDescent="0.3">
      <c r="A481" s="9" t="s">
        <v>1184</v>
      </c>
      <c r="B481" s="71">
        <v>43218</v>
      </c>
      <c r="C481" s="10">
        <f t="shared" si="37"/>
        <v>2018</v>
      </c>
      <c r="D481" s="10" t="s">
        <v>654</v>
      </c>
      <c r="E481" s="10" t="s">
        <v>105</v>
      </c>
      <c r="F481" s="10" t="s">
        <v>71</v>
      </c>
      <c r="G481" s="10" t="s">
        <v>72</v>
      </c>
      <c r="H481" s="10" t="s">
        <v>73</v>
      </c>
      <c r="I481" s="10" t="s">
        <v>74</v>
      </c>
      <c r="J481" s="10" t="s">
        <v>234</v>
      </c>
      <c r="K481" s="10" t="s">
        <v>59</v>
      </c>
      <c r="L481" s="10" t="s">
        <v>60</v>
      </c>
      <c r="M481" s="10" t="s">
        <v>61</v>
      </c>
      <c r="N481" s="71">
        <v>43219</v>
      </c>
      <c r="O481" s="10">
        <v>208200</v>
      </c>
      <c r="P481" s="10">
        <v>335700</v>
      </c>
      <c r="Q481" s="11">
        <f t="shared" si="38"/>
        <v>127500</v>
      </c>
      <c r="R481" s="10">
        <v>39</v>
      </c>
      <c r="S481" s="11">
        <f t="shared" si="39"/>
        <v>13068801</v>
      </c>
      <c r="T481" s="12">
        <v>7.0000000000000007E-2</v>
      </c>
      <c r="U481" s="76" t="str">
        <f>IF(T481&lt;3%,"Low",IF('Main Data'!T481&lt;5%,"Mid",IF('Main Data'!T481&lt;8%,"High","Super")))</f>
        <v>High</v>
      </c>
      <c r="V481" s="86" t="str">
        <f t="shared" si="40"/>
        <v>Qualified</v>
      </c>
    </row>
    <row r="482" spans="1:22" ht="15.75" customHeight="1" x14ac:dyDescent="0.3">
      <c r="A482" s="9" t="s">
        <v>1185</v>
      </c>
      <c r="B482" s="71">
        <v>43219</v>
      </c>
      <c r="C482" s="10">
        <f t="shared" si="37"/>
        <v>2018</v>
      </c>
      <c r="D482" s="10" t="s">
        <v>1186</v>
      </c>
      <c r="E482" s="10" t="s">
        <v>180</v>
      </c>
      <c r="F482" s="10" t="s">
        <v>54</v>
      </c>
      <c r="G482" s="10" t="s">
        <v>72</v>
      </c>
      <c r="H482" s="10" t="s">
        <v>65</v>
      </c>
      <c r="I482" s="10" t="s">
        <v>74</v>
      </c>
      <c r="J482" s="10" t="s">
        <v>931</v>
      </c>
      <c r="K482" s="10" t="s">
        <v>59</v>
      </c>
      <c r="L482" s="10" t="s">
        <v>60</v>
      </c>
      <c r="M482" s="10" t="s">
        <v>61</v>
      </c>
      <c r="N482" s="71">
        <v>43221</v>
      </c>
      <c r="O482" s="10">
        <v>27600</v>
      </c>
      <c r="P482" s="10">
        <v>43200</v>
      </c>
      <c r="Q482" s="11">
        <f t="shared" si="38"/>
        <v>15600</v>
      </c>
      <c r="R482" s="10">
        <v>27</v>
      </c>
      <c r="S482" s="11">
        <f t="shared" si="39"/>
        <v>1163808</v>
      </c>
      <c r="T482" s="12">
        <v>0.06</v>
      </c>
      <c r="U482" s="76" t="str">
        <f>IF(T482&lt;3%,"Low",IF('Main Data'!T482&lt;5%,"Mid",IF('Main Data'!T482&lt;8%,"High","Super")))</f>
        <v>High</v>
      </c>
      <c r="V482" s="86" t="str">
        <f t="shared" si="40"/>
        <v>Qualified</v>
      </c>
    </row>
    <row r="483" spans="1:22" ht="15.75" customHeight="1" x14ac:dyDescent="0.3">
      <c r="A483" s="9" t="s">
        <v>1187</v>
      </c>
      <c r="B483" s="71">
        <v>43220</v>
      </c>
      <c r="C483" s="10">
        <f t="shared" si="37"/>
        <v>2018</v>
      </c>
      <c r="D483" s="10" t="s">
        <v>971</v>
      </c>
      <c r="E483" s="10" t="s">
        <v>189</v>
      </c>
      <c r="F483" s="10" t="s">
        <v>54</v>
      </c>
      <c r="G483" s="10" t="s">
        <v>72</v>
      </c>
      <c r="H483" s="10" t="s">
        <v>56</v>
      </c>
      <c r="I483" s="10" t="s">
        <v>57</v>
      </c>
      <c r="J483" s="10" t="s">
        <v>837</v>
      </c>
      <c r="K483" s="10" t="s">
        <v>81</v>
      </c>
      <c r="L483" s="10" t="s">
        <v>82</v>
      </c>
      <c r="M483" s="10" t="s">
        <v>83</v>
      </c>
      <c r="N483" s="71">
        <v>43221</v>
      </c>
      <c r="O483" s="10">
        <v>4734150</v>
      </c>
      <c r="P483" s="10">
        <v>7514550</v>
      </c>
      <c r="Q483" s="11">
        <f t="shared" si="38"/>
        <v>2780400</v>
      </c>
      <c r="R483" s="10">
        <v>37</v>
      </c>
      <c r="S483" s="11">
        <f t="shared" si="39"/>
        <v>278038350</v>
      </c>
      <c r="T483" s="12">
        <v>0</v>
      </c>
      <c r="U483" s="76" t="str">
        <f>IF(T483&lt;3%,"Low",IF('Main Data'!T483&lt;5%,"Mid",IF('Main Data'!T483&lt;8%,"High","Super")))</f>
        <v>Low</v>
      </c>
      <c r="V483" s="86" t="str">
        <f t="shared" si="40"/>
        <v>Qualified</v>
      </c>
    </row>
    <row r="484" spans="1:22" ht="15.75" customHeight="1" x14ac:dyDescent="0.3">
      <c r="A484" s="9" t="s">
        <v>1188</v>
      </c>
      <c r="B484" s="71">
        <v>43221</v>
      </c>
      <c r="C484" s="10">
        <f t="shared" si="37"/>
        <v>2018</v>
      </c>
      <c r="D484" s="10" t="s">
        <v>1189</v>
      </c>
      <c r="E484" s="10" t="s">
        <v>551</v>
      </c>
      <c r="F484" s="10" t="s">
        <v>71</v>
      </c>
      <c r="G484" s="10" t="s">
        <v>55</v>
      </c>
      <c r="H484" s="10" t="s">
        <v>112</v>
      </c>
      <c r="I484" s="10" t="s">
        <v>117</v>
      </c>
      <c r="J484" s="10" t="s">
        <v>98</v>
      </c>
      <c r="K484" s="10" t="s">
        <v>59</v>
      </c>
      <c r="L484" s="10" t="s">
        <v>60</v>
      </c>
      <c r="M484" s="10" t="s">
        <v>76</v>
      </c>
      <c r="N484" s="71">
        <v>43223</v>
      </c>
      <c r="O484" s="10">
        <v>1490850</v>
      </c>
      <c r="P484" s="10">
        <v>2443950</v>
      </c>
      <c r="Q484" s="11">
        <f t="shared" si="38"/>
        <v>953100</v>
      </c>
      <c r="R484" s="10">
        <v>48</v>
      </c>
      <c r="S484" s="11">
        <f t="shared" si="39"/>
        <v>117211842</v>
      </c>
      <c r="T484" s="12">
        <v>0.04</v>
      </c>
      <c r="U484" s="76" t="str">
        <f>IF(T484&lt;3%,"Low",IF('Main Data'!T484&lt;5%,"Mid",IF('Main Data'!T484&lt;8%,"High","Super")))</f>
        <v>Mid</v>
      </c>
      <c r="V484" s="86" t="str">
        <f t="shared" si="40"/>
        <v>Qualified</v>
      </c>
    </row>
    <row r="485" spans="1:22" ht="15.75" customHeight="1" x14ac:dyDescent="0.3">
      <c r="A485" s="9" t="s">
        <v>1190</v>
      </c>
      <c r="B485" s="71">
        <v>43224</v>
      </c>
      <c r="C485" s="10">
        <f t="shared" si="37"/>
        <v>2018</v>
      </c>
      <c r="D485" s="10" t="s">
        <v>694</v>
      </c>
      <c r="E485" s="10" t="s">
        <v>628</v>
      </c>
      <c r="F485" s="10" t="s">
        <v>71</v>
      </c>
      <c r="G485" s="10" t="s">
        <v>87</v>
      </c>
      <c r="H485" s="10" t="s">
        <v>304</v>
      </c>
      <c r="I485" s="10" t="s">
        <v>107</v>
      </c>
      <c r="J485" s="10" t="s">
        <v>1078</v>
      </c>
      <c r="K485" s="10" t="s">
        <v>59</v>
      </c>
      <c r="L485" s="10" t="s">
        <v>67</v>
      </c>
      <c r="M485" s="10" t="s">
        <v>61</v>
      </c>
      <c r="N485" s="71">
        <v>43225</v>
      </c>
      <c r="O485" s="10">
        <v>67200</v>
      </c>
      <c r="P485" s="10">
        <v>122100.00000000001</v>
      </c>
      <c r="Q485" s="11">
        <f t="shared" si="38"/>
        <v>54900.000000000015</v>
      </c>
      <c r="R485" s="10">
        <v>23</v>
      </c>
      <c r="S485" s="11">
        <f t="shared" si="39"/>
        <v>2799753.0000000005</v>
      </c>
      <c r="T485" s="12">
        <v>7.0000000000000007E-2</v>
      </c>
      <c r="U485" s="76" t="str">
        <f>IF(T485&lt;3%,"Low",IF('Main Data'!T485&lt;5%,"Mid",IF('Main Data'!T485&lt;8%,"High","Super")))</f>
        <v>High</v>
      </c>
      <c r="V485" s="86" t="str">
        <f t="shared" si="40"/>
        <v>Qualified</v>
      </c>
    </row>
    <row r="486" spans="1:22" ht="15.75" customHeight="1" x14ac:dyDescent="0.3">
      <c r="A486" s="9" t="s">
        <v>1191</v>
      </c>
      <c r="B486" s="71">
        <v>43224</v>
      </c>
      <c r="C486" s="10">
        <f t="shared" si="37"/>
        <v>2018</v>
      </c>
      <c r="D486" s="10" t="s">
        <v>694</v>
      </c>
      <c r="E486" s="10" t="s">
        <v>628</v>
      </c>
      <c r="F486" s="10" t="s">
        <v>71</v>
      </c>
      <c r="G486" s="10" t="s">
        <v>87</v>
      </c>
      <c r="H486" s="10" t="s">
        <v>304</v>
      </c>
      <c r="I486" s="10" t="s">
        <v>107</v>
      </c>
      <c r="J486" s="10" t="s">
        <v>265</v>
      </c>
      <c r="K486" s="10" t="s">
        <v>59</v>
      </c>
      <c r="L486" s="10" t="s">
        <v>60</v>
      </c>
      <c r="M486" s="10" t="s">
        <v>61</v>
      </c>
      <c r="N486" s="71">
        <v>43225</v>
      </c>
      <c r="O486" s="10">
        <v>17700</v>
      </c>
      <c r="P486" s="10">
        <v>28200</v>
      </c>
      <c r="Q486" s="11">
        <f t="shared" si="38"/>
        <v>10500</v>
      </c>
      <c r="R486" s="10">
        <v>33</v>
      </c>
      <c r="S486" s="11">
        <f t="shared" si="39"/>
        <v>929190</v>
      </c>
      <c r="T486" s="12">
        <v>0.05</v>
      </c>
      <c r="U486" s="76" t="str">
        <f>IF(T486&lt;3%,"Low",IF('Main Data'!T486&lt;5%,"Mid",IF('Main Data'!T486&lt;8%,"High","Super")))</f>
        <v>High</v>
      </c>
      <c r="V486" s="86" t="str">
        <f t="shared" si="40"/>
        <v>Qualified</v>
      </c>
    </row>
    <row r="487" spans="1:22" ht="15.75" customHeight="1" x14ac:dyDescent="0.3">
      <c r="A487" s="9" t="s">
        <v>1192</v>
      </c>
      <c r="B487" s="71">
        <v>43225</v>
      </c>
      <c r="C487" s="10">
        <f t="shared" si="37"/>
        <v>2018</v>
      </c>
      <c r="D487" s="10" t="s">
        <v>1193</v>
      </c>
      <c r="E487" s="10" t="s">
        <v>154</v>
      </c>
      <c r="F487" s="10" t="s">
        <v>71</v>
      </c>
      <c r="G487" s="10" t="s">
        <v>106</v>
      </c>
      <c r="H487" s="10" t="s">
        <v>155</v>
      </c>
      <c r="I487" s="10" t="s">
        <v>57</v>
      </c>
      <c r="J487" s="10" t="s">
        <v>284</v>
      </c>
      <c r="K487" s="10" t="s">
        <v>59</v>
      </c>
      <c r="L487" s="10" t="s">
        <v>60</v>
      </c>
      <c r="M487" s="10" t="s">
        <v>61</v>
      </c>
      <c r="N487" s="71">
        <v>43227</v>
      </c>
      <c r="O487" s="10">
        <v>33750</v>
      </c>
      <c r="P487" s="10">
        <v>55350</v>
      </c>
      <c r="Q487" s="11">
        <f t="shared" si="38"/>
        <v>21600</v>
      </c>
      <c r="R487" s="10">
        <v>13</v>
      </c>
      <c r="S487" s="11">
        <f t="shared" si="39"/>
        <v>716782.5</v>
      </c>
      <c r="T487" s="12">
        <v>0.05</v>
      </c>
      <c r="U487" s="76" t="str">
        <f>IF(T487&lt;3%,"Low",IF('Main Data'!T487&lt;5%,"Mid",IF('Main Data'!T487&lt;8%,"High","Super")))</f>
        <v>High</v>
      </c>
      <c r="V487" s="86" t="str">
        <f t="shared" si="40"/>
        <v>Qualified</v>
      </c>
    </row>
    <row r="488" spans="1:22" ht="15.75" customHeight="1" x14ac:dyDescent="0.3">
      <c r="A488" s="9" t="s">
        <v>1194</v>
      </c>
      <c r="B488" s="71">
        <v>43226</v>
      </c>
      <c r="C488" s="10">
        <f t="shared" si="37"/>
        <v>2018</v>
      </c>
      <c r="D488" s="10" t="s">
        <v>914</v>
      </c>
      <c r="E488" s="10" t="s">
        <v>915</v>
      </c>
      <c r="F488" s="10" t="s">
        <v>261</v>
      </c>
      <c r="G488" s="10" t="s">
        <v>72</v>
      </c>
      <c r="H488" s="10" t="s">
        <v>97</v>
      </c>
      <c r="I488" s="10" t="s">
        <v>74</v>
      </c>
      <c r="J488" s="10" t="s">
        <v>226</v>
      </c>
      <c r="K488" s="10" t="s">
        <v>81</v>
      </c>
      <c r="L488" s="10" t="s">
        <v>227</v>
      </c>
      <c r="M488" s="10" t="s">
        <v>61</v>
      </c>
      <c r="N488" s="71">
        <v>43227</v>
      </c>
      <c r="O488" s="10">
        <v>132300</v>
      </c>
      <c r="P488" s="10">
        <v>314850</v>
      </c>
      <c r="Q488" s="11">
        <f t="shared" si="38"/>
        <v>182550</v>
      </c>
      <c r="R488" s="10">
        <v>3</v>
      </c>
      <c r="S488" s="11">
        <f t="shared" si="39"/>
        <v>941401.5</v>
      </c>
      <c r="T488" s="12">
        <v>0.01</v>
      </c>
      <c r="U488" s="76" t="str">
        <f>IF(T488&lt;3%,"Low",IF('Main Data'!T488&lt;5%,"Mid",IF('Main Data'!T488&lt;8%,"High","Super")))</f>
        <v>Low</v>
      </c>
      <c r="V488" s="86" t="str">
        <f t="shared" si="40"/>
        <v>Not Qualified</v>
      </c>
    </row>
    <row r="489" spans="1:22" ht="15.75" customHeight="1" x14ac:dyDescent="0.3">
      <c r="A489" s="9" t="s">
        <v>1195</v>
      </c>
      <c r="B489" s="71">
        <v>43226</v>
      </c>
      <c r="C489" s="10">
        <f t="shared" si="37"/>
        <v>2018</v>
      </c>
      <c r="D489" s="10" t="s">
        <v>914</v>
      </c>
      <c r="E489" s="10" t="s">
        <v>915</v>
      </c>
      <c r="F489" s="10" t="s">
        <v>261</v>
      </c>
      <c r="G489" s="10" t="s">
        <v>72</v>
      </c>
      <c r="H489" s="10" t="s">
        <v>97</v>
      </c>
      <c r="I489" s="10" t="s">
        <v>74</v>
      </c>
      <c r="J489" s="10" t="s">
        <v>234</v>
      </c>
      <c r="K489" s="10" t="s">
        <v>59</v>
      </c>
      <c r="L489" s="10" t="s">
        <v>60</v>
      </c>
      <c r="M489" s="10" t="s">
        <v>76</v>
      </c>
      <c r="N489" s="71">
        <v>43226</v>
      </c>
      <c r="O489" s="10">
        <v>208200</v>
      </c>
      <c r="P489" s="10">
        <v>335700</v>
      </c>
      <c r="Q489" s="11">
        <f t="shared" si="38"/>
        <v>127500</v>
      </c>
      <c r="R489" s="10">
        <v>42</v>
      </c>
      <c r="S489" s="11">
        <f t="shared" si="39"/>
        <v>14075901</v>
      </c>
      <c r="T489" s="12">
        <v>7.0000000000000007E-2</v>
      </c>
      <c r="U489" s="76" t="str">
        <f>IF(T489&lt;3%,"Low",IF('Main Data'!T489&lt;5%,"Mid",IF('Main Data'!T489&lt;8%,"High","Super")))</f>
        <v>High</v>
      </c>
      <c r="V489" s="86" t="str">
        <f t="shared" si="40"/>
        <v>Qualified</v>
      </c>
    </row>
    <row r="490" spans="1:22" ht="15.75" customHeight="1" x14ac:dyDescent="0.3">
      <c r="A490" s="9" t="s">
        <v>1195</v>
      </c>
      <c r="B490" s="71">
        <v>43226</v>
      </c>
      <c r="C490" s="10">
        <f t="shared" si="37"/>
        <v>2018</v>
      </c>
      <c r="D490" s="10" t="s">
        <v>914</v>
      </c>
      <c r="E490" s="10" t="s">
        <v>915</v>
      </c>
      <c r="F490" s="10" t="s">
        <v>261</v>
      </c>
      <c r="G490" s="10" t="s">
        <v>72</v>
      </c>
      <c r="H490" s="10" t="s">
        <v>97</v>
      </c>
      <c r="I490" s="10" t="s">
        <v>74</v>
      </c>
      <c r="J490" s="10" t="s">
        <v>186</v>
      </c>
      <c r="K490" s="10" t="s">
        <v>81</v>
      </c>
      <c r="L490" s="10" t="s">
        <v>60</v>
      </c>
      <c r="M490" s="10" t="s">
        <v>61</v>
      </c>
      <c r="N490" s="71">
        <v>43228</v>
      </c>
      <c r="O490" s="10">
        <v>95850</v>
      </c>
      <c r="P490" s="10">
        <v>299700</v>
      </c>
      <c r="Q490" s="11">
        <f t="shared" si="38"/>
        <v>203850</v>
      </c>
      <c r="R490" s="10">
        <v>45</v>
      </c>
      <c r="S490" s="11">
        <f t="shared" si="39"/>
        <v>13468518</v>
      </c>
      <c r="T490" s="12">
        <v>0.06</v>
      </c>
      <c r="U490" s="76" t="str">
        <f>IF(T490&lt;3%,"Low",IF('Main Data'!T490&lt;5%,"Mid",IF('Main Data'!T490&lt;8%,"High","Super")))</f>
        <v>High</v>
      </c>
      <c r="V490" s="86" t="str">
        <f t="shared" si="40"/>
        <v>Qualified</v>
      </c>
    </row>
    <row r="491" spans="1:22" ht="15.75" customHeight="1" x14ac:dyDescent="0.3">
      <c r="A491" s="9" t="s">
        <v>1196</v>
      </c>
      <c r="B491" s="71">
        <v>43227</v>
      </c>
      <c r="C491" s="10">
        <f t="shared" si="37"/>
        <v>2018</v>
      </c>
      <c r="D491" s="10" t="s">
        <v>386</v>
      </c>
      <c r="E491" s="10" t="s">
        <v>387</v>
      </c>
      <c r="F491" s="10" t="s">
        <v>71</v>
      </c>
      <c r="G491" s="10" t="s">
        <v>87</v>
      </c>
      <c r="H491" s="10" t="s">
        <v>194</v>
      </c>
      <c r="I491" s="10" t="s">
        <v>107</v>
      </c>
      <c r="J491" s="10" t="s">
        <v>75</v>
      </c>
      <c r="K491" s="10" t="s">
        <v>59</v>
      </c>
      <c r="L491" s="10" t="s">
        <v>67</v>
      </c>
      <c r="M491" s="10" t="s">
        <v>61</v>
      </c>
      <c r="N491" s="71">
        <v>43229</v>
      </c>
      <c r="O491" s="10">
        <v>36150</v>
      </c>
      <c r="P491" s="10">
        <v>55650</v>
      </c>
      <c r="Q491" s="11">
        <f t="shared" si="38"/>
        <v>19500</v>
      </c>
      <c r="R491" s="10">
        <v>14</v>
      </c>
      <c r="S491" s="11">
        <f t="shared" si="39"/>
        <v>774091.5</v>
      </c>
      <c r="T491" s="12">
        <v>0.09</v>
      </c>
      <c r="U491" s="76" t="str">
        <f>IF(T491&lt;3%,"Low",IF('Main Data'!T491&lt;5%,"Mid",IF('Main Data'!T491&lt;8%,"High","Super")))</f>
        <v>Super</v>
      </c>
      <c r="V491" s="86" t="str">
        <f t="shared" si="40"/>
        <v>Qualified</v>
      </c>
    </row>
    <row r="492" spans="1:22" ht="15.75" customHeight="1" x14ac:dyDescent="0.3">
      <c r="A492" s="9" t="s">
        <v>1197</v>
      </c>
      <c r="B492" s="71">
        <v>43230</v>
      </c>
      <c r="C492" s="10">
        <f t="shared" si="37"/>
        <v>2018</v>
      </c>
      <c r="D492" s="10" t="s">
        <v>583</v>
      </c>
      <c r="E492" s="10" t="s">
        <v>101</v>
      </c>
      <c r="F492" s="10" t="s">
        <v>71</v>
      </c>
      <c r="G492" s="10" t="s">
        <v>87</v>
      </c>
      <c r="H492" s="10" t="s">
        <v>97</v>
      </c>
      <c r="I492" s="10" t="s">
        <v>107</v>
      </c>
      <c r="J492" s="10" t="s">
        <v>130</v>
      </c>
      <c r="K492" s="10" t="s">
        <v>59</v>
      </c>
      <c r="L492" s="10" t="s">
        <v>67</v>
      </c>
      <c r="M492" s="10" t="s">
        <v>61</v>
      </c>
      <c r="N492" s="71">
        <v>43232</v>
      </c>
      <c r="O492" s="10">
        <v>10650</v>
      </c>
      <c r="P492" s="10">
        <v>17100</v>
      </c>
      <c r="Q492" s="11">
        <f t="shared" si="38"/>
        <v>6450</v>
      </c>
      <c r="R492" s="10">
        <v>42</v>
      </c>
      <c r="S492" s="11">
        <f t="shared" si="39"/>
        <v>717174</v>
      </c>
      <c r="T492" s="12">
        <v>0.06</v>
      </c>
      <c r="U492" s="76" t="str">
        <f>IF(T492&lt;3%,"Low",IF('Main Data'!T492&lt;5%,"Mid",IF('Main Data'!T492&lt;8%,"High","Super")))</f>
        <v>High</v>
      </c>
      <c r="V492" s="86" t="str">
        <f t="shared" si="40"/>
        <v>Qualified</v>
      </c>
    </row>
    <row r="493" spans="1:22" ht="15.75" customHeight="1" x14ac:dyDescent="0.3">
      <c r="A493" s="9" t="s">
        <v>1198</v>
      </c>
      <c r="B493" s="71">
        <v>43232</v>
      </c>
      <c r="C493" s="10">
        <f t="shared" si="37"/>
        <v>2018</v>
      </c>
      <c r="D493" s="10" t="s">
        <v>638</v>
      </c>
      <c r="E493" s="10" t="s">
        <v>165</v>
      </c>
      <c r="F493" s="10" t="s">
        <v>71</v>
      </c>
      <c r="G493" s="10" t="s">
        <v>106</v>
      </c>
      <c r="H493" s="10" t="s">
        <v>88</v>
      </c>
      <c r="I493" s="10" t="s">
        <v>117</v>
      </c>
      <c r="J493" s="10" t="s">
        <v>611</v>
      </c>
      <c r="K493" s="10" t="s">
        <v>59</v>
      </c>
      <c r="L493" s="10" t="s">
        <v>60</v>
      </c>
      <c r="M493" s="10" t="s">
        <v>61</v>
      </c>
      <c r="N493" s="71">
        <v>43233</v>
      </c>
      <c r="O493" s="10">
        <v>34350</v>
      </c>
      <c r="P493" s="10">
        <v>55350</v>
      </c>
      <c r="Q493" s="11">
        <f t="shared" si="38"/>
        <v>21000</v>
      </c>
      <c r="R493" s="10">
        <v>4</v>
      </c>
      <c r="S493" s="11">
        <f t="shared" si="39"/>
        <v>220846.5</v>
      </c>
      <c r="T493" s="12">
        <v>0.01</v>
      </c>
      <c r="U493" s="76" t="str">
        <f>IF(T493&lt;3%,"Low",IF('Main Data'!T493&lt;5%,"Mid",IF('Main Data'!T493&lt;8%,"High","Super")))</f>
        <v>Low</v>
      </c>
      <c r="V493" s="86" t="str">
        <f t="shared" si="40"/>
        <v>Not Qualified</v>
      </c>
    </row>
    <row r="494" spans="1:22" ht="15.75" customHeight="1" x14ac:dyDescent="0.3">
      <c r="A494" s="9" t="s">
        <v>1199</v>
      </c>
      <c r="B494" s="71">
        <v>43234</v>
      </c>
      <c r="C494" s="10">
        <f t="shared" si="37"/>
        <v>2018</v>
      </c>
      <c r="D494" s="10" t="s">
        <v>431</v>
      </c>
      <c r="E494" s="10" t="s">
        <v>432</v>
      </c>
      <c r="F494" s="10" t="s">
        <v>71</v>
      </c>
      <c r="G494" s="10" t="s">
        <v>72</v>
      </c>
      <c r="H494" s="10" t="s">
        <v>88</v>
      </c>
      <c r="I494" s="10" t="s">
        <v>107</v>
      </c>
      <c r="J494" s="10" t="s">
        <v>190</v>
      </c>
      <c r="K494" s="10" t="s">
        <v>81</v>
      </c>
      <c r="L494" s="10" t="s">
        <v>60</v>
      </c>
      <c r="M494" s="10" t="s">
        <v>61</v>
      </c>
      <c r="N494" s="71">
        <v>43235</v>
      </c>
      <c r="O494" s="10">
        <v>480300.00000000006</v>
      </c>
      <c r="P494" s="10">
        <v>2287200</v>
      </c>
      <c r="Q494" s="11">
        <f t="shared" si="38"/>
        <v>1806900</v>
      </c>
      <c r="R494" s="10">
        <v>21</v>
      </c>
      <c r="S494" s="11">
        <f t="shared" si="39"/>
        <v>47962584</v>
      </c>
      <c r="T494" s="12">
        <v>0.03</v>
      </c>
      <c r="U494" s="76" t="str">
        <f>IF(T494&lt;3%,"Low",IF('Main Data'!T494&lt;5%,"Mid",IF('Main Data'!T494&lt;8%,"High","Super")))</f>
        <v>Mid</v>
      </c>
      <c r="V494" s="86" t="str">
        <f t="shared" si="40"/>
        <v>Qualified</v>
      </c>
    </row>
    <row r="495" spans="1:22" ht="15.75" customHeight="1" x14ac:dyDescent="0.3">
      <c r="A495" s="9" t="s">
        <v>1200</v>
      </c>
      <c r="B495" s="71">
        <v>43235</v>
      </c>
      <c r="C495" s="10">
        <f t="shared" si="37"/>
        <v>2018</v>
      </c>
      <c r="D495" s="10" t="s">
        <v>807</v>
      </c>
      <c r="E495" s="10" t="s">
        <v>579</v>
      </c>
      <c r="F495" s="10" t="s">
        <v>71</v>
      </c>
      <c r="G495" s="10" t="s">
        <v>72</v>
      </c>
      <c r="H495" s="10" t="s">
        <v>73</v>
      </c>
      <c r="I495" s="10" t="s">
        <v>57</v>
      </c>
      <c r="J495" s="10" t="s">
        <v>406</v>
      </c>
      <c r="K495" s="10" t="s">
        <v>81</v>
      </c>
      <c r="L495" s="10" t="s">
        <v>82</v>
      </c>
      <c r="M495" s="10" t="s">
        <v>83</v>
      </c>
      <c r="N495" s="71">
        <v>43237</v>
      </c>
      <c r="O495" s="10">
        <v>4184850</v>
      </c>
      <c r="P495" s="10">
        <v>6749850</v>
      </c>
      <c r="Q495" s="11">
        <f t="shared" si="38"/>
        <v>2565000</v>
      </c>
      <c r="R495" s="10">
        <v>25</v>
      </c>
      <c r="S495" s="11">
        <f t="shared" si="39"/>
        <v>168678751.5</v>
      </c>
      <c r="T495" s="12">
        <v>0.01</v>
      </c>
      <c r="U495" s="76" t="str">
        <f>IF(T495&lt;3%,"Low",IF('Main Data'!T495&lt;5%,"Mid",IF('Main Data'!T495&lt;8%,"High","Super")))</f>
        <v>Low</v>
      </c>
      <c r="V495" s="86" t="str">
        <f t="shared" si="40"/>
        <v>Qualified</v>
      </c>
    </row>
    <row r="496" spans="1:22" ht="15.75" customHeight="1" x14ac:dyDescent="0.3">
      <c r="A496" s="9" t="s">
        <v>1201</v>
      </c>
      <c r="B496" s="71">
        <v>43236</v>
      </c>
      <c r="C496" s="10">
        <f t="shared" si="37"/>
        <v>2018</v>
      </c>
      <c r="D496" s="10" t="s">
        <v>1202</v>
      </c>
      <c r="E496" s="10" t="s">
        <v>105</v>
      </c>
      <c r="F496" s="10" t="s">
        <v>71</v>
      </c>
      <c r="G496" s="10" t="s">
        <v>55</v>
      </c>
      <c r="H496" s="10" t="s">
        <v>73</v>
      </c>
      <c r="I496" s="10" t="s">
        <v>57</v>
      </c>
      <c r="J496" s="10" t="s">
        <v>480</v>
      </c>
      <c r="K496" s="10" t="s">
        <v>253</v>
      </c>
      <c r="L496" s="10" t="s">
        <v>459</v>
      </c>
      <c r="M496" s="10" t="s">
        <v>61</v>
      </c>
      <c r="N496" s="71">
        <v>43238</v>
      </c>
      <c r="O496" s="10">
        <v>842400</v>
      </c>
      <c r="P496" s="10">
        <v>2054699.9999999998</v>
      </c>
      <c r="Q496" s="11">
        <f t="shared" si="38"/>
        <v>1212299.9999999998</v>
      </c>
      <c r="R496" s="10">
        <v>2</v>
      </c>
      <c r="S496" s="11">
        <f t="shared" si="39"/>
        <v>3945023.9999999995</v>
      </c>
      <c r="T496" s="12">
        <v>0.08</v>
      </c>
      <c r="U496" s="76" t="str">
        <f>IF(T496&lt;3%,"Low",IF('Main Data'!T496&lt;5%,"Mid",IF('Main Data'!T496&lt;8%,"High","Super")))</f>
        <v>Super</v>
      </c>
      <c r="V496" s="86" t="str">
        <f t="shared" si="40"/>
        <v>Qualified</v>
      </c>
    </row>
    <row r="497" spans="1:22" ht="15.75" customHeight="1" x14ac:dyDescent="0.3">
      <c r="A497" s="9" t="s">
        <v>1203</v>
      </c>
      <c r="B497" s="71">
        <v>43236</v>
      </c>
      <c r="C497" s="10">
        <f t="shared" si="37"/>
        <v>2018</v>
      </c>
      <c r="D497" s="10" t="s">
        <v>961</v>
      </c>
      <c r="E497" s="10" t="s">
        <v>962</v>
      </c>
      <c r="F497" s="10" t="s">
        <v>261</v>
      </c>
      <c r="G497" s="10" t="s">
        <v>87</v>
      </c>
      <c r="H497" s="10" t="s">
        <v>97</v>
      </c>
      <c r="I497" s="10" t="s">
        <v>74</v>
      </c>
      <c r="J497" s="10" t="s">
        <v>456</v>
      </c>
      <c r="K497" s="10" t="s">
        <v>59</v>
      </c>
      <c r="L497" s="10" t="s">
        <v>60</v>
      </c>
      <c r="M497" s="10" t="s">
        <v>61</v>
      </c>
      <c r="N497" s="71">
        <v>43238</v>
      </c>
      <c r="O497" s="10">
        <v>275700</v>
      </c>
      <c r="P497" s="10">
        <v>437550</v>
      </c>
      <c r="Q497" s="11">
        <f t="shared" si="38"/>
        <v>161850</v>
      </c>
      <c r="R497" s="10">
        <v>43</v>
      </c>
      <c r="S497" s="11">
        <f t="shared" si="39"/>
        <v>18792772.5</v>
      </c>
      <c r="T497" s="12">
        <v>0.05</v>
      </c>
      <c r="U497" s="76" t="str">
        <f>IF(T497&lt;3%,"Low",IF('Main Data'!T497&lt;5%,"Mid",IF('Main Data'!T497&lt;8%,"High","Super")))</f>
        <v>High</v>
      </c>
      <c r="V497" s="86" t="str">
        <f t="shared" si="40"/>
        <v>Qualified</v>
      </c>
    </row>
    <row r="498" spans="1:22" ht="15.75" customHeight="1" x14ac:dyDescent="0.3">
      <c r="A498" s="9" t="s">
        <v>1204</v>
      </c>
      <c r="B498" s="71">
        <v>43238</v>
      </c>
      <c r="C498" s="10">
        <f t="shared" si="37"/>
        <v>2018</v>
      </c>
      <c r="D498" s="10" t="s">
        <v>1205</v>
      </c>
      <c r="E498" s="10" t="s">
        <v>405</v>
      </c>
      <c r="F498" s="10" t="s">
        <v>71</v>
      </c>
      <c r="G498" s="10" t="s">
        <v>106</v>
      </c>
      <c r="H498" s="10" t="s">
        <v>134</v>
      </c>
      <c r="I498" s="10" t="s">
        <v>57</v>
      </c>
      <c r="J498" s="10" t="s">
        <v>226</v>
      </c>
      <c r="K498" s="10" t="s">
        <v>81</v>
      </c>
      <c r="L498" s="10" t="s">
        <v>227</v>
      </c>
      <c r="M498" s="10" t="s">
        <v>61</v>
      </c>
      <c r="N498" s="71">
        <v>43241</v>
      </c>
      <c r="O498" s="10">
        <v>132300</v>
      </c>
      <c r="P498" s="10">
        <v>314850</v>
      </c>
      <c r="Q498" s="11">
        <f t="shared" si="38"/>
        <v>182550</v>
      </c>
      <c r="R498" s="10">
        <v>23</v>
      </c>
      <c r="S498" s="11">
        <f t="shared" si="39"/>
        <v>7210065</v>
      </c>
      <c r="T498" s="12">
        <v>0.1</v>
      </c>
      <c r="U498" s="76" t="str">
        <f>IF(T498&lt;3%,"Low",IF('Main Data'!T498&lt;5%,"Mid",IF('Main Data'!T498&lt;8%,"High","Super")))</f>
        <v>Super</v>
      </c>
      <c r="V498" s="86" t="str">
        <f t="shared" si="40"/>
        <v>Qualified</v>
      </c>
    </row>
    <row r="499" spans="1:22" ht="15.75" customHeight="1" x14ac:dyDescent="0.3">
      <c r="A499" s="9" t="s">
        <v>1206</v>
      </c>
      <c r="B499" s="71">
        <v>43238</v>
      </c>
      <c r="C499" s="10">
        <f t="shared" si="37"/>
        <v>2018</v>
      </c>
      <c r="D499" s="10" t="s">
        <v>1207</v>
      </c>
      <c r="E499" s="10" t="s">
        <v>542</v>
      </c>
      <c r="F499" s="10" t="s">
        <v>71</v>
      </c>
      <c r="G499" s="10" t="s">
        <v>55</v>
      </c>
      <c r="H499" s="10" t="s">
        <v>134</v>
      </c>
      <c r="I499" s="10" t="s">
        <v>117</v>
      </c>
      <c r="J499" s="10" t="s">
        <v>305</v>
      </c>
      <c r="K499" s="10" t="s">
        <v>59</v>
      </c>
      <c r="L499" s="10" t="s">
        <v>67</v>
      </c>
      <c r="M499" s="10" t="s">
        <v>76</v>
      </c>
      <c r="N499" s="71">
        <v>43238</v>
      </c>
      <c r="O499" s="10">
        <v>26400</v>
      </c>
      <c r="P499" s="10">
        <v>50700</v>
      </c>
      <c r="Q499" s="11">
        <f t="shared" si="38"/>
        <v>24300</v>
      </c>
      <c r="R499" s="10">
        <v>5</v>
      </c>
      <c r="S499" s="11">
        <f t="shared" si="39"/>
        <v>249444</v>
      </c>
      <c r="T499" s="12">
        <v>0.08</v>
      </c>
      <c r="U499" s="76" t="str">
        <f>IF(T499&lt;3%,"Low",IF('Main Data'!T499&lt;5%,"Mid",IF('Main Data'!T499&lt;8%,"High","Super")))</f>
        <v>Super</v>
      </c>
      <c r="V499" s="86" t="str">
        <f t="shared" si="40"/>
        <v>Not Qualified</v>
      </c>
    </row>
    <row r="500" spans="1:22" ht="15.75" customHeight="1" x14ac:dyDescent="0.3">
      <c r="A500" s="9" t="s">
        <v>1208</v>
      </c>
      <c r="B500" s="71">
        <v>43238</v>
      </c>
      <c r="C500" s="10">
        <f t="shared" si="37"/>
        <v>2018</v>
      </c>
      <c r="D500" s="10" t="s">
        <v>1209</v>
      </c>
      <c r="E500" s="10" t="s">
        <v>455</v>
      </c>
      <c r="F500" s="10" t="s">
        <v>71</v>
      </c>
      <c r="G500" s="10" t="s">
        <v>72</v>
      </c>
      <c r="H500" s="10" t="s">
        <v>155</v>
      </c>
      <c r="I500" s="10" t="s">
        <v>92</v>
      </c>
      <c r="J500" s="10" t="s">
        <v>200</v>
      </c>
      <c r="K500" s="10" t="s">
        <v>59</v>
      </c>
      <c r="L500" s="10" t="s">
        <v>136</v>
      </c>
      <c r="M500" s="10" t="s">
        <v>61</v>
      </c>
      <c r="N500" s="71">
        <v>43265</v>
      </c>
      <c r="O500" s="10">
        <v>71850</v>
      </c>
      <c r="P500" s="10">
        <v>179550</v>
      </c>
      <c r="Q500" s="11">
        <f t="shared" si="38"/>
        <v>107700</v>
      </c>
      <c r="R500" s="10">
        <v>17</v>
      </c>
      <c r="S500" s="11">
        <f t="shared" si="39"/>
        <v>3046963.5</v>
      </c>
      <c r="T500" s="12">
        <v>0.03</v>
      </c>
      <c r="U500" s="76" t="str">
        <f>IF(T500&lt;3%,"Low",IF('Main Data'!T500&lt;5%,"Mid",IF('Main Data'!T500&lt;8%,"High","Super")))</f>
        <v>Mid</v>
      </c>
      <c r="V500" s="86" t="str">
        <f t="shared" si="40"/>
        <v>Qualified</v>
      </c>
    </row>
    <row r="501" spans="1:22" ht="15.75" customHeight="1" x14ac:dyDescent="0.3">
      <c r="A501" s="9" t="s">
        <v>1210</v>
      </c>
      <c r="B501" s="71">
        <v>43239</v>
      </c>
      <c r="C501" s="10">
        <f t="shared" si="37"/>
        <v>2018</v>
      </c>
      <c r="D501" s="10" t="s">
        <v>244</v>
      </c>
      <c r="E501" s="10" t="s">
        <v>245</v>
      </c>
      <c r="F501" s="10" t="s">
        <v>71</v>
      </c>
      <c r="G501" s="10" t="s">
        <v>55</v>
      </c>
      <c r="H501" s="10" t="s">
        <v>146</v>
      </c>
      <c r="I501" s="10" t="s">
        <v>117</v>
      </c>
      <c r="J501" s="10" t="s">
        <v>238</v>
      </c>
      <c r="K501" s="10" t="s">
        <v>59</v>
      </c>
      <c r="L501" s="10" t="s">
        <v>67</v>
      </c>
      <c r="M501" s="10" t="s">
        <v>61</v>
      </c>
      <c r="N501" s="71">
        <v>43241</v>
      </c>
      <c r="O501" s="10">
        <v>323400</v>
      </c>
      <c r="P501" s="10">
        <v>548250</v>
      </c>
      <c r="Q501" s="11">
        <f t="shared" si="38"/>
        <v>224850</v>
      </c>
      <c r="R501" s="10">
        <v>34</v>
      </c>
      <c r="S501" s="11">
        <f t="shared" si="39"/>
        <v>18624052.5</v>
      </c>
      <c r="T501" s="12">
        <v>0.03</v>
      </c>
      <c r="U501" s="76" t="str">
        <f>IF(T501&lt;3%,"Low",IF('Main Data'!T501&lt;5%,"Mid",IF('Main Data'!T501&lt;8%,"High","Super")))</f>
        <v>Mid</v>
      </c>
      <c r="V501" s="86" t="str">
        <f t="shared" si="40"/>
        <v>Qualified</v>
      </c>
    </row>
    <row r="502" spans="1:22" ht="15.75" customHeight="1" x14ac:dyDescent="0.3">
      <c r="A502" s="9" t="s">
        <v>1211</v>
      </c>
      <c r="B502" s="71">
        <v>43239</v>
      </c>
      <c r="C502" s="10">
        <f t="shared" si="37"/>
        <v>2018</v>
      </c>
      <c r="D502" s="10" t="s">
        <v>1212</v>
      </c>
      <c r="E502" s="10" t="s">
        <v>323</v>
      </c>
      <c r="F502" s="10" t="s">
        <v>71</v>
      </c>
      <c r="G502" s="10" t="s">
        <v>106</v>
      </c>
      <c r="H502" s="10" t="s">
        <v>194</v>
      </c>
      <c r="I502" s="10" t="s">
        <v>74</v>
      </c>
      <c r="J502" s="10" t="s">
        <v>700</v>
      </c>
      <c r="K502" s="10" t="s">
        <v>59</v>
      </c>
      <c r="L502" s="10" t="s">
        <v>67</v>
      </c>
      <c r="M502" s="10" t="s">
        <v>61</v>
      </c>
      <c r="N502" s="71">
        <v>43241</v>
      </c>
      <c r="O502" s="10">
        <v>34650</v>
      </c>
      <c r="P502" s="10">
        <v>56700</v>
      </c>
      <c r="Q502" s="11">
        <f t="shared" si="38"/>
        <v>22050</v>
      </c>
      <c r="R502" s="10">
        <v>34</v>
      </c>
      <c r="S502" s="11">
        <f t="shared" si="39"/>
        <v>1926099</v>
      </c>
      <c r="T502" s="12">
        <v>0.03</v>
      </c>
      <c r="U502" s="76" t="str">
        <f>IF(T502&lt;3%,"Low",IF('Main Data'!T502&lt;5%,"Mid",IF('Main Data'!T502&lt;8%,"High","Super")))</f>
        <v>Mid</v>
      </c>
      <c r="V502" s="86" t="str">
        <f t="shared" si="40"/>
        <v>Qualified</v>
      </c>
    </row>
    <row r="503" spans="1:22" ht="15.75" customHeight="1" x14ac:dyDescent="0.3">
      <c r="A503" s="9" t="s">
        <v>1213</v>
      </c>
      <c r="B503" s="71">
        <v>43242</v>
      </c>
      <c r="C503" s="10">
        <f t="shared" si="37"/>
        <v>2018</v>
      </c>
      <c r="D503" s="10" t="s">
        <v>1214</v>
      </c>
      <c r="E503" s="10" t="s">
        <v>905</v>
      </c>
      <c r="F503" s="10" t="s">
        <v>71</v>
      </c>
      <c r="G503" s="10" t="s">
        <v>106</v>
      </c>
      <c r="H503" s="10" t="s">
        <v>185</v>
      </c>
      <c r="I503" s="10" t="s">
        <v>117</v>
      </c>
      <c r="J503" s="10" t="s">
        <v>294</v>
      </c>
      <c r="K503" s="10" t="s">
        <v>81</v>
      </c>
      <c r="L503" s="10" t="s">
        <v>60</v>
      </c>
      <c r="M503" s="10" t="s">
        <v>61</v>
      </c>
      <c r="N503" s="71">
        <v>43253</v>
      </c>
      <c r="O503" s="10">
        <v>908850</v>
      </c>
      <c r="P503" s="10">
        <v>1514700</v>
      </c>
      <c r="Q503" s="11">
        <f t="shared" si="38"/>
        <v>605850</v>
      </c>
      <c r="R503" s="10">
        <v>13</v>
      </c>
      <c r="S503" s="11">
        <f t="shared" si="39"/>
        <v>19630512</v>
      </c>
      <c r="T503" s="12">
        <v>0.04</v>
      </c>
      <c r="U503" s="76" t="str">
        <f>IF(T503&lt;3%,"Low",IF('Main Data'!T503&lt;5%,"Mid",IF('Main Data'!T503&lt;8%,"High","Super")))</f>
        <v>Mid</v>
      </c>
      <c r="V503" s="86" t="str">
        <f t="shared" si="40"/>
        <v>Qualified</v>
      </c>
    </row>
    <row r="504" spans="1:22" ht="15.75" customHeight="1" x14ac:dyDescent="0.3">
      <c r="A504" s="9" t="s">
        <v>1215</v>
      </c>
      <c r="B504" s="71">
        <v>43243</v>
      </c>
      <c r="C504" s="10">
        <f t="shared" si="37"/>
        <v>2018</v>
      </c>
      <c r="D504" s="10" t="s">
        <v>1216</v>
      </c>
      <c r="E504" s="10" t="s">
        <v>53</v>
      </c>
      <c r="F504" s="10" t="s">
        <v>54</v>
      </c>
      <c r="G504" s="10" t="s">
        <v>106</v>
      </c>
      <c r="H504" s="10" t="s">
        <v>56</v>
      </c>
      <c r="I504" s="10" t="s">
        <v>117</v>
      </c>
      <c r="J504" s="10" t="s">
        <v>98</v>
      </c>
      <c r="K504" s="10" t="s">
        <v>59</v>
      </c>
      <c r="L504" s="10" t="s">
        <v>60</v>
      </c>
      <c r="M504" s="10" t="s">
        <v>61</v>
      </c>
      <c r="N504" s="71">
        <v>43245</v>
      </c>
      <c r="O504" s="10">
        <v>1490850</v>
      </c>
      <c r="P504" s="10">
        <v>2443950</v>
      </c>
      <c r="Q504" s="11">
        <f t="shared" si="38"/>
        <v>953100</v>
      </c>
      <c r="R504" s="10">
        <v>39</v>
      </c>
      <c r="S504" s="11">
        <f t="shared" si="39"/>
        <v>95240731.5</v>
      </c>
      <c r="T504" s="12">
        <v>0.03</v>
      </c>
      <c r="U504" s="76" t="str">
        <f>IF(T504&lt;3%,"Low",IF('Main Data'!T504&lt;5%,"Mid",IF('Main Data'!T504&lt;8%,"High","Super")))</f>
        <v>Mid</v>
      </c>
      <c r="V504" s="86" t="str">
        <f t="shared" si="40"/>
        <v>Qualified</v>
      </c>
    </row>
    <row r="505" spans="1:22" ht="15.75" customHeight="1" x14ac:dyDescent="0.3">
      <c r="A505" s="9" t="s">
        <v>1217</v>
      </c>
      <c r="B505" s="71">
        <v>43244</v>
      </c>
      <c r="C505" s="10">
        <f t="shared" si="37"/>
        <v>2018</v>
      </c>
      <c r="D505" s="10" t="s">
        <v>1135</v>
      </c>
      <c r="E505" s="10" t="s">
        <v>364</v>
      </c>
      <c r="F505" s="10" t="s">
        <v>71</v>
      </c>
      <c r="G505" s="10" t="s">
        <v>87</v>
      </c>
      <c r="H505" s="10" t="s">
        <v>97</v>
      </c>
      <c r="I505" s="10" t="s">
        <v>92</v>
      </c>
      <c r="J505" s="10" t="s">
        <v>510</v>
      </c>
      <c r="K505" s="10" t="s">
        <v>59</v>
      </c>
      <c r="L505" s="10" t="s">
        <v>67</v>
      </c>
      <c r="M505" s="10" t="s">
        <v>76</v>
      </c>
      <c r="N505" s="71">
        <v>43251</v>
      </c>
      <c r="O505" s="10">
        <v>49800</v>
      </c>
      <c r="P505" s="10">
        <v>77700</v>
      </c>
      <c r="Q505" s="11">
        <f t="shared" si="38"/>
        <v>27900</v>
      </c>
      <c r="R505" s="10">
        <v>11</v>
      </c>
      <c r="S505" s="11">
        <f t="shared" si="39"/>
        <v>850038</v>
      </c>
      <c r="T505" s="12">
        <v>0.06</v>
      </c>
      <c r="U505" s="76" t="str">
        <f>IF(T505&lt;3%,"Low",IF('Main Data'!T505&lt;5%,"Mid",IF('Main Data'!T505&lt;8%,"High","Super")))</f>
        <v>High</v>
      </c>
      <c r="V505" s="86" t="str">
        <f t="shared" si="40"/>
        <v>Qualified</v>
      </c>
    </row>
    <row r="506" spans="1:22" ht="15.75" customHeight="1" x14ac:dyDescent="0.3">
      <c r="A506" s="9" t="s">
        <v>1218</v>
      </c>
      <c r="B506" s="71">
        <v>43247</v>
      </c>
      <c r="C506" s="10">
        <f t="shared" si="37"/>
        <v>2018</v>
      </c>
      <c r="D506" s="10" t="s">
        <v>868</v>
      </c>
      <c r="E506" s="10" t="s">
        <v>279</v>
      </c>
      <c r="F506" s="10" t="s">
        <v>71</v>
      </c>
      <c r="G506" s="10" t="s">
        <v>72</v>
      </c>
      <c r="H506" s="10" t="s">
        <v>155</v>
      </c>
      <c r="I506" s="10" t="s">
        <v>92</v>
      </c>
      <c r="J506" s="10" t="s">
        <v>488</v>
      </c>
      <c r="K506" s="10" t="s">
        <v>59</v>
      </c>
      <c r="L506" s="10" t="s">
        <v>136</v>
      </c>
      <c r="M506" s="10" t="s">
        <v>61</v>
      </c>
      <c r="N506" s="71">
        <v>43247</v>
      </c>
      <c r="O506" s="10">
        <v>77850</v>
      </c>
      <c r="P506" s="10">
        <v>194700</v>
      </c>
      <c r="Q506" s="11">
        <f t="shared" si="38"/>
        <v>116850</v>
      </c>
      <c r="R506" s="10">
        <v>50</v>
      </c>
      <c r="S506" s="11">
        <f t="shared" si="39"/>
        <v>9719424</v>
      </c>
      <c r="T506" s="12">
        <v>0.08</v>
      </c>
      <c r="U506" s="76" t="str">
        <f>IF(T506&lt;3%,"Low",IF('Main Data'!T506&lt;5%,"Mid",IF('Main Data'!T506&lt;8%,"High","Super")))</f>
        <v>Super</v>
      </c>
      <c r="V506" s="86" t="str">
        <f t="shared" si="40"/>
        <v>Qualified</v>
      </c>
    </row>
    <row r="507" spans="1:22" ht="15.75" customHeight="1" x14ac:dyDescent="0.3">
      <c r="A507" s="9" t="s">
        <v>1219</v>
      </c>
      <c r="B507" s="71">
        <v>43247</v>
      </c>
      <c r="C507" s="10">
        <f t="shared" si="37"/>
        <v>2018</v>
      </c>
      <c r="D507" s="10" t="s">
        <v>1002</v>
      </c>
      <c r="E507" s="10" t="s">
        <v>364</v>
      </c>
      <c r="F507" s="10" t="s">
        <v>71</v>
      </c>
      <c r="G507" s="10" t="s">
        <v>55</v>
      </c>
      <c r="H507" s="10" t="s">
        <v>97</v>
      </c>
      <c r="I507" s="10" t="s">
        <v>107</v>
      </c>
      <c r="J507" s="10" t="s">
        <v>276</v>
      </c>
      <c r="K507" s="10" t="s">
        <v>81</v>
      </c>
      <c r="L507" s="10" t="s">
        <v>60</v>
      </c>
      <c r="M507" s="10" t="s">
        <v>61</v>
      </c>
      <c r="N507" s="71">
        <v>43248</v>
      </c>
      <c r="O507" s="10">
        <v>2347500</v>
      </c>
      <c r="P507" s="10">
        <v>4514550</v>
      </c>
      <c r="Q507" s="11">
        <f t="shared" si="38"/>
        <v>2167050</v>
      </c>
      <c r="R507" s="10">
        <v>41</v>
      </c>
      <c r="S507" s="11">
        <f t="shared" si="39"/>
        <v>184645095</v>
      </c>
      <c r="T507" s="12">
        <v>0.1</v>
      </c>
      <c r="U507" s="76" t="str">
        <f>IF(T507&lt;3%,"Low",IF('Main Data'!T507&lt;5%,"Mid",IF('Main Data'!T507&lt;8%,"High","Super")))</f>
        <v>Super</v>
      </c>
      <c r="V507" s="86" t="str">
        <f t="shared" si="40"/>
        <v>Qualified</v>
      </c>
    </row>
    <row r="508" spans="1:22" ht="15.75" customHeight="1" x14ac:dyDescent="0.3">
      <c r="A508" s="9" t="s">
        <v>1220</v>
      </c>
      <c r="B508" s="71">
        <v>43249</v>
      </c>
      <c r="C508" s="10">
        <f t="shared" si="37"/>
        <v>2018</v>
      </c>
      <c r="D508" s="10" t="s">
        <v>1221</v>
      </c>
      <c r="E508" s="10" t="s">
        <v>853</v>
      </c>
      <c r="F508" s="10" t="s">
        <v>71</v>
      </c>
      <c r="G508" s="10" t="s">
        <v>87</v>
      </c>
      <c r="H508" s="10" t="s">
        <v>185</v>
      </c>
      <c r="I508" s="10" t="s">
        <v>117</v>
      </c>
      <c r="J508" s="10" t="s">
        <v>142</v>
      </c>
      <c r="K508" s="10" t="s">
        <v>59</v>
      </c>
      <c r="L508" s="10" t="s">
        <v>60</v>
      </c>
      <c r="M508" s="10" t="s">
        <v>76</v>
      </c>
      <c r="N508" s="71">
        <v>43250</v>
      </c>
      <c r="O508" s="10">
        <v>68850</v>
      </c>
      <c r="P508" s="10">
        <v>109200</v>
      </c>
      <c r="Q508" s="11">
        <f t="shared" si="38"/>
        <v>40350</v>
      </c>
      <c r="R508" s="10">
        <v>5</v>
      </c>
      <c r="S508" s="11">
        <f t="shared" si="39"/>
        <v>540540</v>
      </c>
      <c r="T508" s="12">
        <v>0.05</v>
      </c>
      <c r="U508" s="76" t="str">
        <f>IF(T508&lt;3%,"Low",IF('Main Data'!T508&lt;5%,"Mid",IF('Main Data'!T508&lt;8%,"High","Super")))</f>
        <v>High</v>
      </c>
      <c r="V508" s="86" t="str">
        <f t="shared" si="40"/>
        <v>Not Qualified</v>
      </c>
    </row>
    <row r="509" spans="1:22" ht="15.75" customHeight="1" x14ac:dyDescent="0.3">
      <c r="A509" s="13" t="s">
        <v>1222</v>
      </c>
      <c r="B509" s="71">
        <v>43250</v>
      </c>
      <c r="C509" s="10">
        <f t="shared" si="37"/>
        <v>2018</v>
      </c>
      <c r="D509" s="10" t="s">
        <v>528</v>
      </c>
      <c r="E509" s="10" t="s">
        <v>529</v>
      </c>
      <c r="F509" s="10" t="s">
        <v>261</v>
      </c>
      <c r="G509" s="10" t="s">
        <v>55</v>
      </c>
      <c r="H509" s="10" t="s">
        <v>316</v>
      </c>
      <c r="I509" s="10" t="s">
        <v>117</v>
      </c>
      <c r="J509" s="10" t="s">
        <v>1061</v>
      </c>
      <c r="K509" s="10" t="s">
        <v>59</v>
      </c>
      <c r="L509" s="10" t="s">
        <v>60</v>
      </c>
      <c r="M509" s="10" t="s">
        <v>61</v>
      </c>
      <c r="N509" s="71">
        <v>43251</v>
      </c>
      <c r="O509" s="10">
        <v>17850</v>
      </c>
      <c r="P509" s="10">
        <v>29700</v>
      </c>
      <c r="Q509" s="11">
        <f t="shared" si="38"/>
        <v>11850</v>
      </c>
      <c r="R509" s="10">
        <v>3</v>
      </c>
      <c r="S509" s="11">
        <f t="shared" si="39"/>
        <v>87615</v>
      </c>
      <c r="T509" s="12">
        <v>0.05</v>
      </c>
      <c r="U509" s="76" t="str">
        <f>IF(T509&lt;3%,"Low",IF('Main Data'!T509&lt;5%,"Mid",IF('Main Data'!T509&lt;8%,"High","Super")))</f>
        <v>High</v>
      </c>
      <c r="V509" s="86" t="str">
        <f t="shared" si="40"/>
        <v>Not Qualified</v>
      </c>
    </row>
    <row r="510" spans="1:22" ht="15.75" customHeight="1" x14ac:dyDescent="0.3">
      <c r="A510" s="9" t="s">
        <v>1223</v>
      </c>
      <c r="B510" s="71">
        <v>43252</v>
      </c>
      <c r="C510" s="10">
        <f t="shared" si="37"/>
        <v>2018</v>
      </c>
      <c r="D510" s="10" t="s">
        <v>593</v>
      </c>
      <c r="E510" s="10" t="s">
        <v>594</v>
      </c>
      <c r="F510" s="10" t="s">
        <v>71</v>
      </c>
      <c r="G510" s="10" t="s">
        <v>72</v>
      </c>
      <c r="H510" s="10" t="s">
        <v>194</v>
      </c>
      <c r="I510" s="10" t="s">
        <v>117</v>
      </c>
      <c r="J510" s="10" t="s">
        <v>200</v>
      </c>
      <c r="K510" s="10" t="s">
        <v>59</v>
      </c>
      <c r="L510" s="10" t="s">
        <v>136</v>
      </c>
      <c r="M510" s="10" t="s">
        <v>61</v>
      </c>
      <c r="N510" s="71">
        <v>43254</v>
      </c>
      <c r="O510" s="10">
        <v>71850</v>
      </c>
      <c r="P510" s="10">
        <v>179550</v>
      </c>
      <c r="Q510" s="11">
        <f t="shared" si="38"/>
        <v>107700</v>
      </c>
      <c r="R510" s="10">
        <v>30</v>
      </c>
      <c r="S510" s="11">
        <f t="shared" si="39"/>
        <v>5372136</v>
      </c>
      <c r="T510" s="12">
        <v>0.08</v>
      </c>
      <c r="U510" s="76" t="str">
        <f>IF(T510&lt;3%,"Low",IF('Main Data'!T510&lt;5%,"Mid",IF('Main Data'!T510&lt;8%,"High","Super")))</f>
        <v>Super</v>
      </c>
      <c r="V510" s="86" t="str">
        <f t="shared" si="40"/>
        <v>Qualified</v>
      </c>
    </row>
    <row r="511" spans="1:22" ht="15.75" customHeight="1" x14ac:dyDescent="0.3">
      <c r="A511" s="9" t="s">
        <v>1224</v>
      </c>
      <c r="B511" s="71">
        <v>43253</v>
      </c>
      <c r="C511" s="10">
        <f t="shared" si="37"/>
        <v>2018</v>
      </c>
      <c r="D511" s="10" t="s">
        <v>1225</v>
      </c>
      <c r="E511" s="10" t="s">
        <v>323</v>
      </c>
      <c r="F511" s="10" t="s">
        <v>71</v>
      </c>
      <c r="G511" s="10" t="s">
        <v>72</v>
      </c>
      <c r="H511" s="10" t="s">
        <v>194</v>
      </c>
      <c r="I511" s="10" t="s">
        <v>57</v>
      </c>
      <c r="J511" s="10" t="s">
        <v>437</v>
      </c>
      <c r="K511" s="10" t="s">
        <v>59</v>
      </c>
      <c r="L511" s="10" t="s">
        <v>60</v>
      </c>
      <c r="M511" s="10" t="s">
        <v>61</v>
      </c>
      <c r="N511" s="71">
        <v>43255</v>
      </c>
      <c r="O511" s="10">
        <v>27600</v>
      </c>
      <c r="P511" s="10">
        <v>43200</v>
      </c>
      <c r="Q511" s="11">
        <f t="shared" si="38"/>
        <v>15600</v>
      </c>
      <c r="R511" s="10">
        <v>22</v>
      </c>
      <c r="S511" s="11">
        <f t="shared" si="39"/>
        <v>946080</v>
      </c>
      <c r="T511" s="12">
        <v>0.1</v>
      </c>
      <c r="U511" s="76" t="str">
        <f>IF(T511&lt;3%,"Low",IF('Main Data'!T511&lt;5%,"Mid",IF('Main Data'!T511&lt;8%,"High","Super")))</f>
        <v>Super</v>
      </c>
      <c r="V511" s="86" t="str">
        <f t="shared" si="40"/>
        <v>Qualified</v>
      </c>
    </row>
    <row r="512" spans="1:22" ht="15.75" customHeight="1" x14ac:dyDescent="0.3">
      <c r="A512" s="9" t="s">
        <v>1226</v>
      </c>
      <c r="B512" s="71">
        <v>43253</v>
      </c>
      <c r="C512" s="10">
        <f t="shared" si="37"/>
        <v>2018</v>
      </c>
      <c r="D512" s="10" t="s">
        <v>767</v>
      </c>
      <c r="E512" s="10" t="s">
        <v>334</v>
      </c>
      <c r="F512" s="10" t="s">
        <v>54</v>
      </c>
      <c r="G512" s="10" t="s">
        <v>55</v>
      </c>
      <c r="H512" s="10" t="s">
        <v>65</v>
      </c>
      <c r="I512" s="10" t="s">
        <v>57</v>
      </c>
      <c r="J512" s="10" t="s">
        <v>623</v>
      </c>
      <c r="K512" s="10" t="s">
        <v>59</v>
      </c>
      <c r="L512" s="10" t="s">
        <v>60</v>
      </c>
      <c r="M512" s="10" t="s">
        <v>61</v>
      </c>
      <c r="N512" s="71">
        <v>43256</v>
      </c>
      <c r="O512" s="10">
        <v>50550</v>
      </c>
      <c r="P512" s="10">
        <v>82950</v>
      </c>
      <c r="Q512" s="11">
        <f t="shared" si="38"/>
        <v>32400</v>
      </c>
      <c r="R512" s="10">
        <v>12</v>
      </c>
      <c r="S512" s="11">
        <f t="shared" si="39"/>
        <v>990423</v>
      </c>
      <c r="T512" s="12">
        <v>0.06</v>
      </c>
      <c r="U512" s="76" t="str">
        <f>IF(T512&lt;3%,"Low",IF('Main Data'!T512&lt;5%,"Mid",IF('Main Data'!T512&lt;8%,"High","Super")))</f>
        <v>High</v>
      </c>
      <c r="V512" s="86" t="str">
        <f t="shared" si="40"/>
        <v>Qualified</v>
      </c>
    </row>
    <row r="513" spans="1:22" ht="15.75" customHeight="1" x14ac:dyDescent="0.3">
      <c r="A513" s="9" t="s">
        <v>1227</v>
      </c>
      <c r="B513" s="71">
        <v>43253</v>
      </c>
      <c r="C513" s="10">
        <f t="shared" si="37"/>
        <v>2018</v>
      </c>
      <c r="D513" s="10" t="s">
        <v>767</v>
      </c>
      <c r="E513" s="10" t="s">
        <v>334</v>
      </c>
      <c r="F513" s="10" t="s">
        <v>54</v>
      </c>
      <c r="G513" s="10" t="s">
        <v>55</v>
      </c>
      <c r="H513" s="10" t="s">
        <v>65</v>
      </c>
      <c r="I513" s="10" t="s">
        <v>57</v>
      </c>
      <c r="J513" s="10" t="s">
        <v>765</v>
      </c>
      <c r="K513" s="10" t="s">
        <v>59</v>
      </c>
      <c r="L513" s="10" t="s">
        <v>67</v>
      </c>
      <c r="M513" s="10" t="s">
        <v>61</v>
      </c>
      <c r="N513" s="71">
        <v>43254</v>
      </c>
      <c r="O513" s="10">
        <v>32400.000000000004</v>
      </c>
      <c r="P513" s="10">
        <v>57750</v>
      </c>
      <c r="Q513" s="11">
        <f t="shared" si="38"/>
        <v>25349.999999999996</v>
      </c>
      <c r="R513" s="10">
        <v>12</v>
      </c>
      <c r="S513" s="11">
        <f t="shared" si="39"/>
        <v>687225</v>
      </c>
      <c r="T513" s="12">
        <v>0.1</v>
      </c>
      <c r="U513" s="76" t="str">
        <f>IF(T513&lt;3%,"Low",IF('Main Data'!T513&lt;5%,"Mid",IF('Main Data'!T513&lt;8%,"High","Super")))</f>
        <v>Super</v>
      </c>
      <c r="V513" s="86" t="str">
        <f t="shared" si="40"/>
        <v>Qualified</v>
      </c>
    </row>
    <row r="514" spans="1:22" ht="15.75" customHeight="1" x14ac:dyDescent="0.3">
      <c r="A514" s="13" t="s">
        <v>1228</v>
      </c>
      <c r="B514" s="71">
        <v>43258</v>
      </c>
      <c r="C514" s="10">
        <f t="shared" si="37"/>
        <v>2018</v>
      </c>
      <c r="D514" s="10" t="s">
        <v>1229</v>
      </c>
      <c r="E514" s="10" t="s">
        <v>1230</v>
      </c>
      <c r="F514" s="10" t="s">
        <v>71</v>
      </c>
      <c r="G514" s="10" t="s">
        <v>55</v>
      </c>
      <c r="H514" s="10" t="s">
        <v>122</v>
      </c>
      <c r="I514" s="10" t="s">
        <v>74</v>
      </c>
      <c r="J514" s="10" t="s">
        <v>118</v>
      </c>
      <c r="K514" s="10" t="s">
        <v>59</v>
      </c>
      <c r="L514" s="10" t="s">
        <v>60</v>
      </c>
      <c r="M514" s="10" t="s">
        <v>61</v>
      </c>
      <c r="N514" s="71">
        <v>43261</v>
      </c>
      <c r="O514" s="10">
        <v>73350</v>
      </c>
      <c r="P514" s="10">
        <v>114600</v>
      </c>
      <c r="Q514" s="11">
        <f t="shared" si="38"/>
        <v>41250</v>
      </c>
      <c r="R514" s="10">
        <v>32</v>
      </c>
      <c r="S514" s="11">
        <f t="shared" si="39"/>
        <v>3660324</v>
      </c>
      <c r="T514" s="12">
        <v>0.06</v>
      </c>
      <c r="U514" s="76" t="str">
        <f>IF(T514&lt;3%,"Low",IF('Main Data'!T514&lt;5%,"Mid",IF('Main Data'!T514&lt;8%,"High","Super")))</f>
        <v>High</v>
      </c>
      <c r="V514" s="86" t="str">
        <f t="shared" si="40"/>
        <v>Qualified</v>
      </c>
    </row>
    <row r="515" spans="1:22" ht="15.75" customHeight="1" x14ac:dyDescent="0.3">
      <c r="A515" s="9" t="s">
        <v>1231</v>
      </c>
      <c r="B515" s="71">
        <v>43259</v>
      </c>
      <c r="C515" s="10">
        <f t="shared" si="37"/>
        <v>2018</v>
      </c>
      <c r="D515" s="10" t="s">
        <v>571</v>
      </c>
      <c r="E515" s="10" t="s">
        <v>572</v>
      </c>
      <c r="F515" s="10" t="s">
        <v>261</v>
      </c>
      <c r="G515" s="10" t="s">
        <v>72</v>
      </c>
      <c r="H515" s="10" t="s">
        <v>146</v>
      </c>
      <c r="I515" s="10" t="s">
        <v>117</v>
      </c>
      <c r="J515" s="10" t="s">
        <v>863</v>
      </c>
      <c r="K515" s="10" t="s">
        <v>59</v>
      </c>
      <c r="L515" s="10" t="s">
        <v>67</v>
      </c>
      <c r="M515" s="10" t="s">
        <v>61</v>
      </c>
      <c r="N515" s="71">
        <v>43260</v>
      </c>
      <c r="O515" s="10">
        <v>13050</v>
      </c>
      <c r="P515" s="10">
        <v>27150</v>
      </c>
      <c r="Q515" s="11">
        <f t="shared" si="38"/>
        <v>14100</v>
      </c>
      <c r="R515" s="10">
        <v>41</v>
      </c>
      <c r="S515" s="11">
        <f t="shared" si="39"/>
        <v>1112335.5</v>
      </c>
      <c r="T515" s="12">
        <v>0.03</v>
      </c>
      <c r="U515" s="76" t="str">
        <f>IF(T515&lt;3%,"Low",IF('Main Data'!T515&lt;5%,"Mid",IF('Main Data'!T515&lt;8%,"High","Super")))</f>
        <v>Mid</v>
      </c>
      <c r="V515" s="86" t="str">
        <f t="shared" si="40"/>
        <v>Qualified</v>
      </c>
    </row>
    <row r="516" spans="1:22" ht="15.75" customHeight="1" x14ac:dyDescent="0.3">
      <c r="A516" s="9" t="s">
        <v>1232</v>
      </c>
      <c r="B516" s="71">
        <v>43259</v>
      </c>
      <c r="C516" s="10">
        <f t="shared" si="37"/>
        <v>2018</v>
      </c>
      <c r="D516" s="10" t="s">
        <v>1233</v>
      </c>
      <c r="E516" s="10" t="s">
        <v>1234</v>
      </c>
      <c r="F516" s="10" t="s">
        <v>54</v>
      </c>
      <c r="G516" s="10" t="s">
        <v>106</v>
      </c>
      <c r="H516" s="10" t="s">
        <v>65</v>
      </c>
      <c r="I516" s="10" t="s">
        <v>74</v>
      </c>
      <c r="J516" s="10" t="s">
        <v>611</v>
      </c>
      <c r="K516" s="10" t="s">
        <v>59</v>
      </c>
      <c r="L516" s="10" t="s">
        <v>60</v>
      </c>
      <c r="M516" s="10" t="s">
        <v>61</v>
      </c>
      <c r="N516" s="71">
        <v>43259</v>
      </c>
      <c r="O516" s="10">
        <v>34350</v>
      </c>
      <c r="P516" s="10">
        <v>55350</v>
      </c>
      <c r="Q516" s="11">
        <f t="shared" si="38"/>
        <v>21000</v>
      </c>
      <c r="R516" s="10">
        <v>12</v>
      </c>
      <c r="S516" s="11">
        <f t="shared" si="39"/>
        <v>663093</v>
      </c>
      <c r="T516" s="12">
        <v>0.02</v>
      </c>
      <c r="U516" s="76" t="str">
        <f>IF(T516&lt;3%,"Low",IF('Main Data'!T516&lt;5%,"Mid",IF('Main Data'!T516&lt;8%,"High","Super")))</f>
        <v>Low</v>
      </c>
      <c r="V516" s="86" t="str">
        <f t="shared" si="40"/>
        <v>Qualified</v>
      </c>
    </row>
    <row r="517" spans="1:22" ht="15.75" customHeight="1" x14ac:dyDescent="0.3">
      <c r="A517" s="9" t="s">
        <v>1235</v>
      </c>
      <c r="B517" s="71">
        <v>43262</v>
      </c>
      <c r="C517" s="10">
        <f t="shared" ref="C517:C580" si="41">YEAR(B517)</f>
        <v>2018</v>
      </c>
      <c r="D517" s="10" t="s">
        <v>1236</v>
      </c>
      <c r="E517" s="10" t="s">
        <v>176</v>
      </c>
      <c r="F517" s="10" t="s">
        <v>71</v>
      </c>
      <c r="G517" s="10" t="s">
        <v>87</v>
      </c>
      <c r="H517" s="10" t="s">
        <v>97</v>
      </c>
      <c r="I517" s="10" t="s">
        <v>57</v>
      </c>
      <c r="J517" s="10" t="s">
        <v>931</v>
      </c>
      <c r="K517" s="10" t="s">
        <v>59</v>
      </c>
      <c r="L517" s="10" t="s">
        <v>60</v>
      </c>
      <c r="M517" s="10" t="s">
        <v>76</v>
      </c>
      <c r="N517" s="71">
        <v>43263</v>
      </c>
      <c r="O517" s="10">
        <v>27600</v>
      </c>
      <c r="P517" s="10">
        <v>43200</v>
      </c>
      <c r="Q517" s="11">
        <f t="shared" ref="Q517:Q580" si="42">P517-O517</f>
        <v>15600</v>
      </c>
      <c r="R517" s="10">
        <v>9</v>
      </c>
      <c r="S517" s="11">
        <f t="shared" ref="S517:S580" si="43">(R517*P517)-(P517*T517)</f>
        <v>388800</v>
      </c>
      <c r="T517" s="12">
        <v>0</v>
      </c>
      <c r="U517" s="76" t="str">
        <f>IF(T517&lt;3%,"Low",IF('Main Data'!T517&lt;5%,"Mid",IF('Main Data'!T517&lt;8%,"High","Super")))</f>
        <v>Low</v>
      </c>
      <c r="V517" s="86" t="str">
        <f t="shared" ref="V517:V580" si="44">IF(OR(R517&gt;10,S517&gt;2000000),"Qualified","Not Qualified")</f>
        <v>Not Qualified</v>
      </c>
    </row>
    <row r="518" spans="1:22" ht="15.75" customHeight="1" x14ac:dyDescent="0.3">
      <c r="A518" s="9" t="s">
        <v>1237</v>
      </c>
      <c r="B518" s="71">
        <v>43264</v>
      </c>
      <c r="C518" s="10">
        <f t="shared" si="41"/>
        <v>2018</v>
      </c>
      <c r="D518" s="10" t="s">
        <v>1238</v>
      </c>
      <c r="E518" s="10" t="s">
        <v>319</v>
      </c>
      <c r="F518" s="10" t="s">
        <v>71</v>
      </c>
      <c r="G518" s="10" t="s">
        <v>87</v>
      </c>
      <c r="H518" s="10" t="s">
        <v>185</v>
      </c>
      <c r="I518" s="10" t="s">
        <v>92</v>
      </c>
      <c r="J518" s="10" t="s">
        <v>197</v>
      </c>
      <c r="K518" s="10" t="s">
        <v>81</v>
      </c>
      <c r="L518" s="10" t="s">
        <v>60</v>
      </c>
      <c r="M518" s="10" t="s">
        <v>61</v>
      </c>
      <c r="N518" s="71">
        <v>43264</v>
      </c>
      <c r="O518" s="10">
        <v>151050</v>
      </c>
      <c r="P518" s="10">
        <v>239700</v>
      </c>
      <c r="Q518" s="11">
        <f t="shared" si="42"/>
        <v>88650</v>
      </c>
      <c r="R518" s="10">
        <v>26</v>
      </c>
      <c r="S518" s="11">
        <f t="shared" si="43"/>
        <v>6229803</v>
      </c>
      <c r="T518" s="12">
        <v>0.01</v>
      </c>
      <c r="U518" s="76" t="str">
        <f>IF(T518&lt;3%,"Low",IF('Main Data'!T518&lt;5%,"Mid",IF('Main Data'!T518&lt;8%,"High","Super")))</f>
        <v>Low</v>
      </c>
      <c r="V518" s="86" t="str">
        <f t="shared" si="44"/>
        <v>Qualified</v>
      </c>
    </row>
    <row r="519" spans="1:22" ht="15.75" customHeight="1" x14ac:dyDescent="0.3">
      <c r="A519" s="9" t="s">
        <v>1239</v>
      </c>
      <c r="B519" s="71">
        <v>43265</v>
      </c>
      <c r="C519" s="10">
        <f t="shared" si="41"/>
        <v>2018</v>
      </c>
      <c r="D519" s="10" t="s">
        <v>1240</v>
      </c>
      <c r="E519" s="10" t="s">
        <v>206</v>
      </c>
      <c r="F519" s="10" t="s">
        <v>71</v>
      </c>
      <c r="G519" s="10" t="s">
        <v>72</v>
      </c>
      <c r="H519" s="10" t="s">
        <v>155</v>
      </c>
      <c r="I519" s="10" t="s">
        <v>117</v>
      </c>
      <c r="J519" s="10" t="s">
        <v>1241</v>
      </c>
      <c r="K519" s="10" t="s">
        <v>59</v>
      </c>
      <c r="L519" s="10" t="s">
        <v>60</v>
      </c>
      <c r="M519" s="10" t="s">
        <v>76</v>
      </c>
      <c r="N519" s="71">
        <v>43266</v>
      </c>
      <c r="O519" s="10">
        <v>59850</v>
      </c>
      <c r="P519" s="10">
        <v>93450</v>
      </c>
      <c r="Q519" s="11">
        <f t="shared" si="42"/>
        <v>33600</v>
      </c>
      <c r="R519" s="10">
        <v>4</v>
      </c>
      <c r="S519" s="11">
        <f t="shared" si="43"/>
        <v>364455</v>
      </c>
      <c r="T519" s="12">
        <v>0.1</v>
      </c>
      <c r="U519" s="76" t="str">
        <f>IF(T519&lt;3%,"Low",IF('Main Data'!T519&lt;5%,"Mid",IF('Main Data'!T519&lt;8%,"High","Super")))</f>
        <v>Super</v>
      </c>
      <c r="V519" s="86" t="str">
        <f t="shared" si="44"/>
        <v>Not Qualified</v>
      </c>
    </row>
    <row r="520" spans="1:22" ht="15.75" customHeight="1" x14ac:dyDescent="0.3">
      <c r="A520" s="9" t="s">
        <v>1242</v>
      </c>
      <c r="B520" s="71">
        <v>43265</v>
      </c>
      <c r="C520" s="10">
        <f t="shared" si="41"/>
        <v>2018</v>
      </c>
      <c r="D520" s="10" t="s">
        <v>1243</v>
      </c>
      <c r="E520" s="10" t="s">
        <v>750</v>
      </c>
      <c r="F520" s="10" t="s">
        <v>54</v>
      </c>
      <c r="G520" s="10" t="s">
        <v>87</v>
      </c>
      <c r="H520" s="10" t="s">
        <v>56</v>
      </c>
      <c r="I520" s="10" t="s">
        <v>74</v>
      </c>
      <c r="J520" s="10" t="s">
        <v>147</v>
      </c>
      <c r="K520" s="10" t="s">
        <v>59</v>
      </c>
      <c r="L520" s="10" t="s">
        <v>67</v>
      </c>
      <c r="M520" s="10" t="s">
        <v>61</v>
      </c>
      <c r="N520" s="71">
        <v>43267</v>
      </c>
      <c r="O520" s="10">
        <v>19500</v>
      </c>
      <c r="P520" s="10">
        <v>43200</v>
      </c>
      <c r="Q520" s="11">
        <f t="shared" si="42"/>
        <v>23700</v>
      </c>
      <c r="R520" s="10">
        <v>43</v>
      </c>
      <c r="S520" s="11">
        <f t="shared" si="43"/>
        <v>1853280</v>
      </c>
      <c r="T520" s="12">
        <v>0.1</v>
      </c>
      <c r="U520" s="76" t="str">
        <f>IF(T520&lt;3%,"Low",IF('Main Data'!T520&lt;5%,"Mid",IF('Main Data'!T520&lt;8%,"High","Super")))</f>
        <v>Super</v>
      </c>
      <c r="V520" s="86" t="str">
        <f t="shared" si="44"/>
        <v>Qualified</v>
      </c>
    </row>
    <row r="521" spans="1:22" ht="15.75" customHeight="1" x14ac:dyDescent="0.3">
      <c r="A521" s="9" t="s">
        <v>1244</v>
      </c>
      <c r="B521" s="71">
        <v>43266</v>
      </c>
      <c r="C521" s="10">
        <f t="shared" si="41"/>
        <v>2018</v>
      </c>
      <c r="D521" s="10" t="s">
        <v>1245</v>
      </c>
      <c r="E521" s="10" t="s">
        <v>279</v>
      </c>
      <c r="F521" s="10" t="s">
        <v>71</v>
      </c>
      <c r="G521" s="10" t="s">
        <v>55</v>
      </c>
      <c r="H521" s="10" t="s">
        <v>155</v>
      </c>
      <c r="I521" s="10" t="s">
        <v>57</v>
      </c>
      <c r="J521" s="10" t="s">
        <v>615</v>
      </c>
      <c r="K521" s="10" t="s">
        <v>59</v>
      </c>
      <c r="L521" s="10" t="s">
        <v>67</v>
      </c>
      <c r="M521" s="10" t="s">
        <v>61</v>
      </c>
      <c r="N521" s="71">
        <v>43267</v>
      </c>
      <c r="O521" s="10">
        <v>78300</v>
      </c>
      <c r="P521" s="10">
        <v>147750</v>
      </c>
      <c r="Q521" s="11">
        <f t="shared" si="42"/>
        <v>69450</v>
      </c>
      <c r="R521" s="10">
        <v>41</v>
      </c>
      <c r="S521" s="11">
        <f t="shared" si="43"/>
        <v>6050362.5</v>
      </c>
      <c r="T521" s="12">
        <v>0.05</v>
      </c>
      <c r="U521" s="76" t="str">
        <f>IF(T521&lt;3%,"Low",IF('Main Data'!T521&lt;5%,"Mid",IF('Main Data'!T521&lt;8%,"High","Super")))</f>
        <v>High</v>
      </c>
      <c r="V521" s="86" t="str">
        <f t="shared" si="44"/>
        <v>Qualified</v>
      </c>
    </row>
    <row r="522" spans="1:22" ht="15.75" customHeight="1" x14ac:dyDescent="0.3">
      <c r="A522" s="9" t="s">
        <v>1246</v>
      </c>
      <c r="B522" s="71">
        <v>43267</v>
      </c>
      <c r="C522" s="10">
        <f t="shared" si="41"/>
        <v>2018</v>
      </c>
      <c r="D522" s="10" t="s">
        <v>1247</v>
      </c>
      <c r="E522" s="10" t="s">
        <v>945</v>
      </c>
      <c r="F522" s="10" t="s">
        <v>71</v>
      </c>
      <c r="G522" s="10" t="s">
        <v>72</v>
      </c>
      <c r="H522" s="10" t="s">
        <v>185</v>
      </c>
      <c r="I522" s="10" t="s">
        <v>57</v>
      </c>
      <c r="J522" s="10" t="s">
        <v>765</v>
      </c>
      <c r="K522" s="10" t="s">
        <v>59</v>
      </c>
      <c r="L522" s="10" t="s">
        <v>67</v>
      </c>
      <c r="M522" s="10" t="s">
        <v>61</v>
      </c>
      <c r="N522" s="71">
        <v>43269</v>
      </c>
      <c r="O522" s="10">
        <v>32400.000000000004</v>
      </c>
      <c r="P522" s="10">
        <v>57750</v>
      </c>
      <c r="Q522" s="11">
        <f t="shared" si="42"/>
        <v>25349.999999999996</v>
      </c>
      <c r="R522" s="10">
        <v>4</v>
      </c>
      <c r="S522" s="11">
        <f t="shared" si="43"/>
        <v>225802.5</v>
      </c>
      <c r="T522" s="12">
        <v>0.09</v>
      </c>
      <c r="U522" s="76" t="str">
        <f>IF(T522&lt;3%,"Low",IF('Main Data'!T522&lt;5%,"Mid",IF('Main Data'!T522&lt;8%,"High","Super")))</f>
        <v>Super</v>
      </c>
      <c r="V522" s="86" t="str">
        <f t="shared" si="44"/>
        <v>Not Qualified</v>
      </c>
    </row>
    <row r="523" spans="1:22" ht="15.75" customHeight="1" x14ac:dyDescent="0.3">
      <c r="A523" s="9" t="s">
        <v>1248</v>
      </c>
      <c r="B523" s="71">
        <v>43269</v>
      </c>
      <c r="C523" s="10">
        <f t="shared" si="41"/>
        <v>2018</v>
      </c>
      <c r="D523" s="10" t="s">
        <v>656</v>
      </c>
      <c r="E523" s="10" t="s">
        <v>340</v>
      </c>
      <c r="F523" s="10" t="s">
        <v>54</v>
      </c>
      <c r="G523" s="10" t="s">
        <v>106</v>
      </c>
      <c r="H523" s="10" t="s">
        <v>65</v>
      </c>
      <c r="I523" s="10" t="s">
        <v>57</v>
      </c>
      <c r="J523" s="10" t="s">
        <v>113</v>
      </c>
      <c r="K523" s="10" t="s">
        <v>59</v>
      </c>
      <c r="L523" s="10" t="s">
        <v>60</v>
      </c>
      <c r="M523" s="10" t="s">
        <v>61</v>
      </c>
      <c r="N523" s="71">
        <v>43270</v>
      </c>
      <c r="O523" s="10">
        <v>79950</v>
      </c>
      <c r="P523" s="10">
        <v>129000</v>
      </c>
      <c r="Q523" s="11">
        <f t="shared" si="42"/>
        <v>49050</v>
      </c>
      <c r="R523" s="10">
        <v>2</v>
      </c>
      <c r="S523" s="11">
        <f t="shared" si="43"/>
        <v>251550</v>
      </c>
      <c r="T523" s="12">
        <v>0.05</v>
      </c>
      <c r="U523" s="76" t="str">
        <f>IF(T523&lt;3%,"Low",IF('Main Data'!T523&lt;5%,"Mid",IF('Main Data'!T523&lt;8%,"High","Super")))</f>
        <v>High</v>
      </c>
      <c r="V523" s="86" t="str">
        <f t="shared" si="44"/>
        <v>Not Qualified</v>
      </c>
    </row>
    <row r="524" spans="1:22" ht="15.75" customHeight="1" x14ac:dyDescent="0.3">
      <c r="A524" s="9" t="s">
        <v>1249</v>
      </c>
      <c r="B524" s="71">
        <v>43274</v>
      </c>
      <c r="C524" s="10">
        <f t="shared" si="41"/>
        <v>2018</v>
      </c>
      <c r="D524" s="10" t="s">
        <v>1250</v>
      </c>
      <c r="E524" s="10" t="s">
        <v>1251</v>
      </c>
      <c r="F524" s="10" t="s">
        <v>71</v>
      </c>
      <c r="G524" s="10" t="s">
        <v>106</v>
      </c>
      <c r="H524" s="10" t="s">
        <v>146</v>
      </c>
      <c r="I524" s="10" t="s">
        <v>57</v>
      </c>
      <c r="J524" s="10" t="s">
        <v>248</v>
      </c>
      <c r="K524" s="10" t="s">
        <v>59</v>
      </c>
      <c r="L524" s="10" t="s">
        <v>67</v>
      </c>
      <c r="M524" s="10" t="s">
        <v>61</v>
      </c>
      <c r="N524" s="71">
        <v>43275</v>
      </c>
      <c r="O524" s="10">
        <v>56250</v>
      </c>
      <c r="P524" s="10">
        <v>106200</v>
      </c>
      <c r="Q524" s="11">
        <f t="shared" si="42"/>
        <v>49950</v>
      </c>
      <c r="R524" s="10">
        <v>12</v>
      </c>
      <c r="S524" s="11">
        <f t="shared" si="43"/>
        <v>1263780</v>
      </c>
      <c r="T524" s="12">
        <v>0.1</v>
      </c>
      <c r="U524" s="76" t="str">
        <f>IF(T524&lt;3%,"Low",IF('Main Data'!T524&lt;5%,"Mid",IF('Main Data'!T524&lt;8%,"High","Super")))</f>
        <v>Super</v>
      </c>
      <c r="V524" s="86" t="str">
        <f t="shared" si="44"/>
        <v>Qualified</v>
      </c>
    </row>
    <row r="525" spans="1:22" ht="15.75" customHeight="1" x14ac:dyDescent="0.3">
      <c r="A525" s="9" t="s">
        <v>1252</v>
      </c>
      <c r="B525" s="71">
        <v>43275</v>
      </c>
      <c r="C525" s="10">
        <f t="shared" si="41"/>
        <v>2018</v>
      </c>
      <c r="D525" s="10" t="s">
        <v>1253</v>
      </c>
      <c r="E525" s="10" t="s">
        <v>740</v>
      </c>
      <c r="F525" s="10" t="s">
        <v>71</v>
      </c>
      <c r="G525" s="10" t="s">
        <v>55</v>
      </c>
      <c r="H525" s="10" t="s">
        <v>97</v>
      </c>
      <c r="I525" s="10" t="s">
        <v>74</v>
      </c>
      <c r="J525" s="10" t="s">
        <v>429</v>
      </c>
      <c r="K525" s="10" t="s">
        <v>59</v>
      </c>
      <c r="L525" s="10" t="s">
        <v>60</v>
      </c>
      <c r="M525" s="10" t="s">
        <v>61</v>
      </c>
      <c r="N525" s="71">
        <v>43276</v>
      </c>
      <c r="O525" s="10">
        <v>29100</v>
      </c>
      <c r="P525" s="10">
        <v>46200</v>
      </c>
      <c r="Q525" s="11">
        <f t="shared" si="42"/>
        <v>17100</v>
      </c>
      <c r="R525" s="10">
        <v>4</v>
      </c>
      <c r="S525" s="11">
        <f t="shared" si="43"/>
        <v>183414</v>
      </c>
      <c r="T525" s="12">
        <v>0.03</v>
      </c>
      <c r="U525" s="76" t="str">
        <f>IF(T525&lt;3%,"Low",IF('Main Data'!T525&lt;5%,"Mid",IF('Main Data'!T525&lt;8%,"High","Super")))</f>
        <v>Mid</v>
      </c>
      <c r="V525" s="86" t="str">
        <f t="shared" si="44"/>
        <v>Not Qualified</v>
      </c>
    </row>
    <row r="526" spans="1:22" ht="15.75" customHeight="1" x14ac:dyDescent="0.3">
      <c r="A526" s="9" t="s">
        <v>1254</v>
      </c>
      <c r="B526" s="71">
        <v>43278</v>
      </c>
      <c r="C526" s="10">
        <f t="shared" si="41"/>
        <v>2018</v>
      </c>
      <c r="D526" s="10" t="s">
        <v>1214</v>
      </c>
      <c r="E526" s="10" t="s">
        <v>905</v>
      </c>
      <c r="F526" s="10" t="s">
        <v>71</v>
      </c>
      <c r="G526" s="10" t="s">
        <v>87</v>
      </c>
      <c r="H526" s="10" t="s">
        <v>185</v>
      </c>
      <c r="I526" s="10" t="s">
        <v>57</v>
      </c>
      <c r="J526" s="10" t="s">
        <v>473</v>
      </c>
      <c r="K526" s="10" t="s">
        <v>59</v>
      </c>
      <c r="L526" s="10" t="s">
        <v>60</v>
      </c>
      <c r="M526" s="10" t="s">
        <v>61</v>
      </c>
      <c r="N526" s="71">
        <v>43280</v>
      </c>
      <c r="O526" s="10">
        <v>32700.000000000004</v>
      </c>
      <c r="P526" s="10">
        <v>52800</v>
      </c>
      <c r="Q526" s="11">
        <f t="shared" si="42"/>
        <v>20099.999999999996</v>
      </c>
      <c r="R526" s="10">
        <v>49</v>
      </c>
      <c r="S526" s="11">
        <f t="shared" si="43"/>
        <v>2582976</v>
      </c>
      <c r="T526" s="12">
        <v>0.08</v>
      </c>
      <c r="U526" s="76" t="str">
        <f>IF(T526&lt;3%,"Low",IF('Main Data'!T526&lt;5%,"Mid",IF('Main Data'!T526&lt;8%,"High","Super")))</f>
        <v>Super</v>
      </c>
      <c r="V526" s="86" t="str">
        <f t="shared" si="44"/>
        <v>Qualified</v>
      </c>
    </row>
    <row r="527" spans="1:22" ht="15.75" customHeight="1" x14ac:dyDescent="0.3">
      <c r="A527" s="9" t="s">
        <v>1255</v>
      </c>
      <c r="B527" s="71">
        <v>43279</v>
      </c>
      <c r="C527" s="10">
        <f t="shared" si="41"/>
        <v>2018</v>
      </c>
      <c r="D527" s="10" t="s">
        <v>1256</v>
      </c>
      <c r="E527" s="10" t="s">
        <v>141</v>
      </c>
      <c r="F527" s="10" t="s">
        <v>71</v>
      </c>
      <c r="G527" s="10" t="s">
        <v>55</v>
      </c>
      <c r="H527" s="10" t="s">
        <v>112</v>
      </c>
      <c r="I527" s="10" t="s">
        <v>107</v>
      </c>
      <c r="J527" s="10" t="s">
        <v>837</v>
      </c>
      <c r="K527" s="10" t="s">
        <v>81</v>
      </c>
      <c r="L527" s="10" t="s">
        <v>82</v>
      </c>
      <c r="M527" s="10" t="s">
        <v>83</v>
      </c>
      <c r="N527" s="71">
        <v>43280</v>
      </c>
      <c r="O527" s="10">
        <v>4734150</v>
      </c>
      <c r="P527" s="10">
        <v>7514550</v>
      </c>
      <c r="Q527" s="11">
        <f t="shared" si="42"/>
        <v>2780400</v>
      </c>
      <c r="R527" s="10">
        <v>3</v>
      </c>
      <c r="S527" s="11">
        <f t="shared" si="43"/>
        <v>22092777</v>
      </c>
      <c r="T527" s="12">
        <v>0.06</v>
      </c>
      <c r="U527" s="76" t="str">
        <f>IF(T527&lt;3%,"Low",IF('Main Data'!T527&lt;5%,"Mid",IF('Main Data'!T527&lt;8%,"High","Super")))</f>
        <v>High</v>
      </c>
      <c r="V527" s="86" t="str">
        <f t="shared" si="44"/>
        <v>Qualified</v>
      </c>
    </row>
    <row r="528" spans="1:22" ht="15.75" customHeight="1" x14ac:dyDescent="0.3">
      <c r="A528" s="9" t="s">
        <v>1257</v>
      </c>
      <c r="B528" s="71">
        <v>43279</v>
      </c>
      <c r="C528" s="10">
        <f t="shared" si="41"/>
        <v>2018</v>
      </c>
      <c r="D528" s="10" t="s">
        <v>1258</v>
      </c>
      <c r="E528" s="10" t="s">
        <v>340</v>
      </c>
      <c r="F528" s="10" t="s">
        <v>54</v>
      </c>
      <c r="G528" s="10" t="s">
        <v>106</v>
      </c>
      <c r="H528" s="10" t="s">
        <v>65</v>
      </c>
      <c r="I528" s="10" t="s">
        <v>57</v>
      </c>
      <c r="J528" s="10" t="s">
        <v>546</v>
      </c>
      <c r="K528" s="10" t="s">
        <v>59</v>
      </c>
      <c r="L528" s="10" t="s">
        <v>60</v>
      </c>
      <c r="M528" s="10" t="s">
        <v>61</v>
      </c>
      <c r="N528" s="71">
        <v>43279</v>
      </c>
      <c r="O528" s="10">
        <v>224250</v>
      </c>
      <c r="P528" s="10">
        <v>521399.99999999994</v>
      </c>
      <c r="Q528" s="11">
        <f t="shared" si="42"/>
        <v>297149.99999999994</v>
      </c>
      <c r="R528" s="10">
        <v>43</v>
      </c>
      <c r="S528" s="11">
        <f t="shared" si="43"/>
        <v>22420199.999999996</v>
      </c>
      <c r="T528" s="12">
        <v>0</v>
      </c>
      <c r="U528" s="76" t="str">
        <f>IF(T528&lt;3%,"Low",IF('Main Data'!T528&lt;5%,"Mid",IF('Main Data'!T528&lt;8%,"High","Super")))</f>
        <v>Low</v>
      </c>
      <c r="V528" s="86" t="str">
        <f t="shared" si="44"/>
        <v>Qualified</v>
      </c>
    </row>
    <row r="529" spans="1:22" ht="15.75" customHeight="1" x14ac:dyDescent="0.3">
      <c r="A529" s="9" t="s">
        <v>1259</v>
      </c>
      <c r="B529" s="71">
        <v>43280</v>
      </c>
      <c r="C529" s="10">
        <f t="shared" si="41"/>
        <v>2018</v>
      </c>
      <c r="D529" s="10" t="s">
        <v>1260</v>
      </c>
      <c r="E529" s="10" t="s">
        <v>340</v>
      </c>
      <c r="F529" s="10" t="s">
        <v>54</v>
      </c>
      <c r="G529" s="10" t="s">
        <v>87</v>
      </c>
      <c r="H529" s="10" t="s">
        <v>65</v>
      </c>
      <c r="I529" s="10" t="s">
        <v>117</v>
      </c>
      <c r="J529" s="10" t="s">
        <v>287</v>
      </c>
      <c r="K529" s="10" t="s">
        <v>59</v>
      </c>
      <c r="L529" s="10" t="s">
        <v>60</v>
      </c>
      <c r="M529" s="10" t="s">
        <v>61</v>
      </c>
      <c r="N529" s="71">
        <v>43280</v>
      </c>
      <c r="O529" s="10">
        <v>185850</v>
      </c>
      <c r="P529" s="10">
        <v>299700</v>
      </c>
      <c r="Q529" s="11">
        <f t="shared" si="42"/>
        <v>113850</v>
      </c>
      <c r="R529" s="10">
        <v>32</v>
      </c>
      <c r="S529" s="11">
        <f t="shared" si="43"/>
        <v>9575415</v>
      </c>
      <c r="T529" s="12">
        <v>0.05</v>
      </c>
      <c r="U529" s="76" t="str">
        <f>IF(T529&lt;3%,"Low",IF('Main Data'!T529&lt;5%,"Mid",IF('Main Data'!T529&lt;8%,"High","Super")))</f>
        <v>High</v>
      </c>
      <c r="V529" s="86" t="str">
        <f t="shared" si="44"/>
        <v>Qualified</v>
      </c>
    </row>
    <row r="530" spans="1:22" ht="15.75" customHeight="1" x14ac:dyDescent="0.3">
      <c r="A530" s="9" t="s">
        <v>1261</v>
      </c>
      <c r="B530" s="71">
        <v>43281</v>
      </c>
      <c r="C530" s="10">
        <f t="shared" si="41"/>
        <v>2018</v>
      </c>
      <c r="D530" s="10" t="s">
        <v>1262</v>
      </c>
      <c r="E530" s="10" t="s">
        <v>154</v>
      </c>
      <c r="F530" s="10" t="s">
        <v>71</v>
      </c>
      <c r="G530" s="10" t="s">
        <v>72</v>
      </c>
      <c r="H530" s="10" t="s">
        <v>155</v>
      </c>
      <c r="I530" s="10" t="s">
        <v>74</v>
      </c>
      <c r="J530" s="10" t="s">
        <v>1163</v>
      </c>
      <c r="K530" s="10" t="s">
        <v>59</v>
      </c>
      <c r="L530" s="10" t="s">
        <v>136</v>
      </c>
      <c r="M530" s="10" t="s">
        <v>61</v>
      </c>
      <c r="N530" s="71">
        <v>43284</v>
      </c>
      <c r="O530" s="10">
        <v>43050</v>
      </c>
      <c r="P530" s="10">
        <v>102600</v>
      </c>
      <c r="Q530" s="11">
        <f t="shared" si="42"/>
        <v>59550</v>
      </c>
      <c r="R530" s="10">
        <v>35</v>
      </c>
      <c r="S530" s="11">
        <f t="shared" si="43"/>
        <v>3588948</v>
      </c>
      <c r="T530" s="12">
        <v>0.02</v>
      </c>
      <c r="U530" s="76" t="str">
        <f>IF(T530&lt;3%,"Low",IF('Main Data'!T530&lt;5%,"Mid",IF('Main Data'!T530&lt;8%,"High","Super")))</f>
        <v>Low</v>
      </c>
      <c r="V530" s="86" t="str">
        <f t="shared" si="44"/>
        <v>Qualified</v>
      </c>
    </row>
    <row r="531" spans="1:22" ht="15.75" customHeight="1" x14ac:dyDescent="0.3">
      <c r="A531" s="9" t="s">
        <v>1263</v>
      </c>
      <c r="B531" s="71">
        <v>43283</v>
      </c>
      <c r="C531" s="10">
        <f t="shared" si="41"/>
        <v>2018</v>
      </c>
      <c r="D531" s="10" t="s">
        <v>1264</v>
      </c>
      <c r="E531" s="10" t="s">
        <v>340</v>
      </c>
      <c r="F531" s="10" t="s">
        <v>54</v>
      </c>
      <c r="G531" s="10" t="s">
        <v>106</v>
      </c>
      <c r="H531" s="10" t="s">
        <v>65</v>
      </c>
      <c r="I531" s="10" t="s">
        <v>74</v>
      </c>
      <c r="J531" s="10" t="s">
        <v>269</v>
      </c>
      <c r="K531" s="10" t="s">
        <v>81</v>
      </c>
      <c r="L531" s="10" t="s">
        <v>60</v>
      </c>
      <c r="M531" s="10" t="s">
        <v>76</v>
      </c>
      <c r="N531" s="71">
        <v>43284</v>
      </c>
      <c r="O531" s="10">
        <v>96000</v>
      </c>
      <c r="P531" s="10">
        <v>436500</v>
      </c>
      <c r="Q531" s="11">
        <f t="shared" si="42"/>
        <v>340500</v>
      </c>
      <c r="R531" s="10">
        <v>50</v>
      </c>
      <c r="S531" s="11">
        <f t="shared" si="43"/>
        <v>21785715</v>
      </c>
      <c r="T531" s="12">
        <v>0.09</v>
      </c>
      <c r="U531" s="76" t="str">
        <f>IF(T531&lt;3%,"Low",IF('Main Data'!T531&lt;5%,"Mid",IF('Main Data'!T531&lt;8%,"High","Super")))</f>
        <v>Super</v>
      </c>
      <c r="V531" s="86" t="str">
        <f t="shared" si="44"/>
        <v>Qualified</v>
      </c>
    </row>
    <row r="532" spans="1:22" ht="15.75" customHeight="1" x14ac:dyDescent="0.3">
      <c r="A532" s="13" t="s">
        <v>1265</v>
      </c>
      <c r="B532" s="71">
        <v>43284</v>
      </c>
      <c r="C532" s="10">
        <f t="shared" si="41"/>
        <v>2018</v>
      </c>
      <c r="D532" s="10" t="s">
        <v>259</v>
      </c>
      <c r="E532" s="10" t="s">
        <v>260</v>
      </c>
      <c r="F532" s="10" t="s">
        <v>261</v>
      </c>
      <c r="G532" s="10" t="s">
        <v>106</v>
      </c>
      <c r="H532" s="10" t="s">
        <v>146</v>
      </c>
      <c r="I532" s="10" t="s">
        <v>92</v>
      </c>
      <c r="J532" s="10" t="s">
        <v>252</v>
      </c>
      <c r="K532" s="10" t="s">
        <v>253</v>
      </c>
      <c r="L532" s="10" t="s">
        <v>136</v>
      </c>
      <c r="M532" s="10" t="s">
        <v>61</v>
      </c>
      <c r="N532" s="71">
        <v>43291</v>
      </c>
      <c r="O532" s="10">
        <v>82500</v>
      </c>
      <c r="P532" s="10">
        <v>183300</v>
      </c>
      <c r="Q532" s="11">
        <f t="shared" si="42"/>
        <v>100800</v>
      </c>
      <c r="R532" s="10">
        <v>5</v>
      </c>
      <c r="S532" s="11">
        <f t="shared" si="43"/>
        <v>909168</v>
      </c>
      <c r="T532" s="12">
        <v>0.04</v>
      </c>
      <c r="U532" s="76" t="str">
        <f>IF(T532&lt;3%,"Low",IF('Main Data'!T532&lt;5%,"Mid",IF('Main Data'!T532&lt;8%,"High","Super")))</f>
        <v>Mid</v>
      </c>
      <c r="V532" s="86" t="str">
        <f t="shared" si="44"/>
        <v>Not Qualified</v>
      </c>
    </row>
    <row r="533" spans="1:22" ht="15.75" customHeight="1" x14ac:dyDescent="0.3">
      <c r="A533" s="9" t="s">
        <v>1266</v>
      </c>
      <c r="B533" s="71">
        <v>43284</v>
      </c>
      <c r="C533" s="10">
        <f t="shared" si="41"/>
        <v>2018</v>
      </c>
      <c r="D533" s="10" t="s">
        <v>458</v>
      </c>
      <c r="E533" s="10" t="s">
        <v>189</v>
      </c>
      <c r="F533" s="10" t="s">
        <v>54</v>
      </c>
      <c r="G533" s="10" t="s">
        <v>106</v>
      </c>
      <c r="H533" s="10" t="s">
        <v>56</v>
      </c>
      <c r="I533" s="10" t="s">
        <v>74</v>
      </c>
      <c r="J533" s="10" t="s">
        <v>248</v>
      </c>
      <c r="K533" s="10" t="s">
        <v>59</v>
      </c>
      <c r="L533" s="10" t="s">
        <v>67</v>
      </c>
      <c r="M533" s="10" t="s">
        <v>61</v>
      </c>
      <c r="N533" s="71">
        <v>43285</v>
      </c>
      <c r="O533" s="10">
        <v>56250</v>
      </c>
      <c r="P533" s="10">
        <v>106200</v>
      </c>
      <c r="Q533" s="11">
        <f t="shared" si="42"/>
        <v>49950</v>
      </c>
      <c r="R533" s="10">
        <v>31</v>
      </c>
      <c r="S533" s="11">
        <f t="shared" si="43"/>
        <v>3291138</v>
      </c>
      <c r="T533" s="12">
        <v>0.01</v>
      </c>
      <c r="U533" s="76" t="str">
        <f>IF(T533&lt;3%,"Low",IF('Main Data'!T533&lt;5%,"Mid",IF('Main Data'!T533&lt;8%,"High","Super")))</f>
        <v>Low</v>
      </c>
      <c r="V533" s="86" t="str">
        <f t="shared" si="44"/>
        <v>Qualified</v>
      </c>
    </row>
    <row r="534" spans="1:22" ht="15.75" customHeight="1" x14ac:dyDescent="0.3">
      <c r="A534" s="9" t="s">
        <v>1267</v>
      </c>
      <c r="B534" s="71">
        <v>43285</v>
      </c>
      <c r="C534" s="10">
        <f t="shared" si="41"/>
        <v>2018</v>
      </c>
      <c r="D534" s="10" t="s">
        <v>1268</v>
      </c>
      <c r="E534" s="10" t="s">
        <v>462</v>
      </c>
      <c r="F534" s="10" t="s">
        <v>71</v>
      </c>
      <c r="G534" s="10" t="s">
        <v>55</v>
      </c>
      <c r="H534" s="10" t="s">
        <v>112</v>
      </c>
      <c r="I534" s="10" t="s">
        <v>57</v>
      </c>
      <c r="J534" s="10" t="s">
        <v>142</v>
      </c>
      <c r="K534" s="10" t="s">
        <v>59</v>
      </c>
      <c r="L534" s="10" t="s">
        <v>60</v>
      </c>
      <c r="M534" s="10" t="s">
        <v>76</v>
      </c>
      <c r="N534" s="71">
        <v>43286</v>
      </c>
      <c r="O534" s="10">
        <v>68850</v>
      </c>
      <c r="P534" s="10">
        <v>109200</v>
      </c>
      <c r="Q534" s="11">
        <f t="shared" si="42"/>
        <v>40350</v>
      </c>
      <c r="R534" s="10">
        <v>40</v>
      </c>
      <c r="S534" s="11">
        <f t="shared" si="43"/>
        <v>4363632</v>
      </c>
      <c r="T534" s="12">
        <v>0.04</v>
      </c>
      <c r="U534" s="76" t="str">
        <f>IF(T534&lt;3%,"Low",IF('Main Data'!T534&lt;5%,"Mid",IF('Main Data'!T534&lt;8%,"High","Super")))</f>
        <v>Mid</v>
      </c>
      <c r="V534" s="86" t="str">
        <f t="shared" si="44"/>
        <v>Qualified</v>
      </c>
    </row>
    <row r="535" spans="1:22" ht="15.75" customHeight="1" x14ac:dyDescent="0.3">
      <c r="A535" s="9" t="s">
        <v>1269</v>
      </c>
      <c r="B535" s="71">
        <v>43287</v>
      </c>
      <c r="C535" s="10">
        <f t="shared" si="41"/>
        <v>2018</v>
      </c>
      <c r="D535" s="10" t="s">
        <v>1270</v>
      </c>
      <c r="E535" s="10" t="s">
        <v>1271</v>
      </c>
      <c r="F535" s="10" t="s">
        <v>71</v>
      </c>
      <c r="G535" s="10" t="s">
        <v>72</v>
      </c>
      <c r="H535" s="10" t="s">
        <v>73</v>
      </c>
      <c r="I535" s="10" t="s">
        <v>117</v>
      </c>
      <c r="J535" s="10" t="s">
        <v>623</v>
      </c>
      <c r="K535" s="10" t="s">
        <v>59</v>
      </c>
      <c r="L535" s="10" t="s">
        <v>60</v>
      </c>
      <c r="M535" s="10" t="s">
        <v>61</v>
      </c>
      <c r="N535" s="71">
        <v>43289</v>
      </c>
      <c r="O535" s="10">
        <v>50550</v>
      </c>
      <c r="P535" s="10">
        <v>82950</v>
      </c>
      <c r="Q535" s="11">
        <f t="shared" si="42"/>
        <v>32400</v>
      </c>
      <c r="R535" s="10">
        <v>23</v>
      </c>
      <c r="S535" s="11">
        <f t="shared" si="43"/>
        <v>1899555</v>
      </c>
      <c r="T535" s="12">
        <v>0.1</v>
      </c>
      <c r="U535" s="76" t="str">
        <f>IF(T535&lt;3%,"Low",IF('Main Data'!T535&lt;5%,"Mid",IF('Main Data'!T535&lt;8%,"High","Super")))</f>
        <v>Super</v>
      </c>
      <c r="V535" s="86" t="str">
        <f t="shared" si="44"/>
        <v>Qualified</v>
      </c>
    </row>
    <row r="536" spans="1:22" ht="15.75" customHeight="1" x14ac:dyDescent="0.3">
      <c r="A536" s="9" t="s">
        <v>1272</v>
      </c>
      <c r="B536" s="71">
        <v>43287</v>
      </c>
      <c r="C536" s="10">
        <f t="shared" si="41"/>
        <v>2018</v>
      </c>
      <c r="D536" s="10" t="s">
        <v>1273</v>
      </c>
      <c r="E536" s="10" t="s">
        <v>116</v>
      </c>
      <c r="F536" s="10" t="s">
        <v>54</v>
      </c>
      <c r="G536" s="10" t="s">
        <v>72</v>
      </c>
      <c r="H536" s="10" t="s">
        <v>56</v>
      </c>
      <c r="I536" s="10" t="s">
        <v>74</v>
      </c>
      <c r="J536" s="10" t="s">
        <v>162</v>
      </c>
      <c r="K536" s="10" t="s">
        <v>59</v>
      </c>
      <c r="L536" s="10" t="s">
        <v>60</v>
      </c>
      <c r="M536" s="10" t="s">
        <v>61</v>
      </c>
      <c r="N536" s="71">
        <v>43288</v>
      </c>
      <c r="O536" s="10">
        <v>52800</v>
      </c>
      <c r="P536" s="10">
        <v>85200</v>
      </c>
      <c r="Q536" s="11">
        <f t="shared" si="42"/>
        <v>32400</v>
      </c>
      <c r="R536" s="10">
        <v>8</v>
      </c>
      <c r="S536" s="11">
        <f t="shared" si="43"/>
        <v>679896</v>
      </c>
      <c r="T536" s="12">
        <v>0.02</v>
      </c>
      <c r="U536" s="76" t="str">
        <f>IF(T536&lt;3%,"Low",IF('Main Data'!T536&lt;5%,"Mid",IF('Main Data'!T536&lt;8%,"High","Super")))</f>
        <v>Low</v>
      </c>
      <c r="V536" s="86" t="str">
        <f t="shared" si="44"/>
        <v>Not Qualified</v>
      </c>
    </row>
    <row r="537" spans="1:22" ht="15.75" customHeight="1" x14ac:dyDescent="0.3">
      <c r="A537" s="9" t="s">
        <v>1274</v>
      </c>
      <c r="B537" s="71">
        <v>43288</v>
      </c>
      <c r="C537" s="10">
        <f t="shared" si="41"/>
        <v>2018</v>
      </c>
      <c r="D537" s="10" t="s">
        <v>1128</v>
      </c>
      <c r="E537" s="10" t="s">
        <v>189</v>
      </c>
      <c r="F537" s="10" t="s">
        <v>54</v>
      </c>
      <c r="G537" s="10" t="s">
        <v>55</v>
      </c>
      <c r="H537" s="10" t="s">
        <v>56</v>
      </c>
      <c r="I537" s="10" t="s">
        <v>107</v>
      </c>
      <c r="J537" s="10" t="s">
        <v>226</v>
      </c>
      <c r="K537" s="10" t="s">
        <v>81</v>
      </c>
      <c r="L537" s="10" t="s">
        <v>227</v>
      </c>
      <c r="M537" s="10" t="s">
        <v>61</v>
      </c>
      <c r="N537" s="71">
        <v>43290</v>
      </c>
      <c r="O537" s="10">
        <v>132300</v>
      </c>
      <c r="P537" s="10">
        <v>314850</v>
      </c>
      <c r="Q537" s="11">
        <f t="shared" si="42"/>
        <v>182550</v>
      </c>
      <c r="R537" s="10">
        <v>45</v>
      </c>
      <c r="S537" s="11">
        <f t="shared" si="43"/>
        <v>14158804.5</v>
      </c>
      <c r="T537" s="12">
        <v>0.03</v>
      </c>
      <c r="U537" s="76" t="str">
        <f>IF(T537&lt;3%,"Low",IF('Main Data'!T537&lt;5%,"Mid",IF('Main Data'!T537&lt;8%,"High","Super")))</f>
        <v>Mid</v>
      </c>
      <c r="V537" s="86" t="str">
        <f t="shared" si="44"/>
        <v>Qualified</v>
      </c>
    </row>
    <row r="538" spans="1:22" ht="15.75" customHeight="1" x14ac:dyDescent="0.3">
      <c r="A538" s="9" t="s">
        <v>1275</v>
      </c>
      <c r="B538" s="71">
        <v>43288</v>
      </c>
      <c r="C538" s="10">
        <f t="shared" si="41"/>
        <v>2018</v>
      </c>
      <c r="D538" s="10" t="s">
        <v>1262</v>
      </c>
      <c r="E538" s="10" t="s">
        <v>154</v>
      </c>
      <c r="F538" s="10" t="s">
        <v>71</v>
      </c>
      <c r="G538" s="10" t="s">
        <v>72</v>
      </c>
      <c r="H538" s="10" t="s">
        <v>155</v>
      </c>
      <c r="I538" s="10" t="s">
        <v>107</v>
      </c>
      <c r="J538" s="10" t="s">
        <v>442</v>
      </c>
      <c r="K538" s="10" t="s">
        <v>59</v>
      </c>
      <c r="L538" s="10" t="s">
        <v>67</v>
      </c>
      <c r="M538" s="10" t="s">
        <v>76</v>
      </c>
      <c r="N538" s="71">
        <v>43290</v>
      </c>
      <c r="O538" s="10">
        <v>22950</v>
      </c>
      <c r="P538" s="10">
        <v>41700</v>
      </c>
      <c r="Q538" s="11">
        <f t="shared" si="42"/>
        <v>18750</v>
      </c>
      <c r="R538" s="10">
        <v>34</v>
      </c>
      <c r="S538" s="11">
        <f t="shared" si="43"/>
        <v>1417800</v>
      </c>
      <c r="T538" s="12">
        <v>0</v>
      </c>
      <c r="U538" s="76" t="str">
        <f>IF(T538&lt;3%,"Low",IF('Main Data'!T538&lt;5%,"Mid",IF('Main Data'!T538&lt;8%,"High","Super")))</f>
        <v>Low</v>
      </c>
      <c r="V538" s="86" t="str">
        <f t="shared" si="44"/>
        <v>Qualified</v>
      </c>
    </row>
    <row r="539" spans="1:22" ht="15.75" customHeight="1" x14ac:dyDescent="0.3">
      <c r="A539" s="9" t="s">
        <v>1276</v>
      </c>
      <c r="B539" s="71">
        <v>43293</v>
      </c>
      <c r="C539" s="10">
        <f t="shared" si="41"/>
        <v>2018</v>
      </c>
      <c r="D539" s="10" t="s">
        <v>835</v>
      </c>
      <c r="E539" s="10" t="s">
        <v>169</v>
      </c>
      <c r="F539" s="10" t="s">
        <v>54</v>
      </c>
      <c r="G539" s="10" t="s">
        <v>106</v>
      </c>
      <c r="H539" s="10" t="s">
        <v>65</v>
      </c>
      <c r="I539" s="10" t="s">
        <v>117</v>
      </c>
      <c r="J539" s="10" t="s">
        <v>398</v>
      </c>
      <c r="K539" s="10" t="s">
        <v>81</v>
      </c>
      <c r="L539" s="10" t="s">
        <v>60</v>
      </c>
      <c r="M539" s="10" t="s">
        <v>61</v>
      </c>
      <c r="N539" s="71">
        <v>43295</v>
      </c>
      <c r="O539" s="10">
        <v>817800</v>
      </c>
      <c r="P539" s="10">
        <v>1514550</v>
      </c>
      <c r="Q539" s="11">
        <f t="shared" si="42"/>
        <v>696750</v>
      </c>
      <c r="R539" s="10">
        <v>13</v>
      </c>
      <c r="S539" s="11">
        <f t="shared" si="43"/>
        <v>19598277</v>
      </c>
      <c r="T539" s="12">
        <v>0.06</v>
      </c>
      <c r="U539" s="76" t="str">
        <f>IF(T539&lt;3%,"Low",IF('Main Data'!T539&lt;5%,"Mid",IF('Main Data'!T539&lt;8%,"High","Super")))</f>
        <v>High</v>
      </c>
      <c r="V539" s="86" t="str">
        <f t="shared" si="44"/>
        <v>Qualified</v>
      </c>
    </row>
    <row r="540" spans="1:22" ht="15.75" customHeight="1" x14ac:dyDescent="0.3">
      <c r="A540" s="9" t="s">
        <v>1277</v>
      </c>
      <c r="B540" s="71">
        <v>43298</v>
      </c>
      <c r="C540" s="10">
        <f t="shared" si="41"/>
        <v>2018</v>
      </c>
      <c r="D540" s="10" t="s">
        <v>1278</v>
      </c>
      <c r="E540" s="10" t="s">
        <v>610</v>
      </c>
      <c r="F540" s="10" t="s">
        <v>261</v>
      </c>
      <c r="G540" s="10" t="s">
        <v>55</v>
      </c>
      <c r="H540" s="10" t="s">
        <v>112</v>
      </c>
      <c r="I540" s="10" t="s">
        <v>117</v>
      </c>
      <c r="J540" s="10" t="s">
        <v>80</v>
      </c>
      <c r="K540" s="10" t="s">
        <v>81</v>
      </c>
      <c r="L540" s="10" t="s">
        <v>82</v>
      </c>
      <c r="M540" s="10" t="s">
        <v>83</v>
      </c>
      <c r="N540" s="71">
        <v>43299</v>
      </c>
      <c r="O540" s="10">
        <v>1125000</v>
      </c>
      <c r="P540" s="10">
        <v>1814550</v>
      </c>
      <c r="Q540" s="11">
        <f t="shared" si="42"/>
        <v>689550</v>
      </c>
      <c r="R540" s="10">
        <v>38</v>
      </c>
      <c r="S540" s="11">
        <f t="shared" si="43"/>
        <v>68789590.5</v>
      </c>
      <c r="T540" s="12">
        <v>0.09</v>
      </c>
      <c r="U540" s="76" t="str">
        <f>IF(T540&lt;3%,"Low",IF('Main Data'!T540&lt;5%,"Mid",IF('Main Data'!T540&lt;8%,"High","Super")))</f>
        <v>Super</v>
      </c>
      <c r="V540" s="86" t="str">
        <f t="shared" si="44"/>
        <v>Qualified</v>
      </c>
    </row>
    <row r="541" spans="1:22" ht="15.75" customHeight="1" x14ac:dyDescent="0.3">
      <c r="A541" s="9" t="s">
        <v>1279</v>
      </c>
      <c r="B541" s="71">
        <v>43298</v>
      </c>
      <c r="C541" s="10">
        <f t="shared" si="41"/>
        <v>2018</v>
      </c>
      <c r="D541" s="10" t="s">
        <v>812</v>
      </c>
      <c r="E541" s="10" t="s">
        <v>813</v>
      </c>
      <c r="F541" s="10" t="s">
        <v>54</v>
      </c>
      <c r="G541" s="10" t="s">
        <v>106</v>
      </c>
      <c r="H541" s="10" t="s">
        <v>65</v>
      </c>
      <c r="I541" s="10" t="s">
        <v>57</v>
      </c>
      <c r="J541" s="10" t="s">
        <v>753</v>
      </c>
      <c r="K541" s="10" t="s">
        <v>59</v>
      </c>
      <c r="L541" s="10" t="s">
        <v>67</v>
      </c>
      <c r="M541" s="10" t="s">
        <v>61</v>
      </c>
      <c r="N541" s="71">
        <v>43299</v>
      </c>
      <c r="O541" s="10">
        <v>38850</v>
      </c>
      <c r="P541" s="10">
        <v>59700</v>
      </c>
      <c r="Q541" s="11">
        <f t="shared" si="42"/>
        <v>20850</v>
      </c>
      <c r="R541" s="10">
        <v>2</v>
      </c>
      <c r="S541" s="11">
        <f t="shared" si="43"/>
        <v>117012</v>
      </c>
      <c r="T541" s="12">
        <v>0.04</v>
      </c>
      <c r="U541" s="76" t="str">
        <f>IF(T541&lt;3%,"Low",IF('Main Data'!T541&lt;5%,"Mid",IF('Main Data'!T541&lt;8%,"High","Super")))</f>
        <v>Mid</v>
      </c>
      <c r="V541" s="86" t="str">
        <f t="shared" si="44"/>
        <v>Not Qualified</v>
      </c>
    </row>
    <row r="542" spans="1:22" ht="15.75" customHeight="1" x14ac:dyDescent="0.3">
      <c r="A542" s="9" t="s">
        <v>1280</v>
      </c>
      <c r="B542" s="71">
        <v>43302</v>
      </c>
      <c r="C542" s="10">
        <f t="shared" si="41"/>
        <v>2018</v>
      </c>
      <c r="D542" s="10" t="s">
        <v>502</v>
      </c>
      <c r="E542" s="10" t="s">
        <v>503</v>
      </c>
      <c r="F542" s="10" t="s">
        <v>261</v>
      </c>
      <c r="G542" s="10" t="s">
        <v>55</v>
      </c>
      <c r="H542" s="10" t="s">
        <v>316</v>
      </c>
      <c r="I542" s="10" t="s">
        <v>74</v>
      </c>
      <c r="J542" s="10" t="s">
        <v>623</v>
      </c>
      <c r="K542" s="10" t="s">
        <v>59</v>
      </c>
      <c r="L542" s="10" t="s">
        <v>60</v>
      </c>
      <c r="M542" s="10" t="s">
        <v>61</v>
      </c>
      <c r="N542" s="71">
        <v>43303</v>
      </c>
      <c r="O542" s="10">
        <v>50550</v>
      </c>
      <c r="P542" s="10">
        <v>82950</v>
      </c>
      <c r="Q542" s="11">
        <f t="shared" si="42"/>
        <v>32400</v>
      </c>
      <c r="R542" s="10">
        <v>9</v>
      </c>
      <c r="S542" s="11">
        <f t="shared" si="43"/>
        <v>739084.5</v>
      </c>
      <c r="T542" s="12">
        <v>0.09</v>
      </c>
      <c r="U542" s="76" t="str">
        <f>IF(T542&lt;3%,"Low",IF('Main Data'!T542&lt;5%,"Mid",IF('Main Data'!T542&lt;8%,"High","Super")))</f>
        <v>Super</v>
      </c>
      <c r="V542" s="86" t="str">
        <f t="shared" si="44"/>
        <v>Not Qualified</v>
      </c>
    </row>
    <row r="543" spans="1:22" ht="15.75" customHeight="1" x14ac:dyDescent="0.3">
      <c r="A543" s="9" t="s">
        <v>1281</v>
      </c>
      <c r="B543" s="71">
        <v>43302</v>
      </c>
      <c r="C543" s="10">
        <f t="shared" si="41"/>
        <v>2018</v>
      </c>
      <c r="D543" s="10" t="s">
        <v>1282</v>
      </c>
      <c r="E543" s="10" t="s">
        <v>930</v>
      </c>
      <c r="F543" s="10" t="s">
        <v>71</v>
      </c>
      <c r="G543" s="10" t="s">
        <v>106</v>
      </c>
      <c r="H543" s="10" t="s">
        <v>97</v>
      </c>
      <c r="I543" s="10" t="s">
        <v>107</v>
      </c>
      <c r="J543" s="10" t="s">
        <v>297</v>
      </c>
      <c r="K543" s="10" t="s">
        <v>59</v>
      </c>
      <c r="L543" s="10" t="s">
        <v>67</v>
      </c>
      <c r="M543" s="10" t="s">
        <v>61</v>
      </c>
      <c r="N543" s="71">
        <v>43303</v>
      </c>
      <c r="O543" s="10">
        <v>52200</v>
      </c>
      <c r="P543" s="10">
        <v>81450</v>
      </c>
      <c r="Q543" s="11">
        <f t="shared" si="42"/>
        <v>29250</v>
      </c>
      <c r="R543" s="10">
        <v>13</v>
      </c>
      <c r="S543" s="11">
        <f t="shared" si="43"/>
        <v>1057221</v>
      </c>
      <c r="T543" s="12">
        <v>0.02</v>
      </c>
      <c r="U543" s="76" t="str">
        <f>IF(T543&lt;3%,"Low",IF('Main Data'!T543&lt;5%,"Mid",IF('Main Data'!T543&lt;8%,"High","Super")))</f>
        <v>Low</v>
      </c>
      <c r="V543" s="86" t="str">
        <f t="shared" si="44"/>
        <v>Qualified</v>
      </c>
    </row>
    <row r="544" spans="1:22" ht="15.75" customHeight="1" x14ac:dyDescent="0.3">
      <c r="A544" s="9" t="s">
        <v>1283</v>
      </c>
      <c r="B544" s="71">
        <v>43304</v>
      </c>
      <c r="C544" s="10">
        <f t="shared" si="41"/>
        <v>2018</v>
      </c>
      <c r="D544" s="10" t="s">
        <v>1284</v>
      </c>
      <c r="E544" s="10" t="s">
        <v>387</v>
      </c>
      <c r="F544" s="10" t="s">
        <v>71</v>
      </c>
      <c r="G544" s="10" t="s">
        <v>87</v>
      </c>
      <c r="H544" s="10" t="s">
        <v>194</v>
      </c>
      <c r="I544" s="10" t="s">
        <v>57</v>
      </c>
      <c r="J544" s="10" t="s">
        <v>1285</v>
      </c>
      <c r="K544" s="10" t="s">
        <v>59</v>
      </c>
      <c r="L544" s="10" t="s">
        <v>60</v>
      </c>
      <c r="M544" s="10" t="s">
        <v>61</v>
      </c>
      <c r="N544" s="71">
        <v>43307</v>
      </c>
      <c r="O544" s="10">
        <v>52950</v>
      </c>
      <c r="P544" s="10">
        <v>129299.99999999999</v>
      </c>
      <c r="Q544" s="11">
        <f t="shared" si="42"/>
        <v>76349.999999999985</v>
      </c>
      <c r="R544" s="10">
        <v>50</v>
      </c>
      <c r="S544" s="11">
        <f t="shared" si="43"/>
        <v>6455948.9999999991</v>
      </c>
      <c r="T544" s="12">
        <v>7.0000000000000007E-2</v>
      </c>
      <c r="U544" s="76" t="str">
        <f>IF(T544&lt;3%,"Low",IF('Main Data'!T544&lt;5%,"Mid",IF('Main Data'!T544&lt;8%,"High","Super")))</f>
        <v>High</v>
      </c>
      <c r="V544" s="86" t="str">
        <f t="shared" si="44"/>
        <v>Qualified</v>
      </c>
    </row>
    <row r="545" spans="1:22" ht="15.75" customHeight="1" x14ac:dyDescent="0.3">
      <c r="A545" s="9" t="s">
        <v>1286</v>
      </c>
      <c r="B545" s="71">
        <v>43304</v>
      </c>
      <c r="C545" s="10">
        <f t="shared" si="41"/>
        <v>2018</v>
      </c>
      <c r="D545" s="10" t="s">
        <v>1287</v>
      </c>
      <c r="E545" s="10" t="s">
        <v>628</v>
      </c>
      <c r="F545" s="10" t="s">
        <v>71</v>
      </c>
      <c r="G545" s="10" t="s">
        <v>72</v>
      </c>
      <c r="H545" s="10" t="s">
        <v>304</v>
      </c>
      <c r="I545" s="10" t="s">
        <v>74</v>
      </c>
      <c r="J545" s="10" t="s">
        <v>442</v>
      </c>
      <c r="K545" s="10" t="s">
        <v>59</v>
      </c>
      <c r="L545" s="10" t="s">
        <v>67</v>
      </c>
      <c r="M545" s="10" t="s">
        <v>61</v>
      </c>
      <c r="N545" s="71">
        <v>43305</v>
      </c>
      <c r="O545" s="10">
        <v>22950</v>
      </c>
      <c r="P545" s="10">
        <v>41700</v>
      </c>
      <c r="Q545" s="11">
        <f t="shared" si="42"/>
        <v>18750</v>
      </c>
      <c r="R545" s="10">
        <v>19</v>
      </c>
      <c r="S545" s="11">
        <f t="shared" si="43"/>
        <v>789798</v>
      </c>
      <c r="T545" s="12">
        <v>0.06</v>
      </c>
      <c r="U545" s="76" t="str">
        <f>IF(T545&lt;3%,"Low",IF('Main Data'!T545&lt;5%,"Mid",IF('Main Data'!T545&lt;8%,"High","Super")))</f>
        <v>High</v>
      </c>
      <c r="V545" s="86" t="str">
        <f t="shared" si="44"/>
        <v>Qualified</v>
      </c>
    </row>
    <row r="546" spans="1:22" ht="15.75" customHeight="1" x14ac:dyDescent="0.3">
      <c r="A546" s="9" t="s">
        <v>1288</v>
      </c>
      <c r="B546" s="71">
        <v>43305</v>
      </c>
      <c r="C546" s="10">
        <f t="shared" si="41"/>
        <v>2018</v>
      </c>
      <c r="D546" s="10" t="s">
        <v>286</v>
      </c>
      <c r="E546" s="10" t="s">
        <v>1251</v>
      </c>
      <c r="F546" s="10" t="s">
        <v>261</v>
      </c>
      <c r="G546" s="10" t="s">
        <v>106</v>
      </c>
      <c r="H546" s="10" t="s">
        <v>194</v>
      </c>
      <c r="I546" s="10" t="s">
        <v>117</v>
      </c>
      <c r="J546" s="10" t="s">
        <v>197</v>
      </c>
      <c r="K546" s="10" t="s">
        <v>81</v>
      </c>
      <c r="L546" s="10" t="s">
        <v>60</v>
      </c>
      <c r="M546" s="10" t="s">
        <v>61</v>
      </c>
      <c r="N546" s="71">
        <v>43306</v>
      </c>
      <c r="O546" s="10">
        <v>151050</v>
      </c>
      <c r="P546" s="10">
        <v>239700</v>
      </c>
      <c r="Q546" s="11">
        <f t="shared" si="42"/>
        <v>88650</v>
      </c>
      <c r="R546" s="10">
        <v>40</v>
      </c>
      <c r="S546" s="11">
        <f t="shared" si="43"/>
        <v>9585603</v>
      </c>
      <c r="T546" s="12">
        <v>0.01</v>
      </c>
      <c r="U546" s="76" t="str">
        <f>IF(T546&lt;3%,"Low",IF('Main Data'!T546&lt;5%,"Mid",IF('Main Data'!T546&lt;8%,"High","Super")))</f>
        <v>Low</v>
      </c>
      <c r="V546" s="86" t="str">
        <f t="shared" si="44"/>
        <v>Qualified</v>
      </c>
    </row>
    <row r="547" spans="1:22" ht="15.75" customHeight="1" x14ac:dyDescent="0.3">
      <c r="A547" s="9" t="s">
        <v>1289</v>
      </c>
      <c r="B547" s="71">
        <v>43307</v>
      </c>
      <c r="C547" s="10">
        <f t="shared" si="41"/>
        <v>2018</v>
      </c>
      <c r="D547" s="10" t="s">
        <v>1290</v>
      </c>
      <c r="E547" s="10" t="s">
        <v>1291</v>
      </c>
      <c r="F547" s="10" t="s">
        <v>71</v>
      </c>
      <c r="G547" s="10" t="s">
        <v>72</v>
      </c>
      <c r="H547" s="10" t="s">
        <v>122</v>
      </c>
      <c r="I547" s="10" t="s">
        <v>57</v>
      </c>
      <c r="J547" s="10" t="s">
        <v>765</v>
      </c>
      <c r="K547" s="10" t="s">
        <v>59</v>
      </c>
      <c r="L547" s="10" t="s">
        <v>67</v>
      </c>
      <c r="M547" s="10" t="s">
        <v>61</v>
      </c>
      <c r="N547" s="71">
        <v>43308</v>
      </c>
      <c r="O547" s="10">
        <v>32400.000000000004</v>
      </c>
      <c r="P547" s="10">
        <v>57750</v>
      </c>
      <c r="Q547" s="11">
        <f t="shared" si="42"/>
        <v>25349.999999999996</v>
      </c>
      <c r="R547" s="10">
        <v>42</v>
      </c>
      <c r="S547" s="11">
        <f t="shared" si="43"/>
        <v>2424922.5</v>
      </c>
      <c r="T547" s="12">
        <v>0.01</v>
      </c>
      <c r="U547" s="76" t="str">
        <f>IF(T547&lt;3%,"Low",IF('Main Data'!T547&lt;5%,"Mid",IF('Main Data'!T547&lt;8%,"High","Super")))</f>
        <v>Low</v>
      </c>
      <c r="V547" s="86" t="str">
        <f t="shared" si="44"/>
        <v>Qualified</v>
      </c>
    </row>
    <row r="548" spans="1:22" ht="15.75" customHeight="1" x14ac:dyDescent="0.3">
      <c r="A548" s="9" t="s">
        <v>1292</v>
      </c>
      <c r="B548" s="71">
        <v>43312</v>
      </c>
      <c r="C548" s="10">
        <f t="shared" si="41"/>
        <v>2018</v>
      </c>
      <c r="D548" s="10" t="s">
        <v>971</v>
      </c>
      <c r="E548" s="10" t="s">
        <v>189</v>
      </c>
      <c r="F548" s="10" t="s">
        <v>54</v>
      </c>
      <c r="G548" s="10" t="s">
        <v>72</v>
      </c>
      <c r="H548" s="10" t="s">
        <v>56</v>
      </c>
      <c r="I548" s="10" t="s">
        <v>117</v>
      </c>
      <c r="J548" s="10" t="s">
        <v>623</v>
      </c>
      <c r="K548" s="10" t="s">
        <v>59</v>
      </c>
      <c r="L548" s="10" t="s">
        <v>60</v>
      </c>
      <c r="M548" s="10" t="s">
        <v>61</v>
      </c>
      <c r="N548" s="71">
        <v>43313</v>
      </c>
      <c r="O548" s="10">
        <v>50550</v>
      </c>
      <c r="P548" s="10">
        <v>82950</v>
      </c>
      <c r="Q548" s="11">
        <f t="shared" si="42"/>
        <v>32400</v>
      </c>
      <c r="R548" s="10">
        <v>30</v>
      </c>
      <c r="S548" s="11">
        <f t="shared" si="43"/>
        <v>2487670.5</v>
      </c>
      <c r="T548" s="12">
        <v>0.01</v>
      </c>
      <c r="U548" s="76" t="str">
        <f>IF(T548&lt;3%,"Low",IF('Main Data'!T548&lt;5%,"Mid",IF('Main Data'!T548&lt;8%,"High","Super")))</f>
        <v>Low</v>
      </c>
      <c r="V548" s="86" t="str">
        <f t="shared" si="44"/>
        <v>Qualified</v>
      </c>
    </row>
    <row r="549" spans="1:22" ht="15.75" customHeight="1" x14ac:dyDescent="0.3">
      <c r="A549" s="9" t="s">
        <v>1293</v>
      </c>
      <c r="B549" s="71">
        <v>43312</v>
      </c>
      <c r="C549" s="10">
        <f t="shared" si="41"/>
        <v>2018</v>
      </c>
      <c r="D549" s="10" t="s">
        <v>891</v>
      </c>
      <c r="E549" s="10" t="s">
        <v>892</v>
      </c>
      <c r="F549" s="10" t="s">
        <v>54</v>
      </c>
      <c r="G549" s="10" t="s">
        <v>72</v>
      </c>
      <c r="H549" s="10" t="s">
        <v>65</v>
      </c>
      <c r="I549" s="10" t="s">
        <v>117</v>
      </c>
      <c r="J549" s="10" t="s">
        <v>623</v>
      </c>
      <c r="K549" s="10" t="s">
        <v>59</v>
      </c>
      <c r="L549" s="10" t="s">
        <v>60</v>
      </c>
      <c r="M549" s="10" t="s">
        <v>61</v>
      </c>
      <c r="N549" s="71">
        <v>43313</v>
      </c>
      <c r="O549" s="10">
        <v>50550</v>
      </c>
      <c r="P549" s="10">
        <v>82950</v>
      </c>
      <c r="Q549" s="11">
        <f t="shared" si="42"/>
        <v>32400</v>
      </c>
      <c r="R549" s="10">
        <v>27</v>
      </c>
      <c r="S549" s="11">
        <f t="shared" si="43"/>
        <v>2236332</v>
      </c>
      <c r="T549" s="12">
        <v>0.04</v>
      </c>
      <c r="U549" s="76" t="str">
        <f>IF(T549&lt;3%,"Low",IF('Main Data'!T549&lt;5%,"Mid",IF('Main Data'!T549&lt;8%,"High","Super")))</f>
        <v>Mid</v>
      </c>
      <c r="V549" s="86" t="str">
        <f t="shared" si="44"/>
        <v>Qualified</v>
      </c>
    </row>
    <row r="550" spans="1:22" ht="15.75" customHeight="1" x14ac:dyDescent="0.3">
      <c r="A550" s="9" t="s">
        <v>1294</v>
      </c>
      <c r="B550" s="71">
        <v>43312</v>
      </c>
      <c r="C550" s="10">
        <f t="shared" si="41"/>
        <v>2018</v>
      </c>
      <c r="D550" s="10" t="s">
        <v>1295</v>
      </c>
      <c r="E550" s="10" t="s">
        <v>1296</v>
      </c>
      <c r="F550" s="10" t="s">
        <v>71</v>
      </c>
      <c r="G550" s="10" t="s">
        <v>106</v>
      </c>
      <c r="H550" s="10" t="s">
        <v>304</v>
      </c>
      <c r="I550" s="10" t="s">
        <v>117</v>
      </c>
      <c r="J550" s="10" t="s">
        <v>465</v>
      </c>
      <c r="K550" s="10" t="s">
        <v>59</v>
      </c>
      <c r="L550" s="10" t="s">
        <v>60</v>
      </c>
      <c r="M550" s="10" t="s">
        <v>61</v>
      </c>
      <c r="N550" s="71">
        <v>43312</v>
      </c>
      <c r="O550" s="10">
        <v>52500</v>
      </c>
      <c r="P550" s="10">
        <v>86100</v>
      </c>
      <c r="Q550" s="11">
        <f t="shared" si="42"/>
        <v>33600</v>
      </c>
      <c r="R550" s="10">
        <v>23</v>
      </c>
      <c r="S550" s="11">
        <f t="shared" si="43"/>
        <v>1975134</v>
      </c>
      <c r="T550" s="12">
        <v>0.06</v>
      </c>
      <c r="U550" s="76" t="str">
        <f>IF(T550&lt;3%,"Low",IF('Main Data'!T550&lt;5%,"Mid",IF('Main Data'!T550&lt;8%,"High","Super")))</f>
        <v>High</v>
      </c>
      <c r="V550" s="86" t="str">
        <f t="shared" si="44"/>
        <v>Qualified</v>
      </c>
    </row>
    <row r="551" spans="1:22" ht="15.75" customHeight="1" x14ac:dyDescent="0.3">
      <c r="A551" s="9" t="s">
        <v>1297</v>
      </c>
      <c r="B551" s="71">
        <v>43313</v>
      </c>
      <c r="C551" s="10">
        <f t="shared" si="41"/>
        <v>2018</v>
      </c>
      <c r="D551" s="10" t="s">
        <v>259</v>
      </c>
      <c r="E551" s="10" t="s">
        <v>260</v>
      </c>
      <c r="F551" s="10" t="s">
        <v>261</v>
      </c>
      <c r="G551" s="10" t="s">
        <v>72</v>
      </c>
      <c r="H551" s="10" t="s">
        <v>146</v>
      </c>
      <c r="I551" s="10" t="s">
        <v>107</v>
      </c>
      <c r="J551" s="10" t="s">
        <v>186</v>
      </c>
      <c r="K551" s="10" t="s">
        <v>81</v>
      </c>
      <c r="L551" s="10" t="s">
        <v>60</v>
      </c>
      <c r="M551" s="10" t="s">
        <v>76</v>
      </c>
      <c r="N551" s="71">
        <v>43313</v>
      </c>
      <c r="O551" s="10">
        <v>95850</v>
      </c>
      <c r="P551" s="10">
        <v>299700</v>
      </c>
      <c r="Q551" s="11">
        <f t="shared" si="42"/>
        <v>203850</v>
      </c>
      <c r="R551" s="10">
        <v>6</v>
      </c>
      <c r="S551" s="11">
        <f t="shared" si="43"/>
        <v>1774224</v>
      </c>
      <c r="T551" s="12">
        <v>0.08</v>
      </c>
      <c r="U551" s="76" t="str">
        <f>IF(T551&lt;3%,"Low",IF('Main Data'!T551&lt;5%,"Mid",IF('Main Data'!T551&lt;8%,"High","Super")))</f>
        <v>Super</v>
      </c>
      <c r="V551" s="86" t="str">
        <f t="shared" si="44"/>
        <v>Not Qualified</v>
      </c>
    </row>
    <row r="552" spans="1:22" ht="15.75" customHeight="1" x14ac:dyDescent="0.3">
      <c r="A552" s="9" t="s">
        <v>1298</v>
      </c>
      <c r="B552" s="71">
        <v>43314</v>
      </c>
      <c r="C552" s="10">
        <f t="shared" si="41"/>
        <v>2018</v>
      </c>
      <c r="D552" s="10" t="s">
        <v>1299</v>
      </c>
      <c r="E552" s="10" t="s">
        <v>133</v>
      </c>
      <c r="F552" s="10" t="s">
        <v>71</v>
      </c>
      <c r="G552" s="10" t="s">
        <v>72</v>
      </c>
      <c r="H552" s="10" t="s">
        <v>194</v>
      </c>
      <c r="I552" s="10" t="s">
        <v>57</v>
      </c>
      <c r="J552" s="10" t="s">
        <v>412</v>
      </c>
      <c r="K552" s="10" t="s">
        <v>59</v>
      </c>
      <c r="L552" s="10" t="s">
        <v>67</v>
      </c>
      <c r="M552" s="10" t="s">
        <v>76</v>
      </c>
      <c r="N552" s="71">
        <v>43316</v>
      </c>
      <c r="O552" s="10">
        <v>44700</v>
      </c>
      <c r="P552" s="10">
        <v>87600</v>
      </c>
      <c r="Q552" s="11">
        <f t="shared" si="42"/>
        <v>42900</v>
      </c>
      <c r="R552" s="10">
        <v>12</v>
      </c>
      <c r="S552" s="11">
        <f t="shared" si="43"/>
        <v>1049448</v>
      </c>
      <c r="T552" s="12">
        <v>0.02</v>
      </c>
      <c r="U552" s="76" t="str">
        <f>IF(T552&lt;3%,"Low",IF('Main Data'!T552&lt;5%,"Mid",IF('Main Data'!T552&lt;8%,"High","Super")))</f>
        <v>Low</v>
      </c>
      <c r="V552" s="86" t="str">
        <f t="shared" si="44"/>
        <v>Qualified</v>
      </c>
    </row>
    <row r="553" spans="1:22" ht="15.75" customHeight="1" x14ac:dyDescent="0.3">
      <c r="A553" s="9" t="s">
        <v>1300</v>
      </c>
      <c r="B553" s="71">
        <v>43317</v>
      </c>
      <c r="C553" s="10">
        <f t="shared" si="41"/>
        <v>2018</v>
      </c>
      <c r="D553" s="10" t="s">
        <v>309</v>
      </c>
      <c r="E553" s="10" t="s">
        <v>159</v>
      </c>
      <c r="F553" s="10" t="s">
        <v>71</v>
      </c>
      <c r="G553" s="10" t="s">
        <v>106</v>
      </c>
      <c r="H553" s="10" t="s">
        <v>122</v>
      </c>
      <c r="I553" s="10" t="s">
        <v>57</v>
      </c>
      <c r="J553" s="10" t="s">
        <v>751</v>
      </c>
      <c r="K553" s="10" t="s">
        <v>81</v>
      </c>
      <c r="L553" s="10" t="s">
        <v>459</v>
      </c>
      <c r="M553" s="10" t="s">
        <v>61</v>
      </c>
      <c r="N553" s="71">
        <v>43317</v>
      </c>
      <c r="O553" s="10">
        <v>5669850</v>
      </c>
      <c r="P553" s="10">
        <v>8999850</v>
      </c>
      <c r="Q553" s="11">
        <f t="shared" si="42"/>
        <v>3330000</v>
      </c>
      <c r="R553" s="10">
        <v>50</v>
      </c>
      <c r="S553" s="11">
        <f t="shared" si="43"/>
        <v>449182513.5</v>
      </c>
      <c r="T553" s="12">
        <v>0.09</v>
      </c>
      <c r="U553" s="76" t="str">
        <f>IF(T553&lt;3%,"Low",IF('Main Data'!T553&lt;5%,"Mid",IF('Main Data'!T553&lt;8%,"High","Super")))</f>
        <v>Super</v>
      </c>
      <c r="V553" s="86" t="str">
        <f t="shared" si="44"/>
        <v>Qualified</v>
      </c>
    </row>
    <row r="554" spans="1:22" ht="15.75" customHeight="1" x14ac:dyDescent="0.3">
      <c r="A554" s="9" t="s">
        <v>1301</v>
      </c>
      <c r="B554" s="71">
        <v>43318</v>
      </c>
      <c r="C554" s="10">
        <f t="shared" si="41"/>
        <v>2018</v>
      </c>
      <c r="D554" s="10" t="s">
        <v>214</v>
      </c>
      <c r="E554" s="10" t="s">
        <v>215</v>
      </c>
      <c r="F554" s="10" t="s">
        <v>71</v>
      </c>
      <c r="G554" s="10" t="s">
        <v>72</v>
      </c>
      <c r="H554" s="10" t="s">
        <v>146</v>
      </c>
      <c r="I554" s="10" t="s">
        <v>92</v>
      </c>
      <c r="J554" s="10" t="s">
        <v>305</v>
      </c>
      <c r="K554" s="10" t="s">
        <v>59</v>
      </c>
      <c r="L554" s="10" t="s">
        <v>67</v>
      </c>
      <c r="M554" s="10" t="s">
        <v>61</v>
      </c>
      <c r="N554" s="71">
        <v>43318</v>
      </c>
      <c r="O554" s="10">
        <v>26400</v>
      </c>
      <c r="P554" s="10">
        <v>50700</v>
      </c>
      <c r="Q554" s="11">
        <f t="shared" si="42"/>
        <v>24300</v>
      </c>
      <c r="R554" s="10">
        <v>31</v>
      </c>
      <c r="S554" s="11">
        <f t="shared" si="43"/>
        <v>1569672</v>
      </c>
      <c r="T554" s="12">
        <v>0.04</v>
      </c>
      <c r="U554" s="76" t="str">
        <f>IF(T554&lt;3%,"Low",IF('Main Data'!T554&lt;5%,"Mid",IF('Main Data'!T554&lt;8%,"High","Super")))</f>
        <v>Mid</v>
      </c>
      <c r="V554" s="86" t="str">
        <f t="shared" si="44"/>
        <v>Qualified</v>
      </c>
    </row>
    <row r="555" spans="1:22" ht="15.75" customHeight="1" x14ac:dyDescent="0.3">
      <c r="A555" s="9" t="s">
        <v>1302</v>
      </c>
      <c r="B555" s="71">
        <v>43319</v>
      </c>
      <c r="C555" s="10">
        <f t="shared" si="41"/>
        <v>2018</v>
      </c>
      <c r="D555" s="10" t="s">
        <v>1303</v>
      </c>
      <c r="E555" s="10" t="s">
        <v>180</v>
      </c>
      <c r="F555" s="10" t="s">
        <v>54</v>
      </c>
      <c r="G555" s="10" t="s">
        <v>106</v>
      </c>
      <c r="H555" s="10" t="s">
        <v>65</v>
      </c>
      <c r="I555" s="10" t="s">
        <v>74</v>
      </c>
      <c r="J555" s="10" t="s">
        <v>394</v>
      </c>
      <c r="K555" s="10" t="s">
        <v>59</v>
      </c>
      <c r="L555" s="10" t="s">
        <v>67</v>
      </c>
      <c r="M555" s="10" t="s">
        <v>61</v>
      </c>
      <c r="N555" s="71">
        <v>43320</v>
      </c>
      <c r="O555" s="10">
        <v>3600</v>
      </c>
      <c r="P555" s="10">
        <v>18900</v>
      </c>
      <c r="Q555" s="11">
        <f t="shared" si="42"/>
        <v>15300</v>
      </c>
      <c r="R555" s="10">
        <v>35</v>
      </c>
      <c r="S555" s="11">
        <f t="shared" si="43"/>
        <v>659610</v>
      </c>
      <c r="T555" s="12">
        <v>0.1</v>
      </c>
      <c r="U555" s="76" t="str">
        <f>IF(T555&lt;3%,"Low",IF('Main Data'!T555&lt;5%,"Mid",IF('Main Data'!T555&lt;8%,"High","Super")))</f>
        <v>Super</v>
      </c>
      <c r="V555" s="86" t="str">
        <f t="shared" si="44"/>
        <v>Qualified</v>
      </c>
    </row>
    <row r="556" spans="1:22" ht="15.75" customHeight="1" x14ac:dyDescent="0.3">
      <c r="A556" s="9" t="s">
        <v>1304</v>
      </c>
      <c r="B556" s="71">
        <v>43319</v>
      </c>
      <c r="C556" s="10">
        <f t="shared" si="41"/>
        <v>2018</v>
      </c>
      <c r="D556" s="10" t="s">
        <v>1303</v>
      </c>
      <c r="E556" s="10" t="s">
        <v>180</v>
      </c>
      <c r="F556" s="10" t="s">
        <v>54</v>
      </c>
      <c r="G556" s="10" t="s">
        <v>106</v>
      </c>
      <c r="H556" s="10" t="s">
        <v>65</v>
      </c>
      <c r="I556" s="10" t="s">
        <v>74</v>
      </c>
      <c r="J556" s="10" t="s">
        <v>66</v>
      </c>
      <c r="K556" s="10" t="s">
        <v>59</v>
      </c>
      <c r="L556" s="10" t="s">
        <v>67</v>
      </c>
      <c r="M556" s="10" t="s">
        <v>61</v>
      </c>
      <c r="N556" s="71">
        <v>43321</v>
      </c>
      <c r="O556" s="10">
        <v>35850</v>
      </c>
      <c r="P556" s="10">
        <v>63900</v>
      </c>
      <c r="Q556" s="11">
        <f t="shared" si="42"/>
        <v>28050</v>
      </c>
      <c r="R556" s="10">
        <v>8</v>
      </c>
      <c r="S556" s="11">
        <f t="shared" si="43"/>
        <v>504810</v>
      </c>
      <c r="T556" s="12">
        <v>0.1</v>
      </c>
      <c r="U556" s="76" t="str">
        <f>IF(T556&lt;3%,"Low",IF('Main Data'!T556&lt;5%,"Mid",IF('Main Data'!T556&lt;8%,"High","Super")))</f>
        <v>Super</v>
      </c>
      <c r="V556" s="86" t="str">
        <f t="shared" si="44"/>
        <v>Not Qualified</v>
      </c>
    </row>
    <row r="557" spans="1:22" ht="15.75" customHeight="1" x14ac:dyDescent="0.3">
      <c r="A557" s="9" t="s">
        <v>1305</v>
      </c>
      <c r="B557" s="71">
        <v>43319</v>
      </c>
      <c r="C557" s="10">
        <f t="shared" si="41"/>
        <v>2018</v>
      </c>
      <c r="D557" s="10" t="s">
        <v>1306</v>
      </c>
      <c r="E557" s="10" t="s">
        <v>180</v>
      </c>
      <c r="F557" s="10" t="s">
        <v>54</v>
      </c>
      <c r="G557" s="10" t="s">
        <v>106</v>
      </c>
      <c r="H557" s="10" t="s">
        <v>65</v>
      </c>
      <c r="I557" s="10" t="s">
        <v>74</v>
      </c>
      <c r="J557" s="10" t="s">
        <v>406</v>
      </c>
      <c r="K557" s="10" t="s">
        <v>81</v>
      </c>
      <c r="L557" s="10" t="s">
        <v>459</v>
      </c>
      <c r="M557" s="10" t="s">
        <v>61</v>
      </c>
      <c r="N557" s="71">
        <v>43321</v>
      </c>
      <c r="O557" s="10">
        <v>3240000</v>
      </c>
      <c r="P557" s="10">
        <v>6749850</v>
      </c>
      <c r="Q557" s="11">
        <f t="shared" si="42"/>
        <v>3509850</v>
      </c>
      <c r="R557" s="10">
        <v>2</v>
      </c>
      <c r="S557" s="11">
        <f t="shared" si="43"/>
        <v>12959712</v>
      </c>
      <c r="T557" s="12">
        <v>0.08</v>
      </c>
      <c r="U557" s="76" t="str">
        <f>IF(T557&lt;3%,"Low",IF('Main Data'!T557&lt;5%,"Mid",IF('Main Data'!T557&lt;8%,"High","Super")))</f>
        <v>Super</v>
      </c>
      <c r="V557" s="86" t="str">
        <f t="shared" si="44"/>
        <v>Qualified</v>
      </c>
    </row>
    <row r="558" spans="1:22" ht="15.75" customHeight="1" x14ac:dyDescent="0.3">
      <c r="A558" s="13" t="s">
        <v>1307</v>
      </c>
      <c r="B558" s="71">
        <v>43320</v>
      </c>
      <c r="C558" s="10">
        <f t="shared" si="41"/>
        <v>2018</v>
      </c>
      <c r="D558" s="10" t="s">
        <v>640</v>
      </c>
      <c r="E558" s="9" t="s">
        <v>641</v>
      </c>
      <c r="F558" s="10" t="s">
        <v>261</v>
      </c>
      <c r="G558" s="10" t="s">
        <v>72</v>
      </c>
      <c r="H558" s="10" t="s">
        <v>194</v>
      </c>
      <c r="I558" s="10" t="s">
        <v>74</v>
      </c>
      <c r="J558" s="10" t="s">
        <v>226</v>
      </c>
      <c r="K558" s="10" t="s">
        <v>81</v>
      </c>
      <c r="L558" s="10" t="s">
        <v>227</v>
      </c>
      <c r="M558" s="10" t="s">
        <v>61</v>
      </c>
      <c r="N558" s="71">
        <v>43320</v>
      </c>
      <c r="O558" s="10">
        <v>132300</v>
      </c>
      <c r="P558" s="10">
        <v>314850</v>
      </c>
      <c r="Q558" s="11">
        <f t="shared" si="42"/>
        <v>182550</v>
      </c>
      <c r="R558" s="10">
        <v>19</v>
      </c>
      <c r="S558" s="11">
        <f t="shared" si="43"/>
        <v>5979001.5</v>
      </c>
      <c r="T558" s="12">
        <v>0.01</v>
      </c>
      <c r="U558" s="76" t="str">
        <f>IF(T558&lt;3%,"Low",IF('Main Data'!T558&lt;5%,"Mid",IF('Main Data'!T558&lt;8%,"High","Super")))</f>
        <v>Low</v>
      </c>
      <c r="V558" s="86" t="str">
        <f t="shared" si="44"/>
        <v>Qualified</v>
      </c>
    </row>
    <row r="559" spans="1:22" ht="15.75" customHeight="1" x14ac:dyDescent="0.3">
      <c r="A559" s="9" t="s">
        <v>1308</v>
      </c>
      <c r="B559" s="71">
        <v>43320</v>
      </c>
      <c r="C559" s="10">
        <f t="shared" si="41"/>
        <v>2018</v>
      </c>
      <c r="D559" s="10" t="s">
        <v>1309</v>
      </c>
      <c r="E559" s="10" t="s">
        <v>449</v>
      </c>
      <c r="F559" s="10" t="s">
        <v>54</v>
      </c>
      <c r="G559" s="10" t="s">
        <v>55</v>
      </c>
      <c r="H559" s="10" t="s">
        <v>56</v>
      </c>
      <c r="I559" s="10" t="s">
        <v>74</v>
      </c>
      <c r="J559" s="10" t="s">
        <v>234</v>
      </c>
      <c r="K559" s="10" t="s">
        <v>59</v>
      </c>
      <c r="L559" s="10" t="s">
        <v>60</v>
      </c>
      <c r="M559" s="10" t="s">
        <v>61</v>
      </c>
      <c r="N559" s="71">
        <v>43322</v>
      </c>
      <c r="O559" s="10">
        <v>208200</v>
      </c>
      <c r="P559" s="10">
        <v>335700</v>
      </c>
      <c r="Q559" s="11">
        <f t="shared" si="42"/>
        <v>127500</v>
      </c>
      <c r="R559" s="10">
        <v>6</v>
      </c>
      <c r="S559" s="11">
        <f t="shared" si="43"/>
        <v>2014200</v>
      </c>
      <c r="T559" s="12">
        <v>0</v>
      </c>
      <c r="U559" s="76" t="str">
        <f>IF(T559&lt;3%,"Low",IF('Main Data'!T559&lt;5%,"Mid",IF('Main Data'!T559&lt;8%,"High","Super")))</f>
        <v>Low</v>
      </c>
      <c r="V559" s="86" t="str">
        <f t="shared" si="44"/>
        <v>Qualified</v>
      </c>
    </row>
    <row r="560" spans="1:22" ht="15.75" customHeight="1" x14ac:dyDescent="0.3">
      <c r="A560" s="9" t="s">
        <v>1310</v>
      </c>
      <c r="B560" s="71">
        <v>43322</v>
      </c>
      <c r="C560" s="10">
        <f t="shared" si="41"/>
        <v>2018</v>
      </c>
      <c r="D560" s="10" t="s">
        <v>1311</v>
      </c>
      <c r="E560" s="10" t="s">
        <v>169</v>
      </c>
      <c r="F560" s="10" t="s">
        <v>54</v>
      </c>
      <c r="G560" s="10" t="s">
        <v>55</v>
      </c>
      <c r="H560" s="10" t="s">
        <v>65</v>
      </c>
      <c r="I560" s="10" t="s">
        <v>92</v>
      </c>
      <c r="J560" s="10" t="s">
        <v>415</v>
      </c>
      <c r="K560" s="10" t="s">
        <v>59</v>
      </c>
      <c r="L560" s="10" t="s">
        <v>60</v>
      </c>
      <c r="M560" s="10" t="s">
        <v>76</v>
      </c>
      <c r="N560" s="71">
        <v>43324</v>
      </c>
      <c r="O560" s="10">
        <v>54750</v>
      </c>
      <c r="P560" s="10">
        <v>89700</v>
      </c>
      <c r="Q560" s="11">
        <f t="shared" si="42"/>
        <v>34950</v>
      </c>
      <c r="R560" s="10">
        <v>50</v>
      </c>
      <c r="S560" s="11">
        <f t="shared" si="43"/>
        <v>4476927</v>
      </c>
      <c r="T560" s="12">
        <v>0.09</v>
      </c>
      <c r="U560" s="76" t="str">
        <f>IF(T560&lt;3%,"Low",IF('Main Data'!T560&lt;5%,"Mid",IF('Main Data'!T560&lt;8%,"High","Super")))</f>
        <v>Super</v>
      </c>
      <c r="V560" s="86" t="str">
        <f t="shared" si="44"/>
        <v>Qualified</v>
      </c>
    </row>
    <row r="561" spans="1:22" ht="15.75" customHeight="1" x14ac:dyDescent="0.3">
      <c r="A561" s="9" t="s">
        <v>1312</v>
      </c>
      <c r="B561" s="71">
        <v>43322</v>
      </c>
      <c r="C561" s="10">
        <f t="shared" si="41"/>
        <v>2018</v>
      </c>
      <c r="D561" s="10" t="s">
        <v>1313</v>
      </c>
      <c r="E561" s="10" t="s">
        <v>172</v>
      </c>
      <c r="F561" s="10" t="s">
        <v>54</v>
      </c>
      <c r="G561" s="10" t="s">
        <v>72</v>
      </c>
      <c r="H561" s="10" t="s">
        <v>65</v>
      </c>
      <c r="I561" s="10" t="s">
        <v>107</v>
      </c>
      <c r="J561" s="10" t="s">
        <v>837</v>
      </c>
      <c r="K561" s="10" t="s">
        <v>81</v>
      </c>
      <c r="L561" s="10" t="s">
        <v>82</v>
      </c>
      <c r="M561" s="10" t="s">
        <v>83</v>
      </c>
      <c r="N561" s="71">
        <v>43325</v>
      </c>
      <c r="O561" s="10">
        <v>4734150</v>
      </c>
      <c r="P561" s="10">
        <v>7514550</v>
      </c>
      <c r="Q561" s="11">
        <f t="shared" si="42"/>
        <v>2780400</v>
      </c>
      <c r="R561" s="10">
        <v>44</v>
      </c>
      <c r="S561" s="11">
        <f t="shared" si="43"/>
        <v>329963890.5</v>
      </c>
      <c r="T561" s="12">
        <v>0.09</v>
      </c>
      <c r="U561" s="76" t="str">
        <f>IF(T561&lt;3%,"Low",IF('Main Data'!T561&lt;5%,"Mid",IF('Main Data'!T561&lt;8%,"High","Super")))</f>
        <v>Super</v>
      </c>
      <c r="V561" s="86" t="str">
        <f t="shared" si="44"/>
        <v>Qualified</v>
      </c>
    </row>
    <row r="562" spans="1:22" ht="15.75" customHeight="1" x14ac:dyDescent="0.3">
      <c r="A562" s="9" t="s">
        <v>1314</v>
      </c>
      <c r="B562" s="71">
        <v>43323</v>
      </c>
      <c r="C562" s="10">
        <f t="shared" si="41"/>
        <v>2018</v>
      </c>
      <c r="D562" s="10" t="s">
        <v>1315</v>
      </c>
      <c r="E562" s="10" t="s">
        <v>572</v>
      </c>
      <c r="F562" s="10" t="s">
        <v>261</v>
      </c>
      <c r="G562" s="10" t="s">
        <v>72</v>
      </c>
      <c r="H562" s="10" t="s">
        <v>146</v>
      </c>
      <c r="I562" s="10" t="s">
        <v>92</v>
      </c>
      <c r="J562" s="10" t="s">
        <v>931</v>
      </c>
      <c r="K562" s="10" t="s">
        <v>59</v>
      </c>
      <c r="L562" s="10" t="s">
        <v>60</v>
      </c>
      <c r="M562" s="10" t="s">
        <v>61</v>
      </c>
      <c r="N562" s="71">
        <v>43328</v>
      </c>
      <c r="O562" s="10">
        <v>27600</v>
      </c>
      <c r="P562" s="10">
        <v>43200</v>
      </c>
      <c r="Q562" s="11">
        <f t="shared" si="42"/>
        <v>15600</v>
      </c>
      <c r="R562" s="10">
        <v>29</v>
      </c>
      <c r="S562" s="11">
        <f t="shared" si="43"/>
        <v>1251504</v>
      </c>
      <c r="T562" s="12">
        <v>0.03</v>
      </c>
      <c r="U562" s="76" t="str">
        <f>IF(T562&lt;3%,"Low",IF('Main Data'!T562&lt;5%,"Mid",IF('Main Data'!T562&lt;8%,"High","Super")))</f>
        <v>Mid</v>
      </c>
      <c r="V562" s="86" t="str">
        <f t="shared" si="44"/>
        <v>Qualified</v>
      </c>
    </row>
    <row r="563" spans="1:22" ht="15.75" customHeight="1" x14ac:dyDescent="0.3">
      <c r="A563" s="9" t="s">
        <v>1316</v>
      </c>
      <c r="B563" s="71">
        <v>43324</v>
      </c>
      <c r="C563" s="10">
        <f t="shared" si="41"/>
        <v>2018</v>
      </c>
      <c r="D563" s="10" t="s">
        <v>397</v>
      </c>
      <c r="E563" s="10" t="s">
        <v>189</v>
      </c>
      <c r="F563" s="10" t="s">
        <v>54</v>
      </c>
      <c r="G563" s="10" t="s">
        <v>87</v>
      </c>
      <c r="H563" s="10" t="s">
        <v>56</v>
      </c>
      <c r="I563" s="10" t="s">
        <v>57</v>
      </c>
      <c r="J563" s="10" t="s">
        <v>446</v>
      </c>
      <c r="K563" s="10" t="s">
        <v>59</v>
      </c>
      <c r="L563" s="10" t="s">
        <v>60</v>
      </c>
      <c r="M563" s="10" t="s">
        <v>61</v>
      </c>
      <c r="N563" s="71">
        <v>43326</v>
      </c>
      <c r="O563" s="10">
        <v>33900</v>
      </c>
      <c r="P563" s="10">
        <v>53700</v>
      </c>
      <c r="Q563" s="11">
        <f t="shared" si="42"/>
        <v>19800</v>
      </c>
      <c r="R563" s="10">
        <v>7</v>
      </c>
      <c r="S563" s="11">
        <f t="shared" si="43"/>
        <v>371067</v>
      </c>
      <c r="T563" s="12">
        <v>0.09</v>
      </c>
      <c r="U563" s="76" t="str">
        <f>IF(T563&lt;3%,"Low",IF('Main Data'!T563&lt;5%,"Mid",IF('Main Data'!T563&lt;8%,"High","Super")))</f>
        <v>Super</v>
      </c>
      <c r="V563" s="86" t="str">
        <f t="shared" si="44"/>
        <v>Not Qualified</v>
      </c>
    </row>
    <row r="564" spans="1:22" ht="15.75" customHeight="1" x14ac:dyDescent="0.3">
      <c r="A564" s="9" t="s">
        <v>1317</v>
      </c>
      <c r="B564" s="71">
        <v>43325</v>
      </c>
      <c r="C564" s="10">
        <f t="shared" si="41"/>
        <v>2018</v>
      </c>
      <c r="D564" s="10" t="s">
        <v>782</v>
      </c>
      <c r="E564" s="10" t="s">
        <v>783</v>
      </c>
      <c r="F564" s="10" t="s">
        <v>71</v>
      </c>
      <c r="G564" s="10" t="s">
        <v>106</v>
      </c>
      <c r="H564" s="10" t="s">
        <v>112</v>
      </c>
      <c r="I564" s="10" t="s">
        <v>107</v>
      </c>
      <c r="J564" s="10" t="s">
        <v>1003</v>
      </c>
      <c r="K564" s="10" t="s">
        <v>59</v>
      </c>
      <c r="L564" s="10" t="s">
        <v>60</v>
      </c>
      <c r="M564" s="10" t="s">
        <v>61</v>
      </c>
      <c r="N564" s="71">
        <v>43326</v>
      </c>
      <c r="O564" s="10">
        <v>60450.000000000007</v>
      </c>
      <c r="P564" s="10">
        <v>140700</v>
      </c>
      <c r="Q564" s="11">
        <f t="shared" si="42"/>
        <v>80250</v>
      </c>
      <c r="R564" s="10">
        <v>31</v>
      </c>
      <c r="S564" s="11">
        <f t="shared" si="43"/>
        <v>4350444</v>
      </c>
      <c r="T564" s="12">
        <v>0.08</v>
      </c>
      <c r="U564" s="76" t="str">
        <f>IF(T564&lt;3%,"Low",IF('Main Data'!T564&lt;5%,"Mid",IF('Main Data'!T564&lt;8%,"High","Super")))</f>
        <v>Super</v>
      </c>
      <c r="V564" s="86" t="str">
        <f t="shared" si="44"/>
        <v>Qualified</v>
      </c>
    </row>
    <row r="565" spans="1:22" ht="15.75" customHeight="1" x14ac:dyDescent="0.3">
      <c r="A565" s="9" t="s">
        <v>1318</v>
      </c>
      <c r="B565" s="71">
        <v>43326</v>
      </c>
      <c r="C565" s="10">
        <f t="shared" si="41"/>
        <v>2018</v>
      </c>
      <c r="D565" s="10" t="s">
        <v>1319</v>
      </c>
      <c r="E565" s="10" t="s">
        <v>1150</v>
      </c>
      <c r="F565" s="10" t="s">
        <v>71</v>
      </c>
      <c r="G565" s="10" t="s">
        <v>55</v>
      </c>
      <c r="H565" s="10" t="s">
        <v>185</v>
      </c>
      <c r="I565" s="10" t="s">
        <v>74</v>
      </c>
      <c r="J565" s="10" t="s">
        <v>135</v>
      </c>
      <c r="K565" s="10" t="s">
        <v>59</v>
      </c>
      <c r="L565" s="10" t="s">
        <v>136</v>
      </c>
      <c r="M565" s="10" t="s">
        <v>61</v>
      </c>
      <c r="N565" s="71">
        <v>43327</v>
      </c>
      <c r="O565" s="10">
        <v>51300</v>
      </c>
      <c r="P565" s="10">
        <v>125100</v>
      </c>
      <c r="Q565" s="11">
        <f t="shared" si="42"/>
        <v>73800</v>
      </c>
      <c r="R565" s="10">
        <v>21</v>
      </c>
      <c r="S565" s="11">
        <f t="shared" si="43"/>
        <v>2623347</v>
      </c>
      <c r="T565" s="12">
        <v>0.03</v>
      </c>
      <c r="U565" s="76" t="str">
        <f>IF(T565&lt;3%,"Low",IF('Main Data'!T565&lt;5%,"Mid",IF('Main Data'!T565&lt;8%,"High","Super")))</f>
        <v>Mid</v>
      </c>
      <c r="V565" s="86" t="str">
        <f t="shared" si="44"/>
        <v>Qualified</v>
      </c>
    </row>
    <row r="566" spans="1:22" ht="15.75" customHeight="1" x14ac:dyDescent="0.3">
      <c r="A566" s="9" t="s">
        <v>1320</v>
      </c>
      <c r="B566" s="71">
        <v>43327</v>
      </c>
      <c r="C566" s="10">
        <f t="shared" si="41"/>
        <v>2018</v>
      </c>
      <c r="D566" s="10" t="s">
        <v>744</v>
      </c>
      <c r="E566" s="10" t="s">
        <v>449</v>
      </c>
      <c r="F566" s="10" t="s">
        <v>54</v>
      </c>
      <c r="G566" s="10" t="s">
        <v>72</v>
      </c>
      <c r="H566" s="10" t="s">
        <v>65</v>
      </c>
      <c r="I566" s="10" t="s">
        <v>74</v>
      </c>
      <c r="J566" s="10" t="s">
        <v>197</v>
      </c>
      <c r="K566" s="10" t="s">
        <v>81</v>
      </c>
      <c r="L566" s="10" t="s">
        <v>60</v>
      </c>
      <c r="M566" s="10" t="s">
        <v>61</v>
      </c>
      <c r="N566" s="71">
        <v>43329</v>
      </c>
      <c r="O566" s="10">
        <v>151050</v>
      </c>
      <c r="P566" s="10">
        <v>239700</v>
      </c>
      <c r="Q566" s="11">
        <f t="shared" si="42"/>
        <v>88650</v>
      </c>
      <c r="R566" s="10">
        <v>26</v>
      </c>
      <c r="S566" s="11">
        <f t="shared" si="43"/>
        <v>6225009</v>
      </c>
      <c r="T566" s="12">
        <v>0.03</v>
      </c>
      <c r="U566" s="76" t="str">
        <f>IF(T566&lt;3%,"Low",IF('Main Data'!T566&lt;5%,"Mid",IF('Main Data'!T566&lt;8%,"High","Super")))</f>
        <v>Mid</v>
      </c>
      <c r="V566" s="86" t="str">
        <f t="shared" si="44"/>
        <v>Qualified</v>
      </c>
    </row>
    <row r="567" spans="1:22" ht="15.75" customHeight="1" x14ac:dyDescent="0.3">
      <c r="A567" s="9" t="s">
        <v>1321</v>
      </c>
      <c r="B567" s="71">
        <v>43328</v>
      </c>
      <c r="C567" s="10">
        <f t="shared" si="41"/>
        <v>2018</v>
      </c>
      <c r="D567" s="10" t="s">
        <v>1322</v>
      </c>
      <c r="E567" s="10" t="s">
        <v>1051</v>
      </c>
      <c r="F567" s="10" t="s">
        <v>71</v>
      </c>
      <c r="G567" s="10" t="s">
        <v>72</v>
      </c>
      <c r="H567" s="10" t="s">
        <v>122</v>
      </c>
      <c r="I567" s="10" t="s">
        <v>57</v>
      </c>
      <c r="J567" s="10" t="s">
        <v>854</v>
      </c>
      <c r="K567" s="10" t="s">
        <v>59</v>
      </c>
      <c r="L567" s="10" t="s">
        <v>60</v>
      </c>
      <c r="M567" s="10" t="s">
        <v>61</v>
      </c>
      <c r="N567" s="71">
        <v>43329</v>
      </c>
      <c r="O567" s="10">
        <v>1263300</v>
      </c>
      <c r="P567" s="10">
        <v>3158250</v>
      </c>
      <c r="Q567" s="11">
        <f t="shared" si="42"/>
        <v>1894950</v>
      </c>
      <c r="R567" s="10">
        <v>18</v>
      </c>
      <c r="S567" s="11">
        <f t="shared" si="43"/>
        <v>56690587.5</v>
      </c>
      <c r="T567" s="12">
        <v>0.05</v>
      </c>
      <c r="U567" s="76" t="str">
        <f>IF(T567&lt;3%,"Low",IF('Main Data'!T567&lt;5%,"Mid",IF('Main Data'!T567&lt;8%,"High","Super")))</f>
        <v>High</v>
      </c>
      <c r="V567" s="86" t="str">
        <f t="shared" si="44"/>
        <v>Qualified</v>
      </c>
    </row>
    <row r="568" spans="1:22" ht="15.75" customHeight="1" x14ac:dyDescent="0.3">
      <c r="A568" s="9" t="s">
        <v>1323</v>
      </c>
      <c r="B568" s="71">
        <v>43330</v>
      </c>
      <c r="C568" s="10">
        <f t="shared" si="41"/>
        <v>2018</v>
      </c>
      <c r="D568" s="10" t="s">
        <v>1324</v>
      </c>
      <c r="E568" s="10" t="s">
        <v>340</v>
      </c>
      <c r="F568" s="10" t="s">
        <v>54</v>
      </c>
      <c r="G568" s="10" t="s">
        <v>55</v>
      </c>
      <c r="H568" s="10" t="s">
        <v>65</v>
      </c>
      <c r="I568" s="10" t="s">
        <v>92</v>
      </c>
      <c r="J568" s="10" t="s">
        <v>234</v>
      </c>
      <c r="K568" s="10" t="s">
        <v>59</v>
      </c>
      <c r="L568" s="10" t="s">
        <v>60</v>
      </c>
      <c r="M568" s="10" t="s">
        <v>61</v>
      </c>
      <c r="N568" s="71">
        <v>43332</v>
      </c>
      <c r="O568" s="10">
        <v>208200</v>
      </c>
      <c r="P568" s="10">
        <v>335700</v>
      </c>
      <c r="Q568" s="11">
        <f t="shared" si="42"/>
        <v>127500</v>
      </c>
      <c r="R568" s="10">
        <v>45</v>
      </c>
      <c r="S568" s="11">
        <f t="shared" si="43"/>
        <v>15089715</v>
      </c>
      <c r="T568" s="12">
        <v>0.05</v>
      </c>
      <c r="U568" s="76" t="str">
        <f>IF(T568&lt;3%,"Low",IF('Main Data'!T568&lt;5%,"Mid",IF('Main Data'!T568&lt;8%,"High","Super")))</f>
        <v>High</v>
      </c>
      <c r="V568" s="86" t="str">
        <f t="shared" si="44"/>
        <v>Qualified</v>
      </c>
    </row>
    <row r="569" spans="1:22" ht="15.75" customHeight="1" x14ac:dyDescent="0.3">
      <c r="A569" s="13" t="s">
        <v>1325</v>
      </c>
      <c r="B569" s="71">
        <v>43334</v>
      </c>
      <c r="C569" s="10">
        <f t="shared" si="41"/>
        <v>2018</v>
      </c>
      <c r="D569" s="10" t="s">
        <v>640</v>
      </c>
      <c r="E569" s="9" t="s">
        <v>641</v>
      </c>
      <c r="F569" s="10" t="s">
        <v>261</v>
      </c>
      <c r="G569" s="10" t="s">
        <v>72</v>
      </c>
      <c r="H569" s="10" t="s">
        <v>194</v>
      </c>
      <c r="I569" s="10" t="s">
        <v>107</v>
      </c>
      <c r="J569" s="10" t="s">
        <v>398</v>
      </c>
      <c r="K569" s="10" t="s">
        <v>81</v>
      </c>
      <c r="L569" s="10" t="s">
        <v>60</v>
      </c>
      <c r="M569" s="10" t="s">
        <v>61</v>
      </c>
      <c r="N569" s="71">
        <v>43335</v>
      </c>
      <c r="O569" s="10">
        <v>817800</v>
      </c>
      <c r="P569" s="10">
        <v>1514550</v>
      </c>
      <c r="Q569" s="11">
        <f t="shared" si="42"/>
        <v>696750</v>
      </c>
      <c r="R569" s="10">
        <v>15</v>
      </c>
      <c r="S569" s="11">
        <f t="shared" si="43"/>
        <v>22566795</v>
      </c>
      <c r="T569" s="12">
        <v>0.1</v>
      </c>
      <c r="U569" s="76" t="str">
        <f>IF(T569&lt;3%,"Low",IF('Main Data'!T569&lt;5%,"Mid",IF('Main Data'!T569&lt;8%,"High","Super")))</f>
        <v>Super</v>
      </c>
      <c r="V569" s="86" t="str">
        <f t="shared" si="44"/>
        <v>Qualified</v>
      </c>
    </row>
    <row r="570" spans="1:22" ht="15.75" customHeight="1" x14ac:dyDescent="0.3">
      <c r="A570" s="13" t="s">
        <v>1326</v>
      </c>
      <c r="B570" s="71">
        <v>43335</v>
      </c>
      <c r="C570" s="10">
        <f t="shared" si="41"/>
        <v>2018</v>
      </c>
      <c r="D570" s="10" t="s">
        <v>667</v>
      </c>
      <c r="E570" s="10" t="s">
        <v>733</v>
      </c>
      <c r="F570" s="10" t="s">
        <v>71</v>
      </c>
      <c r="G570" s="10" t="s">
        <v>72</v>
      </c>
      <c r="H570" s="10" t="s">
        <v>146</v>
      </c>
      <c r="I570" s="10" t="s">
        <v>117</v>
      </c>
      <c r="J570" s="10" t="s">
        <v>775</v>
      </c>
      <c r="K570" s="10" t="s">
        <v>59</v>
      </c>
      <c r="L570" s="10" t="s">
        <v>136</v>
      </c>
      <c r="M570" s="10" t="s">
        <v>61</v>
      </c>
      <c r="N570" s="71">
        <v>43337</v>
      </c>
      <c r="O570" s="10">
        <v>62850.000000000007</v>
      </c>
      <c r="P570" s="10">
        <v>153450</v>
      </c>
      <c r="Q570" s="11">
        <f t="shared" si="42"/>
        <v>90600</v>
      </c>
      <c r="R570" s="10">
        <v>46</v>
      </c>
      <c r="S570" s="11">
        <f t="shared" si="43"/>
        <v>7051027.5</v>
      </c>
      <c r="T570" s="12">
        <v>0.05</v>
      </c>
      <c r="U570" s="76" t="str">
        <f>IF(T570&lt;3%,"Low",IF('Main Data'!T570&lt;5%,"Mid",IF('Main Data'!T570&lt;8%,"High","Super")))</f>
        <v>High</v>
      </c>
      <c r="V570" s="86" t="str">
        <f t="shared" si="44"/>
        <v>Qualified</v>
      </c>
    </row>
    <row r="571" spans="1:22" ht="15.75" customHeight="1" x14ac:dyDescent="0.3">
      <c r="A571" s="13" t="s">
        <v>1327</v>
      </c>
      <c r="B571" s="71">
        <v>43335</v>
      </c>
      <c r="C571" s="10">
        <f t="shared" si="41"/>
        <v>2018</v>
      </c>
      <c r="D571" s="10" t="s">
        <v>667</v>
      </c>
      <c r="E571" s="10" t="s">
        <v>733</v>
      </c>
      <c r="F571" s="10" t="s">
        <v>71</v>
      </c>
      <c r="G571" s="10" t="s">
        <v>72</v>
      </c>
      <c r="H571" s="10" t="s">
        <v>146</v>
      </c>
      <c r="I571" s="10" t="s">
        <v>117</v>
      </c>
      <c r="J571" s="10" t="s">
        <v>415</v>
      </c>
      <c r="K571" s="10" t="s">
        <v>59</v>
      </c>
      <c r="L571" s="10" t="s">
        <v>60</v>
      </c>
      <c r="M571" s="10" t="s">
        <v>61</v>
      </c>
      <c r="N571" s="71">
        <v>43337</v>
      </c>
      <c r="O571" s="10">
        <v>54750</v>
      </c>
      <c r="P571" s="10">
        <v>89700</v>
      </c>
      <c r="Q571" s="11">
        <f t="shared" si="42"/>
        <v>34950</v>
      </c>
      <c r="R571" s="10">
        <v>4</v>
      </c>
      <c r="S571" s="11">
        <f t="shared" si="43"/>
        <v>352521</v>
      </c>
      <c r="T571" s="12">
        <v>7.0000000000000007E-2</v>
      </c>
      <c r="U571" s="76" t="str">
        <f>IF(T571&lt;3%,"Low",IF('Main Data'!T571&lt;5%,"Mid",IF('Main Data'!T571&lt;8%,"High","Super")))</f>
        <v>High</v>
      </c>
      <c r="V571" s="86" t="str">
        <f t="shared" si="44"/>
        <v>Not Qualified</v>
      </c>
    </row>
    <row r="572" spans="1:22" ht="15.75" customHeight="1" x14ac:dyDescent="0.3">
      <c r="A572" s="9" t="s">
        <v>1328</v>
      </c>
      <c r="B572" s="71">
        <v>43336</v>
      </c>
      <c r="C572" s="10">
        <f t="shared" si="41"/>
        <v>2018</v>
      </c>
      <c r="D572" s="10" t="s">
        <v>128</v>
      </c>
      <c r="E572" s="10" t="s">
        <v>129</v>
      </c>
      <c r="F572" s="10" t="s">
        <v>54</v>
      </c>
      <c r="G572" s="10" t="s">
        <v>72</v>
      </c>
      <c r="H572" s="10" t="s">
        <v>56</v>
      </c>
      <c r="I572" s="10" t="s">
        <v>57</v>
      </c>
      <c r="J572" s="10" t="s">
        <v>917</v>
      </c>
      <c r="K572" s="10" t="s">
        <v>59</v>
      </c>
      <c r="L572" s="10" t="s">
        <v>67</v>
      </c>
      <c r="M572" s="10" t="s">
        <v>61</v>
      </c>
      <c r="N572" s="71">
        <v>43338</v>
      </c>
      <c r="O572" s="10">
        <v>28200</v>
      </c>
      <c r="P572" s="10">
        <v>47100</v>
      </c>
      <c r="Q572" s="11">
        <f t="shared" si="42"/>
        <v>18900</v>
      </c>
      <c r="R572" s="10">
        <v>50</v>
      </c>
      <c r="S572" s="11">
        <f t="shared" si="43"/>
        <v>2355000</v>
      </c>
      <c r="T572" s="12">
        <v>0</v>
      </c>
      <c r="U572" s="76" t="str">
        <f>IF(T572&lt;3%,"Low",IF('Main Data'!T572&lt;5%,"Mid",IF('Main Data'!T572&lt;8%,"High","Super")))</f>
        <v>Low</v>
      </c>
      <c r="V572" s="86" t="str">
        <f t="shared" si="44"/>
        <v>Qualified</v>
      </c>
    </row>
    <row r="573" spans="1:22" ht="15.75" customHeight="1" x14ac:dyDescent="0.3">
      <c r="A573" s="9" t="s">
        <v>1329</v>
      </c>
      <c r="B573" s="71">
        <v>43338</v>
      </c>
      <c r="C573" s="10">
        <f t="shared" si="41"/>
        <v>2018</v>
      </c>
      <c r="D573" s="10" t="s">
        <v>1330</v>
      </c>
      <c r="E573" s="10" t="s">
        <v>358</v>
      </c>
      <c r="F573" s="10" t="s">
        <v>71</v>
      </c>
      <c r="G573" s="10" t="s">
        <v>72</v>
      </c>
      <c r="H573" s="10" t="s">
        <v>73</v>
      </c>
      <c r="I573" s="10" t="s">
        <v>117</v>
      </c>
      <c r="J573" s="10" t="s">
        <v>394</v>
      </c>
      <c r="K573" s="10" t="s">
        <v>59</v>
      </c>
      <c r="L573" s="10" t="s">
        <v>67</v>
      </c>
      <c r="M573" s="10" t="s">
        <v>76</v>
      </c>
      <c r="N573" s="71">
        <v>43338</v>
      </c>
      <c r="O573" s="10">
        <v>3600</v>
      </c>
      <c r="P573" s="10">
        <v>18900</v>
      </c>
      <c r="Q573" s="11">
        <f t="shared" si="42"/>
        <v>15300</v>
      </c>
      <c r="R573" s="10">
        <v>35</v>
      </c>
      <c r="S573" s="11">
        <f t="shared" si="43"/>
        <v>660366</v>
      </c>
      <c r="T573" s="12">
        <v>0.06</v>
      </c>
      <c r="U573" s="76" t="str">
        <f>IF(T573&lt;3%,"Low",IF('Main Data'!T573&lt;5%,"Mid",IF('Main Data'!T573&lt;8%,"High","Super")))</f>
        <v>High</v>
      </c>
      <c r="V573" s="86" t="str">
        <f t="shared" si="44"/>
        <v>Qualified</v>
      </c>
    </row>
    <row r="574" spans="1:22" ht="15.75" customHeight="1" x14ac:dyDescent="0.3">
      <c r="A574" s="9" t="s">
        <v>1331</v>
      </c>
      <c r="B574" s="71">
        <v>43338</v>
      </c>
      <c r="C574" s="10">
        <f t="shared" si="41"/>
        <v>2018</v>
      </c>
      <c r="D574" s="10" t="s">
        <v>1332</v>
      </c>
      <c r="E574" s="10" t="s">
        <v>724</v>
      </c>
      <c r="F574" s="10" t="s">
        <v>71</v>
      </c>
      <c r="G574" s="10" t="s">
        <v>55</v>
      </c>
      <c r="H574" s="10" t="s">
        <v>185</v>
      </c>
      <c r="I574" s="10" t="s">
        <v>57</v>
      </c>
      <c r="J574" s="10" t="s">
        <v>320</v>
      </c>
      <c r="K574" s="10" t="s">
        <v>59</v>
      </c>
      <c r="L574" s="10" t="s">
        <v>60</v>
      </c>
      <c r="M574" s="10" t="s">
        <v>61</v>
      </c>
      <c r="N574" s="71">
        <v>43340</v>
      </c>
      <c r="O574" s="10">
        <v>2682450</v>
      </c>
      <c r="P574" s="10">
        <v>6238200</v>
      </c>
      <c r="Q574" s="11">
        <f t="shared" si="42"/>
        <v>3555750</v>
      </c>
      <c r="R574" s="10">
        <v>11</v>
      </c>
      <c r="S574" s="11">
        <f t="shared" si="43"/>
        <v>68245908</v>
      </c>
      <c r="T574" s="12">
        <v>0.06</v>
      </c>
      <c r="U574" s="76" t="str">
        <f>IF(T574&lt;3%,"Low",IF('Main Data'!T574&lt;5%,"Mid",IF('Main Data'!T574&lt;8%,"High","Super")))</f>
        <v>High</v>
      </c>
      <c r="V574" s="86" t="str">
        <f t="shared" si="44"/>
        <v>Qualified</v>
      </c>
    </row>
    <row r="575" spans="1:22" ht="15.75" customHeight="1" x14ac:dyDescent="0.3">
      <c r="A575" s="9" t="s">
        <v>1333</v>
      </c>
      <c r="B575" s="71">
        <v>43339</v>
      </c>
      <c r="C575" s="10">
        <f t="shared" si="41"/>
        <v>2018</v>
      </c>
      <c r="D575" s="10" t="s">
        <v>1334</v>
      </c>
      <c r="E575" s="10" t="s">
        <v>1335</v>
      </c>
      <c r="F575" s="10" t="s">
        <v>71</v>
      </c>
      <c r="G575" s="10" t="s">
        <v>55</v>
      </c>
      <c r="H575" s="10" t="s">
        <v>122</v>
      </c>
      <c r="I575" s="10" t="s">
        <v>57</v>
      </c>
      <c r="J575" s="10" t="s">
        <v>488</v>
      </c>
      <c r="K575" s="10" t="s">
        <v>59</v>
      </c>
      <c r="L575" s="10" t="s">
        <v>136</v>
      </c>
      <c r="M575" s="10" t="s">
        <v>61</v>
      </c>
      <c r="N575" s="71">
        <v>43341</v>
      </c>
      <c r="O575" s="10">
        <v>77850</v>
      </c>
      <c r="P575" s="10">
        <v>194700</v>
      </c>
      <c r="Q575" s="11">
        <f t="shared" si="42"/>
        <v>116850</v>
      </c>
      <c r="R575" s="10">
        <v>23</v>
      </c>
      <c r="S575" s="11">
        <f t="shared" si="43"/>
        <v>4476153</v>
      </c>
      <c r="T575" s="12">
        <v>0.01</v>
      </c>
      <c r="U575" s="76" t="str">
        <f>IF(T575&lt;3%,"Low",IF('Main Data'!T575&lt;5%,"Mid",IF('Main Data'!T575&lt;8%,"High","Super")))</f>
        <v>Low</v>
      </c>
      <c r="V575" s="86" t="str">
        <f t="shared" si="44"/>
        <v>Qualified</v>
      </c>
    </row>
    <row r="576" spans="1:22" ht="15.75" customHeight="1" x14ac:dyDescent="0.3">
      <c r="A576" s="9" t="s">
        <v>1336</v>
      </c>
      <c r="B576" s="71">
        <v>43341</v>
      </c>
      <c r="C576" s="10">
        <f t="shared" si="41"/>
        <v>2018</v>
      </c>
      <c r="D576" s="10" t="s">
        <v>929</v>
      </c>
      <c r="E576" s="10" t="s">
        <v>930</v>
      </c>
      <c r="F576" s="10" t="s">
        <v>71</v>
      </c>
      <c r="G576" s="10" t="s">
        <v>55</v>
      </c>
      <c r="H576" s="10" t="s">
        <v>97</v>
      </c>
      <c r="I576" s="10" t="s">
        <v>107</v>
      </c>
      <c r="J576" s="10" t="s">
        <v>287</v>
      </c>
      <c r="K576" s="10" t="s">
        <v>59</v>
      </c>
      <c r="L576" s="10" t="s">
        <v>60</v>
      </c>
      <c r="M576" s="10" t="s">
        <v>61</v>
      </c>
      <c r="N576" s="71">
        <v>43344</v>
      </c>
      <c r="O576" s="10">
        <v>185850</v>
      </c>
      <c r="P576" s="10">
        <v>299700</v>
      </c>
      <c r="Q576" s="11">
        <f t="shared" si="42"/>
        <v>113850</v>
      </c>
      <c r="R576" s="10">
        <v>33</v>
      </c>
      <c r="S576" s="11">
        <f t="shared" si="43"/>
        <v>9863127</v>
      </c>
      <c r="T576" s="12">
        <v>0.09</v>
      </c>
      <c r="U576" s="76" t="str">
        <f>IF(T576&lt;3%,"Low",IF('Main Data'!T576&lt;5%,"Mid",IF('Main Data'!T576&lt;8%,"High","Super")))</f>
        <v>Super</v>
      </c>
      <c r="V576" s="86" t="str">
        <f t="shared" si="44"/>
        <v>Qualified</v>
      </c>
    </row>
    <row r="577" spans="1:22" ht="15.75" customHeight="1" x14ac:dyDescent="0.3">
      <c r="A577" s="13" t="s">
        <v>1337</v>
      </c>
      <c r="B577" s="71">
        <v>43342</v>
      </c>
      <c r="C577" s="10">
        <f t="shared" si="41"/>
        <v>2018</v>
      </c>
      <c r="D577" s="10" t="s">
        <v>351</v>
      </c>
      <c r="E577" s="10" t="s">
        <v>352</v>
      </c>
      <c r="F577" s="10" t="s">
        <v>261</v>
      </c>
      <c r="G577" s="10" t="s">
        <v>72</v>
      </c>
      <c r="H577" s="10" t="s">
        <v>112</v>
      </c>
      <c r="I577" s="10" t="s">
        <v>107</v>
      </c>
      <c r="J577" s="10" t="s">
        <v>108</v>
      </c>
      <c r="K577" s="10" t="s">
        <v>59</v>
      </c>
      <c r="L577" s="10" t="s">
        <v>60</v>
      </c>
      <c r="M577" s="10" t="s">
        <v>61</v>
      </c>
      <c r="N577" s="71">
        <v>43344</v>
      </c>
      <c r="O577" s="10">
        <v>814350</v>
      </c>
      <c r="P577" s="10">
        <v>1357200</v>
      </c>
      <c r="Q577" s="11">
        <f t="shared" si="42"/>
        <v>542850</v>
      </c>
      <c r="R577" s="10">
        <v>11</v>
      </c>
      <c r="S577" s="11">
        <f t="shared" si="43"/>
        <v>14874912</v>
      </c>
      <c r="T577" s="12">
        <v>0.04</v>
      </c>
      <c r="U577" s="76" t="str">
        <f>IF(T577&lt;3%,"Low",IF('Main Data'!T577&lt;5%,"Mid",IF('Main Data'!T577&lt;8%,"High","Super")))</f>
        <v>Mid</v>
      </c>
      <c r="V577" s="86" t="str">
        <f t="shared" si="44"/>
        <v>Qualified</v>
      </c>
    </row>
    <row r="578" spans="1:22" ht="15.75" customHeight="1" x14ac:dyDescent="0.3">
      <c r="A578" s="9" t="s">
        <v>1338</v>
      </c>
      <c r="B578" s="71">
        <v>43342</v>
      </c>
      <c r="C578" s="10">
        <f t="shared" si="41"/>
        <v>2018</v>
      </c>
      <c r="D578" s="10" t="s">
        <v>1264</v>
      </c>
      <c r="E578" s="10" t="s">
        <v>340</v>
      </c>
      <c r="F578" s="10" t="s">
        <v>54</v>
      </c>
      <c r="G578" s="10" t="s">
        <v>106</v>
      </c>
      <c r="H578" s="10" t="s">
        <v>65</v>
      </c>
      <c r="I578" s="10" t="s">
        <v>107</v>
      </c>
      <c r="J578" s="10" t="s">
        <v>1061</v>
      </c>
      <c r="K578" s="10" t="s">
        <v>59</v>
      </c>
      <c r="L578" s="10" t="s">
        <v>60</v>
      </c>
      <c r="M578" s="10" t="s">
        <v>61</v>
      </c>
      <c r="N578" s="71">
        <v>43342</v>
      </c>
      <c r="O578" s="10">
        <v>17850</v>
      </c>
      <c r="P578" s="10">
        <v>29700</v>
      </c>
      <c r="Q578" s="11">
        <f t="shared" si="42"/>
        <v>11850</v>
      </c>
      <c r="R578" s="10">
        <v>29</v>
      </c>
      <c r="S578" s="11">
        <f t="shared" si="43"/>
        <v>858627</v>
      </c>
      <c r="T578" s="12">
        <v>0.09</v>
      </c>
      <c r="U578" s="76" t="str">
        <f>IF(T578&lt;3%,"Low",IF('Main Data'!T578&lt;5%,"Mid",IF('Main Data'!T578&lt;8%,"High","Super")))</f>
        <v>Super</v>
      </c>
      <c r="V578" s="86" t="str">
        <f t="shared" si="44"/>
        <v>Qualified</v>
      </c>
    </row>
    <row r="579" spans="1:22" ht="15.75" customHeight="1" x14ac:dyDescent="0.3">
      <c r="A579" s="9" t="s">
        <v>1339</v>
      </c>
      <c r="B579" s="71">
        <v>43342</v>
      </c>
      <c r="C579" s="10">
        <f t="shared" si="41"/>
        <v>2018</v>
      </c>
      <c r="D579" s="10" t="s">
        <v>1340</v>
      </c>
      <c r="E579" s="10" t="s">
        <v>154</v>
      </c>
      <c r="F579" s="10" t="s">
        <v>71</v>
      </c>
      <c r="G579" s="10" t="s">
        <v>72</v>
      </c>
      <c r="H579" s="10" t="s">
        <v>155</v>
      </c>
      <c r="I579" s="10" t="s">
        <v>92</v>
      </c>
      <c r="J579" s="10" t="s">
        <v>300</v>
      </c>
      <c r="K579" s="10" t="s">
        <v>81</v>
      </c>
      <c r="L579" s="10" t="s">
        <v>136</v>
      </c>
      <c r="M579" s="10" t="s">
        <v>61</v>
      </c>
      <c r="N579" s="71">
        <v>43349</v>
      </c>
      <c r="O579" s="10">
        <v>302700</v>
      </c>
      <c r="P579" s="10">
        <v>531150</v>
      </c>
      <c r="Q579" s="11">
        <f t="shared" si="42"/>
        <v>228450</v>
      </c>
      <c r="R579" s="10">
        <v>1</v>
      </c>
      <c r="S579" s="11">
        <f t="shared" si="43"/>
        <v>478035</v>
      </c>
      <c r="T579" s="12">
        <v>0.1</v>
      </c>
      <c r="U579" s="76" t="str">
        <f>IF(T579&lt;3%,"Low",IF('Main Data'!T579&lt;5%,"Mid",IF('Main Data'!T579&lt;8%,"High","Super")))</f>
        <v>Super</v>
      </c>
      <c r="V579" s="86" t="str">
        <f t="shared" si="44"/>
        <v>Not Qualified</v>
      </c>
    </row>
    <row r="580" spans="1:22" ht="15.75" customHeight="1" x14ac:dyDescent="0.3">
      <c r="A580" s="9" t="s">
        <v>1341</v>
      </c>
      <c r="B580" s="71">
        <v>43343</v>
      </c>
      <c r="C580" s="10">
        <f t="shared" si="41"/>
        <v>2018</v>
      </c>
      <c r="D580" s="10" t="s">
        <v>337</v>
      </c>
      <c r="E580" s="10" t="s">
        <v>245</v>
      </c>
      <c r="F580" s="10" t="s">
        <v>71</v>
      </c>
      <c r="G580" s="10" t="s">
        <v>72</v>
      </c>
      <c r="H580" s="10" t="s">
        <v>146</v>
      </c>
      <c r="I580" s="10" t="s">
        <v>74</v>
      </c>
      <c r="J580" s="10" t="s">
        <v>437</v>
      </c>
      <c r="K580" s="10" t="s">
        <v>59</v>
      </c>
      <c r="L580" s="10" t="s">
        <v>60</v>
      </c>
      <c r="M580" s="10" t="s">
        <v>61</v>
      </c>
      <c r="N580" s="71">
        <v>43344</v>
      </c>
      <c r="O580" s="10">
        <v>27600</v>
      </c>
      <c r="P580" s="10">
        <v>43200</v>
      </c>
      <c r="Q580" s="11">
        <f t="shared" si="42"/>
        <v>15600</v>
      </c>
      <c r="R580" s="10">
        <v>16</v>
      </c>
      <c r="S580" s="11">
        <f t="shared" si="43"/>
        <v>689040</v>
      </c>
      <c r="T580" s="12">
        <v>0.05</v>
      </c>
      <c r="U580" s="76" t="str">
        <f>IF(T580&lt;3%,"Low",IF('Main Data'!T580&lt;5%,"Mid",IF('Main Data'!T580&lt;8%,"High","Super")))</f>
        <v>High</v>
      </c>
      <c r="V580" s="86" t="str">
        <f t="shared" si="44"/>
        <v>Qualified</v>
      </c>
    </row>
    <row r="581" spans="1:22" ht="15.75" customHeight="1" x14ac:dyDescent="0.3">
      <c r="A581" s="9" t="s">
        <v>1342</v>
      </c>
      <c r="B581" s="71">
        <v>43344</v>
      </c>
      <c r="C581" s="10">
        <f t="shared" ref="C581:C644" si="45">YEAR(B581)</f>
        <v>2018</v>
      </c>
      <c r="D581" s="10" t="s">
        <v>835</v>
      </c>
      <c r="E581" s="10" t="s">
        <v>169</v>
      </c>
      <c r="F581" s="10" t="s">
        <v>54</v>
      </c>
      <c r="G581" s="10" t="s">
        <v>72</v>
      </c>
      <c r="H581" s="10" t="s">
        <v>65</v>
      </c>
      <c r="I581" s="10" t="s">
        <v>57</v>
      </c>
      <c r="J581" s="10" t="s">
        <v>437</v>
      </c>
      <c r="K581" s="10" t="s">
        <v>59</v>
      </c>
      <c r="L581" s="10" t="s">
        <v>60</v>
      </c>
      <c r="M581" s="10" t="s">
        <v>61</v>
      </c>
      <c r="N581" s="71">
        <v>43347</v>
      </c>
      <c r="O581" s="10">
        <v>27600</v>
      </c>
      <c r="P581" s="10">
        <v>43200</v>
      </c>
      <c r="Q581" s="11">
        <f t="shared" ref="Q581:Q644" si="46">P581-O581</f>
        <v>15600</v>
      </c>
      <c r="R581" s="10">
        <v>26</v>
      </c>
      <c r="S581" s="11">
        <f t="shared" ref="S581:S644" si="47">(R581*P581)-(P581*T581)</f>
        <v>1119744</v>
      </c>
      <c r="T581" s="12">
        <v>0.08</v>
      </c>
      <c r="U581" s="76" t="str">
        <f>IF(T581&lt;3%,"Low",IF('Main Data'!T581&lt;5%,"Mid",IF('Main Data'!T581&lt;8%,"High","Super")))</f>
        <v>Super</v>
      </c>
      <c r="V581" s="86" t="str">
        <f t="shared" ref="V581:V644" si="48">IF(OR(R581&gt;10,S581&gt;2000000),"Qualified","Not Qualified")</f>
        <v>Qualified</v>
      </c>
    </row>
    <row r="582" spans="1:22" ht="15.75" customHeight="1" x14ac:dyDescent="0.3">
      <c r="A582" s="9" t="s">
        <v>1343</v>
      </c>
      <c r="B582" s="71">
        <v>43344</v>
      </c>
      <c r="C582" s="10">
        <f t="shared" si="45"/>
        <v>2018</v>
      </c>
      <c r="D582" s="10" t="s">
        <v>633</v>
      </c>
      <c r="E582" s="10" t="s">
        <v>64</v>
      </c>
      <c r="F582" s="10" t="s">
        <v>54</v>
      </c>
      <c r="G582" s="10" t="s">
        <v>55</v>
      </c>
      <c r="H582" s="10" t="s">
        <v>65</v>
      </c>
      <c r="I582" s="10" t="s">
        <v>74</v>
      </c>
      <c r="J582" s="10" t="s">
        <v>300</v>
      </c>
      <c r="K582" s="10" t="s">
        <v>81</v>
      </c>
      <c r="L582" s="10" t="s">
        <v>136</v>
      </c>
      <c r="M582" s="10" t="s">
        <v>61</v>
      </c>
      <c r="N582" s="71">
        <v>43346</v>
      </c>
      <c r="O582" s="10">
        <v>302700</v>
      </c>
      <c r="P582" s="10">
        <v>531150</v>
      </c>
      <c r="Q582" s="11">
        <f t="shared" si="46"/>
        <v>228450</v>
      </c>
      <c r="R582" s="10">
        <v>49</v>
      </c>
      <c r="S582" s="11">
        <f t="shared" si="47"/>
        <v>26015727</v>
      </c>
      <c r="T582" s="12">
        <v>0.02</v>
      </c>
      <c r="U582" s="76" t="str">
        <f>IF(T582&lt;3%,"Low",IF('Main Data'!T582&lt;5%,"Mid",IF('Main Data'!T582&lt;8%,"High","Super")))</f>
        <v>Low</v>
      </c>
      <c r="V582" s="86" t="str">
        <f t="shared" si="48"/>
        <v>Qualified</v>
      </c>
    </row>
    <row r="583" spans="1:22" ht="15.75" customHeight="1" x14ac:dyDescent="0.3">
      <c r="A583" s="9" t="s">
        <v>1344</v>
      </c>
      <c r="B583" s="71">
        <v>43344</v>
      </c>
      <c r="C583" s="10">
        <f t="shared" si="45"/>
        <v>2018</v>
      </c>
      <c r="D583" s="10" t="s">
        <v>1345</v>
      </c>
      <c r="E583" s="10" t="s">
        <v>165</v>
      </c>
      <c r="F583" s="10" t="s">
        <v>71</v>
      </c>
      <c r="G583" s="10" t="s">
        <v>106</v>
      </c>
      <c r="H583" s="10" t="s">
        <v>88</v>
      </c>
      <c r="I583" s="10" t="s">
        <v>74</v>
      </c>
      <c r="J583" s="10" t="s">
        <v>156</v>
      </c>
      <c r="K583" s="10" t="s">
        <v>81</v>
      </c>
      <c r="L583" s="10" t="s">
        <v>60</v>
      </c>
      <c r="M583" s="10" t="s">
        <v>61</v>
      </c>
      <c r="N583" s="71">
        <v>43345</v>
      </c>
      <c r="O583" s="10">
        <v>1223850</v>
      </c>
      <c r="P583" s="10">
        <v>2399850</v>
      </c>
      <c r="Q583" s="11">
        <f t="shared" si="46"/>
        <v>1176000</v>
      </c>
      <c r="R583" s="10">
        <v>19</v>
      </c>
      <c r="S583" s="11">
        <f t="shared" si="47"/>
        <v>45357165</v>
      </c>
      <c r="T583" s="12">
        <v>0.1</v>
      </c>
      <c r="U583" s="76" t="str">
        <f>IF(T583&lt;3%,"Low",IF('Main Data'!T583&lt;5%,"Mid",IF('Main Data'!T583&lt;8%,"High","Super")))</f>
        <v>Super</v>
      </c>
      <c r="V583" s="86" t="str">
        <f t="shared" si="48"/>
        <v>Qualified</v>
      </c>
    </row>
    <row r="584" spans="1:22" ht="15.75" customHeight="1" x14ac:dyDescent="0.3">
      <c r="A584" s="9" t="s">
        <v>1346</v>
      </c>
      <c r="B584" s="71">
        <v>43346</v>
      </c>
      <c r="C584" s="10">
        <f t="shared" si="45"/>
        <v>2018</v>
      </c>
      <c r="D584" s="10" t="s">
        <v>640</v>
      </c>
      <c r="E584" s="9" t="s">
        <v>641</v>
      </c>
      <c r="F584" s="10" t="s">
        <v>261</v>
      </c>
      <c r="G584" s="10" t="s">
        <v>72</v>
      </c>
      <c r="H584" s="10" t="s">
        <v>194</v>
      </c>
      <c r="I584" s="10" t="s">
        <v>74</v>
      </c>
      <c r="J584" s="10" t="s">
        <v>700</v>
      </c>
      <c r="K584" s="10" t="s">
        <v>59</v>
      </c>
      <c r="L584" s="10" t="s">
        <v>67</v>
      </c>
      <c r="M584" s="10" t="s">
        <v>61</v>
      </c>
      <c r="N584" s="71">
        <v>43348</v>
      </c>
      <c r="O584" s="10">
        <v>34650</v>
      </c>
      <c r="P584" s="10">
        <v>56700</v>
      </c>
      <c r="Q584" s="11">
        <f t="shared" si="46"/>
        <v>22050</v>
      </c>
      <c r="R584" s="10">
        <v>19</v>
      </c>
      <c r="S584" s="11">
        <f t="shared" si="47"/>
        <v>1075599</v>
      </c>
      <c r="T584" s="12">
        <v>0.03</v>
      </c>
      <c r="U584" s="76" t="str">
        <f>IF(T584&lt;3%,"Low",IF('Main Data'!T584&lt;5%,"Mid",IF('Main Data'!T584&lt;8%,"High","Super")))</f>
        <v>Mid</v>
      </c>
      <c r="V584" s="86" t="str">
        <f t="shared" si="48"/>
        <v>Qualified</v>
      </c>
    </row>
    <row r="585" spans="1:22" ht="15.75" customHeight="1" x14ac:dyDescent="0.3">
      <c r="A585" s="9" t="s">
        <v>1347</v>
      </c>
      <c r="B585" s="71">
        <v>43348</v>
      </c>
      <c r="C585" s="10">
        <f t="shared" si="45"/>
        <v>2018</v>
      </c>
      <c r="D585" s="10" t="s">
        <v>1122</v>
      </c>
      <c r="E585" s="10" t="s">
        <v>145</v>
      </c>
      <c r="F585" s="10" t="s">
        <v>71</v>
      </c>
      <c r="G585" s="10" t="s">
        <v>72</v>
      </c>
      <c r="H585" s="10" t="s">
        <v>146</v>
      </c>
      <c r="I585" s="10" t="s">
        <v>117</v>
      </c>
      <c r="J585" s="10" t="s">
        <v>89</v>
      </c>
      <c r="K585" s="10" t="s">
        <v>59</v>
      </c>
      <c r="L585" s="10" t="s">
        <v>67</v>
      </c>
      <c r="M585" s="10" t="s">
        <v>61</v>
      </c>
      <c r="N585" s="71">
        <v>43349</v>
      </c>
      <c r="O585" s="10">
        <v>13500</v>
      </c>
      <c r="P585" s="10">
        <v>31500</v>
      </c>
      <c r="Q585" s="11">
        <f t="shared" si="46"/>
        <v>18000</v>
      </c>
      <c r="R585" s="10">
        <v>17</v>
      </c>
      <c r="S585" s="11">
        <f t="shared" si="47"/>
        <v>532665</v>
      </c>
      <c r="T585" s="12">
        <v>0.09</v>
      </c>
      <c r="U585" s="76" t="str">
        <f>IF(T585&lt;3%,"Low",IF('Main Data'!T585&lt;5%,"Mid",IF('Main Data'!T585&lt;8%,"High","Super")))</f>
        <v>Super</v>
      </c>
      <c r="V585" s="86" t="str">
        <f t="shared" si="48"/>
        <v>Qualified</v>
      </c>
    </row>
    <row r="586" spans="1:22" ht="15.75" customHeight="1" x14ac:dyDescent="0.3">
      <c r="A586" s="9" t="s">
        <v>1348</v>
      </c>
      <c r="B586" s="71">
        <v>43348</v>
      </c>
      <c r="C586" s="10">
        <f t="shared" si="45"/>
        <v>2018</v>
      </c>
      <c r="D586" s="10" t="s">
        <v>947</v>
      </c>
      <c r="E586" s="10" t="s">
        <v>340</v>
      </c>
      <c r="F586" s="10" t="s">
        <v>54</v>
      </c>
      <c r="G586" s="10" t="s">
        <v>87</v>
      </c>
      <c r="H586" s="10" t="s">
        <v>65</v>
      </c>
      <c r="I586" s="10" t="s">
        <v>92</v>
      </c>
      <c r="J586" s="10" t="s">
        <v>248</v>
      </c>
      <c r="K586" s="10" t="s">
        <v>59</v>
      </c>
      <c r="L586" s="10" t="s">
        <v>67</v>
      </c>
      <c r="M586" s="10" t="s">
        <v>61</v>
      </c>
      <c r="N586" s="71">
        <v>43352</v>
      </c>
      <c r="O586" s="10">
        <v>56250</v>
      </c>
      <c r="P586" s="10">
        <v>106200</v>
      </c>
      <c r="Q586" s="11">
        <f t="shared" si="46"/>
        <v>49950</v>
      </c>
      <c r="R586" s="10">
        <v>49</v>
      </c>
      <c r="S586" s="11">
        <f t="shared" si="47"/>
        <v>5203800</v>
      </c>
      <c r="T586" s="12">
        <v>0</v>
      </c>
      <c r="U586" s="76" t="str">
        <f>IF(T586&lt;3%,"Low",IF('Main Data'!T586&lt;5%,"Mid",IF('Main Data'!T586&lt;8%,"High","Super")))</f>
        <v>Low</v>
      </c>
      <c r="V586" s="86" t="str">
        <f t="shared" si="48"/>
        <v>Qualified</v>
      </c>
    </row>
    <row r="587" spans="1:22" ht="15.75" customHeight="1" x14ac:dyDescent="0.3">
      <c r="A587" s="9" t="s">
        <v>1349</v>
      </c>
      <c r="B587" s="71">
        <v>43350</v>
      </c>
      <c r="C587" s="10">
        <f t="shared" si="45"/>
        <v>2018</v>
      </c>
      <c r="D587" s="10" t="s">
        <v>1350</v>
      </c>
      <c r="E587" s="10" t="s">
        <v>1351</v>
      </c>
      <c r="F587" s="10" t="s">
        <v>54</v>
      </c>
      <c r="G587" s="10" t="s">
        <v>72</v>
      </c>
      <c r="H587" s="10" t="s">
        <v>56</v>
      </c>
      <c r="I587" s="10" t="s">
        <v>74</v>
      </c>
      <c r="J587" s="10" t="s">
        <v>93</v>
      </c>
      <c r="K587" s="10" t="s">
        <v>59</v>
      </c>
      <c r="L587" s="10" t="s">
        <v>67</v>
      </c>
      <c r="M587" s="10" t="s">
        <v>61</v>
      </c>
      <c r="N587" s="71">
        <v>43352</v>
      </c>
      <c r="O587" s="10">
        <v>16350.000000000002</v>
      </c>
      <c r="P587" s="10">
        <v>39000</v>
      </c>
      <c r="Q587" s="11">
        <f t="shared" si="46"/>
        <v>22650</v>
      </c>
      <c r="R587" s="10">
        <v>8</v>
      </c>
      <c r="S587" s="11">
        <f t="shared" si="47"/>
        <v>310440</v>
      </c>
      <c r="T587" s="12">
        <v>0.04</v>
      </c>
      <c r="U587" s="76" t="str">
        <f>IF(T587&lt;3%,"Low",IF('Main Data'!T587&lt;5%,"Mid",IF('Main Data'!T587&lt;8%,"High","Super")))</f>
        <v>Mid</v>
      </c>
      <c r="V587" s="86" t="str">
        <f t="shared" si="48"/>
        <v>Not Qualified</v>
      </c>
    </row>
    <row r="588" spans="1:22" ht="15.75" customHeight="1" x14ac:dyDescent="0.3">
      <c r="A588" s="9" t="s">
        <v>1352</v>
      </c>
      <c r="B588" s="71">
        <v>43351</v>
      </c>
      <c r="C588" s="10">
        <f t="shared" si="45"/>
        <v>2018</v>
      </c>
      <c r="D588" s="10" t="s">
        <v>192</v>
      </c>
      <c r="E588" s="10" t="s">
        <v>193</v>
      </c>
      <c r="F588" s="10" t="s">
        <v>71</v>
      </c>
      <c r="G588" s="10" t="s">
        <v>106</v>
      </c>
      <c r="H588" s="10" t="s">
        <v>194</v>
      </c>
      <c r="I588" s="10" t="s">
        <v>107</v>
      </c>
      <c r="J588" s="10" t="s">
        <v>186</v>
      </c>
      <c r="K588" s="10" t="s">
        <v>81</v>
      </c>
      <c r="L588" s="10" t="s">
        <v>60</v>
      </c>
      <c r="M588" s="10" t="s">
        <v>61</v>
      </c>
      <c r="N588" s="71">
        <v>43353</v>
      </c>
      <c r="O588" s="10">
        <v>95850</v>
      </c>
      <c r="P588" s="10">
        <v>299700</v>
      </c>
      <c r="Q588" s="11">
        <f t="shared" si="46"/>
        <v>203850</v>
      </c>
      <c r="R588" s="10">
        <v>7</v>
      </c>
      <c r="S588" s="11">
        <f t="shared" si="47"/>
        <v>2070927</v>
      </c>
      <c r="T588" s="12">
        <v>0.09</v>
      </c>
      <c r="U588" s="76" t="str">
        <f>IF(T588&lt;3%,"Low",IF('Main Data'!T588&lt;5%,"Mid",IF('Main Data'!T588&lt;8%,"High","Super")))</f>
        <v>Super</v>
      </c>
      <c r="V588" s="86" t="str">
        <f t="shared" si="48"/>
        <v>Qualified</v>
      </c>
    </row>
    <row r="589" spans="1:22" ht="15.75" customHeight="1" x14ac:dyDescent="0.3">
      <c r="A589" s="9" t="s">
        <v>1353</v>
      </c>
      <c r="B589" s="71">
        <v>43352</v>
      </c>
      <c r="C589" s="10">
        <f t="shared" si="45"/>
        <v>2018</v>
      </c>
      <c r="D589" s="10" t="s">
        <v>211</v>
      </c>
      <c r="E589" s="10" t="s">
        <v>121</v>
      </c>
      <c r="F589" s="10" t="s">
        <v>71</v>
      </c>
      <c r="G589" s="10" t="s">
        <v>72</v>
      </c>
      <c r="H589" s="10" t="s">
        <v>122</v>
      </c>
      <c r="I589" s="10" t="s">
        <v>107</v>
      </c>
      <c r="J589" s="10" t="s">
        <v>93</v>
      </c>
      <c r="K589" s="10" t="s">
        <v>59</v>
      </c>
      <c r="L589" s="10" t="s">
        <v>67</v>
      </c>
      <c r="M589" s="10" t="s">
        <v>76</v>
      </c>
      <c r="N589" s="71">
        <v>43353</v>
      </c>
      <c r="O589" s="10">
        <v>16350.000000000002</v>
      </c>
      <c r="P589" s="10">
        <v>39000</v>
      </c>
      <c r="Q589" s="11">
        <f t="shared" si="46"/>
        <v>22650</v>
      </c>
      <c r="R589" s="10">
        <v>42</v>
      </c>
      <c r="S589" s="11">
        <f t="shared" si="47"/>
        <v>1636050</v>
      </c>
      <c r="T589" s="12">
        <v>0.05</v>
      </c>
      <c r="U589" s="76" t="str">
        <f>IF(T589&lt;3%,"Low",IF('Main Data'!T589&lt;5%,"Mid",IF('Main Data'!T589&lt;8%,"High","Super")))</f>
        <v>High</v>
      </c>
      <c r="V589" s="86" t="str">
        <f t="shared" si="48"/>
        <v>Qualified</v>
      </c>
    </row>
    <row r="590" spans="1:22" ht="15.75" customHeight="1" x14ac:dyDescent="0.3">
      <c r="A590" s="9" t="s">
        <v>1354</v>
      </c>
      <c r="B590" s="71">
        <v>43353</v>
      </c>
      <c r="C590" s="10">
        <f t="shared" si="45"/>
        <v>2018</v>
      </c>
      <c r="D590" s="10" t="s">
        <v>1313</v>
      </c>
      <c r="E590" s="10" t="s">
        <v>172</v>
      </c>
      <c r="F590" s="10" t="s">
        <v>54</v>
      </c>
      <c r="G590" s="10" t="s">
        <v>72</v>
      </c>
      <c r="H590" s="10" t="s">
        <v>65</v>
      </c>
      <c r="I590" s="10" t="s">
        <v>57</v>
      </c>
      <c r="J590" s="10" t="s">
        <v>931</v>
      </c>
      <c r="K590" s="10" t="s">
        <v>59</v>
      </c>
      <c r="L590" s="10" t="s">
        <v>60</v>
      </c>
      <c r="M590" s="10" t="s">
        <v>61</v>
      </c>
      <c r="N590" s="71">
        <v>43355</v>
      </c>
      <c r="O590" s="10">
        <v>27600</v>
      </c>
      <c r="P590" s="10">
        <v>43200</v>
      </c>
      <c r="Q590" s="11">
        <f t="shared" si="46"/>
        <v>15600</v>
      </c>
      <c r="R590" s="10">
        <v>24</v>
      </c>
      <c r="S590" s="11">
        <f t="shared" si="47"/>
        <v>1033776</v>
      </c>
      <c r="T590" s="12">
        <v>7.0000000000000007E-2</v>
      </c>
      <c r="U590" s="76" t="str">
        <f>IF(T590&lt;3%,"Low",IF('Main Data'!T590&lt;5%,"Mid",IF('Main Data'!T590&lt;8%,"High","Super")))</f>
        <v>High</v>
      </c>
      <c r="V590" s="86" t="str">
        <f t="shared" si="48"/>
        <v>Qualified</v>
      </c>
    </row>
    <row r="591" spans="1:22" ht="15.75" customHeight="1" x14ac:dyDescent="0.3">
      <c r="A591" s="9" t="s">
        <v>1355</v>
      </c>
      <c r="B591" s="71">
        <v>43355</v>
      </c>
      <c r="C591" s="10">
        <f t="shared" si="45"/>
        <v>2018</v>
      </c>
      <c r="D591" s="10" t="s">
        <v>1356</v>
      </c>
      <c r="E591" s="10" t="s">
        <v>189</v>
      </c>
      <c r="F591" s="10" t="s">
        <v>54</v>
      </c>
      <c r="G591" s="10" t="s">
        <v>72</v>
      </c>
      <c r="H591" s="10" t="s">
        <v>56</v>
      </c>
      <c r="I591" s="10" t="s">
        <v>107</v>
      </c>
      <c r="J591" s="10" t="s">
        <v>226</v>
      </c>
      <c r="K591" s="10" t="s">
        <v>81</v>
      </c>
      <c r="L591" s="10" t="s">
        <v>227</v>
      </c>
      <c r="M591" s="10" t="s">
        <v>76</v>
      </c>
      <c r="N591" s="71">
        <v>43357</v>
      </c>
      <c r="O591" s="10">
        <v>132300</v>
      </c>
      <c r="P591" s="10">
        <v>314850</v>
      </c>
      <c r="Q591" s="11">
        <f t="shared" si="46"/>
        <v>182550</v>
      </c>
      <c r="R591" s="10">
        <v>18</v>
      </c>
      <c r="S591" s="11">
        <f t="shared" si="47"/>
        <v>5667300</v>
      </c>
      <c r="T591" s="12">
        <v>0</v>
      </c>
      <c r="U591" s="76" t="str">
        <f>IF(T591&lt;3%,"Low",IF('Main Data'!T591&lt;5%,"Mid",IF('Main Data'!T591&lt;8%,"High","Super")))</f>
        <v>Low</v>
      </c>
      <c r="V591" s="86" t="str">
        <f t="shared" si="48"/>
        <v>Qualified</v>
      </c>
    </row>
    <row r="592" spans="1:22" ht="15.75" customHeight="1" x14ac:dyDescent="0.3">
      <c r="A592" s="9" t="s">
        <v>1357</v>
      </c>
      <c r="B592" s="71">
        <v>43355</v>
      </c>
      <c r="C592" s="10">
        <f t="shared" si="45"/>
        <v>2018</v>
      </c>
      <c r="D592" s="10" t="s">
        <v>1096</v>
      </c>
      <c r="E592" s="10" t="s">
        <v>813</v>
      </c>
      <c r="F592" s="10" t="s">
        <v>54</v>
      </c>
      <c r="G592" s="10" t="s">
        <v>87</v>
      </c>
      <c r="H592" s="10" t="s">
        <v>65</v>
      </c>
      <c r="I592" s="10" t="s">
        <v>117</v>
      </c>
      <c r="J592" s="10" t="s">
        <v>216</v>
      </c>
      <c r="K592" s="10" t="s">
        <v>81</v>
      </c>
      <c r="L592" s="10" t="s">
        <v>136</v>
      </c>
      <c r="M592" s="10" t="s">
        <v>61</v>
      </c>
      <c r="N592" s="71">
        <v>43356</v>
      </c>
      <c r="O592" s="10">
        <v>28050</v>
      </c>
      <c r="P592" s="10">
        <v>121799.99999999999</v>
      </c>
      <c r="Q592" s="11">
        <f t="shared" si="46"/>
        <v>93749.999999999985</v>
      </c>
      <c r="R592" s="10">
        <v>3</v>
      </c>
      <c r="S592" s="11">
        <f t="shared" si="47"/>
        <v>361745.99999999994</v>
      </c>
      <c r="T592" s="12">
        <v>0.03</v>
      </c>
      <c r="U592" s="76" t="str">
        <f>IF(T592&lt;3%,"Low",IF('Main Data'!T592&lt;5%,"Mid",IF('Main Data'!T592&lt;8%,"High","Super")))</f>
        <v>Mid</v>
      </c>
      <c r="V592" s="86" t="str">
        <f t="shared" si="48"/>
        <v>Not Qualified</v>
      </c>
    </row>
    <row r="593" spans="1:22" ht="15.75" customHeight="1" x14ac:dyDescent="0.3">
      <c r="A593" s="9" t="s">
        <v>1358</v>
      </c>
      <c r="B593" s="71">
        <v>43355</v>
      </c>
      <c r="C593" s="10">
        <f t="shared" si="45"/>
        <v>2018</v>
      </c>
      <c r="D593" s="10" t="s">
        <v>1359</v>
      </c>
      <c r="E593" s="10" t="s">
        <v>521</v>
      </c>
      <c r="F593" s="10" t="s">
        <v>71</v>
      </c>
      <c r="G593" s="10" t="s">
        <v>55</v>
      </c>
      <c r="H593" s="10" t="s">
        <v>88</v>
      </c>
      <c r="I593" s="10" t="s">
        <v>92</v>
      </c>
      <c r="J593" s="10" t="s">
        <v>546</v>
      </c>
      <c r="K593" s="10" t="s">
        <v>59</v>
      </c>
      <c r="L593" s="10" t="s">
        <v>60</v>
      </c>
      <c r="M593" s="10" t="s">
        <v>61</v>
      </c>
      <c r="N593" s="71">
        <v>43360</v>
      </c>
      <c r="O593" s="10">
        <v>224250</v>
      </c>
      <c r="P593" s="10">
        <v>521399.99999999994</v>
      </c>
      <c r="Q593" s="11">
        <f t="shared" si="46"/>
        <v>297149.99999999994</v>
      </c>
      <c r="R593" s="10">
        <v>43</v>
      </c>
      <c r="S593" s="11">
        <f t="shared" si="47"/>
        <v>22378487.999999996</v>
      </c>
      <c r="T593" s="12">
        <v>0.08</v>
      </c>
      <c r="U593" s="76" t="str">
        <f>IF(T593&lt;3%,"Low",IF('Main Data'!T593&lt;5%,"Mid",IF('Main Data'!T593&lt;8%,"High","Super")))</f>
        <v>Super</v>
      </c>
      <c r="V593" s="86" t="str">
        <f t="shared" si="48"/>
        <v>Qualified</v>
      </c>
    </row>
    <row r="594" spans="1:22" ht="15.75" customHeight="1" x14ac:dyDescent="0.3">
      <c r="A594" s="9" t="s">
        <v>1360</v>
      </c>
      <c r="B594" s="71">
        <v>43356</v>
      </c>
      <c r="C594" s="10">
        <f t="shared" si="45"/>
        <v>2018</v>
      </c>
      <c r="D594" s="10" t="s">
        <v>1037</v>
      </c>
      <c r="E594" s="10" t="s">
        <v>233</v>
      </c>
      <c r="F594" s="10" t="s">
        <v>54</v>
      </c>
      <c r="G594" s="10" t="s">
        <v>72</v>
      </c>
      <c r="H594" s="10" t="s">
        <v>65</v>
      </c>
      <c r="I594" s="10" t="s">
        <v>92</v>
      </c>
      <c r="J594" s="10" t="s">
        <v>775</v>
      </c>
      <c r="K594" s="10" t="s">
        <v>59</v>
      </c>
      <c r="L594" s="10" t="s">
        <v>136</v>
      </c>
      <c r="M594" s="10" t="s">
        <v>61</v>
      </c>
      <c r="N594" s="71">
        <v>43361</v>
      </c>
      <c r="O594" s="10">
        <v>62850.000000000007</v>
      </c>
      <c r="P594" s="10">
        <v>153450</v>
      </c>
      <c r="Q594" s="11">
        <f t="shared" si="46"/>
        <v>90600</v>
      </c>
      <c r="R594" s="10">
        <v>35</v>
      </c>
      <c r="S594" s="11">
        <f t="shared" si="47"/>
        <v>5369215.5</v>
      </c>
      <c r="T594" s="12">
        <v>0.01</v>
      </c>
      <c r="U594" s="76" t="str">
        <f>IF(T594&lt;3%,"Low",IF('Main Data'!T594&lt;5%,"Mid",IF('Main Data'!T594&lt;8%,"High","Super")))</f>
        <v>Low</v>
      </c>
      <c r="V594" s="86" t="str">
        <f t="shared" si="48"/>
        <v>Qualified</v>
      </c>
    </row>
    <row r="595" spans="1:22" ht="15.75" customHeight="1" x14ac:dyDescent="0.3">
      <c r="A595" s="9" t="s">
        <v>1361</v>
      </c>
      <c r="B595" s="71">
        <v>43363</v>
      </c>
      <c r="C595" s="10">
        <f t="shared" si="45"/>
        <v>2018</v>
      </c>
      <c r="D595" s="10" t="s">
        <v>1362</v>
      </c>
      <c r="E595" s="10" t="s">
        <v>1363</v>
      </c>
      <c r="F595" s="10" t="s">
        <v>71</v>
      </c>
      <c r="G595" s="10" t="s">
        <v>87</v>
      </c>
      <c r="H595" s="10" t="s">
        <v>122</v>
      </c>
      <c r="I595" s="10" t="s">
        <v>74</v>
      </c>
      <c r="J595" s="10" t="s">
        <v>573</v>
      </c>
      <c r="K595" s="10" t="s">
        <v>81</v>
      </c>
      <c r="L595" s="10" t="s">
        <v>60</v>
      </c>
      <c r="M595" s="10" t="s">
        <v>61</v>
      </c>
      <c r="N595" s="71">
        <v>43365</v>
      </c>
      <c r="O595" s="10">
        <v>936000</v>
      </c>
      <c r="P595" s="10">
        <v>2339850</v>
      </c>
      <c r="Q595" s="11">
        <f t="shared" si="46"/>
        <v>1403850</v>
      </c>
      <c r="R595" s="10">
        <v>21</v>
      </c>
      <c r="S595" s="11">
        <f t="shared" si="47"/>
        <v>48949662</v>
      </c>
      <c r="T595" s="12">
        <v>0.08</v>
      </c>
      <c r="U595" s="76" t="str">
        <f>IF(T595&lt;3%,"Low",IF('Main Data'!T595&lt;5%,"Mid",IF('Main Data'!T595&lt;8%,"High","Super")))</f>
        <v>Super</v>
      </c>
      <c r="V595" s="86" t="str">
        <f t="shared" si="48"/>
        <v>Qualified</v>
      </c>
    </row>
    <row r="596" spans="1:22" ht="15.75" customHeight="1" x14ac:dyDescent="0.3">
      <c r="A596" s="9" t="s">
        <v>1364</v>
      </c>
      <c r="B596" s="71">
        <v>43363</v>
      </c>
      <c r="C596" s="10">
        <f t="shared" si="45"/>
        <v>2018</v>
      </c>
      <c r="D596" s="10" t="s">
        <v>192</v>
      </c>
      <c r="E596" s="10" t="s">
        <v>193</v>
      </c>
      <c r="F596" s="10" t="s">
        <v>71</v>
      </c>
      <c r="G596" s="10" t="s">
        <v>55</v>
      </c>
      <c r="H596" s="10" t="s">
        <v>194</v>
      </c>
      <c r="I596" s="10" t="s">
        <v>107</v>
      </c>
      <c r="J596" s="10" t="s">
        <v>751</v>
      </c>
      <c r="K596" s="10" t="s">
        <v>81</v>
      </c>
      <c r="L596" s="10" t="s">
        <v>459</v>
      </c>
      <c r="M596" s="10" t="s">
        <v>61</v>
      </c>
      <c r="N596" s="71">
        <v>43364</v>
      </c>
      <c r="O596" s="10">
        <v>5669850</v>
      </c>
      <c r="P596" s="10">
        <v>8999850</v>
      </c>
      <c r="Q596" s="11">
        <f t="shared" si="46"/>
        <v>3330000</v>
      </c>
      <c r="R596" s="10">
        <v>41</v>
      </c>
      <c r="S596" s="11">
        <f t="shared" si="47"/>
        <v>368183863.5</v>
      </c>
      <c r="T596" s="12">
        <v>0.09</v>
      </c>
      <c r="U596" s="76" t="str">
        <f>IF(T596&lt;3%,"Low",IF('Main Data'!T596&lt;5%,"Mid",IF('Main Data'!T596&lt;8%,"High","Super")))</f>
        <v>Super</v>
      </c>
      <c r="V596" s="86" t="str">
        <f t="shared" si="48"/>
        <v>Qualified</v>
      </c>
    </row>
    <row r="597" spans="1:22" ht="15.75" customHeight="1" x14ac:dyDescent="0.3">
      <c r="A597" s="9" t="s">
        <v>1365</v>
      </c>
      <c r="B597" s="71">
        <v>43365</v>
      </c>
      <c r="C597" s="10">
        <f t="shared" si="45"/>
        <v>2018</v>
      </c>
      <c r="D597" s="10" t="s">
        <v>1366</v>
      </c>
      <c r="E597" s="10" t="s">
        <v>1296</v>
      </c>
      <c r="F597" s="10" t="s">
        <v>71</v>
      </c>
      <c r="G597" s="10" t="s">
        <v>72</v>
      </c>
      <c r="H597" s="10" t="s">
        <v>304</v>
      </c>
      <c r="I597" s="10" t="s">
        <v>74</v>
      </c>
      <c r="J597" s="10" t="s">
        <v>98</v>
      </c>
      <c r="K597" s="10" t="s">
        <v>59</v>
      </c>
      <c r="L597" s="10" t="s">
        <v>60</v>
      </c>
      <c r="M597" s="10" t="s">
        <v>61</v>
      </c>
      <c r="N597" s="71">
        <v>43367</v>
      </c>
      <c r="O597" s="10">
        <v>1490850</v>
      </c>
      <c r="P597" s="10">
        <v>2443950</v>
      </c>
      <c r="Q597" s="11">
        <f t="shared" si="46"/>
        <v>953100</v>
      </c>
      <c r="R597" s="10">
        <v>36</v>
      </c>
      <c r="S597" s="11">
        <f t="shared" si="47"/>
        <v>87762244.5</v>
      </c>
      <c r="T597" s="12">
        <v>0.09</v>
      </c>
      <c r="U597" s="76" t="str">
        <f>IF(T597&lt;3%,"Low",IF('Main Data'!T597&lt;5%,"Mid",IF('Main Data'!T597&lt;8%,"High","Super")))</f>
        <v>Super</v>
      </c>
      <c r="V597" s="86" t="str">
        <f t="shared" si="48"/>
        <v>Qualified</v>
      </c>
    </row>
    <row r="598" spans="1:22" ht="15.75" customHeight="1" x14ac:dyDescent="0.3">
      <c r="A598" s="9" t="s">
        <v>1367</v>
      </c>
      <c r="B598" s="71">
        <v>43365</v>
      </c>
      <c r="C598" s="10">
        <f t="shared" si="45"/>
        <v>2018</v>
      </c>
      <c r="D598" s="10" t="s">
        <v>333</v>
      </c>
      <c r="E598" s="10" t="s">
        <v>334</v>
      </c>
      <c r="F598" s="10" t="s">
        <v>54</v>
      </c>
      <c r="G598" s="10" t="s">
        <v>72</v>
      </c>
      <c r="H598" s="10" t="s">
        <v>65</v>
      </c>
      <c r="I598" s="10" t="s">
        <v>92</v>
      </c>
      <c r="J598" s="10" t="s">
        <v>162</v>
      </c>
      <c r="K598" s="10" t="s">
        <v>59</v>
      </c>
      <c r="L598" s="10" t="s">
        <v>60</v>
      </c>
      <c r="M598" s="10" t="s">
        <v>61</v>
      </c>
      <c r="N598" s="71">
        <v>43369</v>
      </c>
      <c r="O598" s="10">
        <v>52800</v>
      </c>
      <c r="P598" s="10">
        <v>85200</v>
      </c>
      <c r="Q598" s="11">
        <f t="shared" si="46"/>
        <v>32400</v>
      </c>
      <c r="R598" s="10">
        <v>8</v>
      </c>
      <c r="S598" s="11">
        <f t="shared" si="47"/>
        <v>677340</v>
      </c>
      <c r="T598" s="12">
        <v>0.05</v>
      </c>
      <c r="U598" s="76" t="str">
        <f>IF(T598&lt;3%,"Low",IF('Main Data'!T598&lt;5%,"Mid",IF('Main Data'!T598&lt;8%,"High","Super")))</f>
        <v>High</v>
      </c>
      <c r="V598" s="86" t="str">
        <f t="shared" si="48"/>
        <v>Not Qualified</v>
      </c>
    </row>
    <row r="599" spans="1:22" ht="15.75" customHeight="1" x14ac:dyDescent="0.3">
      <c r="A599" s="9" t="s">
        <v>1368</v>
      </c>
      <c r="B599" s="71">
        <v>43366</v>
      </c>
      <c r="C599" s="10">
        <f t="shared" si="45"/>
        <v>2018</v>
      </c>
      <c r="D599" s="10" t="s">
        <v>1369</v>
      </c>
      <c r="E599" s="10" t="s">
        <v>1335</v>
      </c>
      <c r="F599" s="10" t="s">
        <v>71</v>
      </c>
      <c r="G599" s="10" t="s">
        <v>87</v>
      </c>
      <c r="H599" s="10" t="s">
        <v>122</v>
      </c>
      <c r="I599" s="10" t="s">
        <v>92</v>
      </c>
      <c r="J599" s="10" t="s">
        <v>634</v>
      </c>
      <c r="K599" s="10" t="s">
        <v>59</v>
      </c>
      <c r="L599" s="10" t="s">
        <v>136</v>
      </c>
      <c r="M599" s="10" t="s">
        <v>61</v>
      </c>
      <c r="N599" s="71">
        <v>43366</v>
      </c>
      <c r="O599" s="10">
        <v>52650</v>
      </c>
      <c r="P599" s="10">
        <v>128550</v>
      </c>
      <c r="Q599" s="11">
        <f t="shared" si="46"/>
        <v>75900</v>
      </c>
      <c r="R599" s="10">
        <v>22</v>
      </c>
      <c r="S599" s="11">
        <f t="shared" si="47"/>
        <v>2815245</v>
      </c>
      <c r="T599" s="12">
        <v>0.1</v>
      </c>
      <c r="U599" s="76" t="str">
        <f>IF(T599&lt;3%,"Low",IF('Main Data'!T599&lt;5%,"Mid",IF('Main Data'!T599&lt;8%,"High","Super")))</f>
        <v>Super</v>
      </c>
      <c r="V599" s="86" t="str">
        <f t="shared" si="48"/>
        <v>Qualified</v>
      </c>
    </row>
    <row r="600" spans="1:22" ht="15.75" customHeight="1" x14ac:dyDescent="0.3">
      <c r="A600" s="9" t="s">
        <v>1370</v>
      </c>
      <c r="B600" s="71">
        <v>43366</v>
      </c>
      <c r="C600" s="10">
        <f t="shared" si="45"/>
        <v>2018</v>
      </c>
      <c r="D600" s="10" t="s">
        <v>1155</v>
      </c>
      <c r="E600" s="10" t="s">
        <v>101</v>
      </c>
      <c r="F600" s="10" t="s">
        <v>71</v>
      </c>
      <c r="G600" s="10" t="s">
        <v>87</v>
      </c>
      <c r="H600" s="10" t="s">
        <v>97</v>
      </c>
      <c r="I600" s="10" t="s">
        <v>57</v>
      </c>
      <c r="J600" s="10" t="s">
        <v>661</v>
      </c>
      <c r="K600" s="10" t="s">
        <v>59</v>
      </c>
      <c r="L600" s="10" t="s">
        <v>67</v>
      </c>
      <c r="M600" s="10" t="s">
        <v>76</v>
      </c>
      <c r="N600" s="71">
        <v>43368</v>
      </c>
      <c r="O600" s="10">
        <v>13950</v>
      </c>
      <c r="P600" s="10">
        <v>24000</v>
      </c>
      <c r="Q600" s="11">
        <f t="shared" si="46"/>
        <v>10050</v>
      </c>
      <c r="R600" s="10">
        <v>24</v>
      </c>
      <c r="S600" s="11">
        <f t="shared" si="47"/>
        <v>575040</v>
      </c>
      <c r="T600" s="12">
        <v>0.04</v>
      </c>
      <c r="U600" s="76" t="str">
        <f>IF(T600&lt;3%,"Low",IF('Main Data'!T600&lt;5%,"Mid",IF('Main Data'!T600&lt;8%,"High","Super")))</f>
        <v>Mid</v>
      </c>
      <c r="V600" s="86" t="str">
        <f t="shared" si="48"/>
        <v>Qualified</v>
      </c>
    </row>
    <row r="601" spans="1:22" ht="15.75" customHeight="1" x14ac:dyDescent="0.3">
      <c r="A601" s="9" t="s">
        <v>1371</v>
      </c>
      <c r="B601" s="71">
        <v>43368</v>
      </c>
      <c r="C601" s="10">
        <f t="shared" si="45"/>
        <v>2018</v>
      </c>
      <c r="D601" s="10" t="s">
        <v>408</v>
      </c>
      <c r="E601" s="10" t="s">
        <v>165</v>
      </c>
      <c r="F601" s="10" t="s">
        <v>71</v>
      </c>
      <c r="G601" s="10" t="s">
        <v>72</v>
      </c>
      <c r="H601" s="10" t="s">
        <v>88</v>
      </c>
      <c r="I601" s="10" t="s">
        <v>107</v>
      </c>
      <c r="J601" s="10" t="s">
        <v>252</v>
      </c>
      <c r="K601" s="10" t="s">
        <v>253</v>
      </c>
      <c r="L601" s="10" t="s">
        <v>136</v>
      </c>
      <c r="M601" s="10" t="s">
        <v>61</v>
      </c>
      <c r="N601" s="71">
        <v>43371</v>
      </c>
      <c r="O601" s="10">
        <v>82500</v>
      </c>
      <c r="P601" s="10">
        <v>183300</v>
      </c>
      <c r="Q601" s="11">
        <f t="shared" si="46"/>
        <v>100800</v>
      </c>
      <c r="R601" s="10">
        <v>8</v>
      </c>
      <c r="S601" s="11">
        <f t="shared" si="47"/>
        <v>1448070</v>
      </c>
      <c r="T601" s="12">
        <v>0.1</v>
      </c>
      <c r="U601" s="76" t="str">
        <f>IF(T601&lt;3%,"Low",IF('Main Data'!T601&lt;5%,"Mid",IF('Main Data'!T601&lt;8%,"High","Super")))</f>
        <v>Super</v>
      </c>
      <c r="V601" s="86" t="str">
        <f t="shared" si="48"/>
        <v>Not Qualified</v>
      </c>
    </row>
    <row r="602" spans="1:22" ht="15.75" customHeight="1" x14ac:dyDescent="0.3">
      <c r="A602" s="9" t="s">
        <v>1372</v>
      </c>
      <c r="B602" s="71">
        <v>43369</v>
      </c>
      <c r="C602" s="10">
        <f t="shared" si="45"/>
        <v>2018</v>
      </c>
      <c r="D602" s="10" t="s">
        <v>1373</v>
      </c>
      <c r="E602" s="10" t="s">
        <v>319</v>
      </c>
      <c r="F602" s="10" t="s">
        <v>54</v>
      </c>
      <c r="G602" s="10" t="s">
        <v>55</v>
      </c>
      <c r="H602" s="10" t="s">
        <v>65</v>
      </c>
      <c r="I602" s="10" t="s">
        <v>57</v>
      </c>
      <c r="J602" s="10" t="s">
        <v>390</v>
      </c>
      <c r="K602" s="10" t="s">
        <v>59</v>
      </c>
      <c r="L602" s="10" t="s">
        <v>67</v>
      </c>
      <c r="M602" s="10" t="s">
        <v>61</v>
      </c>
      <c r="N602" s="71">
        <v>43370</v>
      </c>
      <c r="O602" s="10">
        <v>19650</v>
      </c>
      <c r="P602" s="10">
        <v>42600</v>
      </c>
      <c r="Q602" s="11">
        <f t="shared" si="46"/>
        <v>22950</v>
      </c>
      <c r="R602" s="10">
        <v>23</v>
      </c>
      <c r="S602" s="11">
        <f t="shared" si="47"/>
        <v>977244</v>
      </c>
      <c r="T602" s="12">
        <v>0.06</v>
      </c>
      <c r="U602" s="76" t="str">
        <f>IF(T602&lt;3%,"Low",IF('Main Data'!T602&lt;5%,"Mid",IF('Main Data'!T602&lt;8%,"High","Super")))</f>
        <v>High</v>
      </c>
      <c r="V602" s="86" t="str">
        <f t="shared" si="48"/>
        <v>Qualified</v>
      </c>
    </row>
    <row r="603" spans="1:22" ht="15.75" customHeight="1" x14ac:dyDescent="0.3">
      <c r="A603" s="9" t="s">
        <v>1374</v>
      </c>
      <c r="B603" s="71">
        <v>43375</v>
      </c>
      <c r="C603" s="10">
        <f t="shared" si="45"/>
        <v>2018</v>
      </c>
      <c r="D603" s="10" t="s">
        <v>1375</v>
      </c>
      <c r="E603" s="10" t="s">
        <v>340</v>
      </c>
      <c r="F603" s="10" t="s">
        <v>54</v>
      </c>
      <c r="G603" s="10" t="s">
        <v>106</v>
      </c>
      <c r="H603" s="10" t="s">
        <v>65</v>
      </c>
      <c r="I603" s="10" t="s">
        <v>107</v>
      </c>
      <c r="J603" s="10" t="s">
        <v>142</v>
      </c>
      <c r="K603" s="10" t="s">
        <v>59</v>
      </c>
      <c r="L603" s="10" t="s">
        <v>60</v>
      </c>
      <c r="M603" s="10" t="s">
        <v>61</v>
      </c>
      <c r="N603" s="71">
        <v>43377</v>
      </c>
      <c r="O603" s="10">
        <v>68850</v>
      </c>
      <c r="P603" s="10">
        <v>109200</v>
      </c>
      <c r="Q603" s="11">
        <f t="shared" si="46"/>
        <v>40350</v>
      </c>
      <c r="R603" s="10">
        <v>16</v>
      </c>
      <c r="S603" s="11">
        <f t="shared" si="47"/>
        <v>1739556</v>
      </c>
      <c r="T603" s="12">
        <v>7.0000000000000007E-2</v>
      </c>
      <c r="U603" s="76" t="str">
        <f>IF(T603&lt;3%,"Low",IF('Main Data'!T603&lt;5%,"Mid",IF('Main Data'!T603&lt;8%,"High","Super")))</f>
        <v>High</v>
      </c>
      <c r="V603" s="86" t="str">
        <f t="shared" si="48"/>
        <v>Qualified</v>
      </c>
    </row>
    <row r="604" spans="1:22" ht="15.75" customHeight="1" x14ac:dyDescent="0.3">
      <c r="A604" s="9" t="s">
        <v>1376</v>
      </c>
      <c r="B604" s="71">
        <v>43376</v>
      </c>
      <c r="C604" s="10">
        <f t="shared" si="45"/>
        <v>2018</v>
      </c>
      <c r="D604" s="10" t="s">
        <v>1377</v>
      </c>
      <c r="E604" s="10" t="s">
        <v>222</v>
      </c>
      <c r="F604" s="10" t="s">
        <v>71</v>
      </c>
      <c r="G604" s="10" t="s">
        <v>72</v>
      </c>
      <c r="H604" s="10" t="s">
        <v>155</v>
      </c>
      <c r="I604" s="10" t="s">
        <v>117</v>
      </c>
      <c r="J604" s="10" t="s">
        <v>284</v>
      </c>
      <c r="K604" s="10" t="s">
        <v>59</v>
      </c>
      <c r="L604" s="10" t="s">
        <v>60</v>
      </c>
      <c r="M604" s="10" t="s">
        <v>61</v>
      </c>
      <c r="N604" s="71">
        <v>43378</v>
      </c>
      <c r="O604" s="10">
        <v>33750</v>
      </c>
      <c r="P604" s="10">
        <v>55350</v>
      </c>
      <c r="Q604" s="11">
        <f t="shared" si="46"/>
        <v>21600</v>
      </c>
      <c r="R604" s="10">
        <v>42</v>
      </c>
      <c r="S604" s="11">
        <f t="shared" si="47"/>
        <v>2321379</v>
      </c>
      <c r="T604" s="12">
        <v>0.06</v>
      </c>
      <c r="U604" s="76" t="str">
        <f>IF(T604&lt;3%,"Low",IF('Main Data'!T604&lt;5%,"Mid",IF('Main Data'!T604&lt;8%,"High","Super")))</f>
        <v>High</v>
      </c>
      <c r="V604" s="86" t="str">
        <f t="shared" si="48"/>
        <v>Qualified</v>
      </c>
    </row>
    <row r="605" spans="1:22" ht="15.75" customHeight="1" x14ac:dyDescent="0.3">
      <c r="A605" s="9" t="s">
        <v>1378</v>
      </c>
      <c r="B605" s="71">
        <v>43380</v>
      </c>
      <c r="C605" s="10">
        <f t="shared" si="45"/>
        <v>2018</v>
      </c>
      <c r="D605" s="10" t="s">
        <v>686</v>
      </c>
      <c r="E605" s="10" t="s">
        <v>251</v>
      </c>
      <c r="F605" s="10" t="s">
        <v>71</v>
      </c>
      <c r="G605" s="10" t="s">
        <v>55</v>
      </c>
      <c r="H605" s="10" t="s">
        <v>122</v>
      </c>
      <c r="I605" s="10" t="s">
        <v>117</v>
      </c>
      <c r="J605" s="10" t="s">
        <v>93</v>
      </c>
      <c r="K605" s="10" t="s">
        <v>59</v>
      </c>
      <c r="L605" s="10" t="s">
        <v>67</v>
      </c>
      <c r="M605" s="10" t="s">
        <v>61</v>
      </c>
      <c r="N605" s="71">
        <v>43380</v>
      </c>
      <c r="O605" s="10">
        <v>16350.000000000002</v>
      </c>
      <c r="P605" s="10">
        <v>39000</v>
      </c>
      <c r="Q605" s="11">
        <f t="shared" si="46"/>
        <v>22650</v>
      </c>
      <c r="R605" s="10">
        <v>26</v>
      </c>
      <c r="S605" s="11">
        <f t="shared" si="47"/>
        <v>1010880</v>
      </c>
      <c r="T605" s="12">
        <v>0.08</v>
      </c>
      <c r="U605" s="76" t="str">
        <f>IF(T605&lt;3%,"Low",IF('Main Data'!T605&lt;5%,"Mid",IF('Main Data'!T605&lt;8%,"High","Super")))</f>
        <v>Super</v>
      </c>
      <c r="V605" s="86" t="str">
        <f t="shared" si="48"/>
        <v>Qualified</v>
      </c>
    </row>
    <row r="606" spans="1:22" ht="15.75" customHeight="1" x14ac:dyDescent="0.3">
      <c r="A606" s="9" t="s">
        <v>1379</v>
      </c>
      <c r="B606" s="71">
        <v>43380</v>
      </c>
      <c r="C606" s="10">
        <f t="shared" si="45"/>
        <v>2018</v>
      </c>
      <c r="D606" s="10" t="s">
        <v>686</v>
      </c>
      <c r="E606" s="10" t="s">
        <v>251</v>
      </c>
      <c r="F606" s="10" t="s">
        <v>71</v>
      </c>
      <c r="G606" s="10" t="s">
        <v>55</v>
      </c>
      <c r="H606" s="10" t="s">
        <v>122</v>
      </c>
      <c r="I606" s="10" t="s">
        <v>117</v>
      </c>
      <c r="J606" s="10" t="s">
        <v>526</v>
      </c>
      <c r="K606" s="10" t="s">
        <v>81</v>
      </c>
      <c r="L606" s="10" t="s">
        <v>60</v>
      </c>
      <c r="M606" s="10" t="s">
        <v>61</v>
      </c>
      <c r="N606" s="71">
        <v>43382</v>
      </c>
      <c r="O606" s="10">
        <v>631650</v>
      </c>
      <c r="P606" s="10">
        <v>1214700</v>
      </c>
      <c r="Q606" s="11">
        <f t="shared" si="46"/>
        <v>583050</v>
      </c>
      <c r="R606" s="10">
        <v>34</v>
      </c>
      <c r="S606" s="11">
        <f t="shared" si="47"/>
        <v>41275506</v>
      </c>
      <c r="T606" s="12">
        <v>0.02</v>
      </c>
      <c r="U606" s="76" t="str">
        <f>IF(T606&lt;3%,"Low",IF('Main Data'!T606&lt;5%,"Mid",IF('Main Data'!T606&lt;8%,"High","Super")))</f>
        <v>Low</v>
      </c>
      <c r="V606" s="86" t="str">
        <f t="shared" si="48"/>
        <v>Qualified</v>
      </c>
    </row>
    <row r="607" spans="1:22" ht="15.75" customHeight="1" x14ac:dyDescent="0.3">
      <c r="A607" s="9" t="s">
        <v>1380</v>
      </c>
      <c r="B607" s="71">
        <v>43380</v>
      </c>
      <c r="C607" s="10">
        <f t="shared" si="45"/>
        <v>2018</v>
      </c>
      <c r="D607" s="10" t="s">
        <v>1381</v>
      </c>
      <c r="E607" s="10" t="s">
        <v>376</v>
      </c>
      <c r="F607" s="10" t="s">
        <v>71</v>
      </c>
      <c r="G607" s="10" t="s">
        <v>87</v>
      </c>
      <c r="H607" s="10" t="s">
        <v>146</v>
      </c>
      <c r="I607" s="10" t="s">
        <v>57</v>
      </c>
      <c r="J607" s="10" t="s">
        <v>265</v>
      </c>
      <c r="K607" s="10" t="s">
        <v>59</v>
      </c>
      <c r="L607" s="10" t="s">
        <v>60</v>
      </c>
      <c r="M607" s="10" t="s">
        <v>76</v>
      </c>
      <c r="N607" s="71">
        <v>43381</v>
      </c>
      <c r="O607" s="10">
        <v>17700</v>
      </c>
      <c r="P607" s="10">
        <v>28200</v>
      </c>
      <c r="Q607" s="11">
        <f t="shared" si="46"/>
        <v>10500</v>
      </c>
      <c r="R607" s="10">
        <v>5</v>
      </c>
      <c r="S607" s="11">
        <f t="shared" si="47"/>
        <v>138744</v>
      </c>
      <c r="T607" s="12">
        <v>0.08</v>
      </c>
      <c r="U607" s="76" t="str">
        <f>IF(T607&lt;3%,"Low",IF('Main Data'!T607&lt;5%,"Mid",IF('Main Data'!T607&lt;8%,"High","Super")))</f>
        <v>Super</v>
      </c>
      <c r="V607" s="86" t="str">
        <f t="shared" si="48"/>
        <v>Not Qualified</v>
      </c>
    </row>
    <row r="608" spans="1:22" ht="15.75" customHeight="1" x14ac:dyDescent="0.3">
      <c r="A608" s="9" t="s">
        <v>1382</v>
      </c>
      <c r="B608" s="71">
        <v>43382</v>
      </c>
      <c r="C608" s="10">
        <f t="shared" si="45"/>
        <v>2018</v>
      </c>
      <c r="D608" s="10" t="s">
        <v>1383</v>
      </c>
      <c r="E608" s="10" t="s">
        <v>340</v>
      </c>
      <c r="F608" s="10" t="s">
        <v>54</v>
      </c>
      <c r="G608" s="10" t="s">
        <v>72</v>
      </c>
      <c r="H608" s="10" t="s">
        <v>65</v>
      </c>
      <c r="I608" s="10" t="s">
        <v>117</v>
      </c>
      <c r="J608" s="10" t="s">
        <v>415</v>
      </c>
      <c r="K608" s="10" t="s">
        <v>59</v>
      </c>
      <c r="L608" s="10" t="s">
        <v>60</v>
      </c>
      <c r="M608" s="10" t="s">
        <v>61</v>
      </c>
      <c r="N608" s="71">
        <v>43384</v>
      </c>
      <c r="O608" s="10">
        <v>54750</v>
      </c>
      <c r="P608" s="10">
        <v>89700</v>
      </c>
      <c r="Q608" s="11">
        <f t="shared" si="46"/>
        <v>34950</v>
      </c>
      <c r="R608" s="10">
        <v>50</v>
      </c>
      <c r="S608" s="11">
        <f t="shared" si="47"/>
        <v>4483206</v>
      </c>
      <c r="T608" s="12">
        <v>0.02</v>
      </c>
      <c r="U608" s="76" t="str">
        <f>IF(T608&lt;3%,"Low",IF('Main Data'!T608&lt;5%,"Mid",IF('Main Data'!T608&lt;8%,"High","Super")))</f>
        <v>Low</v>
      </c>
      <c r="V608" s="86" t="str">
        <f t="shared" si="48"/>
        <v>Qualified</v>
      </c>
    </row>
    <row r="609" spans="1:22" ht="15.75" customHeight="1" x14ac:dyDescent="0.3">
      <c r="A609" s="9" t="s">
        <v>1384</v>
      </c>
      <c r="B609" s="71">
        <v>43382</v>
      </c>
      <c r="C609" s="10">
        <f t="shared" si="45"/>
        <v>2018</v>
      </c>
      <c r="D609" s="10" t="s">
        <v>1385</v>
      </c>
      <c r="E609" s="10" t="s">
        <v>133</v>
      </c>
      <c r="F609" s="10" t="s">
        <v>54</v>
      </c>
      <c r="G609" s="10" t="s">
        <v>72</v>
      </c>
      <c r="H609" s="10" t="s">
        <v>65</v>
      </c>
      <c r="I609" s="10" t="s">
        <v>57</v>
      </c>
      <c r="J609" s="10" t="s">
        <v>442</v>
      </c>
      <c r="K609" s="10" t="s">
        <v>59</v>
      </c>
      <c r="L609" s="10" t="s">
        <v>67</v>
      </c>
      <c r="M609" s="10" t="s">
        <v>61</v>
      </c>
      <c r="N609" s="71">
        <v>43382</v>
      </c>
      <c r="O609" s="10">
        <v>22950</v>
      </c>
      <c r="P609" s="10">
        <v>41700</v>
      </c>
      <c r="Q609" s="11">
        <f t="shared" si="46"/>
        <v>18750</v>
      </c>
      <c r="R609" s="10">
        <v>44</v>
      </c>
      <c r="S609" s="11">
        <f t="shared" si="47"/>
        <v>1831881</v>
      </c>
      <c r="T609" s="12">
        <v>7.0000000000000007E-2</v>
      </c>
      <c r="U609" s="76" t="str">
        <f>IF(T609&lt;3%,"Low",IF('Main Data'!T609&lt;5%,"Mid",IF('Main Data'!T609&lt;8%,"High","Super")))</f>
        <v>High</v>
      </c>
      <c r="V609" s="86" t="str">
        <f t="shared" si="48"/>
        <v>Qualified</v>
      </c>
    </row>
    <row r="610" spans="1:22" ht="15.75" customHeight="1" x14ac:dyDescent="0.3">
      <c r="A610" s="9" t="s">
        <v>1386</v>
      </c>
      <c r="B610" s="71">
        <v>43382</v>
      </c>
      <c r="C610" s="10">
        <f t="shared" si="45"/>
        <v>2018</v>
      </c>
      <c r="D610" s="10" t="s">
        <v>1359</v>
      </c>
      <c r="E610" s="10" t="s">
        <v>521</v>
      </c>
      <c r="F610" s="10" t="s">
        <v>71</v>
      </c>
      <c r="G610" s="10" t="s">
        <v>72</v>
      </c>
      <c r="H610" s="10" t="s">
        <v>88</v>
      </c>
      <c r="I610" s="10" t="s">
        <v>107</v>
      </c>
      <c r="J610" s="10" t="s">
        <v>473</v>
      </c>
      <c r="K610" s="10" t="s">
        <v>59</v>
      </c>
      <c r="L610" s="10" t="s">
        <v>60</v>
      </c>
      <c r="M610" s="10" t="s">
        <v>61</v>
      </c>
      <c r="N610" s="71">
        <v>43384</v>
      </c>
      <c r="O610" s="10">
        <v>32700.000000000004</v>
      </c>
      <c r="P610" s="10">
        <v>52800</v>
      </c>
      <c r="Q610" s="11">
        <f t="shared" si="46"/>
        <v>20099.999999999996</v>
      </c>
      <c r="R610" s="10">
        <v>1</v>
      </c>
      <c r="S610" s="11">
        <f t="shared" si="47"/>
        <v>50688</v>
      </c>
      <c r="T610" s="12">
        <v>0.04</v>
      </c>
      <c r="U610" s="76" t="str">
        <f>IF(T610&lt;3%,"Low",IF('Main Data'!T610&lt;5%,"Mid",IF('Main Data'!T610&lt;8%,"High","Super")))</f>
        <v>Mid</v>
      </c>
      <c r="V610" s="86" t="str">
        <f t="shared" si="48"/>
        <v>Not Qualified</v>
      </c>
    </row>
    <row r="611" spans="1:22" ht="15.75" customHeight="1" x14ac:dyDescent="0.3">
      <c r="A611" s="9" t="s">
        <v>1387</v>
      </c>
      <c r="B611" s="71">
        <v>43383</v>
      </c>
      <c r="C611" s="10">
        <f t="shared" si="45"/>
        <v>2018</v>
      </c>
      <c r="D611" s="10" t="s">
        <v>681</v>
      </c>
      <c r="E611" s="10" t="s">
        <v>206</v>
      </c>
      <c r="F611" s="10" t="s">
        <v>71</v>
      </c>
      <c r="G611" s="10" t="s">
        <v>106</v>
      </c>
      <c r="H611" s="10" t="s">
        <v>155</v>
      </c>
      <c r="I611" s="10" t="s">
        <v>117</v>
      </c>
      <c r="J611" s="10" t="s">
        <v>500</v>
      </c>
      <c r="K611" s="10" t="s">
        <v>59</v>
      </c>
      <c r="L611" s="10" t="s">
        <v>60</v>
      </c>
      <c r="M611" s="10" t="s">
        <v>76</v>
      </c>
      <c r="N611" s="71">
        <v>43385</v>
      </c>
      <c r="O611" s="10">
        <v>36750</v>
      </c>
      <c r="P611" s="10">
        <v>58350</v>
      </c>
      <c r="Q611" s="11">
        <f t="shared" si="46"/>
        <v>21600</v>
      </c>
      <c r="R611" s="10">
        <v>32</v>
      </c>
      <c r="S611" s="11">
        <f t="shared" si="47"/>
        <v>1861365</v>
      </c>
      <c r="T611" s="12">
        <v>0.1</v>
      </c>
      <c r="U611" s="76" t="str">
        <f>IF(T611&lt;3%,"Low",IF('Main Data'!T611&lt;5%,"Mid",IF('Main Data'!T611&lt;8%,"High","Super")))</f>
        <v>Super</v>
      </c>
      <c r="V611" s="86" t="str">
        <f t="shared" si="48"/>
        <v>Qualified</v>
      </c>
    </row>
    <row r="612" spans="1:22" ht="15.75" customHeight="1" x14ac:dyDescent="0.3">
      <c r="A612" s="9" t="s">
        <v>1388</v>
      </c>
      <c r="B612" s="71">
        <v>43383</v>
      </c>
      <c r="C612" s="10">
        <f t="shared" si="45"/>
        <v>2018</v>
      </c>
      <c r="D612" s="10" t="s">
        <v>1389</v>
      </c>
      <c r="E612" s="10" t="s">
        <v>159</v>
      </c>
      <c r="F612" s="10" t="s">
        <v>71</v>
      </c>
      <c r="G612" s="10" t="s">
        <v>72</v>
      </c>
      <c r="H612" s="10" t="s">
        <v>122</v>
      </c>
      <c r="I612" s="10" t="s">
        <v>107</v>
      </c>
      <c r="J612" s="10" t="s">
        <v>410</v>
      </c>
      <c r="K612" s="10" t="s">
        <v>81</v>
      </c>
      <c r="L612" s="10" t="s">
        <v>60</v>
      </c>
      <c r="M612" s="10" t="s">
        <v>61</v>
      </c>
      <c r="N612" s="71">
        <v>43384</v>
      </c>
      <c r="O612" s="10">
        <v>97650</v>
      </c>
      <c r="P612" s="10">
        <v>464700</v>
      </c>
      <c r="Q612" s="11">
        <f t="shared" si="46"/>
        <v>367050</v>
      </c>
      <c r="R612" s="10">
        <v>6</v>
      </c>
      <c r="S612" s="11">
        <f t="shared" si="47"/>
        <v>2783553</v>
      </c>
      <c r="T612" s="12">
        <v>0.01</v>
      </c>
      <c r="U612" s="76" t="str">
        <f>IF(T612&lt;3%,"Low",IF('Main Data'!T612&lt;5%,"Mid",IF('Main Data'!T612&lt;8%,"High","Super")))</f>
        <v>Low</v>
      </c>
      <c r="V612" s="86" t="str">
        <f t="shared" si="48"/>
        <v>Qualified</v>
      </c>
    </row>
    <row r="613" spans="1:22" ht="15.75" customHeight="1" x14ac:dyDescent="0.3">
      <c r="A613" s="9" t="s">
        <v>1390</v>
      </c>
      <c r="B613" s="71">
        <v>43384</v>
      </c>
      <c r="C613" s="10">
        <f t="shared" si="45"/>
        <v>2018</v>
      </c>
      <c r="D613" s="10" t="s">
        <v>1391</v>
      </c>
      <c r="E613" s="10" t="s">
        <v>1291</v>
      </c>
      <c r="F613" s="10" t="s">
        <v>71</v>
      </c>
      <c r="G613" s="10" t="s">
        <v>55</v>
      </c>
      <c r="H613" s="10" t="s">
        <v>122</v>
      </c>
      <c r="I613" s="10" t="s">
        <v>92</v>
      </c>
      <c r="J613" s="10" t="s">
        <v>931</v>
      </c>
      <c r="K613" s="10" t="s">
        <v>59</v>
      </c>
      <c r="L613" s="10" t="s">
        <v>60</v>
      </c>
      <c r="M613" s="10" t="s">
        <v>61</v>
      </c>
      <c r="N613" s="71">
        <v>43388</v>
      </c>
      <c r="O613" s="10">
        <v>27600</v>
      </c>
      <c r="P613" s="10">
        <v>43200</v>
      </c>
      <c r="Q613" s="11">
        <f t="shared" si="46"/>
        <v>15600</v>
      </c>
      <c r="R613" s="10">
        <v>49</v>
      </c>
      <c r="S613" s="11">
        <f t="shared" si="47"/>
        <v>2116368</v>
      </c>
      <c r="T613" s="12">
        <v>0.01</v>
      </c>
      <c r="U613" s="76" t="str">
        <f>IF(T613&lt;3%,"Low",IF('Main Data'!T613&lt;5%,"Mid",IF('Main Data'!T613&lt;8%,"High","Super")))</f>
        <v>Low</v>
      </c>
      <c r="V613" s="86" t="str">
        <f t="shared" si="48"/>
        <v>Qualified</v>
      </c>
    </row>
    <row r="614" spans="1:22" ht="15.75" customHeight="1" x14ac:dyDescent="0.3">
      <c r="A614" s="9" t="s">
        <v>1392</v>
      </c>
      <c r="B614" s="71">
        <v>43387</v>
      </c>
      <c r="C614" s="10">
        <f t="shared" si="45"/>
        <v>2018</v>
      </c>
      <c r="D614" s="10" t="s">
        <v>1393</v>
      </c>
      <c r="E614" s="10" t="s">
        <v>206</v>
      </c>
      <c r="F614" s="10" t="s">
        <v>71</v>
      </c>
      <c r="G614" s="10" t="s">
        <v>55</v>
      </c>
      <c r="H614" s="10" t="s">
        <v>155</v>
      </c>
      <c r="I614" s="10" t="s">
        <v>74</v>
      </c>
      <c r="J614" s="10" t="s">
        <v>349</v>
      </c>
      <c r="K614" s="10" t="s">
        <v>59</v>
      </c>
      <c r="L614" s="10" t="s">
        <v>67</v>
      </c>
      <c r="M614" s="10" t="s">
        <v>61</v>
      </c>
      <c r="N614" s="71">
        <v>43389</v>
      </c>
      <c r="O614" s="10">
        <v>166650</v>
      </c>
      <c r="P614" s="10">
        <v>297600</v>
      </c>
      <c r="Q614" s="11">
        <f t="shared" si="46"/>
        <v>130950</v>
      </c>
      <c r="R614" s="10">
        <v>1</v>
      </c>
      <c r="S614" s="11">
        <f t="shared" si="47"/>
        <v>282720</v>
      </c>
      <c r="T614" s="12">
        <v>0.05</v>
      </c>
      <c r="U614" s="76" t="str">
        <f>IF(T614&lt;3%,"Low",IF('Main Data'!T614&lt;5%,"Mid",IF('Main Data'!T614&lt;8%,"High","Super")))</f>
        <v>High</v>
      </c>
      <c r="V614" s="86" t="str">
        <f t="shared" si="48"/>
        <v>Not Qualified</v>
      </c>
    </row>
    <row r="615" spans="1:22" ht="15.75" customHeight="1" x14ac:dyDescent="0.3">
      <c r="A615" s="9" t="s">
        <v>1394</v>
      </c>
      <c r="B615" s="71">
        <v>43389</v>
      </c>
      <c r="C615" s="10">
        <f t="shared" si="45"/>
        <v>2018</v>
      </c>
      <c r="D615" s="10" t="s">
        <v>1395</v>
      </c>
      <c r="E615" s="10" t="s">
        <v>1396</v>
      </c>
      <c r="F615" s="10" t="s">
        <v>71</v>
      </c>
      <c r="G615" s="10" t="s">
        <v>72</v>
      </c>
      <c r="H615" s="10" t="s">
        <v>146</v>
      </c>
      <c r="I615" s="10" t="s">
        <v>107</v>
      </c>
      <c r="J615" s="10" t="s">
        <v>648</v>
      </c>
      <c r="K615" s="10" t="s">
        <v>253</v>
      </c>
      <c r="L615" s="10" t="s">
        <v>136</v>
      </c>
      <c r="M615" s="10" t="s">
        <v>61</v>
      </c>
      <c r="N615" s="71">
        <v>43389</v>
      </c>
      <c r="O615" s="10">
        <v>170700</v>
      </c>
      <c r="P615" s="10">
        <v>279750</v>
      </c>
      <c r="Q615" s="11">
        <f t="shared" si="46"/>
        <v>109050</v>
      </c>
      <c r="R615" s="10">
        <v>44</v>
      </c>
      <c r="S615" s="11">
        <f t="shared" si="47"/>
        <v>12300607.5</v>
      </c>
      <c r="T615" s="12">
        <v>0.03</v>
      </c>
      <c r="U615" s="76" t="str">
        <f>IF(T615&lt;3%,"Low",IF('Main Data'!T615&lt;5%,"Mid",IF('Main Data'!T615&lt;8%,"High","Super")))</f>
        <v>Mid</v>
      </c>
      <c r="V615" s="86" t="str">
        <f t="shared" si="48"/>
        <v>Qualified</v>
      </c>
    </row>
    <row r="616" spans="1:22" ht="15.75" customHeight="1" x14ac:dyDescent="0.3">
      <c r="A616" s="9" t="s">
        <v>1397</v>
      </c>
      <c r="B616" s="71">
        <v>43389</v>
      </c>
      <c r="C616" s="10">
        <f t="shared" si="45"/>
        <v>2018</v>
      </c>
      <c r="D616" s="10" t="s">
        <v>1350</v>
      </c>
      <c r="E616" s="10" t="s">
        <v>1351</v>
      </c>
      <c r="F616" s="10" t="s">
        <v>54</v>
      </c>
      <c r="G616" s="10" t="s">
        <v>72</v>
      </c>
      <c r="H616" s="10" t="s">
        <v>56</v>
      </c>
      <c r="I616" s="10" t="s">
        <v>57</v>
      </c>
      <c r="J616" s="10" t="s">
        <v>382</v>
      </c>
      <c r="K616" s="10" t="s">
        <v>59</v>
      </c>
      <c r="L616" s="10" t="s">
        <v>60</v>
      </c>
      <c r="M616" s="10" t="s">
        <v>61</v>
      </c>
      <c r="N616" s="71">
        <v>43390</v>
      </c>
      <c r="O616" s="10">
        <v>41100</v>
      </c>
      <c r="P616" s="10">
        <v>67350</v>
      </c>
      <c r="Q616" s="11">
        <f t="shared" si="46"/>
        <v>26250</v>
      </c>
      <c r="R616" s="10">
        <v>15</v>
      </c>
      <c r="S616" s="11">
        <f t="shared" si="47"/>
        <v>1006882.5</v>
      </c>
      <c r="T616" s="12">
        <v>0.05</v>
      </c>
      <c r="U616" s="76" t="str">
        <f>IF(T616&lt;3%,"Low",IF('Main Data'!T616&lt;5%,"Mid",IF('Main Data'!T616&lt;8%,"High","Super")))</f>
        <v>High</v>
      </c>
      <c r="V616" s="86" t="str">
        <f t="shared" si="48"/>
        <v>Qualified</v>
      </c>
    </row>
    <row r="617" spans="1:22" ht="15.75" customHeight="1" x14ac:dyDescent="0.3">
      <c r="A617" s="9" t="s">
        <v>1398</v>
      </c>
      <c r="B617" s="71">
        <v>43390</v>
      </c>
      <c r="C617" s="10">
        <f t="shared" si="45"/>
        <v>2018</v>
      </c>
      <c r="D617" s="10" t="s">
        <v>660</v>
      </c>
      <c r="E617" s="10" t="s">
        <v>215</v>
      </c>
      <c r="F617" s="10" t="s">
        <v>71</v>
      </c>
      <c r="G617" s="10" t="s">
        <v>55</v>
      </c>
      <c r="H617" s="10" t="s">
        <v>146</v>
      </c>
      <c r="I617" s="10" t="s">
        <v>74</v>
      </c>
      <c r="J617" s="10" t="s">
        <v>226</v>
      </c>
      <c r="K617" s="10" t="s">
        <v>81</v>
      </c>
      <c r="L617" s="10" t="s">
        <v>227</v>
      </c>
      <c r="M617" s="10" t="s">
        <v>61</v>
      </c>
      <c r="N617" s="71">
        <v>43392</v>
      </c>
      <c r="O617" s="10">
        <v>132300</v>
      </c>
      <c r="P617" s="10">
        <v>314850</v>
      </c>
      <c r="Q617" s="11">
        <f t="shared" si="46"/>
        <v>182550</v>
      </c>
      <c r="R617" s="10">
        <v>49</v>
      </c>
      <c r="S617" s="11">
        <f t="shared" si="47"/>
        <v>15408759</v>
      </c>
      <c r="T617" s="12">
        <v>0.06</v>
      </c>
      <c r="U617" s="76" t="str">
        <f>IF(T617&lt;3%,"Low",IF('Main Data'!T617&lt;5%,"Mid",IF('Main Data'!T617&lt;8%,"High","Super")))</f>
        <v>High</v>
      </c>
      <c r="V617" s="86" t="str">
        <f t="shared" si="48"/>
        <v>Qualified</v>
      </c>
    </row>
    <row r="618" spans="1:22" ht="15.75" customHeight="1" x14ac:dyDescent="0.3">
      <c r="A618" s="9" t="s">
        <v>1399</v>
      </c>
      <c r="B618" s="71">
        <v>43394</v>
      </c>
      <c r="C618" s="10">
        <f t="shared" si="45"/>
        <v>2018</v>
      </c>
      <c r="D618" s="10" t="s">
        <v>1256</v>
      </c>
      <c r="E618" s="10" t="s">
        <v>141</v>
      </c>
      <c r="F618" s="10" t="s">
        <v>71</v>
      </c>
      <c r="G618" s="10" t="s">
        <v>55</v>
      </c>
      <c r="H618" s="10" t="s">
        <v>112</v>
      </c>
      <c r="I618" s="10" t="s">
        <v>107</v>
      </c>
      <c r="J618" s="10" t="s">
        <v>480</v>
      </c>
      <c r="K618" s="10" t="s">
        <v>253</v>
      </c>
      <c r="L618" s="10" t="s">
        <v>459</v>
      </c>
      <c r="M618" s="10" t="s">
        <v>61</v>
      </c>
      <c r="N618" s="71">
        <v>43395</v>
      </c>
      <c r="O618" s="10">
        <v>842400</v>
      </c>
      <c r="P618" s="10">
        <v>2054699.9999999998</v>
      </c>
      <c r="Q618" s="11">
        <f t="shared" si="46"/>
        <v>1212299.9999999998</v>
      </c>
      <c r="R618" s="10">
        <v>7</v>
      </c>
      <c r="S618" s="11">
        <f t="shared" si="47"/>
        <v>14341805.999999998</v>
      </c>
      <c r="T618" s="12">
        <v>0.02</v>
      </c>
      <c r="U618" s="76" t="str">
        <f>IF(T618&lt;3%,"Low",IF('Main Data'!T618&lt;5%,"Mid",IF('Main Data'!T618&lt;8%,"High","Super")))</f>
        <v>Low</v>
      </c>
      <c r="V618" s="86" t="str">
        <f t="shared" si="48"/>
        <v>Qualified</v>
      </c>
    </row>
    <row r="619" spans="1:22" ht="15.75" customHeight="1" x14ac:dyDescent="0.3">
      <c r="A619" s="9" t="s">
        <v>1400</v>
      </c>
      <c r="B619" s="71">
        <v>43396</v>
      </c>
      <c r="C619" s="10">
        <f t="shared" si="45"/>
        <v>2018</v>
      </c>
      <c r="D619" s="10" t="s">
        <v>1149</v>
      </c>
      <c r="E619" s="10" t="s">
        <v>1150</v>
      </c>
      <c r="F619" s="10" t="s">
        <v>71</v>
      </c>
      <c r="G619" s="10" t="s">
        <v>106</v>
      </c>
      <c r="H619" s="10" t="s">
        <v>185</v>
      </c>
      <c r="I619" s="10" t="s">
        <v>117</v>
      </c>
      <c r="J619" s="10" t="s">
        <v>1105</v>
      </c>
      <c r="K619" s="10" t="s">
        <v>59</v>
      </c>
      <c r="L619" s="10" t="s">
        <v>67</v>
      </c>
      <c r="M619" s="10" t="s">
        <v>61</v>
      </c>
      <c r="N619" s="71">
        <v>43398</v>
      </c>
      <c r="O619" s="10">
        <v>14100</v>
      </c>
      <c r="P619" s="10">
        <v>28200</v>
      </c>
      <c r="Q619" s="11">
        <f t="shared" si="46"/>
        <v>14100</v>
      </c>
      <c r="R619" s="10">
        <v>22</v>
      </c>
      <c r="S619" s="11">
        <f t="shared" si="47"/>
        <v>618426</v>
      </c>
      <c r="T619" s="12">
        <v>7.0000000000000007E-2</v>
      </c>
      <c r="U619" s="76" t="str">
        <f>IF(T619&lt;3%,"Low",IF('Main Data'!T619&lt;5%,"Mid",IF('Main Data'!T619&lt;8%,"High","Super")))</f>
        <v>High</v>
      </c>
      <c r="V619" s="86" t="str">
        <f t="shared" si="48"/>
        <v>Qualified</v>
      </c>
    </row>
    <row r="620" spans="1:22" ht="15.75" customHeight="1" x14ac:dyDescent="0.3">
      <c r="A620" s="9" t="s">
        <v>1401</v>
      </c>
      <c r="B620" s="71">
        <v>43397</v>
      </c>
      <c r="C620" s="10">
        <f t="shared" si="45"/>
        <v>2018</v>
      </c>
      <c r="D620" s="10" t="s">
        <v>1402</v>
      </c>
      <c r="E620" s="10" t="s">
        <v>724</v>
      </c>
      <c r="F620" s="10" t="s">
        <v>71</v>
      </c>
      <c r="G620" s="10" t="s">
        <v>55</v>
      </c>
      <c r="H620" s="10" t="s">
        <v>185</v>
      </c>
      <c r="I620" s="10" t="s">
        <v>92</v>
      </c>
      <c r="J620" s="10" t="s">
        <v>591</v>
      </c>
      <c r="K620" s="10" t="s">
        <v>59</v>
      </c>
      <c r="L620" s="10" t="s">
        <v>60</v>
      </c>
      <c r="M620" s="10" t="s">
        <v>61</v>
      </c>
      <c r="N620" s="71">
        <v>43399</v>
      </c>
      <c r="O620" s="10">
        <v>165600</v>
      </c>
      <c r="P620" s="10">
        <v>254700</v>
      </c>
      <c r="Q620" s="11">
        <f t="shared" si="46"/>
        <v>89100</v>
      </c>
      <c r="R620" s="10">
        <v>1</v>
      </c>
      <c r="S620" s="11">
        <f t="shared" si="47"/>
        <v>247059</v>
      </c>
      <c r="T620" s="12">
        <v>0.03</v>
      </c>
      <c r="U620" s="76" t="str">
        <f>IF(T620&lt;3%,"Low",IF('Main Data'!T620&lt;5%,"Mid",IF('Main Data'!T620&lt;8%,"High","Super")))</f>
        <v>Mid</v>
      </c>
      <c r="V620" s="86" t="str">
        <f t="shared" si="48"/>
        <v>Not Qualified</v>
      </c>
    </row>
    <row r="621" spans="1:22" ht="15.75" customHeight="1" x14ac:dyDescent="0.3">
      <c r="A621" s="9" t="s">
        <v>1403</v>
      </c>
      <c r="B621" s="71">
        <v>43399</v>
      </c>
      <c r="C621" s="10">
        <f t="shared" si="45"/>
        <v>2018</v>
      </c>
      <c r="D621" s="10" t="s">
        <v>293</v>
      </c>
      <c r="E621" s="10" t="s">
        <v>145</v>
      </c>
      <c r="F621" s="10" t="s">
        <v>71</v>
      </c>
      <c r="G621" s="10" t="s">
        <v>106</v>
      </c>
      <c r="H621" s="10" t="s">
        <v>146</v>
      </c>
      <c r="I621" s="10" t="s">
        <v>92</v>
      </c>
      <c r="J621" s="10" t="s">
        <v>297</v>
      </c>
      <c r="K621" s="10" t="s">
        <v>59</v>
      </c>
      <c r="L621" s="10" t="s">
        <v>67</v>
      </c>
      <c r="M621" s="10" t="s">
        <v>76</v>
      </c>
      <c r="N621" s="71">
        <v>43404</v>
      </c>
      <c r="O621" s="10">
        <v>52200</v>
      </c>
      <c r="P621" s="10">
        <v>81450</v>
      </c>
      <c r="Q621" s="11">
        <f t="shared" si="46"/>
        <v>29250</v>
      </c>
      <c r="R621" s="10">
        <v>48</v>
      </c>
      <c r="S621" s="11">
        <f t="shared" si="47"/>
        <v>3905527.5</v>
      </c>
      <c r="T621" s="12">
        <v>0.05</v>
      </c>
      <c r="U621" s="76" t="str">
        <f>IF(T621&lt;3%,"Low",IF('Main Data'!T621&lt;5%,"Mid",IF('Main Data'!T621&lt;8%,"High","Super")))</f>
        <v>High</v>
      </c>
      <c r="V621" s="86" t="str">
        <f t="shared" si="48"/>
        <v>Qualified</v>
      </c>
    </row>
    <row r="622" spans="1:22" ht="15.75" customHeight="1" x14ac:dyDescent="0.3">
      <c r="A622" s="9" t="s">
        <v>1404</v>
      </c>
      <c r="B622" s="71">
        <v>43400</v>
      </c>
      <c r="C622" s="10">
        <f t="shared" si="45"/>
        <v>2018</v>
      </c>
      <c r="D622" s="10" t="s">
        <v>1405</v>
      </c>
      <c r="E622" s="10" t="s">
        <v>184</v>
      </c>
      <c r="F622" s="10" t="s">
        <v>71</v>
      </c>
      <c r="G622" s="10" t="s">
        <v>87</v>
      </c>
      <c r="H622" s="10" t="s">
        <v>97</v>
      </c>
      <c r="I622" s="10" t="s">
        <v>92</v>
      </c>
      <c r="J622" s="10" t="s">
        <v>615</v>
      </c>
      <c r="K622" s="10" t="s">
        <v>59</v>
      </c>
      <c r="L622" s="10" t="s">
        <v>67</v>
      </c>
      <c r="M622" s="10" t="s">
        <v>61</v>
      </c>
      <c r="N622" s="71">
        <v>43404</v>
      </c>
      <c r="O622" s="10">
        <v>78300</v>
      </c>
      <c r="P622" s="10">
        <v>147750</v>
      </c>
      <c r="Q622" s="11">
        <f t="shared" si="46"/>
        <v>69450</v>
      </c>
      <c r="R622" s="10">
        <v>21</v>
      </c>
      <c r="S622" s="11">
        <f t="shared" si="47"/>
        <v>3087975</v>
      </c>
      <c r="T622" s="12">
        <v>0.1</v>
      </c>
      <c r="U622" s="76" t="str">
        <f>IF(T622&lt;3%,"Low",IF('Main Data'!T622&lt;5%,"Mid",IF('Main Data'!T622&lt;8%,"High","Super")))</f>
        <v>Super</v>
      </c>
      <c r="V622" s="86" t="str">
        <f t="shared" si="48"/>
        <v>Qualified</v>
      </c>
    </row>
    <row r="623" spans="1:22" ht="15.75" customHeight="1" x14ac:dyDescent="0.3">
      <c r="A623" s="9" t="s">
        <v>1406</v>
      </c>
      <c r="B623" s="71">
        <v>43401</v>
      </c>
      <c r="C623" s="10">
        <f t="shared" si="45"/>
        <v>2018</v>
      </c>
      <c r="D623" s="10" t="s">
        <v>835</v>
      </c>
      <c r="E623" s="10" t="s">
        <v>169</v>
      </c>
      <c r="F623" s="10" t="s">
        <v>54</v>
      </c>
      <c r="G623" s="10" t="s">
        <v>72</v>
      </c>
      <c r="H623" s="10" t="s">
        <v>65</v>
      </c>
      <c r="I623" s="10" t="s">
        <v>92</v>
      </c>
      <c r="J623" s="10" t="s">
        <v>963</v>
      </c>
      <c r="K623" s="10" t="s">
        <v>59</v>
      </c>
      <c r="L623" s="10" t="s">
        <v>67</v>
      </c>
      <c r="M623" s="10" t="s">
        <v>61</v>
      </c>
      <c r="N623" s="71">
        <v>43405</v>
      </c>
      <c r="O623" s="10">
        <v>13800</v>
      </c>
      <c r="P623" s="10">
        <v>27150</v>
      </c>
      <c r="Q623" s="11">
        <f t="shared" si="46"/>
        <v>13350</v>
      </c>
      <c r="R623" s="10">
        <v>48</v>
      </c>
      <c r="S623" s="11">
        <f t="shared" si="47"/>
        <v>1302657</v>
      </c>
      <c r="T623" s="12">
        <v>0.02</v>
      </c>
      <c r="U623" s="76" t="str">
        <f>IF(T623&lt;3%,"Low",IF('Main Data'!T623&lt;5%,"Mid",IF('Main Data'!T623&lt;8%,"High","Super")))</f>
        <v>Low</v>
      </c>
      <c r="V623" s="86" t="str">
        <f t="shared" si="48"/>
        <v>Qualified</v>
      </c>
    </row>
    <row r="624" spans="1:22" ht="15.75" customHeight="1" x14ac:dyDescent="0.3">
      <c r="A624" s="9" t="s">
        <v>1407</v>
      </c>
      <c r="B624" s="71">
        <v>43402</v>
      </c>
      <c r="C624" s="10">
        <f t="shared" si="45"/>
        <v>2018</v>
      </c>
      <c r="D624" s="10" t="s">
        <v>1408</v>
      </c>
      <c r="E624" s="10" t="s">
        <v>1271</v>
      </c>
      <c r="F624" s="10" t="s">
        <v>71</v>
      </c>
      <c r="G624" s="10" t="s">
        <v>106</v>
      </c>
      <c r="H624" s="10" t="s">
        <v>122</v>
      </c>
      <c r="I624" s="10" t="s">
        <v>57</v>
      </c>
      <c r="J624" s="10" t="s">
        <v>75</v>
      </c>
      <c r="K624" s="10" t="s">
        <v>59</v>
      </c>
      <c r="L624" s="10" t="s">
        <v>67</v>
      </c>
      <c r="M624" s="10" t="s">
        <v>61</v>
      </c>
      <c r="N624" s="71">
        <v>43402</v>
      </c>
      <c r="O624" s="10">
        <v>36150</v>
      </c>
      <c r="P624" s="10">
        <v>55650</v>
      </c>
      <c r="Q624" s="11">
        <f t="shared" si="46"/>
        <v>19500</v>
      </c>
      <c r="R624" s="10">
        <v>13</v>
      </c>
      <c r="S624" s="11">
        <f t="shared" si="47"/>
        <v>720111</v>
      </c>
      <c r="T624" s="12">
        <v>0.06</v>
      </c>
      <c r="U624" s="76" t="str">
        <f>IF(T624&lt;3%,"Low",IF('Main Data'!T624&lt;5%,"Mid",IF('Main Data'!T624&lt;8%,"High","Super")))</f>
        <v>High</v>
      </c>
      <c r="V624" s="86" t="str">
        <f t="shared" si="48"/>
        <v>Qualified</v>
      </c>
    </row>
    <row r="625" spans="1:22" ht="15.75" customHeight="1" x14ac:dyDescent="0.3">
      <c r="A625" s="9" t="s">
        <v>1409</v>
      </c>
      <c r="B625" s="71">
        <v>43403</v>
      </c>
      <c r="C625" s="10">
        <f t="shared" si="45"/>
        <v>2018</v>
      </c>
      <c r="D625" s="10" t="s">
        <v>550</v>
      </c>
      <c r="E625" s="10" t="s">
        <v>551</v>
      </c>
      <c r="F625" s="10" t="s">
        <v>71</v>
      </c>
      <c r="G625" s="10" t="s">
        <v>72</v>
      </c>
      <c r="H625" s="10" t="s">
        <v>112</v>
      </c>
      <c r="I625" s="10" t="s">
        <v>57</v>
      </c>
      <c r="J625" s="10" t="s">
        <v>530</v>
      </c>
      <c r="K625" s="10" t="s">
        <v>59</v>
      </c>
      <c r="L625" s="10" t="s">
        <v>136</v>
      </c>
      <c r="M625" s="10" t="s">
        <v>61</v>
      </c>
      <c r="N625" s="71">
        <v>43405</v>
      </c>
      <c r="O625" s="10">
        <v>37500</v>
      </c>
      <c r="P625" s="10">
        <v>85200</v>
      </c>
      <c r="Q625" s="11">
        <f t="shared" si="46"/>
        <v>47700</v>
      </c>
      <c r="R625" s="10">
        <v>21</v>
      </c>
      <c r="S625" s="11">
        <f t="shared" si="47"/>
        <v>1783236</v>
      </c>
      <c r="T625" s="12">
        <v>7.0000000000000007E-2</v>
      </c>
      <c r="U625" s="76" t="str">
        <f>IF(T625&lt;3%,"Low",IF('Main Data'!T625&lt;5%,"Mid",IF('Main Data'!T625&lt;8%,"High","Super")))</f>
        <v>High</v>
      </c>
      <c r="V625" s="86" t="str">
        <f t="shared" si="48"/>
        <v>Qualified</v>
      </c>
    </row>
    <row r="626" spans="1:22" ht="15.75" customHeight="1" x14ac:dyDescent="0.3">
      <c r="A626" s="9" t="s">
        <v>1410</v>
      </c>
      <c r="B626" s="71">
        <v>43403</v>
      </c>
      <c r="C626" s="10">
        <f t="shared" si="45"/>
        <v>2018</v>
      </c>
      <c r="D626" s="10" t="s">
        <v>78</v>
      </c>
      <c r="E626" s="10" t="s">
        <v>79</v>
      </c>
      <c r="F626" s="10" t="s">
        <v>54</v>
      </c>
      <c r="G626" s="10" t="s">
        <v>72</v>
      </c>
      <c r="H626" s="10" t="s">
        <v>56</v>
      </c>
      <c r="I626" s="10" t="s">
        <v>57</v>
      </c>
      <c r="J626" s="10" t="s">
        <v>446</v>
      </c>
      <c r="K626" s="10" t="s">
        <v>59</v>
      </c>
      <c r="L626" s="10" t="s">
        <v>60</v>
      </c>
      <c r="M626" s="10" t="s">
        <v>61</v>
      </c>
      <c r="N626" s="71">
        <v>43405</v>
      </c>
      <c r="O626" s="10">
        <v>33900</v>
      </c>
      <c r="P626" s="10">
        <v>53700</v>
      </c>
      <c r="Q626" s="11">
        <f t="shared" si="46"/>
        <v>19800</v>
      </c>
      <c r="R626" s="10">
        <v>43</v>
      </c>
      <c r="S626" s="11">
        <f t="shared" si="47"/>
        <v>2304804</v>
      </c>
      <c r="T626" s="12">
        <v>0.08</v>
      </c>
      <c r="U626" s="76" t="str">
        <f>IF(T626&lt;3%,"Low",IF('Main Data'!T626&lt;5%,"Mid",IF('Main Data'!T626&lt;8%,"High","Super")))</f>
        <v>Super</v>
      </c>
      <c r="V626" s="86" t="str">
        <f t="shared" si="48"/>
        <v>Qualified</v>
      </c>
    </row>
    <row r="627" spans="1:22" ht="15.75" customHeight="1" x14ac:dyDescent="0.3">
      <c r="A627" s="9" t="s">
        <v>1411</v>
      </c>
      <c r="B627" s="71">
        <v>43404</v>
      </c>
      <c r="C627" s="10">
        <f t="shared" si="45"/>
        <v>2018</v>
      </c>
      <c r="D627" s="10" t="s">
        <v>171</v>
      </c>
      <c r="E627" s="10" t="s">
        <v>172</v>
      </c>
      <c r="F627" s="10" t="s">
        <v>54</v>
      </c>
      <c r="G627" s="10" t="s">
        <v>106</v>
      </c>
      <c r="H627" s="10" t="s">
        <v>65</v>
      </c>
      <c r="I627" s="10" t="s">
        <v>117</v>
      </c>
      <c r="J627" s="10" t="s">
        <v>465</v>
      </c>
      <c r="K627" s="10" t="s">
        <v>59</v>
      </c>
      <c r="L627" s="10" t="s">
        <v>60</v>
      </c>
      <c r="M627" s="10" t="s">
        <v>61</v>
      </c>
      <c r="N627" s="71">
        <v>43405</v>
      </c>
      <c r="O627" s="10">
        <v>52500</v>
      </c>
      <c r="P627" s="10">
        <v>86100</v>
      </c>
      <c r="Q627" s="11">
        <f t="shared" si="46"/>
        <v>33600</v>
      </c>
      <c r="R627" s="10">
        <v>41</v>
      </c>
      <c r="S627" s="11">
        <f t="shared" si="47"/>
        <v>3523212</v>
      </c>
      <c r="T627" s="12">
        <v>0.08</v>
      </c>
      <c r="U627" s="76" t="str">
        <f>IF(T627&lt;3%,"Low",IF('Main Data'!T627&lt;5%,"Mid",IF('Main Data'!T627&lt;8%,"High","Super")))</f>
        <v>Super</v>
      </c>
      <c r="V627" s="86" t="str">
        <f t="shared" si="48"/>
        <v>Qualified</v>
      </c>
    </row>
    <row r="628" spans="1:22" ht="15.75" customHeight="1" x14ac:dyDescent="0.3">
      <c r="A628" s="9" t="s">
        <v>1412</v>
      </c>
      <c r="B628" s="71">
        <v>43405</v>
      </c>
      <c r="C628" s="10">
        <f t="shared" si="45"/>
        <v>2018</v>
      </c>
      <c r="D628" s="10" t="s">
        <v>495</v>
      </c>
      <c r="E628" s="10" t="s">
        <v>154</v>
      </c>
      <c r="F628" s="10" t="s">
        <v>71</v>
      </c>
      <c r="G628" s="10" t="s">
        <v>87</v>
      </c>
      <c r="H628" s="10" t="s">
        <v>155</v>
      </c>
      <c r="I628" s="10" t="s">
        <v>74</v>
      </c>
      <c r="J628" s="10" t="s">
        <v>691</v>
      </c>
      <c r="K628" s="10" t="s">
        <v>59</v>
      </c>
      <c r="L628" s="10" t="s">
        <v>136</v>
      </c>
      <c r="M628" s="10" t="s">
        <v>61</v>
      </c>
      <c r="N628" s="71">
        <v>43408</v>
      </c>
      <c r="O628" s="10">
        <v>61499.999999999993</v>
      </c>
      <c r="P628" s="10">
        <v>139650</v>
      </c>
      <c r="Q628" s="11">
        <f t="shared" si="46"/>
        <v>78150</v>
      </c>
      <c r="R628" s="10">
        <v>26</v>
      </c>
      <c r="S628" s="11">
        <f t="shared" si="47"/>
        <v>3622521</v>
      </c>
      <c r="T628" s="12">
        <v>0.06</v>
      </c>
      <c r="U628" s="76" t="str">
        <f>IF(T628&lt;3%,"Low",IF('Main Data'!T628&lt;5%,"Mid",IF('Main Data'!T628&lt;8%,"High","Super")))</f>
        <v>High</v>
      </c>
      <c r="V628" s="86" t="str">
        <f t="shared" si="48"/>
        <v>Qualified</v>
      </c>
    </row>
    <row r="629" spans="1:22" ht="15.75" customHeight="1" x14ac:dyDescent="0.3">
      <c r="A629" s="9" t="s">
        <v>1413</v>
      </c>
      <c r="B629" s="71">
        <v>43408</v>
      </c>
      <c r="C629" s="10">
        <f t="shared" si="45"/>
        <v>2018</v>
      </c>
      <c r="D629" s="10" t="s">
        <v>1414</v>
      </c>
      <c r="E629" s="10" t="s">
        <v>756</v>
      </c>
      <c r="F629" s="10" t="s">
        <v>71</v>
      </c>
      <c r="G629" s="10" t="s">
        <v>55</v>
      </c>
      <c r="H629" s="10" t="s">
        <v>146</v>
      </c>
      <c r="I629" s="10" t="s">
        <v>92</v>
      </c>
      <c r="J629" s="10" t="s">
        <v>190</v>
      </c>
      <c r="K629" s="10" t="s">
        <v>81</v>
      </c>
      <c r="L629" s="10" t="s">
        <v>60</v>
      </c>
      <c r="M629" s="10" t="s">
        <v>61</v>
      </c>
      <c r="N629" s="71">
        <v>43415</v>
      </c>
      <c r="O629" s="10">
        <v>480300.00000000006</v>
      </c>
      <c r="P629" s="10">
        <v>2287200</v>
      </c>
      <c r="Q629" s="11">
        <f t="shared" si="46"/>
        <v>1806900</v>
      </c>
      <c r="R629" s="10">
        <v>14</v>
      </c>
      <c r="S629" s="11">
        <f t="shared" si="47"/>
        <v>31952184</v>
      </c>
      <c r="T629" s="12">
        <v>0.03</v>
      </c>
      <c r="U629" s="76" t="str">
        <f>IF(T629&lt;3%,"Low",IF('Main Data'!T629&lt;5%,"Mid",IF('Main Data'!T629&lt;8%,"High","Super")))</f>
        <v>Mid</v>
      </c>
      <c r="V629" s="86" t="str">
        <f t="shared" si="48"/>
        <v>Qualified</v>
      </c>
    </row>
    <row r="630" spans="1:22" ht="15.75" customHeight="1" x14ac:dyDescent="0.3">
      <c r="A630" s="9" t="s">
        <v>1415</v>
      </c>
      <c r="B630" s="71">
        <v>43408</v>
      </c>
      <c r="C630" s="10">
        <f t="shared" si="45"/>
        <v>2018</v>
      </c>
      <c r="D630" s="10" t="s">
        <v>1416</v>
      </c>
      <c r="E630" s="10" t="s">
        <v>145</v>
      </c>
      <c r="F630" s="10" t="s">
        <v>71</v>
      </c>
      <c r="G630" s="10" t="s">
        <v>72</v>
      </c>
      <c r="H630" s="10" t="s">
        <v>146</v>
      </c>
      <c r="I630" s="10" t="s">
        <v>107</v>
      </c>
      <c r="J630" s="10" t="s">
        <v>510</v>
      </c>
      <c r="K630" s="10" t="s">
        <v>59</v>
      </c>
      <c r="L630" s="10" t="s">
        <v>67</v>
      </c>
      <c r="M630" s="10" t="s">
        <v>76</v>
      </c>
      <c r="N630" s="71">
        <v>43409</v>
      </c>
      <c r="O630" s="10">
        <v>49800</v>
      </c>
      <c r="P630" s="10">
        <v>77700</v>
      </c>
      <c r="Q630" s="11">
        <f t="shared" si="46"/>
        <v>27900</v>
      </c>
      <c r="R630" s="10">
        <v>1</v>
      </c>
      <c r="S630" s="11">
        <f t="shared" si="47"/>
        <v>77700</v>
      </c>
      <c r="T630" s="12">
        <v>0</v>
      </c>
      <c r="U630" s="76" t="str">
        <f>IF(T630&lt;3%,"Low",IF('Main Data'!T630&lt;5%,"Mid",IF('Main Data'!T630&lt;8%,"High","Super")))</f>
        <v>Low</v>
      </c>
      <c r="V630" s="86" t="str">
        <f t="shared" si="48"/>
        <v>Not Qualified</v>
      </c>
    </row>
    <row r="631" spans="1:22" ht="15.75" customHeight="1" x14ac:dyDescent="0.3">
      <c r="A631" s="9" t="s">
        <v>1417</v>
      </c>
      <c r="B631" s="71">
        <v>43408</v>
      </c>
      <c r="C631" s="10">
        <f t="shared" si="45"/>
        <v>2018</v>
      </c>
      <c r="D631" s="10" t="s">
        <v>330</v>
      </c>
      <c r="E631" s="10" t="s">
        <v>172</v>
      </c>
      <c r="F631" s="10" t="s">
        <v>54</v>
      </c>
      <c r="G631" s="10" t="s">
        <v>87</v>
      </c>
      <c r="H631" s="10" t="s">
        <v>65</v>
      </c>
      <c r="I631" s="10" t="s">
        <v>74</v>
      </c>
      <c r="J631" s="10" t="s">
        <v>265</v>
      </c>
      <c r="K631" s="10" t="s">
        <v>59</v>
      </c>
      <c r="L631" s="10" t="s">
        <v>60</v>
      </c>
      <c r="M631" s="10" t="s">
        <v>61</v>
      </c>
      <c r="N631" s="71">
        <v>43409</v>
      </c>
      <c r="O631" s="10">
        <v>17700</v>
      </c>
      <c r="P631" s="10">
        <v>28200</v>
      </c>
      <c r="Q631" s="11">
        <f t="shared" si="46"/>
        <v>10500</v>
      </c>
      <c r="R631" s="10">
        <v>8</v>
      </c>
      <c r="S631" s="11">
        <f t="shared" si="47"/>
        <v>224190</v>
      </c>
      <c r="T631" s="12">
        <v>0.05</v>
      </c>
      <c r="U631" s="76" t="str">
        <f>IF(T631&lt;3%,"Low",IF('Main Data'!T631&lt;5%,"Mid",IF('Main Data'!T631&lt;8%,"High","Super")))</f>
        <v>High</v>
      </c>
      <c r="V631" s="86" t="str">
        <f t="shared" si="48"/>
        <v>Not Qualified</v>
      </c>
    </row>
    <row r="632" spans="1:22" ht="15.75" customHeight="1" x14ac:dyDescent="0.3">
      <c r="A632" s="9" t="s">
        <v>1418</v>
      </c>
      <c r="B632" s="71">
        <v>43409</v>
      </c>
      <c r="C632" s="10">
        <f t="shared" si="45"/>
        <v>2018</v>
      </c>
      <c r="D632" s="10" t="s">
        <v>1419</v>
      </c>
      <c r="E632" s="10" t="s">
        <v>116</v>
      </c>
      <c r="F632" s="10" t="s">
        <v>54</v>
      </c>
      <c r="G632" s="10" t="s">
        <v>55</v>
      </c>
      <c r="H632" s="10" t="s">
        <v>65</v>
      </c>
      <c r="I632" s="10" t="s">
        <v>57</v>
      </c>
      <c r="J632" s="10" t="s">
        <v>1061</v>
      </c>
      <c r="K632" s="10" t="s">
        <v>59</v>
      </c>
      <c r="L632" s="10" t="s">
        <v>60</v>
      </c>
      <c r="M632" s="10" t="s">
        <v>61</v>
      </c>
      <c r="N632" s="71">
        <v>43411</v>
      </c>
      <c r="O632" s="10">
        <v>17850</v>
      </c>
      <c r="P632" s="10">
        <v>29700</v>
      </c>
      <c r="Q632" s="11">
        <f t="shared" si="46"/>
        <v>11850</v>
      </c>
      <c r="R632" s="10">
        <v>21</v>
      </c>
      <c r="S632" s="11">
        <f t="shared" si="47"/>
        <v>623403</v>
      </c>
      <c r="T632" s="12">
        <v>0.01</v>
      </c>
      <c r="U632" s="76" t="str">
        <f>IF(T632&lt;3%,"Low",IF('Main Data'!T632&lt;5%,"Mid",IF('Main Data'!T632&lt;8%,"High","Super")))</f>
        <v>Low</v>
      </c>
      <c r="V632" s="86" t="str">
        <f t="shared" si="48"/>
        <v>Qualified</v>
      </c>
    </row>
    <row r="633" spans="1:22" ht="15.75" customHeight="1" x14ac:dyDescent="0.3">
      <c r="A633" s="9" t="s">
        <v>1420</v>
      </c>
      <c r="B633" s="71">
        <v>43409</v>
      </c>
      <c r="C633" s="10">
        <f t="shared" si="45"/>
        <v>2018</v>
      </c>
      <c r="D633" s="10" t="s">
        <v>910</v>
      </c>
      <c r="E633" s="10" t="s">
        <v>393</v>
      </c>
      <c r="F633" s="10" t="s">
        <v>71</v>
      </c>
      <c r="G633" s="10" t="s">
        <v>72</v>
      </c>
      <c r="H633" s="10" t="s">
        <v>122</v>
      </c>
      <c r="I633" s="10" t="s">
        <v>57</v>
      </c>
      <c r="J633" s="10" t="s">
        <v>629</v>
      </c>
      <c r="K633" s="10" t="s">
        <v>59</v>
      </c>
      <c r="L633" s="10" t="s">
        <v>67</v>
      </c>
      <c r="M633" s="10" t="s">
        <v>61</v>
      </c>
      <c r="N633" s="71">
        <v>43411</v>
      </c>
      <c r="O633" s="10">
        <v>26400</v>
      </c>
      <c r="P633" s="10">
        <v>44100</v>
      </c>
      <c r="Q633" s="11">
        <f t="shared" si="46"/>
        <v>17700</v>
      </c>
      <c r="R633" s="10">
        <v>35</v>
      </c>
      <c r="S633" s="11">
        <f t="shared" si="47"/>
        <v>1539531</v>
      </c>
      <c r="T633" s="12">
        <v>0.09</v>
      </c>
      <c r="U633" s="76" t="str">
        <f>IF(T633&lt;3%,"Low",IF('Main Data'!T633&lt;5%,"Mid",IF('Main Data'!T633&lt;8%,"High","Super")))</f>
        <v>Super</v>
      </c>
      <c r="V633" s="86" t="str">
        <f t="shared" si="48"/>
        <v>Qualified</v>
      </c>
    </row>
    <row r="634" spans="1:22" ht="15.75" customHeight="1" x14ac:dyDescent="0.3">
      <c r="A634" s="9" t="s">
        <v>1421</v>
      </c>
      <c r="B634" s="71">
        <v>43410</v>
      </c>
      <c r="C634" s="10">
        <f t="shared" si="45"/>
        <v>2018</v>
      </c>
      <c r="D634" s="10" t="s">
        <v>1422</v>
      </c>
      <c r="E634" s="10" t="s">
        <v>319</v>
      </c>
      <c r="F634" s="10" t="s">
        <v>54</v>
      </c>
      <c r="G634" s="10" t="s">
        <v>55</v>
      </c>
      <c r="H634" s="10" t="s">
        <v>56</v>
      </c>
      <c r="I634" s="10" t="s">
        <v>57</v>
      </c>
      <c r="J634" s="10" t="s">
        <v>917</v>
      </c>
      <c r="K634" s="10" t="s">
        <v>59</v>
      </c>
      <c r="L634" s="10" t="s">
        <v>67</v>
      </c>
      <c r="M634" s="10" t="s">
        <v>76</v>
      </c>
      <c r="N634" s="71">
        <v>43411</v>
      </c>
      <c r="O634" s="10">
        <v>28200</v>
      </c>
      <c r="P634" s="10">
        <v>47100</v>
      </c>
      <c r="Q634" s="11">
        <f t="shared" si="46"/>
        <v>18900</v>
      </c>
      <c r="R634" s="10">
        <v>43</v>
      </c>
      <c r="S634" s="11">
        <f t="shared" si="47"/>
        <v>2022003</v>
      </c>
      <c r="T634" s="12">
        <v>7.0000000000000007E-2</v>
      </c>
      <c r="U634" s="76" t="str">
        <f>IF(T634&lt;3%,"Low",IF('Main Data'!T634&lt;5%,"Mid",IF('Main Data'!T634&lt;8%,"High","Super")))</f>
        <v>High</v>
      </c>
      <c r="V634" s="86" t="str">
        <f t="shared" si="48"/>
        <v>Qualified</v>
      </c>
    </row>
    <row r="635" spans="1:22" ht="15.75" customHeight="1" x14ac:dyDescent="0.3">
      <c r="A635" s="9" t="s">
        <v>1423</v>
      </c>
      <c r="B635" s="71">
        <v>43410</v>
      </c>
      <c r="C635" s="10">
        <f t="shared" si="45"/>
        <v>2018</v>
      </c>
      <c r="D635" s="10" t="s">
        <v>1422</v>
      </c>
      <c r="E635" s="10" t="s">
        <v>319</v>
      </c>
      <c r="F635" s="10" t="s">
        <v>54</v>
      </c>
      <c r="G635" s="10" t="s">
        <v>55</v>
      </c>
      <c r="H635" s="10" t="s">
        <v>56</v>
      </c>
      <c r="I635" s="10" t="s">
        <v>57</v>
      </c>
      <c r="J635" s="10" t="s">
        <v>450</v>
      </c>
      <c r="K635" s="10" t="s">
        <v>59</v>
      </c>
      <c r="L635" s="10" t="s">
        <v>136</v>
      </c>
      <c r="M635" s="10" t="s">
        <v>61</v>
      </c>
      <c r="N635" s="71">
        <v>43412</v>
      </c>
      <c r="O635" s="10">
        <v>21900</v>
      </c>
      <c r="P635" s="10">
        <v>53550</v>
      </c>
      <c r="Q635" s="11">
        <f t="shared" si="46"/>
        <v>31650</v>
      </c>
      <c r="R635" s="10">
        <v>19</v>
      </c>
      <c r="S635" s="11">
        <f t="shared" si="47"/>
        <v>1013166</v>
      </c>
      <c r="T635" s="12">
        <v>0.08</v>
      </c>
      <c r="U635" s="76" t="str">
        <f>IF(T635&lt;3%,"Low",IF('Main Data'!T635&lt;5%,"Mid",IF('Main Data'!T635&lt;8%,"High","Super")))</f>
        <v>Super</v>
      </c>
      <c r="V635" s="86" t="str">
        <f t="shared" si="48"/>
        <v>Qualified</v>
      </c>
    </row>
    <row r="636" spans="1:22" ht="15.75" customHeight="1" x14ac:dyDescent="0.3">
      <c r="A636" s="9" t="s">
        <v>1424</v>
      </c>
      <c r="B636" s="71">
        <v>43410</v>
      </c>
      <c r="C636" s="10">
        <f t="shared" si="45"/>
        <v>2018</v>
      </c>
      <c r="D636" s="10" t="s">
        <v>1309</v>
      </c>
      <c r="E636" s="10" t="s">
        <v>449</v>
      </c>
      <c r="F636" s="10" t="s">
        <v>54</v>
      </c>
      <c r="G636" s="10" t="s">
        <v>55</v>
      </c>
      <c r="H636" s="10" t="s">
        <v>56</v>
      </c>
      <c r="I636" s="10" t="s">
        <v>74</v>
      </c>
      <c r="J636" s="10" t="s">
        <v>367</v>
      </c>
      <c r="K636" s="10" t="s">
        <v>59</v>
      </c>
      <c r="L636" s="10" t="s">
        <v>60</v>
      </c>
      <c r="M636" s="10" t="s">
        <v>61</v>
      </c>
      <c r="N636" s="71">
        <v>43413</v>
      </c>
      <c r="O636" s="10">
        <v>29700</v>
      </c>
      <c r="P636" s="10">
        <v>47250</v>
      </c>
      <c r="Q636" s="11">
        <f t="shared" si="46"/>
        <v>17550</v>
      </c>
      <c r="R636" s="10">
        <v>17</v>
      </c>
      <c r="S636" s="11">
        <f t="shared" si="47"/>
        <v>800887.5</v>
      </c>
      <c r="T636" s="12">
        <v>0.05</v>
      </c>
      <c r="U636" s="76" t="str">
        <f>IF(T636&lt;3%,"Low",IF('Main Data'!T636&lt;5%,"Mid",IF('Main Data'!T636&lt;8%,"High","Super")))</f>
        <v>High</v>
      </c>
      <c r="V636" s="86" t="str">
        <f t="shared" si="48"/>
        <v>Qualified</v>
      </c>
    </row>
    <row r="637" spans="1:22" ht="15.75" customHeight="1" x14ac:dyDescent="0.3">
      <c r="A637" s="9" t="s">
        <v>1425</v>
      </c>
      <c r="B637" s="71">
        <v>43411</v>
      </c>
      <c r="C637" s="10">
        <f t="shared" si="45"/>
        <v>2018</v>
      </c>
      <c r="D637" s="10" t="s">
        <v>192</v>
      </c>
      <c r="E637" s="10" t="s">
        <v>193</v>
      </c>
      <c r="F637" s="10" t="s">
        <v>71</v>
      </c>
      <c r="G637" s="10" t="s">
        <v>87</v>
      </c>
      <c r="H637" s="10" t="s">
        <v>194</v>
      </c>
      <c r="I637" s="10" t="s">
        <v>117</v>
      </c>
      <c r="J637" s="10" t="s">
        <v>142</v>
      </c>
      <c r="K637" s="10" t="s">
        <v>59</v>
      </c>
      <c r="L637" s="10" t="s">
        <v>60</v>
      </c>
      <c r="M637" s="10" t="s">
        <v>76</v>
      </c>
      <c r="N637" s="71">
        <v>43412</v>
      </c>
      <c r="O637" s="10">
        <v>68850</v>
      </c>
      <c r="P637" s="10">
        <v>109200</v>
      </c>
      <c r="Q637" s="11">
        <f t="shared" si="46"/>
        <v>40350</v>
      </c>
      <c r="R637" s="10">
        <v>20</v>
      </c>
      <c r="S637" s="11">
        <f t="shared" si="47"/>
        <v>2173080</v>
      </c>
      <c r="T637" s="12">
        <v>0.1</v>
      </c>
      <c r="U637" s="76" t="str">
        <f>IF(T637&lt;3%,"Low",IF('Main Data'!T637&lt;5%,"Mid",IF('Main Data'!T637&lt;8%,"High","Super")))</f>
        <v>Super</v>
      </c>
      <c r="V637" s="86" t="str">
        <f t="shared" si="48"/>
        <v>Qualified</v>
      </c>
    </row>
    <row r="638" spans="1:22" ht="15.75" customHeight="1" x14ac:dyDescent="0.3">
      <c r="A638" s="9" t="s">
        <v>1426</v>
      </c>
      <c r="B638" s="71">
        <v>43411</v>
      </c>
      <c r="C638" s="10">
        <f t="shared" si="45"/>
        <v>2018</v>
      </c>
      <c r="D638" s="10" t="s">
        <v>1050</v>
      </c>
      <c r="E638" s="10" t="s">
        <v>1051</v>
      </c>
      <c r="F638" s="10" t="s">
        <v>71</v>
      </c>
      <c r="G638" s="10" t="s">
        <v>72</v>
      </c>
      <c r="H638" s="10" t="s">
        <v>122</v>
      </c>
      <c r="I638" s="10" t="s">
        <v>57</v>
      </c>
      <c r="J638" s="10" t="s">
        <v>588</v>
      </c>
      <c r="K638" s="10" t="s">
        <v>59</v>
      </c>
      <c r="L638" s="10" t="s">
        <v>60</v>
      </c>
      <c r="M638" s="10" t="s">
        <v>61</v>
      </c>
      <c r="N638" s="71">
        <v>43411</v>
      </c>
      <c r="O638" s="10">
        <v>67950</v>
      </c>
      <c r="P638" s="10">
        <v>109500</v>
      </c>
      <c r="Q638" s="11">
        <f t="shared" si="46"/>
        <v>41550</v>
      </c>
      <c r="R638" s="10">
        <v>12</v>
      </c>
      <c r="S638" s="11">
        <f t="shared" si="47"/>
        <v>1310715</v>
      </c>
      <c r="T638" s="12">
        <v>0.03</v>
      </c>
      <c r="U638" s="76" t="str">
        <f>IF(T638&lt;3%,"Low",IF('Main Data'!T638&lt;5%,"Mid",IF('Main Data'!T638&lt;8%,"High","Super")))</f>
        <v>Mid</v>
      </c>
      <c r="V638" s="86" t="str">
        <f t="shared" si="48"/>
        <v>Qualified</v>
      </c>
    </row>
    <row r="639" spans="1:22" ht="15.75" customHeight="1" x14ac:dyDescent="0.3">
      <c r="A639" s="9" t="s">
        <v>1427</v>
      </c>
      <c r="B639" s="71">
        <v>43412</v>
      </c>
      <c r="C639" s="10">
        <f t="shared" si="45"/>
        <v>2018</v>
      </c>
      <c r="D639" s="10" t="s">
        <v>1162</v>
      </c>
      <c r="E639" s="10" t="s">
        <v>180</v>
      </c>
      <c r="F639" s="10" t="s">
        <v>54</v>
      </c>
      <c r="G639" s="10" t="s">
        <v>106</v>
      </c>
      <c r="H639" s="10" t="s">
        <v>65</v>
      </c>
      <c r="I639" s="10" t="s">
        <v>92</v>
      </c>
      <c r="J639" s="10" t="s">
        <v>468</v>
      </c>
      <c r="K639" s="10" t="s">
        <v>59</v>
      </c>
      <c r="L639" s="10" t="s">
        <v>67</v>
      </c>
      <c r="M639" s="10" t="s">
        <v>76</v>
      </c>
      <c r="N639" s="71">
        <v>43416</v>
      </c>
      <c r="O639" s="10">
        <v>13950</v>
      </c>
      <c r="P639" s="10">
        <v>22200</v>
      </c>
      <c r="Q639" s="11">
        <f t="shared" si="46"/>
        <v>8250</v>
      </c>
      <c r="R639" s="10">
        <v>37</v>
      </c>
      <c r="S639" s="11">
        <f t="shared" si="47"/>
        <v>820512</v>
      </c>
      <c r="T639" s="12">
        <v>0.04</v>
      </c>
      <c r="U639" s="76" t="str">
        <f>IF(T639&lt;3%,"Low",IF('Main Data'!T639&lt;5%,"Mid",IF('Main Data'!T639&lt;8%,"High","Super")))</f>
        <v>Mid</v>
      </c>
      <c r="V639" s="86" t="str">
        <f t="shared" si="48"/>
        <v>Qualified</v>
      </c>
    </row>
    <row r="640" spans="1:22" ht="15.75" customHeight="1" x14ac:dyDescent="0.3">
      <c r="A640" s="9" t="s">
        <v>1428</v>
      </c>
      <c r="B640" s="71">
        <v>43412</v>
      </c>
      <c r="C640" s="10">
        <f t="shared" si="45"/>
        <v>2018</v>
      </c>
      <c r="D640" s="10" t="s">
        <v>1162</v>
      </c>
      <c r="E640" s="10" t="s">
        <v>180</v>
      </c>
      <c r="F640" s="10" t="s">
        <v>54</v>
      </c>
      <c r="G640" s="10" t="s">
        <v>106</v>
      </c>
      <c r="H640" s="10" t="s">
        <v>65</v>
      </c>
      <c r="I640" s="10" t="s">
        <v>92</v>
      </c>
      <c r="J640" s="10" t="s">
        <v>349</v>
      </c>
      <c r="K640" s="10" t="s">
        <v>59</v>
      </c>
      <c r="L640" s="10" t="s">
        <v>67</v>
      </c>
      <c r="M640" s="10" t="s">
        <v>61</v>
      </c>
      <c r="N640" s="71">
        <v>43417</v>
      </c>
      <c r="O640" s="10">
        <v>166650</v>
      </c>
      <c r="P640" s="10">
        <v>297600</v>
      </c>
      <c r="Q640" s="11">
        <f t="shared" si="46"/>
        <v>130950</v>
      </c>
      <c r="R640" s="10">
        <v>28</v>
      </c>
      <c r="S640" s="11">
        <f t="shared" si="47"/>
        <v>8308992</v>
      </c>
      <c r="T640" s="12">
        <v>0.08</v>
      </c>
      <c r="U640" s="76" t="str">
        <f>IF(T640&lt;3%,"Low",IF('Main Data'!T640&lt;5%,"Mid",IF('Main Data'!T640&lt;8%,"High","Super")))</f>
        <v>Super</v>
      </c>
      <c r="V640" s="86" t="str">
        <f t="shared" si="48"/>
        <v>Qualified</v>
      </c>
    </row>
    <row r="641" spans="1:22" ht="15.75" customHeight="1" x14ac:dyDescent="0.3">
      <c r="A641" s="9" t="s">
        <v>1429</v>
      </c>
      <c r="B641" s="71">
        <v>43414</v>
      </c>
      <c r="C641" s="10">
        <f t="shared" si="45"/>
        <v>2018</v>
      </c>
      <c r="D641" s="10" t="s">
        <v>1430</v>
      </c>
      <c r="E641" s="10" t="s">
        <v>340</v>
      </c>
      <c r="F641" s="10" t="s">
        <v>54</v>
      </c>
      <c r="G641" s="10" t="s">
        <v>72</v>
      </c>
      <c r="H641" s="10" t="s">
        <v>65</v>
      </c>
      <c r="I641" s="10" t="s">
        <v>57</v>
      </c>
      <c r="J641" s="10" t="s">
        <v>442</v>
      </c>
      <c r="K641" s="10" t="s">
        <v>59</v>
      </c>
      <c r="L641" s="10" t="s">
        <v>67</v>
      </c>
      <c r="M641" s="10" t="s">
        <v>61</v>
      </c>
      <c r="N641" s="71">
        <v>43416</v>
      </c>
      <c r="O641" s="10">
        <v>22950</v>
      </c>
      <c r="P641" s="10">
        <v>41700</v>
      </c>
      <c r="Q641" s="11">
        <f t="shared" si="46"/>
        <v>18750</v>
      </c>
      <c r="R641" s="10">
        <v>38</v>
      </c>
      <c r="S641" s="11">
        <f t="shared" si="47"/>
        <v>1580430</v>
      </c>
      <c r="T641" s="12">
        <v>0.1</v>
      </c>
      <c r="U641" s="76" t="str">
        <f>IF(T641&lt;3%,"Low",IF('Main Data'!T641&lt;5%,"Mid",IF('Main Data'!T641&lt;8%,"High","Super")))</f>
        <v>Super</v>
      </c>
      <c r="V641" s="86" t="str">
        <f t="shared" si="48"/>
        <v>Qualified</v>
      </c>
    </row>
    <row r="642" spans="1:22" ht="15.75" customHeight="1" x14ac:dyDescent="0.3">
      <c r="A642" s="9" t="s">
        <v>1431</v>
      </c>
      <c r="B642" s="71">
        <v>43414</v>
      </c>
      <c r="C642" s="10">
        <f t="shared" si="45"/>
        <v>2018</v>
      </c>
      <c r="D642" s="10" t="s">
        <v>1432</v>
      </c>
      <c r="E642" s="10" t="s">
        <v>1433</v>
      </c>
      <c r="F642" s="10" t="s">
        <v>71</v>
      </c>
      <c r="G642" s="10" t="s">
        <v>55</v>
      </c>
      <c r="H642" s="10" t="s">
        <v>194</v>
      </c>
      <c r="I642" s="10" t="s">
        <v>107</v>
      </c>
      <c r="J642" s="10" t="s">
        <v>108</v>
      </c>
      <c r="K642" s="10" t="s">
        <v>59</v>
      </c>
      <c r="L642" s="10" t="s">
        <v>60</v>
      </c>
      <c r="M642" s="10" t="s">
        <v>61</v>
      </c>
      <c r="N642" s="71">
        <v>43415</v>
      </c>
      <c r="O642" s="10">
        <v>814350</v>
      </c>
      <c r="P642" s="10">
        <v>1357200</v>
      </c>
      <c r="Q642" s="11">
        <f t="shared" si="46"/>
        <v>542850</v>
      </c>
      <c r="R642" s="10">
        <v>15</v>
      </c>
      <c r="S642" s="11">
        <f t="shared" si="47"/>
        <v>20344428</v>
      </c>
      <c r="T642" s="12">
        <v>0.01</v>
      </c>
      <c r="U642" s="76" t="str">
        <f>IF(T642&lt;3%,"Low",IF('Main Data'!T642&lt;5%,"Mid",IF('Main Data'!T642&lt;8%,"High","Super")))</f>
        <v>Low</v>
      </c>
      <c r="V642" s="86" t="str">
        <f t="shared" si="48"/>
        <v>Qualified</v>
      </c>
    </row>
    <row r="643" spans="1:22" ht="15.75" customHeight="1" x14ac:dyDescent="0.3">
      <c r="A643" s="9" t="s">
        <v>1434</v>
      </c>
      <c r="B643" s="71">
        <v>43415</v>
      </c>
      <c r="C643" s="10">
        <f t="shared" si="45"/>
        <v>2018</v>
      </c>
      <c r="D643" s="10" t="s">
        <v>1435</v>
      </c>
      <c r="E643" s="10" t="s">
        <v>159</v>
      </c>
      <c r="F643" s="10" t="s">
        <v>71</v>
      </c>
      <c r="G643" s="10" t="s">
        <v>55</v>
      </c>
      <c r="H643" s="10" t="s">
        <v>122</v>
      </c>
      <c r="I643" s="10" t="s">
        <v>57</v>
      </c>
      <c r="J643" s="10" t="s">
        <v>611</v>
      </c>
      <c r="K643" s="10" t="s">
        <v>59</v>
      </c>
      <c r="L643" s="10" t="s">
        <v>60</v>
      </c>
      <c r="M643" s="10" t="s">
        <v>76</v>
      </c>
      <c r="N643" s="71">
        <v>43416</v>
      </c>
      <c r="O643" s="10">
        <v>34350</v>
      </c>
      <c r="P643" s="10">
        <v>55350</v>
      </c>
      <c r="Q643" s="11">
        <f t="shared" si="46"/>
        <v>21000</v>
      </c>
      <c r="R643" s="10">
        <v>48</v>
      </c>
      <c r="S643" s="11">
        <f t="shared" si="47"/>
        <v>2651265</v>
      </c>
      <c r="T643" s="12">
        <v>0.1</v>
      </c>
      <c r="U643" s="76" t="str">
        <f>IF(T643&lt;3%,"Low",IF('Main Data'!T643&lt;5%,"Mid",IF('Main Data'!T643&lt;8%,"High","Super")))</f>
        <v>Super</v>
      </c>
      <c r="V643" s="86" t="str">
        <f t="shared" si="48"/>
        <v>Qualified</v>
      </c>
    </row>
    <row r="644" spans="1:22" ht="15.75" customHeight="1" x14ac:dyDescent="0.3">
      <c r="A644" s="9" t="s">
        <v>1436</v>
      </c>
      <c r="B644" s="71">
        <v>43415</v>
      </c>
      <c r="C644" s="10">
        <f t="shared" si="45"/>
        <v>2018</v>
      </c>
      <c r="D644" s="10" t="s">
        <v>763</v>
      </c>
      <c r="E644" s="10" t="s">
        <v>237</v>
      </c>
      <c r="F644" s="10" t="s">
        <v>71</v>
      </c>
      <c r="G644" s="10" t="s">
        <v>55</v>
      </c>
      <c r="H644" s="10" t="s">
        <v>112</v>
      </c>
      <c r="I644" s="10" t="s">
        <v>117</v>
      </c>
      <c r="J644" s="10" t="s">
        <v>942</v>
      </c>
      <c r="K644" s="10" t="s">
        <v>81</v>
      </c>
      <c r="L644" s="10" t="s">
        <v>60</v>
      </c>
      <c r="M644" s="10" t="s">
        <v>76</v>
      </c>
      <c r="N644" s="71">
        <v>43416</v>
      </c>
      <c r="O644" s="10">
        <v>220500</v>
      </c>
      <c r="P644" s="10">
        <v>449850</v>
      </c>
      <c r="Q644" s="11">
        <f t="shared" si="46"/>
        <v>229350</v>
      </c>
      <c r="R644" s="10">
        <v>27</v>
      </c>
      <c r="S644" s="11">
        <f t="shared" si="47"/>
        <v>12123457.5</v>
      </c>
      <c r="T644" s="12">
        <v>0.05</v>
      </c>
      <c r="U644" s="76" t="str">
        <f>IF(T644&lt;3%,"Low",IF('Main Data'!T644&lt;5%,"Mid",IF('Main Data'!T644&lt;8%,"High","Super")))</f>
        <v>High</v>
      </c>
      <c r="V644" s="86" t="str">
        <f t="shared" si="48"/>
        <v>Qualified</v>
      </c>
    </row>
    <row r="645" spans="1:22" ht="15.75" customHeight="1" x14ac:dyDescent="0.3">
      <c r="A645" s="9" t="s">
        <v>1437</v>
      </c>
      <c r="B645" s="71">
        <v>43417</v>
      </c>
      <c r="C645" s="10">
        <f t="shared" ref="C645:C708" si="49">YEAR(B645)</f>
        <v>2018</v>
      </c>
      <c r="D645" s="10" t="s">
        <v>414</v>
      </c>
      <c r="E645" s="10" t="s">
        <v>241</v>
      </c>
      <c r="F645" s="10" t="s">
        <v>71</v>
      </c>
      <c r="G645" s="10" t="s">
        <v>55</v>
      </c>
      <c r="H645" s="10" t="s">
        <v>146</v>
      </c>
      <c r="I645" s="10" t="s">
        <v>74</v>
      </c>
      <c r="J645" s="10" t="s">
        <v>526</v>
      </c>
      <c r="K645" s="10" t="s">
        <v>81</v>
      </c>
      <c r="L645" s="10" t="s">
        <v>60</v>
      </c>
      <c r="M645" s="10" t="s">
        <v>61</v>
      </c>
      <c r="N645" s="71">
        <v>43419</v>
      </c>
      <c r="O645" s="10">
        <v>631650</v>
      </c>
      <c r="P645" s="10">
        <v>1214700</v>
      </c>
      <c r="Q645" s="11">
        <f t="shared" ref="Q645:Q708" si="50">P645-O645</f>
        <v>583050</v>
      </c>
      <c r="R645" s="10">
        <v>22</v>
      </c>
      <c r="S645" s="11">
        <f t="shared" ref="S645:S708" si="51">(R645*P645)-(P645*T645)</f>
        <v>26601930</v>
      </c>
      <c r="T645" s="12">
        <v>0.1</v>
      </c>
      <c r="U645" s="76" t="str">
        <f>IF(T645&lt;3%,"Low",IF('Main Data'!T645&lt;5%,"Mid",IF('Main Data'!T645&lt;8%,"High","Super")))</f>
        <v>Super</v>
      </c>
      <c r="V645" s="86" t="str">
        <f t="shared" ref="V645:V708" si="52">IF(OR(R645&gt;10,S645&gt;2000000),"Qualified","Not Qualified")</f>
        <v>Qualified</v>
      </c>
    </row>
    <row r="646" spans="1:22" ht="15.75" customHeight="1" x14ac:dyDescent="0.3">
      <c r="A646" s="9" t="s">
        <v>1438</v>
      </c>
      <c r="B646" s="71">
        <v>43418</v>
      </c>
      <c r="C646" s="10">
        <f t="shared" si="49"/>
        <v>2018</v>
      </c>
      <c r="D646" s="10" t="s">
        <v>1439</v>
      </c>
      <c r="E646" s="10" t="s">
        <v>1440</v>
      </c>
      <c r="F646" s="10" t="s">
        <v>71</v>
      </c>
      <c r="G646" s="10" t="s">
        <v>55</v>
      </c>
      <c r="H646" s="10" t="s">
        <v>88</v>
      </c>
      <c r="I646" s="10" t="s">
        <v>107</v>
      </c>
      <c r="J646" s="10" t="s">
        <v>406</v>
      </c>
      <c r="K646" s="10" t="s">
        <v>81</v>
      </c>
      <c r="L646" s="10" t="s">
        <v>459</v>
      </c>
      <c r="M646" s="10" t="s">
        <v>61</v>
      </c>
      <c r="N646" s="71">
        <v>43420</v>
      </c>
      <c r="O646" s="10">
        <v>3240000</v>
      </c>
      <c r="P646" s="10">
        <v>6749850</v>
      </c>
      <c r="Q646" s="11">
        <f t="shared" si="50"/>
        <v>3509850</v>
      </c>
      <c r="R646" s="10">
        <v>29</v>
      </c>
      <c r="S646" s="11">
        <f t="shared" si="51"/>
        <v>195745650</v>
      </c>
      <c r="T646" s="12">
        <v>0</v>
      </c>
      <c r="U646" s="76" t="str">
        <f>IF(T646&lt;3%,"Low",IF('Main Data'!T646&lt;5%,"Mid",IF('Main Data'!T646&lt;8%,"High","Super")))</f>
        <v>Low</v>
      </c>
      <c r="V646" s="86" t="str">
        <f t="shared" si="52"/>
        <v>Qualified</v>
      </c>
    </row>
    <row r="647" spans="1:22" ht="15.75" customHeight="1" x14ac:dyDescent="0.3">
      <c r="A647" s="9" t="s">
        <v>1441</v>
      </c>
      <c r="B647" s="71">
        <v>43418</v>
      </c>
      <c r="C647" s="10">
        <f t="shared" si="49"/>
        <v>2018</v>
      </c>
      <c r="D647" s="10" t="s">
        <v>1442</v>
      </c>
      <c r="E647" s="10" t="s">
        <v>449</v>
      </c>
      <c r="F647" s="10" t="s">
        <v>54</v>
      </c>
      <c r="G647" s="10" t="s">
        <v>87</v>
      </c>
      <c r="H647" s="10" t="s">
        <v>65</v>
      </c>
      <c r="I647" s="10" t="s">
        <v>107</v>
      </c>
      <c r="J647" s="10" t="s">
        <v>287</v>
      </c>
      <c r="K647" s="10" t="s">
        <v>59</v>
      </c>
      <c r="L647" s="10" t="s">
        <v>60</v>
      </c>
      <c r="M647" s="10" t="s">
        <v>61</v>
      </c>
      <c r="N647" s="71">
        <v>43420</v>
      </c>
      <c r="O647" s="10">
        <v>185850</v>
      </c>
      <c r="P647" s="10">
        <v>299700</v>
      </c>
      <c r="Q647" s="11">
        <f t="shared" si="50"/>
        <v>113850</v>
      </c>
      <c r="R647" s="10">
        <v>44</v>
      </c>
      <c r="S647" s="11">
        <f t="shared" si="51"/>
        <v>13165821</v>
      </c>
      <c r="T647" s="12">
        <v>7.0000000000000007E-2</v>
      </c>
      <c r="U647" s="76" t="str">
        <f>IF(T647&lt;3%,"Low",IF('Main Data'!T647&lt;5%,"Mid",IF('Main Data'!T647&lt;8%,"High","Super")))</f>
        <v>High</v>
      </c>
      <c r="V647" s="86" t="str">
        <f t="shared" si="52"/>
        <v>Qualified</v>
      </c>
    </row>
    <row r="648" spans="1:22" ht="15.75" customHeight="1" x14ac:dyDescent="0.3">
      <c r="A648" s="9" t="s">
        <v>1443</v>
      </c>
      <c r="B648" s="71">
        <v>43419</v>
      </c>
      <c r="C648" s="10">
        <f t="shared" si="49"/>
        <v>2018</v>
      </c>
      <c r="D648" s="10" t="s">
        <v>1167</v>
      </c>
      <c r="E648" s="10" t="s">
        <v>485</v>
      </c>
      <c r="F648" s="10" t="s">
        <v>71</v>
      </c>
      <c r="G648" s="10" t="s">
        <v>72</v>
      </c>
      <c r="H648" s="10" t="s">
        <v>185</v>
      </c>
      <c r="I648" s="10" t="s">
        <v>92</v>
      </c>
      <c r="J648" s="10" t="s">
        <v>355</v>
      </c>
      <c r="K648" s="10" t="s">
        <v>59</v>
      </c>
      <c r="L648" s="10" t="s">
        <v>60</v>
      </c>
      <c r="M648" s="10" t="s">
        <v>61</v>
      </c>
      <c r="N648" s="71">
        <v>43424</v>
      </c>
      <c r="O648" s="10">
        <v>19950</v>
      </c>
      <c r="P648" s="10">
        <v>31200</v>
      </c>
      <c r="Q648" s="11">
        <f t="shared" si="50"/>
        <v>11250</v>
      </c>
      <c r="R648" s="10">
        <v>20</v>
      </c>
      <c r="S648" s="11">
        <f t="shared" si="51"/>
        <v>620880</v>
      </c>
      <c r="T648" s="12">
        <v>0.1</v>
      </c>
      <c r="U648" s="76" t="str">
        <f>IF(T648&lt;3%,"Low",IF('Main Data'!T648&lt;5%,"Mid",IF('Main Data'!T648&lt;8%,"High","Super")))</f>
        <v>Super</v>
      </c>
      <c r="V648" s="86" t="str">
        <f t="shared" si="52"/>
        <v>Qualified</v>
      </c>
    </row>
    <row r="649" spans="1:22" ht="15.75" customHeight="1" x14ac:dyDescent="0.3">
      <c r="A649" s="9" t="s">
        <v>1444</v>
      </c>
      <c r="B649" s="71">
        <v>43423</v>
      </c>
      <c r="C649" s="10">
        <f t="shared" si="49"/>
        <v>2018</v>
      </c>
      <c r="D649" s="10" t="s">
        <v>1270</v>
      </c>
      <c r="E649" s="10" t="s">
        <v>1271</v>
      </c>
      <c r="F649" s="10" t="s">
        <v>71</v>
      </c>
      <c r="G649" s="10" t="s">
        <v>72</v>
      </c>
      <c r="H649" s="10" t="s">
        <v>73</v>
      </c>
      <c r="I649" s="10" t="s">
        <v>74</v>
      </c>
      <c r="J649" s="10" t="s">
        <v>753</v>
      </c>
      <c r="K649" s="10" t="s">
        <v>59</v>
      </c>
      <c r="L649" s="10" t="s">
        <v>67</v>
      </c>
      <c r="M649" s="10" t="s">
        <v>61</v>
      </c>
      <c r="N649" s="71">
        <v>43424</v>
      </c>
      <c r="O649" s="10">
        <v>38850</v>
      </c>
      <c r="P649" s="10">
        <v>59700</v>
      </c>
      <c r="Q649" s="11">
        <f t="shared" si="50"/>
        <v>20850</v>
      </c>
      <c r="R649" s="10">
        <v>16</v>
      </c>
      <c r="S649" s="11">
        <f t="shared" si="51"/>
        <v>949827</v>
      </c>
      <c r="T649" s="12">
        <v>0.09</v>
      </c>
      <c r="U649" s="76" t="str">
        <f>IF(T649&lt;3%,"Low",IF('Main Data'!T649&lt;5%,"Mid",IF('Main Data'!T649&lt;8%,"High","Super")))</f>
        <v>Super</v>
      </c>
      <c r="V649" s="86" t="str">
        <f t="shared" si="52"/>
        <v>Qualified</v>
      </c>
    </row>
    <row r="650" spans="1:22" ht="15.75" customHeight="1" x14ac:dyDescent="0.3">
      <c r="A650" s="9" t="s">
        <v>1445</v>
      </c>
      <c r="B650" s="71">
        <v>43424</v>
      </c>
      <c r="C650" s="10">
        <f t="shared" si="49"/>
        <v>2018</v>
      </c>
      <c r="D650" s="10" t="s">
        <v>652</v>
      </c>
      <c r="E650" s="10" t="s">
        <v>445</v>
      </c>
      <c r="F650" s="10" t="s">
        <v>54</v>
      </c>
      <c r="G650" s="10" t="s">
        <v>72</v>
      </c>
      <c r="H650" s="10" t="s">
        <v>56</v>
      </c>
      <c r="I650" s="10" t="s">
        <v>57</v>
      </c>
      <c r="J650" s="10" t="s">
        <v>113</v>
      </c>
      <c r="K650" s="10" t="s">
        <v>59</v>
      </c>
      <c r="L650" s="10" t="s">
        <v>60</v>
      </c>
      <c r="M650" s="10" t="s">
        <v>76</v>
      </c>
      <c r="N650" s="71">
        <v>43425</v>
      </c>
      <c r="O650" s="10">
        <v>79950</v>
      </c>
      <c r="P650" s="10">
        <v>129000</v>
      </c>
      <c r="Q650" s="11">
        <f t="shared" si="50"/>
        <v>49050</v>
      </c>
      <c r="R650" s="10">
        <v>15</v>
      </c>
      <c r="S650" s="11">
        <f t="shared" si="51"/>
        <v>1929840</v>
      </c>
      <c r="T650" s="12">
        <v>0.04</v>
      </c>
      <c r="U650" s="76" t="str">
        <f>IF(T650&lt;3%,"Low",IF('Main Data'!T650&lt;5%,"Mid",IF('Main Data'!T650&lt;8%,"High","Super")))</f>
        <v>Mid</v>
      </c>
      <c r="V650" s="86" t="str">
        <f t="shared" si="52"/>
        <v>Qualified</v>
      </c>
    </row>
    <row r="651" spans="1:22" ht="15.75" customHeight="1" x14ac:dyDescent="0.3">
      <c r="A651" s="9" t="s">
        <v>1446</v>
      </c>
      <c r="B651" s="71">
        <v>43426</v>
      </c>
      <c r="C651" s="10">
        <f t="shared" si="49"/>
        <v>2018</v>
      </c>
      <c r="D651" s="10" t="s">
        <v>1447</v>
      </c>
      <c r="E651" s="10" t="s">
        <v>1160</v>
      </c>
      <c r="F651" s="10" t="s">
        <v>71</v>
      </c>
      <c r="G651" s="10" t="s">
        <v>106</v>
      </c>
      <c r="H651" s="10" t="s">
        <v>304</v>
      </c>
      <c r="I651" s="10" t="s">
        <v>107</v>
      </c>
      <c r="J651" s="10" t="s">
        <v>873</v>
      </c>
      <c r="K651" s="10" t="s">
        <v>59</v>
      </c>
      <c r="L651" s="10" t="s">
        <v>60</v>
      </c>
      <c r="M651" s="10" t="s">
        <v>61</v>
      </c>
      <c r="N651" s="71">
        <v>43427</v>
      </c>
      <c r="O651" s="10">
        <v>41400</v>
      </c>
      <c r="P651" s="10">
        <v>65700</v>
      </c>
      <c r="Q651" s="11">
        <f t="shared" si="50"/>
        <v>24300</v>
      </c>
      <c r="R651" s="10">
        <v>24</v>
      </c>
      <c r="S651" s="11">
        <f t="shared" si="51"/>
        <v>1575486</v>
      </c>
      <c r="T651" s="12">
        <v>0.02</v>
      </c>
      <c r="U651" s="76" t="str">
        <f>IF(T651&lt;3%,"Low",IF('Main Data'!T651&lt;5%,"Mid",IF('Main Data'!T651&lt;8%,"High","Super")))</f>
        <v>Low</v>
      </c>
      <c r="V651" s="86" t="str">
        <f t="shared" si="52"/>
        <v>Qualified</v>
      </c>
    </row>
    <row r="652" spans="1:22" ht="15.75" customHeight="1" x14ac:dyDescent="0.3">
      <c r="A652" s="9" t="s">
        <v>1448</v>
      </c>
      <c r="B652" s="71">
        <v>43426</v>
      </c>
      <c r="C652" s="10">
        <f t="shared" si="49"/>
        <v>2018</v>
      </c>
      <c r="D652" s="10" t="s">
        <v>1447</v>
      </c>
      <c r="E652" s="10" t="s">
        <v>1160</v>
      </c>
      <c r="F652" s="10" t="s">
        <v>71</v>
      </c>
      <c r="G652" s="10" t="s">
        <v>106</v>
      </c>
      <c r="H652" s="10" t="s">
        <v>304</v>
      </c>
      <c r="I652" s="10" t="s">
        <v>107</v>
      </c>
      <c r="J652" s="10" t="s">
        <v>691</v>
      </c>
      <c r="K652" s="10" t="s">
        <v>59</v>
      </c>
      <c r="L652" s="10" t="s">
        <v>136</v>
      </c>
      <c r="M652" s="10" t="s">
        <v>61</v>
      </c>
      <c r="N652" s="71">
        <v>43429</v>
      </c>
      <c r="O652" s="10">
        <v>61499.999999999993</v>
      </c>
      <c r="P652" s="10">
        <v>139650</v>
      </c>
      <c r="Q652" s="11">
        <f t="shared" si="50"/>
        <v>78150</v>
      </c>
      <c r="R652" s="10">
        <v>30</v>
      </c>
      <c r="S652" s="11">
        <f t="shared" si="51"/>
        <v>4185310.5</v>
      </c>
      <c r="T652" s="12">
        <v>0.03</v>
      </c>
      <c r="U652" s="76" t="str">
        <f>IF(T652&lt;3%,"Low",IF('Main Data'!T652&lt;5%,"Mid",IF('Main Data'!T652&lt;8%,"High","Super")))</f>
        <v>Mid</v>
      </c>
      <c r="V652" s="86" t="str">
        <f t="shared" si="52"/>
        <v>Qualified</v>
      </c>
    </row>
    <row r="653" spans="1:22" ht="15.75" customHeight="1" x14ac:dyDescent="0.3">
      <c r="A653" s="9" t="s">
        <v>1449</v>
      </c>
      <c r="B653" s="71">
        <v>43427</v>
      </c>
      <c r="C653" s="10">
        <f t="shared" si="49"/>
        <v>2018</v>
      </c>
      <c r="D653" s="10" t="s">
        <v>953</v>
      </c>
      <c r="E653" s="10" t="s">
        <v>387</v>
      </c>
      <c r="F653" s="10" t="s">
        <v>71</v>
      </c>
      <c r="G653" s="10" t="s">
        <v>87</v>
      </c>
      <c r="H653" s="10" t="s">
        <v>194</v>
      </c>
      <c r="I653" s="10" t="s">
        <v>57</v>
      </c>
      <c r="J653" s="10" t="s">
        <v>751</v>
      </c>
      <c r="K653" s="10" t="s">
        <v>81</v>
      </c>
      <c r="L653" s="10" t="s">
        <v>459</v>
      </c>
      <c r="M653" s="10" t="s">
        <v>61</v>
      </c>
      <c r="N653" s="71">
        <v>43428</v>
      </c>
      <c r="O653" s="10">
        <v>5669850</v>
      </c>
      <c r="P653" s="10">
        <v>8999850</v>
      </c>
      <c r="Q653" s="11">
        <f t="shared" si="50"/>
        <v>3330000</v>
      </c>
      <c r="R653" s="10">
        <v>46</v>
      </c>
      <c r="S653" s="11">
        <f t="shared" si="51"/>
        <v>413363110.5</v>
      </c>
      <c r="T653" s="12">
        <v>7.0000000000000007E-2</v>
      </c>
      <c r="U653" s="76" t="str">
        <f>IF(T653&lt;3%,"Low",IF('Main Data'!T653&lt;5%,"Mid",IF('Main Data'!T653&lt;8%,"High","Super")))</f>
        <v>High</v>
      </c>
      <c r="V653" s="86" t="str">
        <f t="shared" si="52"/>
        <v>Qualified</v>
      </c>
    </row>
    <row r="654" spans="1:22" ht="15.75" customHeight="1" x14ac:dyDescent="0.3">
      <c r="A654" s="9" t="s">
        <v>1450</v>
      </c>
      <c r="B654" s="71">
        <v>43427</v>
      </c>
      <c r="C654" s="10">
        <f t="shared" si="49"/>
        <v>2018</v>
      </c>
      <c r="D654" s="10" t="s">
        <v>1159</v>
      </c>
      <c r="E654" s="10" t="s">
        <v>1160</v>
      </c>
      <c r="F654" s="10" t="s">
        <v>71</v>
      </c>
      <c r="G654" s="10" t="s">
        <v>106</v>
      </c>
      <c r="H654" s="10" t="s">
        <v>304</v>
      </c>
      <c r="I654" s="10" t="s">
        <v>57</v>
      </c>
      <c r="J654" s="10" t="s">
        <v>629</v>
      </c>
      <c r="K654" s="10" t="s">
        <v>59</v>
      </c>
      <c r="L654" s="10" t="s">
        <v>67</v>
      </c>
      <c r="M654" s="10" t="s">
        <v>61</v>
      </c>
      <c r="N654" s="71">
        <v>43430</v>
      </c>
      <c r="O654" s="10">
        <v>26400</v>
      </c>
      <c r="P654" s="10">
        <v>44100</v>
      </c>
      <c r="Q654" s="11">
        <f t="shared" si="50"/>
        <v>17700</v>
      </c>
      <c r="R654" s="10">
        <v>39</v>
      </c>
      <c r="S654" s="11">
        <f t="shared" si="51"/>
        <v>1718136</v>
      </c>
      <c r="T654" s="12">
        <v>0.04</v>
      </c>
      <c r="U654" s="76" t="str">
        <f>IF(T654&lt;3%,"Low",IF('Main Data'!T654&lt;5%,"Mid",IF('Main Data'!T654&lt;8%,"High","Super")))</f>
        <v>Mid</v>
      </c>
      <c r="V654" s="86" t="str">
        <f t="shared" si="52"/>
        <v>Qualified</v>
      </c>
    </row>
    <row r="655" spans="1:22" ht="15.75" customHeight="1" x14ac:dyDescent="0.3">
      <c r="A655" s="9" t="s">
        <v>1451</v>
      </c>
      <c r="B655" s="71">
        <v>43427</v>
      </c>
      <c r="C655" s="10">
        <f t="shared" si="49"/>
        <v>2018</v>
      </c>
      <c r="D655" s="10" t="s">
        <v>1452</v>
      </c>
      <c r="E655" s="10" t="s">
        <v>165</v>
      </c>
      <c r="F655" s="10" t="s">
        <v>71</v>
      </c>
      <c r="G655" s="10" t="s">
        <v>87</v>
      </c>
      <c r="H655" s="10" t="s">
        <v>88</v>
      </c>
      <c r="I655" s="10" t="s">
        <v>57</v>
      </c>
      <c r="J655" s="10" t="s">
        <v>197</v>
      </c>
      <c r="K655" s="10" t="s">
        <v>81</v>
      </c>
      <c r="L655" s="10" t="s">
        <v>60</v>
      </c>
      <c r="M655" s="10" t="s">
        <v>76</v>
      </c>
      <c r="N655" s="71">
        <v>43428</v>
      </c>
      <c r="O655" s="10">
        <v>151050</v>
      </c>
      <c r="P655" s="10">
        <v>239700</v>
      </c>
      <c r="Q655" s="11">
        <f t="shared" si="50"/>
        <v>88650</v>
      </c>
      <c r="R655" s="10">
        <v>7</v>
      </c>
      <c r="S655" s="11">
        <f t="shared" si="51"/>
        <v>1668312</v>
      </c>
      <c r="T655" s="12">
        <v>0.04</v>
      </c>
      <c r="U655" s="76" t="str">
        <f>IF(T655&lt;3%,"Low",IF('Main Data'!T655&lt;5%,"Mid",IF('Main Data'!T655&lt;8%,"High","Super")))</f>
        <v>Mid</v>
      </c>
      <c r="V655" s="86" t="str">
        <f t="shared" si="52"/>
        <v>Not Qualified</v>
      </c>
    </row>
    <row r="656" spans="1:22" ht="15.75" customHeight="1" x14ac:dyDescent="0.3">
      <c r="A656" s="9" t="s">
        <v>1453</v>
      </c>
      <c r="B656" s="71">
        <v>43428</v>
      </c>
      <c r="C656" s="10">
        <f t="shared" si="49"/>
        <v>2018</v>
      </c>
      <c r="D656" s="10" t="s">
        <v>221</v>
      </c>
      <c r="E656" s="10" t="s">
        <v>222</v>
      </c>
      <c r="F656" s="10" t="s">
        <v>71</v>
      </c>
      <c r="G656" s="10" t="s">
        <v>72</v>
      </c>
      <c r="H656" s="10" t="s">
        <v>155</v>
      </c>
      <c r="I656" s="10" t="s">
        <v>107</v>
      </c>
      <c r="J656" s="10" t="s">
        <v>410</v>
      </c>
      <c r="K656" s="10" t="s">
        <v>81</v>
      </c>
      <c r="L656" s="10" t="s">
        <v>60</v>
      </c>
      <c r="M656" s="10" t="s">
        <v>61</v>
      </c>
      <c r="N656" s="71">
        <v>43431</v>
      </c>
      <c r="O656" s="10">
        <v>97650</v>
      </c>
      <c r="P656" s="10">
        <v>464700</v>
      </c>
      <c r="Q656" s="11">
        <f t="shared" si="50"/>
        <v>367050</v>
      </c>
      <c r="R656" s="10">
        <v>8</v>
      </c>
      <c r="S656" s="11">
        <f t="shared" si="51"/>
        <v>3689718</v>
      </c>
      <c r="T656" s="12">
        <v>0.06</v>
      </c>
      <c r="U656" s="76" t="str">
        <f>IF(T656&lt;3%,"Low",IF('Main Data'!T656&lt;5%,"Mid",IF('Main Data'!T656&lt;8%,"High","Super")))</f>
        <v>High</v>
      </c>
      <c r="V656" s="86" t="str">
        <f t="shared" si="52"/>
        <v>Qualified</v>
      </c>
    </row>
    <row r="657" spans="1:22" ht="15.75" customHeight="1" x14ac:dyDescent="0.3">
      <c r="A657" s="9" t="s">
        <v>1454</v>
      </c>
      <c r="B657" s="71">
        <v>43430</v>
      </c>
      <c r="C657" s="10">
        <f t="shared" si="49"/>
        <v>2018</v>
      </c>
      <c r="D657" s="10" t="s">
        <v>1455</v>
      </c>
      <c r="E657" s="10" t="s">
        <v>116</v>
      </c>
      <c r="F657" s="10" t="s">
        <v>54</v>
      </c>
      <c r="G657" s="10" t="s">
        <v>72</v>
      </c>
      <c r="H657" s="10" t="s">
        <v>65</v>
      </c>
      <c r="I657" s="10" t="s">
        <v>117</v>
      </c>
      <c r="J657" s="10" t="s">
        <v>248</v>
      </c>
      <c r="K657" s="10" t="s">
        <v>59</v>
      </c>
      <c r="L657" s="10" t="s">
        <v>67</v>
      </c>
      <c r="M657" s="10" t="s">
        <v>61</v>
      </c>
      <c r="N657" s="71">
        <v>43432</v>
      </c>
      <c r="O657" s="10">
        <v>56250</v>
      </c>
      <c r="P657" s="10">
        <v>106200</v>
      </c>
      <c r="Q657" s="11">
        <f t="shared" si="50"/>
        <v>49950</v>
      </c>
      <c r="R657" s="10">
        <v>48</v>
      </c>
      <c r="S657" s="11">
        <f t="shared" si="51"/>
        <v>5094414</v>
      </c>
      <c r="T657" s="12">
        <v>0.03</v>
      </c>
      <c r="U657" s="76" t="str">
        <f>IF(T657&lt;3%,"Low",IF('Main Data'!T657&lt;5%,"Mid",IF('Main Data'!T657&lt;8%,"High","Super")))</f>
        <v>Mid</v>
      </c>
      <c r="V657" s="86" t="str">
        <f t="shared" si="52"/>
        <v>Qualified</v>
      </c>
    </row>
    <row r="658" spans="1:22" ht="15.75" customHeight="1" x14ac:dyDescent="0.3">
      <c r="A658" s="9" t="s">
        <v>1456</v>
      </c>
      <c r="B658" s="71">
        <v>43431</v>
      </c>
      <c r="C658" s="10">
        <f t="shared" si="49"/>
        <v>2018</v>
      </c>
      <c r="D658" s="10" t="s">
        <v>325</v>
      </c>
      <c r="E658" s="10" t="s">
        <v>323</v>
      </c>
      <c r="F658" s="10" t="s">
        <v>71</v>
      </c>
      <c r="G658" s="10" t="s">
        <v>87</v>
      </c>
      <c r="H658" s="10" t="s">
        <v>194</v>
      </c>
      <c r="I658" s="10" t="s">
        <v>57</v>
      </c>
      <c r="J658" s="10" t="s">
        <v>465</v>
      </c>
      <c r="K658" s="10" t="s">
        <v>59</v>
      </c>
      <c r="L658" s="10" t="s">
        <v>60</v>
      </c>
      <c r="M658" s="10" t="s">
        <v>76</v>
      </c>
      <c r="N658" s="71">
        <v>43433</v>
      </c>
      <c r="O658" s="10">
        <v>52500</v>
      </c>
      <c r="P658" s="10">
        <v>86100</v>
      </c>
      <c r="Q658" s="11">
        <f t="shared" si="50"/>
        <v>33600</v>
      </c>
      <c r="R658" s="10">
        <v>32</v>
      </c>
      <c r="S658" s="11">
        <f t="shared" si="51"/>
        <v>2748312</v>
      </c>
      <c r="T658" s="12">
        <v>0.08</v>
      </c>
      <c r="U658" s="76" t="str">
        <f>IF(T658&lt;3%,"Low",IF('Main Data'!T658&lt;5%,"Mid",IF('Main Data'!T658&lt;8%,"High","Super")))</f>
        <v>Super</v>
      </c>
      <c r="V658" s="86" t="str">
        <f t="shared" si="52"/>
        <v>Qualified</v>
      </c>
    </row>
    <row r="659" spans="1:22" ht="15.75" customHeight="1" x14ac:dyDescent="0.3">
      <c r="A659" s="9" t="s">
        <v>1457</v>
      </c>
      <c r="B659" s="71">
        <v>43437</v>
      </c>
      <c r="C659" s="10">
        <f t="shared" si="49"/>
        <v>2018</v>
      </c>
      <c r="D659" s="10" t="s">
        <v>1439</v>
      </c>
      <c r="E659" s="10" t="s">
        <v>1440</v>
      </c>
      <c r="F659" s="10" t="s">
        <v>71</v>
      </c>
      <c r="G659" s="10" t="s">
        <v>55</v>
      </c>
      <c r="H659" s="10" t="s">
        <v>88</v>
      </c>
      <c r="I659" s="10" t="s">
        <v>107</v>
      </c>
      <c r="J659" s="10" t="s">
        <v>473</v>
      </c>
      <c r="K659" s="10" t="s">
        <v>59</v>
      </c>
      <c r="L659" s="10" t="s">
        <v>60</v>
      </c>
      <c r="M659" s="10" t="s">
        <v>61</v>
      </c>
      <c r="N659" s="71">
        <v>43439</v>
      </c>
      <c r="O659" s="10">
        <v>32700.000000000004</v>
      </c>
      <c r="P659" s="10">
        <v>52800</v>
      </c>
      <c r="Q659" s="11">
        <f t="shared" si="50"/>
        <v>20099.999999999996</v>
      </c>
      <c r="R659" s="10">
        <v>38</v>
      </c>
      <c r="S659" s="11">
        <f t="shared" si="51"/>
        <v>2001648</v>
      </c>
      <c r="T659" s="12">
        <v>0.09</v>
      </c>
      <c r="U659" s="76" t="str">
        <f>IF(T659&lt;3%,"Low",IF('Main Data'!T659&lt;5%,"Mid",IF('Main Data'!T659&lt;8%,"High","Super")))</f>
        <v>Super</v>
      </c>
      <c r="V659" s="86" t="str">
        <f t="shared" si="52"/>
        <v>Qualified</v>
      </c>
    </row>
    <row r="660" spans="1:22" ht="15.75" customHeight="1" x14ac:dyDescent="0.3">
      <c r="A660" s="9" t="s">
        <v>1458</v>
      </c>
      <c r="B660" s="71">
        <v>43438</v>
      </c>
      <c r="C660" s="10">
        <f t="shared" si="49"/>
        <v>2018</v>
      </c>
      <c r="D660" s="10" t="s">
        <v>1402</v>
      </c>
      <c r="E660" s="10" t="s">
        <v>724</v>
      </c>
      <c r="F660" s="10" t="s">
        <v>71</v>
      </c>
      <c r="G660" s="10" t="s">
        <v>55</v>
      </c>
      <c r="H660" s="10" t="s">
        <v>185</v>
      </c>
      <c r="I660" s="10" t="s">
        <v>92</v>
      </c>
      <c r="J660" s="10" t="s">
        <v>197</v>
      </c>
      <c r="K660" s="10" t="s">
        <v>81</v>
      </c>
      <c r="L660" s="10" t="s">
        <v>60</v>
      </c>
      <c r="M660" s="10" t="s">
        <v>61</v>
      </c>
      <c r="N660" s="71">
        <v>43443</v>
      </c>
      <c r="O660" s="10">
        <v>151050</v>
      </c>
      <c r="P660" s="10">
        <v>239700</v>
      </c>
      <c r="Q660" s="11">
        <f t="shared" si="50"/>
        <v>88650</v>
      </c>
      <c r="R660" s="10">
        <v>6</v>
      </c>
      <c r="S660" s="11">
        <f t="shared" si="51"/>
        <v>1414230</v>
      </c>
      <c r="T660" s="12">
        <v>0.1</v>
      </c>
      <c r="U660" s="76" t="str">
        <f>IF(T660&lt;3%,"Low",IF('Main Data'!T660&lt;5%,"Mid",IF('Main Data'!T660&lt;8%,"High","Super")))</f>
        <v>Super</v>
      </c>
      <c r="V660" s="86" t="str">
        <f t="shared" si="52"/>
        <v>Not Qualified</v>
      </c>
    </row>
    <row r="661" spans="1:22" ht="15.75" customHeight="1" x14ac:dyDescent="0.3">
      <c r="A661" s="9" t="s">
        <v>1459</v>
      </c>
      <c r="B661" s="71">
        <v>43439</v>
      </c>
      <c r="C661" s="10">
        <f t="shared" si="49"/>
        <v>2018</v>
      </c>
      <c r="D661" s="10" t="s">
        <v>1460</v>
      </c>
      <c r="E661" s="10" t="s">
        <v>927</v>
      </c>
      <c r="F661" s="10" t="s">
        <v>54</v>
      </c>
      <c r="G661" s="10" t="s">
        <v>106</v>
      </c>
      <c r="H661" s="10" t="s">
        <v>56</v>
      </c>
      <c r="I661" s="10" t="s">
        <v>92</v>
      </c>
      <c r="J661" s="10" t="s">
        <v>1285</v>
      </c>
      <c r="K661" s="10" t="s">
        <v>59</v>
      </c>
      <c r="L661" s="10" t="s">
        <v>60</v>
      </c>
      <c r="M661" s="10" t="s">
        <v>76</v>
      </c>
      <c r="N661" s="71">
        <v>43446</v>
      </c>
      <c r="O661" s="10">
        <v>52950</v>
      </c>
      <c r="P661" s="10">
        <v>129299.99999999999</v>
      </c>
      <c r="Q661" s="11">
        <f t="shared" si="50"/>
        <v>76349.999999999985</v>
      </c>
      <c r="R661" s="10">
        <v>8</v>
      </c>
      <c r="S661" s="11">
        <f t="shared" si="51"/>
        <v>1034399.9999999999</v>
      </c>
      <c r="T661" s="12">
        <v>0</v>
      </c>
      <c r="U661" s="76" t="str">
        <f>IF(T661&lt;3%,"Low",IF('Main Data'!T661&lt;5%,"Mid",IF('Main Data'!T661&lt;8%,"High","Super")))</f>
        <v>Low</v>
      </c>
      <c r="V661" s="86" t="str">
        <f t="shared" si="52"/>
        <v>Not Qualified</v>
      </c>
    </row>
    <row r="662" spans="1:22" ht="15.75" customHeight="1" x14ac:dyDescent="0.3">
      <c r="A662" s="9" t="s">
        <v>1461</v>
      </c>
      <c r="B662" s="71">
        <v>43440</v>
      </c>
      <c r="C662" s="10">
        <f t="shared" si="49"/>
        <v>2018</v>
      </c>
      <c r="D662" s="10" t="s">
        <v>934</v>
      </c>
      <c r="E662" s="10" t="s">
        <v>233</v>
      </c>
      <c r="F662" s="10" t="s">
        <v>54</v>
      </c>
      <c r="G662" s="10" t="s">
        <v>106</v>
      </c>
      <c r="H662" s="10" t="s">
        <v>65</v>
      </c>
      <c r="I662" s="10" t="s">
        <v>57</v>
      </c>
      <c r="J662" s="10" t="s">
        <v>854</v>
      </c>
      <c r="K662" s="10" t="s">
        <v>59</v>
      </c>
      <c r="L662" s="10" t="s">
        <v>60</v>
      </c>
      <c r="M662" s="10" t="s">
        <v>76</v>
      </c>
      <c r="N662" s="71">
        <v>43441</v>
      </c>
      <c r="O662" s="10">
        <v>1263300</v>
      </c>
      <c r="P662" s="10">
        <v>3158250</v>
      </c>
      <c r="Q662" s="11">
        <f t="shared" si="50"/>
        <v>1894950</v>
      </c>
      <c r="R662" s="10">
        <v>2</v>
      </c>
      <c r="S662" s="11">
        <f t="shared" si="51"/>
        <v>6158587.5</v>
      </c>
      <c r="T662" s="12">
        <v>0.05</v>
      </c>
      <c r="U662" s="76" t="str">
        <f>IF(T662&lt;3%,"Low",IF('Main Data'!T662&lt;5%,"Mid",IF('Main Data'!T662&lt;8%,"High","Super")))</f>
        <v>High</v>
      </c>
      <c r="V662" s="86" t="str">
        <f t="shared" si="52"/>
        <v>Qualified</v>
      </c>
    </row>
    <row r="663" spans="1:22" ht="15.75" customHeight="1" x14ac:dyDescent="0.3">
      <c r="A663" s="9" t="s">
        <v>1462</v>
      </c>
      <c r="B663" s="71">
        <v>43440</v>
      </c>
      <c r="C663" s="10">
        <f t="shared" si="49"/>
        <v>2018</v>
      </c>
      <c r="D663" s="10" t="s">
        <v>1463</v>
      </c>
      <c r="E663" s="10" t="s">
        <v>225</v>
      </c>
      <c r="F663" s="10" t="s">
        <v>71</v>
      </c>
      <c r="G663" s="10" t="s">
        <v>72</v>
      </c>
      <c r="H663" s="10" t="s">
        <v>155</v>
      </c>
      <c r="I663" s="10" t="s">
        <v>92</v>
      </c>
      <c r="J663" s="10" t="s">
        <v>894</v>
      </c>
      <c r="K663" s="10" t="s">
        <v>59</v>
      </c>
      <c r="L663" s="10" t="s">
        <v>67</v>
      </c>
      <c r="M663" s="10" t="s">
        <v>61</v>
      </c>
      <c r="N663" s="71">
        <v>43444</v>
      </c>
      <c r="O663" s="10">
        <v>16350.000000000002</v>
      </c>
      <c r="P663" s="10">
        <v>27300</v>
      </c>
      <c r="Q663" s="11">
        <f t="shared" si="50"/>
        <v>10949.999999999998</v>
      </c>
      <c r="R663" s="10">
        <v>42</v>
      </c>
      <c r="S663" s="11">
        <f t="shared" si="51"/>
        <v>1144416</v>
      </c>
      <c r="T663" s="12">
        <v>0.08</v>
      </c>
      <c r="U663" s="76" t="str">
        <f>IF(T663&lt;3%,"Low",IF('Main Data'!T663&lt;5%,"Mid",IF('Main Data'!T663&lt;8%,"High","Super")))</f>
        <v>Super</v>
      </c>
      <c r="V663" s="86" t="str">
        <f t="shared" si="52"/>
        <v>Qualified</v>
      </c>
    </row>
    <row r="664" spans="1:22" ht="15.75" customHeight="1" x14ac:dyDescent="0.3">
      <c r="A664" s="9" t="s">
        <v>1464</v>
      </c>
      <c r="B664" s="71">
        <v>43440</v>
      </c>
      <c r="C664" s="10">
        <f t="shared" si="49"/>
        <v>2018</v>
      </c>
      <c r="D664" s="10" t="s">
        <v>590</v>
      </c>
      <c r="E664" s="10" t="s">
        <v>579</v>
      </c>
      <c r="F664" s="10" t="s">
        <v>71</v>
      </c>
      <c r="G664" s="10" t="s">
        <v>106</v>
      </c>
      <c r="H664" s="10" t="s">
        <v>73</v>
      </c>
      <c r="I664" s="10" t="s">
        <v>74</v>
      </c>
      <c r="J664" s="10" t="s">
        <v>598</v>
      </c>
      <c r="K664" s="10" t="s">
        <v>59</v>
      </c>
      <c r="L664" s="10" t="s">
        <v>136</v>
      </c>
      <c r="M664" s="10" t="s">
        <v>61</v>
      </c>
      <c r="N664" s="71">
        <v>43442</v>
      </c>
      <c r="O664" s="10">
        <v>252000</v>
      </c>
      <c r="P664" s="10">
        <v>614550</v>
      </c>
      <c r="Q664" s="11">
        <f t="shared" si="50"/>
        <v>362550</v>
      </c>
      <c r="R664" s="10">
        <v>28</v>
      </c>
      <c r="S664" s="11">
        <f t="shared" si="51"/>
        <v>17182818</v>
      </c>
      <c r="T664" s="12">
        <v>0.04</v>
      </c>
      <c r="U664" s="76" t="str">
        <f>IF(T664&lt;3%,"Low",IF('Main Data'!T664&lt;5%,"Mid",IF('Main Data'!T664&lt;8%,"High","Super")))</f>
        <v>Mid</v>
      </c>
      <c r="V664" s="86" t="str">
        <f t="shared" si="52"/>
        <v>Qualified</v>
      </c>
    </row>
    <row r="665" spans="1:22" ht="15.75" customHeight="1" x14ac:dyDescent="0.3">
      <c r="A665" s="9" t="s">
        <v>1465</v>
      </c>
      <c r="B665" s="71">
        <v>43442</v>
      </c>
      <c r="C665" s="10">
        <f t="shared" si="49"/>
        <v>2018</v>
      </c>
      <c r="D665" s="10" t="s">
        <v>188</v>
      </c>
      <c r="E665" s="10" t="s">
        <v>189</v>
      </c>
      <c r="F665" s="10" t="s">
        <v>54</v>
      </c>
      <c r="G665" s="10" t="s">
        <v>72</v>
      </c>
      <c r="H665" s="10" t="s">
        <v>56</v>
      </c>
      <c r="I665" s="10" t="s">
        <v>117</v>
      </c>
      <c r="J665" s="10" t="s">
        <v>798</v>
      </c>
      <c r="K665" s="10" t="s">
        <v>59</v>
      </c>
      <c r="L665" s="10" t="s">
        <v>60</v>
      </c>
      <c r="M665" s="10" t="s">
        <v>61</v>
      </c>
      <c r="N665" s="71">
        <v>43444</v>
      </c>
      <c r="O665" s="10">
        <v>780600</v>
      </c>
      <c r="P665" s="10">
        <v>1258950</v>
      </c>
      <c r="Q665" s="11">
        <f t="shared" si="50"/>
        <v>478350</v>
      </c>
      <c r="R665" s="10">
        <v>3</v>
      </c>
      <c r="S665" s="11">
        <f t="shared" si="51"/>
        <v>3776850</v>
      </c>
      <c r="T665" s="12">
        <v>0</v>
      </c>
      <c r="U665" s="76" t="str">
        <f>IF(T665&lt;3%,"Low",IF('Main Data'!T665&lt;5%,"Mid",IF('Main Data'!T665&lt;8%,"High","Super")))</f>
        <v>Low</v>
      </c>
      <c r="V665" s="86" t="str">
        <f t="shared" si="52"/>
        <v>Qualified</v>
      </c>
    </row>
    <row r="666" spans="1:22" ht="15.75" customHeight="1" x14ac:dyDescent="0.3">
      <c r="A666" s="9" t="s">
        <v>1466</v>
      </c>
      <c r="B666" s="71">
        <v>43442</v>
      </c>
      <c r="C666" s="10">
        <f t="shared" si="49"/>
        <v>2018</v>
      </c>
      <c r="D666" s="10" t="s">
        <v>158</v>
      </c>
      <c r="E666" s="10" t="s">
        <v>159</v>
      </c>
      <c r="F666" s="10" t="s">
        <v>71</v>
      </c>
      <c r="G666" s="10" t="s">
        <v>72</v>
      </c>
      <c r="H666" s="10" t="s">
        <v>122</v>
      </c>
      <c r="I666" s="10" t="s">
        <v>107</v>
      </c>
      <c r="J666" s="10" t="s">
        <v>611</v>
      </c>
      <c r="K666" s="10" t="s">
        <v>59</v>
      </c>
      <c r="L666" s="10" t="s">
        <v>60</v>
      </c>
      <c r="M666" s="10" t="s">
        <v>61</v>
      </c>
      <c r="N666" s="71">
        <v>43443</v>
      </c>
      <c r="O666" s="10">
        <v>34350</v>
      </c>
      <c r="P666" s="10">
        <v>55350</v>
      </c>
      <c r="Q666" s="11">
        <f t="shared" si="50"/>
        <v>21000</v>
      </c>
      <c r="R666" s="10">
        <v>39</v>
      </c>
      <c r="S666" s="11">
        <f t="shared" si="51"/>
        <v>2156989.5</v>
      </c>
      <c r="T666" s="12">
        <v>0.03</v>
      </c>
      <c r="U666" s="76" t="str">
        <f>IF(T666&lt;3%,"Low",IF('Main Data'!T666&lt;5%,"Mid",IF('Main Data'!T666&lt;8%,"High","Super")))</f>
        <v>Mid</v>
      </c>
      <c r="V666" s="86" t="str">
        <f t="shared" si="52"/>
        <v>Qualified</v>
      </c>
    </row>
    <row r="667" spans="1:22" ht="15.75" customHeight="1" x14ac:dyDescent="0.3">
      <c r="A667" s="9" t="s">
        <v>1467</v>
      </c>
      <c r="B667" s="71">
        <v>43444</v>
      </c>
      <c r="C667" s="10">
        <f t="shared" si="49"/>
        <v>2018</v>
      </c>
      <c r="D667" s="10" t="s">
        <v>638</v>
      </c>
      <c r="E667" s="10" t="s">
        <v>165</v>
      </c>
      <c r="F667" s="10" t="s">
        <v>71</v>
      </c>
      <c r="G667" s="10" t="s">
        <v>106</v>
      </c>
      <c r="H667" s="10" t="s">
        <v>88</v>
      </c>
      <c r="I667" s="10" t="s">
        <v>74</v>
      </c>
      <c r="J667" s="10" t="s">
        <v>429</v>
      </c>
      <c r="K667" s="10" t="s">
        <v>59</v>
      </c>
      <c r="L667" s="10" t="s">
        <v>60</v>
      </c>
      <c r="M667" s="10" t="s">
        <v>61</v>
      </c>
      <c r="N667" s="71">
        <v>43446</v>
      </c>
      <c r="O667" s="10">
        <v>29100</v>
      </c>
      <c r="P667" s="10">
        <v>46200</v>
      </c>
      <c r="Q667" s="11">
        <f t="shared" si="50"/>
        <v>17100</v>
      </c>
      <c r="R667" s="10">
        <v>6</v>
      </c>
      <c r="S667" s="11">
        <f t="shared" si="51"/>
        <v>276276</v>
      </c>
      <c r="T667" s="12">
        <v>0.02</v>
      </c>
      <c r="U667" s="76" t="str">
        <f>IF(T667&lt;3%,"Low",IF('Main Data'!T667&lt;5%,"Mid",IF('Main Data'!T667&lt;8%,"High","Super")))</f>
        <v>Low</v>
      </c>
      <c r="V667" s="86" t="str">
        <f t="shared" si="52"/>
        <v>Not Qualified</v>
      </c>
    </row>
    <row r="668" spans="1:22" ht="15.75" customHeight="1" x14ac:dyDescent="0.3">
      <c r="A668" s="9" t="s">
        <v>1468</v>
      </c>
      <c r="B668" s="71">
        <v>43446</v>
      </c>
      <c r="C668" s="10">
        <f t="shared" si="49"/>
        <v>2018</v>
      </c>
      <c r="D668" s="10" t="s">
        <v>1469</v>
      </c>
      <c r="E668" s="10" t="s">
        <v>1470</v>
      </c>
      <c r="F668" s="10" t="s">
        <v>71</v>
      </c>
      <c r="G668" s="10" t="s">
        <v>72</v>
      </c>
      <c r="H668" s="10" t="s">
        <v>73</v>
      </c>
      <c r="I668" s="10" t="s">
        <v>117</v>
      </c>
      <c r="J668" s="10" t="s">
        <v>560</v>
      </c>
      <c r="K668" s="10" t="s">
        <v>81</v>
      </c>
      <c r="L668" s="10" t="s">
        <v>60</v>
      </c>
      <c r="M668" s="10" t="s">
        <v>61</v>
      </c>
      <c r="N668" s="71">
        <v>43448</v>
      </c>
      <c r="O668" s="10">
        <v>619200</v>
      </c>
      <c r="P668" s="10">
        <v>1439850</v>
      </c>
      <c r="Q668" s="11">
        <f t="shared" si="50"/>
        <v>820650</v>
      </c>
      <c r="R668" s="10">
        <v>26</v>
      </c>
      <c r="S668" s="11">
        <f t="shared" si="51"/>
        <v>37407303</v>
      </c>
      <c r="T668" s="12">
        <v>0.02</v>
      </c>
      <c r="U668" s="76" t="str">
        <f>IF(T668&lt;3%,"Low",IF('Main Data'!T668&lt;5%,"Mid",IF('Main Data'!T668&lt;8%,"High","Super")))</f>
        <v>Low</v>
      </c>
      <c r="V668" s="86" t="str">
        <f t="shared" si="52"/>
        <v>Qualified</v>
      </c>
    </row>
    <row r="669" spans="1:22" ht="15.75" customHeight="1" x14ac:dyDescent="0.3">
      <c r="A669" s="9" t="s">
        <v>1471</v>
      </c>
      <c r="B669" s="71">
        <v>43447</v>
      </c>
      <c r="C669" s="10">
        <f t="shared" si="49"/>
        <v>2018</v>
      </c>
      <c r="D669" s="10" t="s">
        <v>1472</v>
      </c>
      <c r="E669" s="10" t="s">
        <v>1473</v>
      </c>
      <c r="F669" s="10" t="s">
        <v>261</v>
      </c>
      <c r="G669" s="10" t="s">
        <v>87</v>
      </c>
      <c r="H669" s="10" t="s">
        <v>194</v>
      </c>
      <c r="I669" s="10" t="s">
        <v>92</v>
      </c>
      <c r="J669" s="10" t="s">
        <v>345</v>
      </c>
      <c r="K669" s="10" t="s">
        <v>59</v>
      </c>
      <c r="L669" s="10" t="s">
        <v>60</v>
      </c>
      <c r="M669" s="10" t="s">
        <v>61</v>
      </c>
      <c r="N669" s="71">
        <v>43447</v>
      </c>
      <c r="O669" s="10">
        <v>51000</v>
      </c>
      <c r="P669" s="10">
        <v>81000</v>
      </c>
      <c r="Q669" s="11">
        <f t="shared" si="50"/>
        <v>30000</v>
      </c>
      <c r="R669" s="10">
        <v>14</v>
      </c>
      <c r="S669" s="11">
        <f t="shared" si="51"/>
        <v>1132380</v>
      </c>
      <c r="T669" s="12">
        <v>0.02</v>
      </c>
      <c r="U669" s="76" t="str">
        <f>IF(T669&lt;3%,"Low",IF('Main Data'!T669&lt;5%,"Mid",IF('Main Data'!T669&lt;8%,"High","Super")))</f>
        <v>Low</v>
      </c>
      <c r="V669" s="86" t="str">
        <f t="shared" si="52"/>
        <v>Qualified</v>
      </c>
    </row>
    <row r="670" spans="1:22" ht="15.75" customHeight="1" x14ac:dyDescent="0.3">
      <c r="A670" s="9" t="s">
        <v>1474</v>
      </c>
      <c r="B670" s="71">
        <v>43447</v>
      </c>
      <c r="C670" s="10">
        <f t="shared" si="49"/>
        <v>2018</v>
      </c>
      <c r="D670" s="10" t="s">
        <v>1475</v>
      </c>
      <c r="E670" s="10" t="s">
        <v>445</v>
      </c>
      <c r="F670" s="10" t="s">
        <v>54</v>
      </c>
      <c r="G670" s="10" t="s">
        <v>55</v>
      </c>
      <c r="H670" s="10" t="s">
        <v>56</v>
      </c>
      <c r="I670" s="10" t="s">
        <v>74</v>
      </c>
      <c r="J670" s="10" t="s">
        <v>419</v>
      </c>
      <c r="K670" s="10" t="s">
        <v>59</v>
      </c>
      <c r="L670" s="10" t="s">
        <v>60</v>
      </c>
      <c r="M670" s="10" t="s">
        <v>61</v>
      </c>
      <c r="N670" s="71">
        <v>43448</v>
      </c>
      <c r="O670" s="10">
        <v>66900</v>
      </c>
      <c r="P670" s="10">
        <v>163350</v>
      </c>
      <c r="Q670" s="11">
        <f t="shared" si="50"/>
        <v>96450</v>
      </c>
      <c r="R670" s="10">
        <v>50</v>
      </c>
      <c r="S670" s="11">
        <f t="shared" si="51"/>
        <v>8152798.5</v>
      </c>
      <c r="T670" s="12">
        <v>0.09</v>
      </c>
      <c r="U670" s="76" t="str">
        <f>IF(T670&lt;3%,"Low",IF('Main Data'!T670&lt;5%,"Mid",IF('Main Data'!T670&lt;8%,"High","Super")))</f>
        <v>Super</v>
      </c>
      <c r="V670" s="86" t="str">
        <f t="shared" si="52"/>
        <v>Qualified</v>
      </c>
    </row>
    <row r="671" spans="1:22" ht="15.75" customHeight="1" x14ac:dyDescent="0.3">
      <c r="A671" s="9" t="s">
        <v>1476</v>
      </c>
      <c r="B671" s="71">
        <v>43449</v>
      </c>
      <c r="C671" s="10">
        <f t="shared" si="49"/>
        <v>2018</v>
      </c>
      <c r="D671" s="10" t="s">
        <v>1043</v>
      </c>
      <c r="E671" s="10" t="s">
        <v>370</v>
      </c>
      <c r="F671" s="10" t="s">
        <v>71</v>
      </c>
      <c r="G671" s="10" t="s">
        <v>55</v>
      </c>
      <c r="H671" s="10" t="s">
        <v>146</v>
      </c>
      <c r="I671" s="10" t="s">
        <v>117</v>
      </c>
      <c r="J671" s="10" t="s">
        <v>294</v>
      </c>
      <c r="K671" s="10" t="s">
        <v>81</v>
      </c>
      <c r="L671" s="10" t="s">
        <v>60</v>
      </c>
      <c r="M671" s="10" t="s">
        <v>61</v>
      </c>
      <c r="N671" s="71">
        <v>43452</v>
      </c>
      <c r="O671" s="10">
        <v>908850</v>
      </c>
      <c r="P671" s="10">
        <v>1514700</v>
      </c>
      <c r="Q671" s="11">
        <f t="shared" si="50"/>
        <v>605850</v>
      </c>
      <c r="R671" s="10">
        <v>9</v>
      </c>
      <c r="S671" s="11">
        <f t="shared" si="51"/>
        <v>13480830</v>
      </c>
      <c r="T671" s="12">
        <v>0.1</v>
      </c>
      <c r="U671" s="76" t="str">
        <f>IF(T671&lt;3%,"Low",IF('Main Data'!T671&lt;5%,"Mid",IF('Main Data'!T671&lt;8%,"High","Super")))</f>
        <v>Super</v>
      </c>
      <c r="V671" s="86" t="str">
        <f t="shared" si="52"/>
        <v>Qualified</v>
      </c>
    </row>
    <row r="672" spans="1:22" ht="15.75" customHeight="1" x14ac:dyDescent="0.3">
      <c r="A672" s="9" t="s">
        <v>1477</v>
      </c>
      <c r="B672" s="71">
        <v>43449</v>
      </c>
      <c r="C672" s="10">
        <f t="shared" si="49"/>
        <v>2018</v>
      </c>
      <c r="D672" s="10" t="s">
        <v>578</v>
      </c>
      <c r="E672" s="10" t="s">
        <v>579</v>
      </c>
      <c r="F672" s="10" t="s">
        <v>71</v>
      </c>
      <c r="G672" s="10" t="s">
        <v>72</v>
      </c>
      <c r="H672" s="10" t="s">
        <v>73</v>
      </c>
      <c r="I672" s="10" t="s">
        <v>117</v>
      </c>
      <c r="J672" s="10" t="s">
        <v>276</v>
      </c>
      <c r="K672" s="10" t="s">
        <v>81</v>
      </c>
      <c r="L672" s="10" t="s">
        <v>60</v>
      </c>
      <c r="M672" s="10" t="s">
        <v>61</v>
      </c>
      <c r="N672" s="71">
        <v>43451</v>
      </c>
      <c r="O672" s="10">
        <v>2347500</v>
      </c>
      <c r="P672" s="10">
        <v>4514550</v>
      </c>
      <c r="Q672" s="11">
        <f t="shared" si="50"/>
        <v>2167050</v>
      </c>
      <c r="R672" s="10">
        <v>20</v>
      </c>
      <c r="S672" s="11">
        <f t="shared" si="51"/>
        <v>90065272.5</v>
      </c>
      <c r="T672" s="12">
        <v>0.05</v>
      </c>
      <c r="U672" s="76" t="str">
        <f>IF(T672&lt;3%,"Low",IF('Main Data'!T672&lt;5%,"Mid",IF('Main Data'!T672&lt;8%,"High","Super")))</f>
        <v>High</v>
      </c>
      <c r="V672" s="86" t="str">
        <f t="shared" si="52"/>
        <v>Qualified</v>
      </c>
    </row>
    <row r="673" spans="1:22" ht="15.75" customHeight="1" x14ac:dyDescent="0.3">
      <c r="A673" s="9" t="s">
        <v>1478</v>
      </c>
      <c r="B673" s="71">
        <v>43450</v>
      </c>
      <c r="C673" s="10">
        <f t="shared" si="49"/>
        <v>2018</v>
      </c>
      <c r="D673" s="10" t="s">
        <v>517</v>
      </c>
      <c r="E673" s="10" t="s">
        <v>518</v>
      </c>
      <c r="F673" s="10" t="s">
        <v>71</v>
      </c>
      <c r="G673" s="10" t="s">
        <v>72</v>
      </c>
      <c r="H673" s="10" t="s">
        <v>112</v>
      </c>
      <c r="I673" s="10" t="s">
        <v>92</v>
      </c>
      <c r="J673" s="10" t="s">
        <v>419</v>
      </c>
      <c r="K673" s="10" t="s">
        <v>59</v>
      </c>
      <c r="L673" s="10" t="s">
        <v>60</v>
      </c>
      <c r="M673" s="10" t="s">
        <v>61</v>
      </c>
      <c r="N673" s="71">
        <v>43454</v>
      </c>
      <c r="O673" s="10">
        <v>66900</v>
      </c>
      <c r="P673" s="10">
        <v>163350</v>
      </c>
      <c r="Q673" s="11">
        <f t="shared" si="50"/>
        <v>96450</v>
      </c>
      <c r="R673" s="10">
        <v>3</v>
      </c>
      <c r="S673" s="11">
        <f t="shared" si="51"/>
        <v>476982</v>
      </c>
      <c r="T673" s="12">
        <v>0.08</v>
      </c>
      <c r="U673" s="76" t="str">
        <f>IF(T673&lt;3%,"Low",IF('Main Data'!T673&lt;5%,"Mid",IF('Main Data'!T673&lt;8%,"High","Super")))</f>
        <v>Super</v>
      </c>
      <c r="V673" s="86" t="str">
        <f t="shared" si="52"/>
        <v>Not Qualified</v>
      </c>
    </row>
    <row r="674" spans="1:22" ht="15.75" customHeight="1" x14ac:dyDescent="0.3">
      <c r="A674" s="9" t="s">
        <v>1479</v>
      </c>
      <c r="B674" s="71">
        <v>43451</v>
      </c>
      <c r="C674" s="10">
        <f t="shared" si="49"/>
        <v>2018</v>
      </c>
      <c r="D674" s="10" t="s">
        <v>1480</v>
      </c>
      <c r="E674" s="10" t="s">
        <v>340</v>
      </c>
      <c r="F674" s="10" t="s">
        <v>54</v>
      </c>
      <c r="G674" s="10" t="s">
        <v>87</v>
      </c>
      <c r="H674" s="10" t="s">
        <v>65</v>
      </c>
      <c r="I674" s="10" t="s">
        <v>117</v>
      </c>
      <c r="J674" s="10" t="s">
        <v>80</v>
      </c>
      <c r="K674" s="10" t="s">
        <v>81</v>
      </c>
      <c r="L674" s="10" t="s">
        <v>82</v>
      </c>
      <c r="M674" s="10" t="s">
        <v>83</v>
      </c>
      <c r="N674" s="71">
        <v>43453</v>
      </c>
      <c r="O674" s="10">
        <v>1125000</v>
      </c>
      <c r="P674" s="10">
        <v>1814550</v>
      </c>
      <c r="Q674" s="11">
        <f t="shared" si="50"/>
        <v>689550</v>
      </c>
      <c r="R674" s="10">
        <v>46</v>
      </c>
      <c r="S674" s="11">
        <f t="shared" si="51"/>
        <v>83342281.5</v>
      </c>
      <c r="T674" s="12">
        <v>7.0000000000000007E-2</v>
      </c>
      <c r="U674" s="76" t="str">
        <f>IF(T674&lt;3%,"Low",IF('Main Data'!T674&lt;5%,"Mid",IF('Main Data'!T674&lt;8%,"High","Super")))</f>
        <v>High</v>
      </c>
      <c r="V674" s="86" t="str">
        <f t="shared" si="52"/>
        <v>Qualified</v>
      </c>
    </row>
    <row r="675" spans="1:22" ht="15.75" customHeight="1" x14ac:dyDescent="0.3">
      <c r="A675" s="9" t="s">
        <v>1481</v>
      </c>
      <c r="B675" s="71">
        <v>43453</v>
      </c>
      <c r="C675" s="10">
        <f t="shared" si="49"/>
        <v>2018</v>
      </c>
      <c r="D675" s="10" t="s">
        <v>351</v>
      </c>
      <c r="E675" s="10" t="s">
        <v>352</v>
      </c>
      <c r="F675" s="10" t="s">
        <v>261</v>
      </c>
      <c r="G675" s="10" t="s">
        <v>72</v>
      </c>
      <c r="H675" s="10" t="s">
        <v>112</v>
      </c>
      <c r="I675" s="10" t="s">
        <v>74</v>
      </c>
      <c r="J675" s="10" t="s">
        <v>294</v>
      </c>
      <c r="K675" s="10" t="s">
        <v>81</v>
      </c>
      <c r="L675" s="10" t="s">
        <v>60</v>
      </c>
      <c r="M675" s="10" t="s">
        <v>61</v>
      </c>
      <c r="N675" s="71">
        <v>43454</v>
      </c>
      <c r="O675" s="10">
        <v>908850</v>
      </c>
      <c r="P675" s="10">
        <v>1514700</v>
      </c>
      <c r="Q675" s="11">
        <f t="shared" si="50"/>
        <v>605850</v>
      </c>
      <c r="R675" s="10">
        <v>44</v>
      </c>
      <c r="S675" s="11">
        <f t="shared" si="51"/>
        <v>66510477</v>
      </c>
      <c r="T675" s="12">
        <v>0.09</v>
      </c>
      <c r="U675" s="76" t="str">
        <f>IF(T675&lt;3%,"Low",IF('Main Data'!T675&lt;5%,"Mid",IF('Main Data'!T675&lt;8%,"High","Super")))</f>
        <v>Super</v>
      </c>
      <c r="V675" s="86" t="str">
        <f t="shared" si="52"/>
        <v>Qualified</v>
      </c>
    </row>
    <row r="676" spans="1:22" ht="15.75" customHeight="1" x14ac:dyDescent="0.3">
      <c r="A676" s="9" t="s">
        <v>1482</v>
      </c>
      <c r="B676" s="71">
        <v>43454</v>
      </c>
      <c r="C676" s="10">
        <f t="shared" si="49"/>
        <v>2018</v>
      </c>
      <c r="D676" s="10" t="s">
        <v>1483</v>
      </c>
      <c r="E676" s="10" t="s">
        <v>358</v>
      </c>
      <c r="F676" s="10" t="s">
        <v>71</v>
      </c>
      <c r="G676" s="10" t="s">
        <v>106</v>
      </c>
      <c r="H676" s="10" t="s">
        <v>73</v>
      </c>
      <c r="I676" s="10" t="s">
        <v>57</v>
      </c>
      <c r="J676" s="10" t="s">
        <v>200</v>
      </c>
      <c r="K676" s="10" t="s">
        <v>59</v>
      </c>
      <c r="L676" s="10" t="s">
        <v>136</v>
      </c>
      <c r="M676" s="10" t="s">
        <v>61</v>
      </c>
      <c r="N676" s="71">
        <v>43456</v>
      </c>
      <c r="O676" s="10">
        <v>71850</v>
      </c>
      <c r="P676" s="10">
        <v>179550</v>
      </c>
      <c r="Q676" s="11">
        <f t="shared" si="50"/>
        <v>107700</v>
      </c>
      <c r="R676" s="10">
        <v>48</v>
      </c>
      <c r="S676" s="11">
        <f t="shared" si="51"/>
        <v>8614809</v>
      </c>
      <c r="T676" s="12">
        <v>0.02</v>
      </c>
      <c r="U676" s="76" t="str">
        <f>IF(T676&lt;3%,"Low",IF('Main Data'!T676&lt;5%,"Mid",IF('Main Data'!T676&lt;8%,"High","Super")))</f>
        <v>Low</v>
      </c>
      <c r="V676" s="86" t="str">
        <f t="shared" si="52"/>
        <v>Qualified</v>
      </c>
    </row>
    <row r="677" spans="1:22" ht="15.75" customHeight="1" x14ac:dyDescent="0.3">
      <c r="A677" s="9" t="s">
        <v>1484</v>
      </c>
      <c r="B677" s="71">
        <v>43455</v>
      </c>
      <c r="C677" s="10">
        <f t="shared" si="49"/>
        <v>2018</v>
      </c>
      <c r="D677" s="10" t="s">
        <v>318</v>
      </c>
      <c r="E677" s="10" t="s">
        <v>319</v>
      </c>
      <c r="F677" s="10" t="s">
        <v>71</v>
      </c>
      <c r="G677" s="10" t="s">
        <v>72</v>
      </c>
      <c r="H677" s="10" t="s">
        <v>194</v>
      </c>
      <c r="I677" s="10" t="s">
        <v>57</v>
      </c>
      <c r="J677" s="10" t="s">
        <v>510</v>
      </c>
      <c r="K677" s="10" t="s">
        <v>59</v>
      </c>
      <c r="L677" s="10" t="s">
        <v>67</v>
      </c>
      <c r="M677" s="10" t="s">
        <v>61</v>
      </c>
      <c r="N677" s="71">
        <v>43457</v>
      </c>
      <c r="O677" s="10">
        <v>49800</v>
      </c>
      <c r="P677" s="10">
        <v>77700</v>
      </c>
      <c r="Q677" s="11">
        <f t="shared" si="50"/>
        <v>27900</v>
      </c>
      <c r="R677" s="10">
        <v>20</v>
      </c>
      <c r="S677" s="11">
        <f t="shared" si="51"/>
        <v>1549338</v>
      </c>
      <c r="T677" s="12">
        <v>0.06</v>
      </c>
      <c r="U677" s="76" t="str">
        <f>IF(T677&lt;3%,"Low",IF('Main Data'!T677&lt;5%,"Mid",IF('Main Data'!T677&lt;8%,"High","Super")))</f>
        <v>High</v>
      </c>
      <c r="V677" s="86" t="str">
        <f t="shared" si="52"/>
        <v>Qualified</v>
      </c>
    </row>
    <row r="678" spans="1:22" ht="15.75" customHeight="1" x14ac:dyDescent="0.3">
      <c r="A678" s="9" t="s">
        <v>1485</v>
      </c>
      <c r="B678" s="71">
        <v>43455</v>
      </c>
      <c r="C678" s="10">
        <f t="shared" si="49"/>
        <v>2018</v>
      </c>
      <c r="D678" s="10" t="s">
        <v>171</v>
      </c>
      <c r="E678" s="10" t="s">
        <v>172</v>
      </c>
      <c r="F678" s="10" t="s">
        <v>54</v>
      </c>
      <c r="G678" s="10" t="s">
        <v>106</v>
      </c>
      <c r="H678" s="10" t="s">
        <v>65</v>
      </c>
      <c r="I678" s="10" t="s">
        <v>57</v>
      </c>
      <c r="J678" s="10" t="s">
        <v>394</v>
      </c>
      <c r="K678" s="10" t="s">
        <v>59</v>
      </c>
      <c r="L678" s="10" t="s">
        <v>67</v>
      </c>
      <c r="M678" s="10" t="s">
        <v>61</v>
      </c>
      <c r="N678" s="71">
        <v>43457</v>
      </c>
      <c r="O678" s="10">
        <v>3600</v>
      </c>
      <c r="P678" s="10">
        <v>18900</v>
      </c>
      <c r="Q678" s="11">
        <f t="shared" si="50"/>
        <v>15300</v>
      </c>
      <c r="R678" s="10">
        <v>31</v>
      </c>
      <c r="S678" s="11">
        <f t="shared" si="51"/>
        <v>584766</v>
      </c>
      <c r="T678" s="12">
        <v>0.06</v>
      </c>
      <c r="U678" s="76" t="str">
        <f>IF(T678&lt;3%,"Low",IF('Main Data'!T678&lt;5%,"Mid",IF('Main Data'!T678&lt;8%,"High","Super")))</f>
        <v>High</v>
      </c>
      <c r="V678" s="86" t="str">
        <f t="shared" si="52"/>
        <v>Qualified</v>
      </c>
    </row>
    <row r="679" spans="1:22" ht="15.75" customHeight="1" x14ac:dyDescent="0.3">
      <c r="A679" s="9" t="s">
        <v>1486</v>
      </c>
      <c r="B679" s="71">
        <v>43457</v>
      </c>
      <c r="C679" s="10">
        <f t="shared" si="49"/>
        <v>2018</v>
      </c>
      <c r="D679" s="10" t="s">
        <v>924</v>
      </c>
      <c r="E679" s="10" t="s">
        <v>853</v>
      </c>
      <c r="F679" s="10" t="s">
        <v>71</v>
      </c>
      <c r="G679" s="10" t="s">
        <v>72</v>
      </c>
      <c r="H679" s="10" t="s">
        <v>185</v>
      </c>
      <c r="I679" s="10" t="s">
        <v>74</v>
      </c>
      <c r="J679" s="10" t="s">
        <v>284</v>
      </c>
      <c r="K679" s="10" t="s">
        <v>59</v>
      </c>
      <c r="L679" s="10" t="s">
        <v>60</v>
      </c>
      <c r="M679" s="10" t="s">
        <v>76</v>
      </c>
      <c r="N679" s="71">
        <v>43458</v>
      </c>
      <c r="O679" s="10">
        <v>33750</v>
      </c>
      <c r="P679" s="10">
        <v>55350</v>
      </c>
      <c r="Q679" s="11">
        <f t="shared" si="50"/>
        <v>21600</v>
      </c>
      <c r="R679" s="10">
        <v>23</v>
      </c>
      <c r="S679" s="11">
        <f t="shared" si="51"/>
        <v>1271943</v>
      </c>
      <c r="T679" s="12">
        <v>0.02</v>
      </c>
      <c r="U679" s="76" t="str">
        <f>IF(T679&lt;3%,"Low",IF('Main Data'!T679&lt;5%,"Mid",IF('Main Data'!T679&lt;8%,"High","Super")))</f>
        <v>Low</v>
      </c>
      <c r="V679" s="86" t="str">
        <f t="shared" si="52"/>
        <v>Qualified</v>
      </c>
    </row>
    <row r="680" spans="1:22" ht="15.75" customHeight="1" x14ac:dyDescent="0.3">
      <c r="A680" s="9" t="s">
        <v>1487</v>
      </c>
      <c r="B680" s="71">
        <v>43458</v>
      </c>
      <c r="C680" s="10">
        <f t="shared" si="49"/>
        <v>2018</v>
      </c>
      <c r="D680" s="10" t="s">
        <v>1488</v>
      </c>
      <c r="E680" s="10" t="s">
        <v>521</v>
      </c>
      <c r="F680" s="10" t="s">
        <v>71</v>
      </c>
      <c r="G680" s="10" t="s">
        <v>87</v>
      </c>
      <c r="H680" s="10" t="s">
        <v>88</v>
      </c>
      <c r="I680" s="10" t="s">
        <v>107</v>
      </c>
      <c r="J680" s="10" t="s">
        <v>629</v>
      </c>
      <c r="K680" s="10" t="s">
        <v>59</v>
      </c>
      <c r="L680" s="10" t="s">
        <v>67</v>
      </c>
      <c r="M680" s="10" t="s">
        <v>76</v>
      </c>
      <c r="N680" s="71">
        <v>43458</v>
      </c>
      <c r="O680" s="10">
        <v>26400</v>
      </c>
      <c r="P680" s="10">
        <v>44100</v>
      </c>
      <c r="Q680" s="11">
        <f t="shared" si="50"/>
        <v>17700</v>
      </c>
      <c r="R680" s="10">
        <v>47</v>
      </c>
      <c r="S680" s="11">
        <f t="shared" si="51"/>
        <v>2070936</v>
      </c>
      <c r="T680" s="12">
        <v>0.04</v>
      </c>
      <c r="U680" s="76" t="str">
        <f>IF(T680&lt;3%,"Low",IF('Main Data'!T680&lt;5%,"Mid",IF('Main Data'!T680&lt;8%,"High","Super")))</f>
        <v>Mid</v>
      </c>
      <c r="V680" s="86" t="str">
        <f t="shared" si="52"/>
        <v>Qualified</v>
      </c>
    </row>
    <row r="681" spans="1:22" ht="15.75" customHeight="1" x14ac:dyDescent="0.3">
      <c r="A681" s="9" t="s">
        <v>1489</v>
      </c>
      <c r="B681" s="71">
        <v>43459</v>
      </c>
      <c r="C681" s="10">
        <f t="shared" si="49"/>
        <v>2018</v>
      </c>
      <c r="D681" s="10" t="s">
        <v>787</v>
      </c>
      <c r="E681" s="10" t="s">
        <v>668</v>
      </c>
      <c r="F681" s="10" t="s">
        <v>54</v>
      </c>
      <c r="G681" s="10" t="s">
        <v>106</v>
      </c>
      <c r="H681" s="10" t="s">
        <v>65</v>
      </c>
      <c r="I681" s="10" t="s">
        <v>107</v>
      </c>
      <c r="J681" s="10" t="s">
        <v>863</v>
      </c>
      <c r="K681" s="10" t="s">
        <v>59</v>
      </c>
      <c r="L681" s="10" t="s">
        <v>67</v>
      </c>
      <c r="M681" s="10" t="s">
        <v>61</v>
      </c>
      <c r="N681" s="71">
        <v>43460</v>
      </c>
      <c r="O681" s="10">
        <v>13050</v>
      </c>
      <c r="P681" s="10">
        <v>27150</v>
      </c>
      <c r="Q681" s="11">
        <f t="shared" si="50"/>
        <v>14100</v>
      </c>
      <c r="R681" s="10">
        <v>6</v>
      </c>
      <c r="S681" s="11">
        <f t="shared" si="51"/>
        <v>160999.5</v>
      </c>
      <c r="T681" s="12">
        <v>7.0000000000000007E-2</v>
      </c>
      <c r="U681" s="76" t="str">
        <f>IF(T681&lt;3%,"Low",IF('Main Data'!T681&lt;5%,"Mid",IF('Main Data'!T681&lt;8%,"High","Super")))</f>
        <v>High</v>
      </c>
      <c r="V681" s="86" t="str">
        <f t="shared" si="52"/>
        <v>Not Qualified</v>
      </c>
    </row>
    <row r="682" spans="1:22" ht="15.75" customHeight="1" x14ac:dyDescent="0.3">
      <c r="A682" s="9" t="s">
        <v>1490</v>
      </c>
      <c r="B682" s="71">
        <v>43462</v>
      </c>
      <c r="C682" s="10">
        <f t="shared" si="49"/>
        <v>2018</v>
      </c>
      <c r="D682" s="10" t="s">
        <v>1491</v>
      </c>
      <c r="E682" s="10" t="s">
        <v>462</v>
      </c>
      <c r="F682" s="10" t="s">
        <v>71</v>
      </c>
      <c r="G682" s="10" t="s">
        <v>72</v>
      </c>
      <c r="H682" s="10" t="s">
        <v>112</v>
      </c>
      <c r="I682" s="10" t="s">
        <v>74</v>
      </c>
      <c r="J682" s="10" t="s">
        <v>468</v>
      </c>
      <c r="K682" s="10" t="s">
        <v>59</v>
      </c>
      <c r="L682" s="10" t="s">
        <v>67</v>
      </c>
      <c r="M682" s="10" t="s">
        <v>61</v>
      </c>
      <c r="N682" s="71">
        <v>43464</v>
      </c>
      <c r="O682" s="10">
        <v>13950</v>
      </c>
      <c r="P682" s="10">
        <v>22200</v>
      </c>
      <c r="Q682" s="11">
        <f t="shared" si="50"/>
        <v>8250</v>
      </c>
      <c r="R682" s="10">
        <v>1</v>
      </c>
      <c r="S682" s="11">
        <f t="shared" si="51"/>
        <v>21978</v>
      </c>
      <c r="T682" s="12">
        <v>0.01</v>
      </c>
      <c r="U682" s="76" t="str">
        <f>IF(T682&lt;3%,"Low",IF('Main Data'!T682&lt;5%,"Mid",IF('Main Data'!T682&lt;8%,"High","Super")))</f>
        <v>Low</v>
      </c>
      <c r="V682" s="86" t="str">
        <f t="shared" si="52"/>
        <v>Not Qualified</v>
      </c>
    </row>
    <row r="683" spans="1:22" ht="15.75" customHeight="1" x14ac:dyDescent="0.3">
      <c r="A683" s="9" t="s">
        <v>1492</v>
      </c>
      <c r="B683" s="71">
        <v>43463</v>
      </c>
      <c r="C683" s="10">
        <f t="shared" si="49"/>
        <v>2018</v>
      </c>
      <c r="D683" s="10" t="s">
        <v>369</v>
      </c>
      <c r="E683" s="10" t="s">
        <v>370</v>
      </c>
      <c r="F683" s="10" t="s">
        <v>71</v>
      </c>
      <c r="G683" s="10" t="s">
        <v>72</v>
      </c>
      <c r="H683" s="10" t="s">
        <v>146</v>
      </c>
      <c r="I683" s="10" t="s">
        <v>92</v>
      </c>
      <c r="J683" s="10" t="s">
        <v>634</v>
      </c>
      <c r="K683" s="10" t="s">
        <v>59</v>
      </c>
      <c r="L683" s="10" t="s">
        <v>136</v>
      </c>
      <c r="M683" s="10" t="s">
        <v>76</v>
      </c>
      <c r="N683" s="71">
        <v>43468</v>
      </c>
      <c r="O683" s="10">
        <v>52650</v>
      </c>
      <c r="P683" s="10">
        <v>128550</v>
      </c>
      <c r="Q683" s="11">
        <f t="shared" si="50"/>
        <v>75900</v>
      </c>
      <c r="R683" s="10">
        <v>49</v>
      </c>
      <c r="S683" s="11">
        <f t="shared" si="51"/>
        <v>6297664.5</v>
      </c>
      <c r="T683" s="12">
        <v>0.01</v>
      </c>
      <c r="U683" s="76" t="str">
        <f>IF(T683&lt;3%,"Low",IF('Main Data'!T683&lt;5%,"Mid",IF('Main Data'!T683&lt;8%,"High","Super")))</f>
        <v>Low</v>
      </c>
      <c r="V683" s="86" t="str">
        <f t="shared" si="52"/>
        <v>Qualified</v>
      </c>
    </row>
    <row r="684" spans="1:22" ht="15.75" customHeight="1" x14ac:dyDescent="0.3">
      <c r="A684" s="9" t="s">
        <v>1493</v>
      </c>
      <c r="B684" s="71">
        <v>43464</v>
      </c>
      <c r="C684" s="10">
        <f t="shared" si="49"/>
        <v>2018</v>
      </c>
      <c r="D684" s="10" t="s">
        <v>1483</v>
      </c>
      <c r="E684" s="10" t="s">
        <v>358</v>
      </c>
      <c r="F684" s="10" t="s">
        <v>71</v>
      </c>
      <c r="G684" s="10" t="s">
        <v>106</v>
      </c>
      <c r="H684" s="10" t="s">
        <v>73</v>
      </c>
      <c r="I684" s="10" t="s">
        <v>107</v>
      </c>
      <c r="J684" s="10" t="s">
        <v>151</v>
      </c>
      <c r="K684" s="10" t="s">
        <v>59</v>
      </c>
      <c r="L684" s="10" t="s">
        <v>67</v>
      </c>
      <c r="M684" s="10" t="s">
        <v>61</v>
      </c>
      <c r="N684" s="71">
        <v>43464</v>
      </c>
      <c r="O684" s="10">
        <v>27300</v>
      </c>
      <c r="P684" s="10">
        <v>44700</v>
      </c>
      <c r="Q684" s="11">
        <f t="shared" si="50"/>
        <v>17400</v>
      </c>
      <c r="R684" s="10">
        <v>3</v>
      </c>
      <c r="S684" s="11">
        <f t="shared" si="51"/>
        <v>132312</v>
      </c>
      <c r="T684" s="12">
        <v>0.04</v>
      </c>
      <c r="U684" s="76" t="str">
        <f>IF(T684&lt;3%,"Low",IF('Main Data'!T684&lt;5%,"Mid",IF('Main Data'!T684&lt;8%,"High","Super")))</f>
        <v>Mid</v>
      </c>
      <c r="V684" s="86" t="str">
        <f t="shared" si="52"/>
        <v>Not Qualified</v>
      </c>
    </row>
    <row r="685" spans="1:22" ht="15.75" customHeight="1" x14ac:dyDescent="0.3">
      <c r="A685" s="9" t="s">
        <v>1494</v>
      </c>
      <c r="B685" s="71">
        <v>43472</v>
      </c>
      <c r="C685" s="10">
        <f t="shared" si="49"/>
        <v>2019</v>
      </c>
      <c r="D685" s="10" t="s">
        <v>366</v>
      </c>
      <c r="E685" s="10" t="s">
        <v>180</v>
      </c>
      <c r="F685" s="10" t="s">
        <v>54</v>
      </c>
      <c r="G685" s="10" t="s">
        <v>55</v>
      </c>
      <c r="H685" s="10" t="s">
        <v>65</v>
      </c>
      <c r="I685" s="10" t="s">
        <v>107</v>
      </c>
      <c r="J685" s="10" t="s">
        <v>256</v>
      </c>
      <c r="K685" s="10" t="s">
        <v>59</v>
      </c>
      <c r="L685" s="10" t="s">
        <v>60</v>
      </c>
      <c r="M685" s="10" t="s">
        <v>61</v>
      </c>
      <c r="N685" s="71">
        <v>43473</v>
      </c>
      <c r="O685" s="10">
        <v>204600</v>
      </c>
      <c r="P685" s="10">
        <v>314700</v>
      </c>
      <c r="Q685" s="11">
        <f t="shared" si="50"/>
        <v>110100</v>
      </c>
      <c r="R685" s="10">
        <v>10</v>
      </c>
      <c r="S685" s="11">
        <f t="shared" si="51"/>
        <v>3128118</v>
      </c>
      <c r="T685" s="12">
        <v>0.06</v>
      </c>
      <c r="U685" s="76" t="str">
        <f>IF(T685&lt;3%,"Low",IF('Main Data'!T685&lt;5%,"Mid",IF('Main Data'!T685&lt;8%,"High","Super")))</f>
        <v>High</v>
      </c>
      <c r="V685" s="86" t="str">
        <f t="shared" si="52"/>
        <v>Qualified</v>
      </c>
    </row>
    <row r="686" spans="1:22" ht="15.75" customHeight="1" x14ac:dyDescent="0.3">
      <c r="A686" s="9" t="s">
        <v>1495</v>
      </c>
      <c r="B686" s="71">
        <v>43472</v>
      </c>
      <c r="C686" s="10">
        <f t="shared" si="49"/>
        <v>2019</v>
      </c>
      <c r="D686" s="10" t="s">
        <v>1496</v>
      </c>
      <c r="E686" s="10" t="s">
        <v>813</v>
      </c>
      <c r="F686" s="10" t="s">
        <v>54</v>
      </c>
      <c r="G686" s="10" t="s">
        <v>72</v>
      </c>
      <c r="H686" s="10" t="s">
        <v>65</v>
      </c>
      <c r="I686" s="10" t="s">
        <v>74</v>
      </c>
      <c r="J686" s="10" t="s">
        <v>473</v>
      </c>
      <c r="K686" s="10" t="s">
        <v>59</v>
      </c>
      <c r="L686" s="10" t="s">
        <v>60</v>
      </c>
      <c r="M686" s="10" t="s">
        <v>61</v>
      </c>
      <c r="N686" s="71">
        <v>43474</v>
      </c>
      <c r="O686" s="10">
        <v>32700.000000000004</v>
      </c>
      <c r="P686" s="10">
        <v>52800</v>
      </c>
      <c r="Q686" s="11">
        <f t="shared" si="50"/>
        <v>20099.999999999996</v>
      </c>
      <c r="R686" s="10">
        <v>13</v>
      </c>
      <c r="S686" s="11">
        <f t="shared" si="51"/>
        <v>682176</v>
      </c>
      <c r="T686" s="12">
        <v>0.08</v>
      </c>
      <c r="U686" s="76" t="str">
        <f>IF(T686&lt;3%,"Low",IF('Main Data'!T686&lt;5%,"Mid",IF('Main Data'!T686&lt;8%,"High","Super")))</f>
        <v>Super</v>
      </c>
      <c r="V686" s="86" t="str">
        <f t="shared" si="52"/>
        <v>Qualified</v>
      </c>
    </row>
    <row r="687" spans="1:22" ht="15.75" customHeight="1" x14ac:dyDescent="0.3">
      <c r="A687" s="9" t="s">
        <v>1497</v>
      </c>
      <c r="B687" s="71">
        <v>43473</v>
      </c>
      <c r="C687" s="10">
        <f t="shared" si="49"/>
        <v>2019</v>
      </c>
      <c r="D687" s="10" t="s">
        <v>770</v>
      </c>
      <c r="E687" s="10" t="s">
        <v>539</v>
      </c>
      <c r="F687" s="10" t="s">
        <v>71</v>
      </c>
      <c r="G687" s="10" t="s">
        <v>72</v>
      </c>
      <c r="H687" s="10" t="s">
        <v>146</v>
      </c>
      <c r="I687" s="10" t="s">
        <v>57</v>
      </c>
      <c r="J687" s="10" t="s">
        <v>345</v>
      </c>
      <c r="K687" s="10" t="s">
        <v>59</v>
      </c>
      <c r="L687" s="10" t="s">
        <v>60</v>
      </c>
      <c r="M687" s="10" t="s">
        <v>61</v>
      </c>
      <c r="N687" s="71">
        <v>43475</v>
      </c>
      <c r="O687" s="10">
        <v>51000</v>
      </c>
      <c r="P687" s="10">
        <v>81000</v>
      </c>
      <c r="Q687" s="11">
        <f t="shared" si="50"/>
        <v>30000</v>
      </c>
      <c r="R687" s="10">
        <v>10</v>
      </c>
      <c r="S687" s="11">
        <f t="shared" si="51"/>
        <v>806760</v>
      </c>
      <c r="T687" s="12">
        <v>0.04</v>
      </c>
      <c r="U687" s="76" t="str">
        <f>IF(T687&lt;3%,"Low",IF('Main Data'!T687&lt;5%,"Mid",IF('Main Data'!T687&lt;8%,"High","Super")))</f>
        <v>Mid</v>
      </c>
      <c r="V687" s="86" t="str">
        <f t="shared" si="52"/>
        <v>Not Qualified</v>
      </c>
    </row>
    <row r="688" spans="1:22" ht="15.75" customHeight="1" x14ac:dyDescent="0.3">
      <c r="A688" s="9" t="s">
        <v>1498</v>
      </c>
      <c r="B688" s="71">
        <v>43474</v>
      </c>
      <c r="C688" s="10">
        <f t="shared" si="49"/>
        <v>2019</v>
      </c>
      <c r="D688" s="10" t="s">
        <v>1499</v>
      </c>
      <c r="E688" s="10" t="s">
        <v>1251</v>
      </c>
      <c r="F688" s="10" t="s">
        <v>71</v>
      </c>
      <c r="G688" s="10" t="s">
        <v>106</v>
      </c>
      <c r="H688" s="10" t="s">
        <v>146</v>
      </c>
      <c r="I688" s="10" t="s">
        <v>107</v>
      </c>
      <c r="J688" s="10" t="s">
        <v>287</v>
      </c>
      <c r="K688" s="10" t="s">
        <v>59</v>
      </c>
      <c r="L688" s="10" t="s">
        <v>60</v>
      </c>
      <c r="M688" s="10" t="s">
        <v>61</v>
      </c>
      <c r="N688" s="71">
        <v>43476</v>
      </c>
      <c r="O688" s="10">
        <v>185850</v>
      </c>
      <c r="P688" s="10">
        <v>299700</v>
      </c>
      <c r="Q688" s="11">
        <f t="shared" si="50"/>
        <v>113850</v>
      </c>
      <c r="R688" s="10">
        <v>20</v>
      </c>
      <c r="S688" s="11">
        <f t="shared" si="51"/>
        <v>5979015</v>
      </c>
      <c r="T688" s="12">
        <v>0.05</v>
      </c>
      <c r="U688" s="76" t="str">
        <f>IF(T688&lt;3%,"Low",IF('Main Data'!T688&lt;5%,"Mid",IF('Main Data'!T688&lt;8%,"High","Super")))</f>
        <v>High</v>
      </c>
      <c r="V688" s="86" t="str">
        <f t="shared" si="52"/>
        <v>Qualified</v>
      </c>
    </row>
    <row r="689" spans="1:22" ht="15.75" customHeight="1" x14ac:dyDescent="0.3">
      <c r="A689" s="9" t="s">
        <v>1500</v>
      </c>
      <c r="B689" s="71">
        <v>43474</v>
      </c>
      <c r="C689" s="10">
        <f t="shared" si="49"/>
        <v>2019</v>
      </c>
      <c r="D689" s="10" t="s">
        <v>1273</v>
      </c>
      <c r="E689" s="10" t="s">
        <v>116</v>
      </c>
      <c r="F689" s="10" t="s">
        <v>54</v>
      </c>
      <c r="G689" s="10" t="s">
        <v>72</v>
      </c>
      <c r="H689" s="10" t="s">
        <v>56</v>
      </c>
      <c r="I689" s="10" t="s">
        <v>92</v>
      </c>
      <c r="J689" s="10" t="s">
        <v>287</v>
      </c>
      <c r="K689" s="10" t="s">
        <v>59</v>
      </c>
      <c r="L689" s="10" t="s">
        <v>60</v>
      </c>
      <c r="M689" s="10" t="s">
        <v>61</v>
      </c>
      <c r="N689" s="71">
        <v>43474</v>
      </c>
      <c r="O689" s="10">
        <v>185850</v>
      </c>
      <c r="P689" s="10">
        <v>299700</v>
      </c>
      <c r="Q689" s="11">
        <f t="shared" si="50"/>
        <v>113850</v>
      </c>
      <c r="R689" s="10">
        <v>34</v>
      </c>
      <c r="S689" s="11">
        <f t="shared" si="51"/>
        <v>10171818</v>
      </c>
      <c r="T689" s="12">
        <v>0.06</v>
      </c>
      <c r="U689" s="76" t="str">
        <f>IF(T689&lt;3%,"Low",IF('Main Data'!T689&lt;5%,"Mid",IF('Main Data'!T689&lt;8%,"High","Super")))</f>
        <v>High</v>
      </c>
      <c r="V689" s="86" t="str">
        <f t="shared" si="52"/>
        <v>Qualified</v>
      </c>
    </row>
    <row r="690" spans="1:22" ht="15.75" customHeight="1" x14ac:dyDescent="0.3">
      <c r="A690" s="9" t="s">
        <v>1501</v>
      </c>
      <c r="B690" s="71">
        <v>43475</v>
      </c>
      <c r="C690" s="10">
        <f t="shared" si="49"/>
        <v>2019</v>
      </c>
      <c r="D690" s="10" t="s">
        <v>1502</v>
      </c>
      <c r="E690" s="10" t="s">
        <v>145</v>
      </c>
      <c r="F690" s="10" t="s">
        <v>71</v>
      </c>
      <c r="G690" s="10" t="s">
        <v>55</v>
      </c>
      <c r="H690" s="10" t="s">
        <v>146</v>
      </c>
      <c r="I690" s="10" t="s">
        <v>107</v>
      </c>
      <c r="J690" s="10" t="s">
        <v>248</v>
      </c>
      <c r="K690" s="10" t="s">
        <v>59</v>
      </c>
      <c r="L690" s="10" t="s">
        <v>67</v>
      </c>
      <c r="M690" s="10" t="s">
        <v>61</v>
      </c>
      <c r="N690" s="71">
        <v>43477</v>
      </c>
      <c r="O690" s="10">
        <v>56250</v>
      </c>
      <c r="P690" s="10">
        <v>106200</v>
      </c>
      <c r="Q690" s="11">
        <f t="shared" si="50"/>
        <v>49950</v>
      </c>
      <c r="R690" s="10">
        <v>37</v>
      </c>
      <c r="S690" s="11">
        <f t="shared" si="51"/>
        <v>3920904</v>
      </c>
      <c r="T690" s="12">
        <v>0.08</v>
      </c>
      <c r="U690" s="76" t="str">
        <f>IF(T690&lt;3%,"Low",IF('Main Data'!T690&lt;5%,"Mid",IF('Main Data'!T690&lt;8%,"High","Super")))</f>
        <v>Super</v>
      </c>
      <c r="V690" s="86" t="str">
        <f t="shared" si="52"/>
        <v>Qualified</v>
      </c>
    </row>
    <row r="691" spans="1:22" ht="15.75" customHeight="1" x14ac:dyDescent="0.3">
      <c r="A691" s="9" t="s">
        <v>1503</v>
      </c>
      <c r="B691" s="71">
        <v>43476</v>
      </c>
      <c r="C691" s="10">
        <f t="shared" si="49"/>
        <v>2019</v>
      </c>
      <c r="D691" s="10" t="s">
        <v>1162</v>
      </c>
      <c r="E691" s="10" t="s">
        <v>180</v>
      </c>
      <c r="F691" s="10" t="s">
        <v>54</v>
      </c>
      <c r="G691" s="10" t="s">
        <v>106</v>
      </c>
      <c r="H691" s="10" t="s">
        <v>65</v>
      </c>
      <c r="I691" s="10" t="s">
        <v>117</v>
      </c>
      <c r="J691" s="10" t="s">
        <v>465</v>
      </c>
      <c r="K691" s="10" t="s">
        <v>59</v>
      </c>
      <c r="L691" s="10" t="s">
        <v>60</v>
      </c>
      <c r="M691" s="10" t="s">
        <v>76</v>
      </c>
      <c r="N691" s="71">
        <v>43477</v>
      </c>
      <c r="O691" s="10">
        <v>52500</v>
      </c>
      <c r="P691" s="10">
        <v>86100</v>
      </c>
      <c r="Q691" s="11">
        <f t="shared" si="50"/>
        <v>33600</v>
      </c>
      <c r="R691" s="10">
        <v>26</v>
      </c>
      <c r="S691" s="11">
        <f t="shared" si="51"/>
        <v>2236017</v>
      </c>
      <c r="T691" s="12">
        <v>0.03</v>
      </c>
      <c r="U691" s="76" t="str">
        <f>IF(T691&lt;3%,"Low",IF('Main Data'!T691&lt;5%,"Mid",IF('Main Data'!T691&lt;8%,"High","Super")))</f>
        <v>Mid</v>
      </c>
      <c r="V691" s="86" t="str">
        <f t="shared" si="52"/>
        <v>Qualified</v>
      </c>
    </row>
    <row r="692" spans="1:22" ht="15.75" customHeight="1" x14ac:dyDescent="0.3">
      <c r="A692" s="9" t="s">
        <v>1504</v>
      </c>
      <c r="B692" s="71">
        <v>43478</v>
      </c>
      <c r="C692" s="10">
        <f t="shared" si="49"/>
        <v>2019</v>
      </c>
      <c r="D692" s="10" t="s">
        <v>1505</v>
      </c>
      <c r="E692" s="10" t="s">
        <v>165</v>
      </c>
      <c r="F692" s="10" t="s">
        <v>71</v>
      </c>
      <c r="G692" s="10" t="s">
        <v>72</v>
      </c>
      <c r="H692" s="10" t="s">
        <v>88</v>
      </c>
      <c r="I692" s="10" t="s">
        <v>92</v>
      </c>
      <c r="J692" s="10" t="s">
        <v>833</v>
      </c>
      <c r="K692" s="10" t="s">
        <v>59</v>
      </c>
      <c r="L692" s="10" t="s">
        <v>67</v>
      </c>
      <c r="M692" s="10" t="s">
        <v>61</v>
      </c>
      <c r="N692" s="71">
        <v>43487</v>
      </c>
      <c r="O692" s="10">
        <v>15750</v>
      </c>
      <c r="P692" s="10">
        <v>29250</v>
      </c>
      <c r="Q692" s="11">
        <f t="shared" si="50"/>
        <v>13500</v>
      </c>
      <c r="R692" s="10">
        <v>4</v>
      </c>
      <c r="S692" s="11">
        <f t="shared" si="51"/>
        <v>114367.5</v>
      </c>
      <c r="T692" s="12">
        <v>0.09</v>
      </c>
      <c r="U692" s="76" t="str">
        <f>IF(T692&lt;3%,"Low",IF('Main Data'!T692&lt;5%,"Mid",IF('Main Data'!T692&lt;8%,"High","Super")))</f>
        <v>Super</v>
      </c>
      <c r="V692" s="86" t="str">
        <f t="shared" si="52"/>
        <v>Not Qualified</v>
      </c>
    </row>
    <row r="693" spans="1:22" ht="15.75" customHeight="1" x14ac:dyDescent="0.3">
      <c r="A693" s="9" t="s">
        <v>1506</v>
      </c>
      <c r="B693" s="71">
        <v>43486</v>
      </c>
      <c r="C693" s="10">
        <f t="shared" si="49"/>
        <v>2019</v>
      </c>
      <c r="D693" s="10" t="s">
        <v>1507</v>
      </c>
      <c r="E693" s="10" t="s">
        <v>370</v>
      </c>
      <c r="F693" s="10" t="s">
        <v>71</v>
      </c>
      <c r="G693" s="10" t="s">
        <v>87</v>
      </c>
      <c r="H693" s="10" t="s">
        <v>146</v>
      </c>
      <c r="I693" s="10" t="s">
        <v>57</v>
      </c>
      <c r="J693" s="10" t="s">
        <v>837</v>
      </c>
      <c r="K693" s="10" t="s">
        <v>81</v>
      </c>
      <c r="L693" s="10" t="s">
        <v>82</v>
      </c>
      <c r="M693" s="10" t="s">
        <v>83</v>
      </c>
      <c r="N693" s="71">
        <v>43488</v>
      </c>
      <c r="O693" s="10">
        <v>4734150</v>
      </c>
      <c r="P693" s="10">
        <v>7514550</v>
      </c>
      <c r="Q693" s="11">
        <f t="shared" si="50"/>
        <v>2780400</v>
      </c>
      <c r="R693" s="10">
        <v>25</v>
      </c>
      <c r="S693" s="11">
        <f t="shared" si="51"/>
        <v>187713459</v>
      </c>
      <c r="T693" s="12">
        <v>0.02</v>
      </c>
      <c r="U693" s="76" t="str">
        <f>IF(T693&lt;3%,"Low",IF('Main Data'!T693&lt;5%,"Mid",IF('Main Data'!T693&lt;8%,"High","Super")))</f>
        <v>Low</v>
      </c>
      <c r="V693" s="86" t="str">
        <f t="shared" si="52"/>
        <v>Qualified</v>
      </c>
    </row>
    <row r="694" spans="1:22" ht="15.75" customHeight="1" x14ac:dyDescent="0.3">
      <c r="A694" s="9" t="s">
        <v>1508</v>
      </c>
      <c r="B694" s="71">
        <v>43489</v>
      </c>
      <c r="C694" s="10">
        <f t="shared" si="49"/>
        <v>2019</v>
      </c>
      <c r="D694" s="10" t="s">
        <v>1509</v>
      </c>
      <c r="E694" s="10" t="s">
        <v>1510</v>
      </c>
      <c r="F694" s="10" t="s">
        <v>71</v>
      </c>
      <c r="G694" s="10" t="s">
        <v>72</v>
      </c>
      <c r="H694" s="10" t="s">
        <v>194</v>
      </c>
      <c r="I694" s="10" t="s">
        <v>57</v>
      </c>
      <c r="J694" s="10" t="s">
        <v>265</v>
      </c>
      <c r="K694" s="10" t="s">
        <v>59</v>
      </c>
      <c r="L694" s="10" t="s">
        <v>60</v>
      </c>
      <c r="M694" s="10" t="s">
        <v>61</v>
      </c>
      <c r="N694" s="71">
        <v>43491</v>
      </c>
      <c r="O694" s="10">
        <v>17700</v>
      </c>
      <c r="P694" s="10">
        <v>28200</v>
      </c>
      <c r="Q694" s="11">
        <f t="shared" si="50"/>
        <v>10500</v>
      </c>
      <c r="R694" s="10">
        <v>29</v>
      </c>
      <c r="S694" s="11">
        <f t="shared" si="51"/>
        <v>814980</v>
      </c>
      <c r="T694" s="12">
        <v>0.1</v>
      </c>
      <c r="U694" s="76" t="str">
        <f>IF(T694&lt;3%,"Low",IF('Main Data'!T694&lt;5%,"Mid",IF('Main Data'!T694&lt;8%,"High","Super")))</f>
        <v>Super</v>
      </c>
      <c r="V694" s="86" t="str">
        <f t="shared" si="52"/>
        <v>Qualified</v>
      </c>
    </row>
    <row r="695" spans="1:22" ht="15.75" customHeight="1" x14ac:dyDescent="0.3">
      <c r="A695" s="9" t="s">
        <v>1511</v>
      </c>
      <c r="B695" s="71">
        <v>43490</v>
      </c>
      <c r="C695" s="10">
        <f t="shared" si="49"/>
        <v>2019</v>
      </c>
      <c r="D695" s="10" t="s">
        <v>881</v>
      </c>
      <c r="E695" s="10" t="s">
        <v>882</v>
      </c>
      <c r="F695" s="10" t="s">
        <v>71</v>
      </c>
      <c r="G695" s="10" t="s">
        <v>106</v>
      </c>
      <c r="H695" s="10" t="s">
        <v>316</v>
      </c>
      <c r="I695" s="10" t="s">
        <v>92</v>
      </c>
      <c r="J695" s="10" t="s">
        <v>406</v>
      </c>
      <c r="K695" s="10" t="s">
        <v>81</v>
      </c>
      <c r="L695" s="10" t="s">
        <v>82</v>
      </c>
      <c r="M695" s="10" t="s">
        <v>83</v>
      </c>
      <c r="N695" s="71">
        <v>43492</v>
      </c>
      <c r="O695" s="10">
        <v>4184850</v>
      </c>
      <c r="P695" s="10">
        <v>6749850</v>
      </c>
      <c r="Q695" s="11">
        <f t="shared" si="50"/>
        <v>2565000</v>
      </c>
      <c r="R695" s="10">
        <v>47</v>
      </c>
      <c r="S695" s="11">
        <f t="shared" si="51"/>
        <v>317107953</v>
      </c>
      <c r="T695" s="12">
        <v>0.02</v>
      </c>
      <c r="U695" s="76" t="str">
        <f>IF(T695&lt;3%,"Low",IF('Main Data'!T695&lt;5%,"Mid",IF('Main Data'!T695&lt;8%,"High","Super")))</f>
        <v>Low</v>
      </c>
      <c r="V695" s="86" t="str">
        <f t="shared" si="52"/>
        <v>Qualified</v>
      </c>
    </row>
    <row r="696" spans="1:22" ht="15.75" customHeight="1" x14ac:dyDescent="0.3">
      <c r="A696" s="9" t="s">
        <v>1512</v>
      </c>
      <c r="B696" s="71">
        <v>43492</v>
      </c>
      <c r="C696" s="10">
        <f t="shared" si="49"/>
        <v>2019</v>
      </c>
      <c r="D696" s="10" t="s">
        <v>1513</v>
      </c>
      <c r="E696" s="10" t="s">
        <v>1271</v>
      </c>
      <c r="F696" s="10" t="s">
        <v>54</v>
      </c>
      <c r="G696" s="10" t="s">
        <v>106</v>
      </c>
      <c r="H696" s="10" t="s">
        <v>65</v>
      </c>
      <c r="I696" s="10" t="s">
        <v>74</v>
      </c>
      <c r="J696" s="10" t="s">
        <v>345</v>
      </c>
      <c r="K696" s="10" t="s">
        <v>59</v>
      </c>
      <c r="L696" s="10" t="s">
        <v>60</v>
      </c>
      <c r="M696" s="10" t="s">
        <v>61</v>
      </c>
      <c r="N696" s="71">
        <v>43493</v>
      </c>
      <c r="O696" s="10">
        <v>51000</v>
      </c>
      <c r="P696" s="10">
        <v>81000</v>
      </c>
      <c r="Q696" s="11">
        <f t="shared" si="50"/>
        <v>30000</v>
      </c>
      <c r="R696" s="10">
        <v>8</v>
      </c>
      <c r="S696" s="11">
        <f t="shared" si="51"/>
        <v>648000</v>
      </c>
      <c r="T696" s="12">
        <v>0</v>
      </c>
      <c r="U696" s="76" t="str">
        <f>IF(T696&lt;3%,"Low",IF('Main Data'!T696&lt;5%,"Mid",IF('Main Data'!T696&lt;8%,"High","Super")))</f>
        <v>Low</v>
      </c>
      <c r="V696" s="86" t="str">
        <f t="shared" si="52"/>
        <v>Not Qualified</v>
      </c>
    </row>
    <row r="697" spans="1:22" ht="15.75" customHeight="1" x14ac:dyDescent="0.3">
      <c r="A697" s="9" t="s">
        <v>1514</v>
      </c>
      <c r="B697" s="71">
        <v>43497</v>
      </c>
      <c r="C697" s="10">
        <f t="shared" si="49"/>
        <v>2019</v>
      </c>
      <c r="D697" s="10" t="s">
        <v>1515</v>
      </c>
      <c r="E697" s="10" t="s">
        <v>521</v>
      </c>
      <c r="F697" s="10" t="s">
        <v>71</v>
      </c>
      <c r="G697" s="10" t="s">
        <v>55</v>
      </c>
      <c r="H697" s="10" t="s">
        <v>88</v>
      </c>
      <c r="I697" s="10" t="s">
        <v>92</v>
      </c>
      <c r="J697" s="10" t="s">
        <v>1061</v>
      </c>
      <c r="K697" s="10" t="s">
        <v>59</v>
      </c>
      <c r="L697" s="10" t="s">
        <v>60</v>
      </c>
      <c r="M697" s="10" t="s">
        <v>61</v>
      </c>
      <c r="N697" s="71">
        <v>43501</v>
      </c>
      <c r="O697" s="10">
        <v>17850</v>
      </c>
      <c r="P697" s="10">
        <v>29700</v>
      </c>
      <c r="Q697" s="11">
        <f t="shared" si="50"/>
        <v>11850</v>
      </c>
      <c r="R697" s="10">
        <v>4</v>
      </c>
      <c r="S697" s="11">
        <f t="shared" si="51"/>
        <v>116424</v>
      </c>
      <c r="T697" s="12">
        <v>0.08</v>
      </c>
      <c r="U697" s="76" t="str">
        <f>IF(T697&lt;3%,"Low",IF('Main Data'!T697&lt;5%,"Mid",IF('Main Data'!T697&lt;8%,"High","Super")))</f>
        <v>Super</v>
      </c>
      <c r="V697" s="86" t="str">
        <f t="shared" si="52"/>
        <v>Not Qualified</v>
      </c>
    </row>
    <row r="698" spans="1:22" ht="15.75" customHeight="1" x14ac:dyDescent="0.3">
      <c r="A698" s="9" t="s">
        <v>1516</v>
      </c>
      <c r="B698" s="71">
        <v>43498</v>
      </c>
      <c r="C698" s="10">
        <f t="shared" si="49"/>
        <v>2019</v>
      </c>
      <c r="D698" s="10" t="s">
        <v>278</v>
      </c>
      <c r="E698" s="10" t="s">
        <v>279</v>
      </c>
      <c r="F698" s="10" t="s">
        <v>71</v>
      </c>
      <c r="G698" s="10" t="s">
        <v>55</v>
      </c>
      <c r="H698" s="10" t="s">
        <v>155</v>
      </c>
      <c r="I698" s="10" t="s">
        <v>117</v>
      </c>
      <c r="J698" s="10" t="s">
        <v>829</v>
      </c>
      <c r="K698" s="10" t="s">
        <v>59</v>
      </c>
      <c r="L698" s="10" t="s">
        <v>67</v>
      </c>
      <c r="M698" s="10" t="s">
        <v>76</v>
      </c>
      <c r="N698" s="71">
        <v>43500</v>
      </c>
      <c r="O698" s="10">
        <v>31950</v>
      </c>
      <c r="P698" s="10">
        <v>52350</v>
      </c>
      <c r="Q698" s="11">
        <f t="shared" si="50"/>
        <v>20400</v>
      </c>
      <c r="R698" s="10">
        <v>3</v>
      </c>
      <c r="S698" s="11">
        <f t="shared" si="51"/>
        <v>156526.5</v>
      </c>
      <c r="T698" s="12">
        <v>0.01</v>
      </c>
      <c r="U698" s="76" t="str">
        <f>IF(T698&lt;3%,"Low",IF('Main Data'!T698&lt;5%,"Mid",IF('Main Data'!T698&lt;8%,"High","Super")))</f>
        <v>Low</v>
      </c>
      <c r="V698" s="86" t="str">
        <f t="shared" si="52"/>
        <v>Not Qualified</v>
      </c>
    </row>
    <row r="699" spans="1:22" ht="15.75" customHeight="1" x14ac:dyDescent="0.3">
      <c r="A699" s="9" t="s">
        <v>1517</v>
      </c>
      <c r="B699" s="71">
        <v>43498</v>
      </c>
      <c r="C699" s="10">
        <f t="shared" si="49"/>
        <v>2019</v>
      </c>
      <c r="D699" s="10" t="s">
        <v>1518</v>
      </c>
      <c r="E699" s="10" t="s">
        <v>1102</v>
      </c>
      <c r="F699" s="10" t="s">
        <v>71</v>
      </c>
      <c r="G699" s="10" t="s">
        <v>72</v>
      </c>
      <c r="H699" s="10" t="s">
        <v>73</v>
      </c>
      <c r="I699" s="10" t="s">
        <v>57</v>
      </c>
      <c r="J699" s="10" t="s">
        <v>265</v>
      </c>
      <c r="K699" s="10" t="s">
        <v>59</v>
      </c>
      <c r="L699" s="10" t="s">
        <v>60</v>
      </c>
      <c r="M699" s="10" t="s">
        <v>61</v>
      </c>
      <c r="N699" s="71">
        <v>43500</v>
      </c>
      <c r="O699" s="10">
        <v>17700</v>
      </c>
      <c r="P699" s="10">
        <v>28200</v>
      </c>
      <c r="Q699" s="11">
        <f t="shared" si="50"/>
        <v>10500</v>
      </c>
      <c r="R699" s="10">
        <v>6</v>
      </c>
      <c r="S699" s="11">
        <f t="shared" si="51"/>
        <v>167226</v>
      </c>
      <c r="T699" s="12">
        <v>7.0000000000000007E-2</v>
      </c>
      <c r="U699" s="76" t="str">
        <f>IF(T699&lt;3%,"Low",IF('Main Data'!T699&lt;5%,"Mid",IF('Main Data'!T699&lt;8%,"High","Super")))</f>
        <v>High</v>
      </c>
      <c r="V699" s="86" t="str">
        <f t="shared" si="52"/>
        <v>Not Qualified</v>
      </c>
    </row>
    <row r="700" spans="1:22" ht="15.75" customHeight="1" x14ac:dyDescent="0.3">
      <c r="A700" s="9" t="s">
        <v>1519</v>
      </c>
      <c r="B700" s="71">
        <v>43501</v>
      </c>
      <c r="C700" s="10">
        <f t="shared" si="49"/>
        <v>2019</v>
      </c>
      <c r="D700" s="10" t="s">
        <v>1422</v>
      </c>
      <c r="E700" s="10" t="s">
        <v>319</v>
      </c>
      <c r="F700" s="10" t="s">
        <v>54</v>
      </c>
      <c r="G700" s="10" t="s">
        <v>87</v>
      </c>
      <c r="H700" s="10" t="s">
        <v>56</v>
      </c>
      <c r="I700" s="10" t="s">
        <v>74</v>
      </c>
      <c r="J700" s="10" t="s">
        <v>588</v>
      </c>
      <c r="K700" s="10" t="s">
        <v>59</v>
      </c>
      <c r="L700" s="10" t="s">
        <v>60</v>
      </c>
      <c r="M700" s="10" t="s">
        <v>61</v>
      </c>
      <c r="N700" s="71">
        <v>43503</v>
      </c>
      <c r="O700" s="10">
        <v>67950</v>
      </c>
      <c r="P700" s="10">
        <v>109500</v>
      </c>
      <c r="Q700" s="11">
        <f t="shared" si="50"/>
        <v>41550</v>
      </c>
      <c r="R700" s="10">
        <v>34</v>
      </c>
      <c r="S700" s="11">
        <f t="shared" si="51"/>
        <v>3719715</v>
      </c>
      <c r="T700" s="12">
        <v>0.03</v>
      </c>
      <c r="U700" s="76" t="str">
        <f>IF(T700&lt;3%,"Low",IF('Main Data'!T700&lt;5%,"Mid",IF('Main Data'!T700&lt;8%,"High","Super")))</f>
        <v>Mid</v>
      </c>
      <c r="V700" s="86" t="str">
        <f t="shared" si="52"/>
        <v>Qualified</v>
      </c>
    </row>
    <row r="701" spans="1:22" ht="15.75" customHeight="1" x14ac:dyDescent="0.3">
      <c r="A701" s="9" t="s">
        <v>1520</v>
      </c>
      <c r="B701" s="71">
        <v>43501</v>
      </c>
      <c r="C701" s="10">
        <f t="shared" si="49"/>
        <v>2019</v>
      </c>
      <c r="D701" s="10" t="s">
        <v>1521</v>
      </c>
      <c r="E701" s="10" t="s">
        <v>237</v>
      </c>
      <c r="F701" s="10" t="s">
        <v>71</v>
      </c>
      <c r="G701" s="10" t="s">
        <v>106</v>
      </c>
      <c r="H701" s="10" t="s">
        <v>112</v>
      </c>
      <c r="I701" s="10" t="s">
        <v>57</v>
      </c>
      <c r="J701" s="10" t="s">
        <v>284</v>
      </c>
      <c r="K701" s="10" t="s">
        <v>59</v>
      </c>
      <c r="L701" s="10" t="s">
        <v>60</v>
      </c>
      <c r="M701" s="10" t="s">
        <v>61</v>
      </c>
      <c r="N701" s="71">
        <v>43503</v>
      </c>
      <c r="O701" s="10">
        <v>33750</v>
      </c>
      <c r="P701" s="10">
        <v>55350</v>
      </c>
      <c r="Q701" s="11">
        <f t="shared" si="50"/>
        <v>21600</v>
      </c>
      <c r="R701" s="10">
        <v>47</v>
      </c>
      <c r="S701" s="11">
        <f t="shared" si="51"/>
        <v>2601450</v>
      </c>
      <c r="T701" s="12">
        <v>0</v>
      </c>
      <c r="U701" s="76" t="str">
        <f>IF(T701&lt;3%,"Low",IF('Main Data'!T701&lt;5%,"Mid",IF('Main Data'!T701&lt;8%,"High","Super")))</f>
        <v>Low</v>
      </c>
      <c r="V701" s="86" t="str">
        <f t="shared" si="52"/>
        <v>Qualified</v>
      </c>
    </row>
    <row r="702" spans="1:22" ht="15.75" customHeight="1" x14ac:dyDescent="0.3">
      <c r="A702" s="9" t="s">
        <v>1522</v>
      </c>
      <c r="B702" s="71">
        <v>43505</v>
      </c>
      <c r="C702" s="10">
        <f t="shared" si="49"/>
        <v>2019</v>
      </c>
      <c r="D702" s="10" t="s">
        <v>199</v>
      </c>
      <c r="E702" s="10" t="s">
        <v>79</v>
      </c>
      <c r="F702" s="10" t="s">
        <v>54</v>
      </c>
      <c r="G702" s="10" t="s">
        <v>72</v>
      </c>
      <c r="H702" s="10" t="s">
        <v>56</v>
      </c>
      <c r="I702" s="10" t="s">
        <v>107</v>
      </c>
      <c r="J702" s="10" t="s">
        <v>359</v>
      </c>
      <c r="K702" s="10" t="s">
        <v>81</v>
      </c>
      <c r="L702" s="10" t="s">
        <v>227</v>
      </c>
      <c r="M702" s="10" t="s">
        <v>61</v>
      </c>
      <c r="N702" s="71">
        <v>43507</v>
      </c>
      <c r="O702" s="10">
        <v>118800</v>
      </c>
      <c r="P702" s="10">
        <v>194850</v>
      </c>
      <c r="Q702" s="11">
        <f t="shared" si="50"/>
        <v>76050</v>
      </c>
      <c r="R702" s="10">
        <v>46</v>
      </c>
      <c r="S702" s="11">
        <f t="shared" si="51"/>
        <v>8961151.5</v>
      </c>
      <c r="T702" s="12">
        <v>0.01</v>
      </c>
      <c r="U702" s="76" t="str">
        <f>IF(T702&lt;3%,"Low",IF('Main Data'!T702&lt;5%,"Mid",IF('Main Data'!T702&lt;8%,"High","Super")))</f>
        <v>Low</v>
      </c>
      <c r="V702" s="86" t="str">
        <f t="shared" si="52"/>
        <v>Qualified</v>
      </c>
    </row>
    <row r="703" spans="1:22" ht="15.75" customHeight="1" x14ac:dyDescent="0.3">
      <c r="A703" s="9" t="s">
        <v>1523</v>
      </c>
      <c r="B703" s="71">
        <v>43508</v>
      </c>
      <c r="C703" s="10">
        <f t="shared" si="49"/>
        <v>2019</v>
      </c>
      <c r="D703" s="10" t="s">
        <v>1524</v>
      </c>
      <c r="E703" s="10" t="s">
        <v>387</v>
      </c>
      <c r="F703" s="10" t="s">
        <v>71</v>
      </c>
      <c r="G703" s="10" t="s">
        <v>55</v>
      </c>
      <c r="H703" s="10" t="s">
        <v>194</v>
      </c>
      <c r="I703" s="10" t="s">
        <v>57</v>
      </c>
      <c r="J703" s="10" t="s">
        <v>320</v>
      </c>
      <c r="K703" s="10" t="s">
        <v>59</v>
      </c>
      <c r="L703" s="10" t="s">
        <v>60</v>
      </c>
      <c r="M703" s="10" t="s">
        <v>61</v>
      </c>
      <c r="N703" s="71">
        <v>43508</v>
      </c>
      <c r="O703" s="10">
        <v>2682450</v>
      </c>
      <c r="P703" s="10">
        <v>6238200</v>
      </c>
      <c r="Q703" s="11">
        <f t="shared" si="50"/>
        <v>3555750</v>
      </c>
      <c r="R703" s="10">
        <v>21</v>
      </c>
      <c r="S703" s="11">
        <f t="shared" si="51"/>
        <v>130440762</v>
      </c>
      <c r="T703" s="12">
        <v>0.09</v>
      </c>
      <c r="U703" s="76" t="str">
        <f>IF(T703&lt;3%,"Low",IF('Main Data'!T703&lt;5%,"Mid",IF('Main Data'!T703&lt;8%,"High","Super")))</f>
        <v>Super</v>
      </c>
      <c r="V703" s="86" t="str">
        <f t="shared" si="52"/>
        <v>Qualified</v>
      </c>
    </row>
    <row r="704" spans="1:22" ht="15.75" customHeight="1" x14ac:dyDescent="0.3">
      <c r="A704" s="9" t="s">
        <v>1525</v>
      </c>
      <c r="B704" s="71">
        <v>43508</v>
      </c>
      <c r="C704" s="10">
        <f t="shared" si="49"/>
        <v>2019</v>
      </c>
      <c r="D704" s="10" t="s">
        <v>1526</v>
      </c>
      <c r="E704" s="10" t="s">
        <v>1119</v>
      </c>
      <c r="F704" s="10" t="s">
        <v>71</v>
      </c>
      <c r="G704" s="10" t="s">
        <v>72</v>
      </c>
      <c r="H704" s="10" t="s">
        <v>185</v>
      </c>
      <c r="I704" s="10" t="s">
        <v>57</v>
      </c>
      <c r="J704" s="10" t="s">
        <v>276</v>
      </c>
      <c r="K704" s="10" t="s">
        <v>81</v>
      </c>
      <c r="L704" s="10" t="s">
        <v>60</v>
      </c>
      <c r="M704" s="10" t="s">
        <v>61</v>
      </c>
      <c r="N704" s="71">
        <v>43509</v>
      </c>
      <c r="O704" s="10">
        <v>2347500</v>
      </c>
      <c r="P704" s="10">
        <v>4514550</v>
      </c>
      <c r="Q704" s="11">
        <f t="shared" si="50"/>
        <v>2167050</v>
      </c>
      <c r="R704" s="10">
        <v>23</v>
      </c>
      <c r="S704" s="11">
        <f t="shared" si="51"/>
        <v>103563777</v>
      </c>
      <c r="T704" s="12">
        <v>0.06</v>
      </c>
      <c r="U704" s="76" t="str">
        <f>IF(T704&lt;3%,"Low",IF('Main Data'!T704&lt;5%,"Mid",IF('Main Data'!T704&lt;8%,"High","Super")))</f>
        <v>High</v>
      </c>
      <c r="V704" s="86" t="str">
        <f t="shared" si="52"/>
        <v>Qualified</v>
      </c>
    </row>
    <row r="705" spans="1:22" ht="15.75" customHeight="1" x14ac:dyDescent="0.3">
      <c r="A705" s="9" t="s">
        <v>1527</v>
      </c>
      <c r="B705" s="71">
        <v>43509</v>
      </c>
      <c r="C705" s="10">
        <f t="shared" si="49"/>
        <v>2019</v>
      </c>
      <c r="D705" s="10" t="s">
        <v>1509</v>
      </c>
      <c r="E705" s="10" t="s">
        <v>1510</v>
      </c>
      <c r="F705" s="10" t="s">
        <v>71</v>
      </c>
      <c r="G705" s="10" t="s">
        <v>106</v>
      </c>
      <c r="H705" s="10" t="s">
        <v>194</v>
      </c>
      <c r="I705" s="10" t="s">
        <v>92</v>
      </c>
      <c r="J705" s="10" t="s">
        <v>66</v>
      </c>
      <c r="K705" s="10" t="s">
        <v>59</v>
      </c>
      <c r="L705" s="10" t="s">
        <v>67</v>
      </c>
      <c r="M705" s="10" t="s">
        <v>61</v>
      </c>
      <c r="N705" s="71">
        <v>43511</v>
      </c>
      <c r="O705" s="10">
        <v>35850</v>
      </c>
      <c r="P705" s="10">
        <v>63900</v>
      </c>
      <c r="Q705" s="11">
        <f t="shared" si="50"/>
        <v>28050</v>
      </c>
      <c r="R705" s="10">
        <v>47</v>
      </c>
      <c r="S705" s="11">
        <f t="shared" si="51"/>
        <v>2998827</v>
      </c>
      <c r="T705" s="12">
        <v>7.0000000000000007E-2</v>
      </c>
      <c r="U705" s="76" t="str">
        <f>IF(T705&lt;3%,"Low",IF('Main Data'!T705&lt;5%,"Mid",IF('Main Data'!T705&lt;8%,"High","Super")))</f>
        <v>High</v>
      </c>
      <c r="V705" s="86" t="str">
        <f t="shared" si="52"/>
        <v>Qualified</v>
      </c>
    </row>
    <row r="706" spans="1:22" ht="15.75" customHeight="1" x14ac:dyDescent="0.3">
      <c r="A706" s="9" t="s">
        <v>1528</v>
      </c>
      <c r="B706" s="71">
        <v>43509</v>
      </c>
      <c r="C706" s="10">
        <f t="shared" si="49"/>
        <v>2019</v>
      </c>
      <c r="D706" s="10" t="s">
        <v>1509</v>
      </c>
      <c r="E706" s="10" t="s">
        <v>1510</v>
      </c>
      <c r="F706" s="10" t="s">
        <v>71</v>
      </c>
      <c r="G706" s="10" t="s">
        <v>106</v>
      </c>
      <c r="H706" s="10" t="s">
        <v>194</v>
      </c>
      <c r="I706" s="10" t="s">
        <v>92</v>
      </c>
      <c r="J706" s="10" t="s">
        <v>147</v>
      </c>
      <c r="K706" s="10" t="s">
        <v>59</v>
      </c>
      <c r="L706" s="10" t="s">
        <v>67</v>
      </c>
      <c r="M706" s="10" t="s">
        <v>61</v>
      </c>
      <c r="N706" s="71">
        <v>43514</v>
      </c>
      <c r="O706" s="10">
        <v>19500</v>
      </c>
      <c r="P706" s="10">
        <v>43200</v>
      </c>
      <c r="Q706" s="11">
        <f t="shared" si="50"/>
        <v>23700</v>
      </c>
      <c r="R706" s="10">
        <v>17</v>
      </c>
      <c r="S706" s="11">
        <f t="shared" si="51"/>
        <v>730512</v>
      </c>
      <c r="T706" s="12">
        <v>0.09</v>
      </c>
      <c r="U706" s="76" t="str">
        <f>IF(T706&lt;3%,"Low",IF('Main Data'!T706&lt;5%,"Mid",IF('Main Data'!T706&lt;8%,"High","Super")))</f>
        <v>Super</v>
      </c>
      <c r="V706" s="86" t="str">
        <f t="shared" si="52"/>
        <v>Qualified</v>
      </c>
    </row>
    <row r="707" spans="1:22" ht="15.75" customHeight="1" x14ac:dyDescent="0.3">
      <c r="A707" s="9" t="s">
        <v>1529</v>
      </c>
      <c r="B707" s="71">
        <v>43514</v>
      </c>
      <c r="C707" s="10">
        <f t="shared" si="49"/>
        <v>2019</v>
      </c>
      <c r="D707" s="10" t="s">
        <v>1530</v>
      </c>
      <c r="E707" s="10" t="s">
        <v>169</v>
      </c>
      <c r="F707" s="10" t="s">
        <v>54</v>
      </c>
      <c r="G707" s="10" t="s">
        <v>72</v>
      </c>
      <c r="H707" s="10" t="s">
        <v>65</v>
      </c>
      <c r="I707" s="10" t="s">
        <v>57</v>
      </c>
      <c r="J707" s="10" t="s">
        <v>942</v>
      </c>
      <c r="K707" s="10" t="s">
        <v>81</v>
      </c>
      <c r="L707" s="10" t="s">
        <v>60</v>
      </c>
      <c r="M707" s="10" t="s">
        <v>76</v>
      </c>
      <c r="N707" s="71">
        <v>43514</v>
      </c>
      <c r="O707" s="10">
        <v>220500</v>
      </c>
      <c r="P707" s="10">
        <v>449850</v>
      </c>
      <c r="Q707" s="11">
        <f t="shared" si="50"/>
        <v>229350</v>
      </c>
      <c r="R707" s="10">
        <v>20</v>
      </c>
      <c r="S707" s="11">
        <f t="shared" si="51"/>
        <v>8979006</v>
      </c>
      <c r="T707" s="12">
        <v>0.04</v>
      </c>
      <c r="U707" s="76" t="str">
        <f>IF(T707&lt;3%,"Low",IF('Main Data'!T707&lt;5%,"Mid",IF('Main Data'!T707&lt;8%,"High","Super")))</f>
        <v>Mid</v>
      </c>
      <c r="V707" s="86" t="str">
        <f t="shared" si="52"/>
        <v>Qualified</v>
      </c>
    </row>
    <row r="708" spans="1:22" ht="15.75" customHeight="1" x14ac:dyDescent="0.3">
      <c r="A708" s="9" t="s">
        <v>1531</v>
      </c>
      <c r="B708" s="71">
        <v>43514</v>
      </c>
      <c r="C708" s="10">
        <f t="shared" si="49"/>
        <v>2019</v>
      </c>
      <c r="D708" s="10" t="s">
        <v>361</v>
      </c>
      <c r="E708" s="10" t="s">
        <v>193</v>
      </c>
      <c r="F708" s="10" t="s">
        <v>71</v>
      </c>
      <c r="G708" s="10" t="s">
        <v>106</v>
      </c>
      <c r="H708" s="10" t="s">
        <v>194</v>
      </c>
      <c r="I708" s="10" t="s">
        <v>92</v>
      </c>
      <c r="J708" s="10" t="s">
        <v>108</v>
      </c>
      <c r="K708" s="10" t="s">
        <v>59</v>
      </c>
      <c r="L708" s="10" t="s">
        <v>60</v>
      </c>
      <c r="M708" s="10" t="s">
        <v>61</v>
      </c>
      <c r="N708" s="71">
        <v>43521</v>
      </c>
      <c r="O708" s="10">
        <v>814350</v>
      </c>
      <c r="P708" s="10">
        <v>1357200</v>
      </c>
      <c r="Q708" s="11">
        <f t="shared" si="50"/>
        <v>542850</v>
      </c>
      <c r="R708" s="10">
        <v>49</v>
      </c>
      <c r="S708" s="11">
        <f t="shared" si="51"/>
        <v>66434940</v>
      </c>
      <c r="T708" s="12">
        <v>0.05</v>
      </c>
      <c r="U708" s="76" t="str">
        <f>IF(T708&lt;3%,"Low",IF('Main Data'!T708&lt;5%,"Mid",IF('Main Data'!T708&lt;8%,"High","Super")))</f>
        <v>High</v>
      </c>
      <c r="V708" s="86" t="str">
        <f t="shared" si="52"/>
        <v>Qualified</v>
      </c>
    </row>
    <row r="709" spans="1:22" ht="15.75" customHeight="1" x14ac:dyDescent="0.3">
      <c r="A709" s="9" t="s">
        <v>1532</v>
      </c>
      <c r="B709" s="71">
        <v>43515</v>
      </c>
      <c r="C709" s="10">
        <f t="shared" ref="C709:C772" si="53">YEAR(B709)</f>
        <v>2019</v>
      </c>
      <c r="D709" s="10" t="s">
        <v>1313</v>
      </c>
      <c r="E709" s="10" t="s">
        <v>172</v>
      </c>
      <c r="F709" s="10" t="s">
        <v>54</v>
      </c>
      <c r="G709" s="10" t="s">
        <v>72</v>
      </c>
      <c r="H709" s="10" t="s">
        <v>65</v>
      </c>
      <c r="I709" s="10" t="s">
        <v>74</v>
      </c>
      <c r="J709" s="10" t="s">
        <v>212</v>
      </c>
      <c r="K709" s="10" t="s">
        <v>59</v>
      </c>
      <c r="L709" s="10" t="s">
        <v>67</v>
      </c>
      <c r="M709" s="10" t="s">
        <v>61</v>
      </c>
      <c r="N709" s="71">
        <v>43516</v>
      </c>
      <c r="O709" s="10">
        <v>52050</v>
      </c>
      <c r="P709" s="10">
        <v>100200</v>
      </c>
      <c r="Q709" s="11">
        <f t="shared" ref="Q709:Q772" si="54">P709-O709</f>
        <v>48150</v>
      </c>
      <c r="R709" s="10">
        <v>12</v>
      </c>
      <c r="S709" s="11">
        <f t="shared" ref="S709:S772" si="55">(R709*P709)-(P709*T709)</f>
        <v>1196388</v>
      </c>
      <c r="T709" s="12">
        <v>0.06</v>
      </c>
      <c r="U709" s="76" t="str">
        <f>IF(T709&lt;3%,"Low",IF('Main Data'!T709&lt;5%,"Mid",IF('Main Data'!T709&lt;8%,"High","Super")))</f>
        <v>High</v>
      </c>
      <c r="V709" s="86" t="str">
        <f t="shared" ref="V709:V772" si="56">IF(OR(R709&gt;10,S709&gt;2000000),"Qualified","Not Qualified")</f>
        <v>Qualified</v>
      </c>
    </row>
    <row r="710" spans="1:22" ht="15.75" customHeight="1" x14ac:dyDescent="0.3">
      <c r="A710" s="9" t="s">
        <v>1533</v>
      </c>
      <c r="B710" s="71">
        <v>43518</v>
      </c>
      <c r="C710" s="10">
        <f t="shared" si="53"/>
        <v>2019</v>
      </c>
      <c r="D710" s="10" t="s">
        <v>627</v>
      </c>
      <c r="E710" s="10" t="s">
        <v>628</v>
      </c>
      <c r="F710" s="10" t="s">
        <v>71</v>
      </c>
      <c r="G710" s="10" t="s">
        <v>72</v>
      </c>
      <c r="H710" s="10" t="s">
        <v>304</v>
      </c>
      <c r="I710" s="10" t="s">
        <v>92</v>
      </c>
      <c r="J710" s="10" t="s">
        <v>468</v>
      </c>
      <c r="K710" s="10" t="s">
        <v>59</v>
      </c>
      <c r="L710" s="10" t="s">
        <v>67</v>
      </c>
      <c r="M710" s="10" t="s">
        <v>61</v>
      </c>
      <c r="N710" s="71">
        <v>43522</v>
      </c>
      <c r="O710" s="10">
        <v>13950</v>
      </c>
      <c r="P710" s="10">
        <v>22200</v>
      </c>
      <c r="Q710" s="11">
        <f t="shared" si="54"/>
        <v>8250</v>
      </c>
      <c r="R710" s="10">
        <v>19</v>
      </c>
      <c r="S710" s="11">
        <f t="shared" si="55"/>
        <v>421800</v>
      </c>
      <c r="T710" s="12">
        <v>0</v>
      </c>
      <c r="U710" s="76" t="str">
        <f>IF(T710&lt;3%,"Low",IF('Main Data'!T710&lt;5%,"Mid",IF('Main Data'!T710&lt;8%,"High","Super")))</f>
        <v>Low</v>
      </c>
      <c r="V710" s="86" t="str">
        <f t="shared" si="56"/>
        <v>Qualified</v>
      </c>
    </row>
    <row r="711" spans="1:22" ht="15.75" customHeight="1" x14ac:dyDescent="0.3">
      <c r="A711" s="9" t="s">
        <v>1534</v>
      </c>
      <c r="B711" s="71">
        <v>43518</v>
      </c>
      <c r="C711" s="10">
        <f t="shared" si="53"/>
        <v>2019</v>
      </c>
      <c r="D711" s="10" t="s">
        <v>1315</v>
      </c>
      <c r="E711" s="10" t="s">
        <v>572</v>
      </c>
      <c r="F711" s="10" t="s">
        <v>261</v>
      </c>
      <c r="G711" s="10" t="s">
        <v>72</v>
      </c>
      <c r="H711" s="10" t="s">
        <v>146</v>
      </c>
      <c r="I711" s="10" t="s">
        <v>117</v>
      </c>
      <c r="J711" s="10" t="s">
        <v>1003</v>
      </c>
      <c r="K711" s="10" t="s">
        <v>59</v>
      </c>
      <c r="L711" s="10" t="s">
        <v>60</v>
      </c>
      <c r="M711" s="10" t="s">
        <v>61</v>
      </c>
      <c r="N711" s="71">
        <v>43518</v>
      </c>
      <c r="O711" s="10">
        <v>60450.000000000007</v>
      </c>
      <c r="P711" s="10">
        <v>140700</v>
      </c>
      <c r="Q711" s="11">
        <f t="shared" si="54"/>
        <v>80250</v>
      </c>
      <c r="R711" s="10">
        <v>24</v>
      </c>
      <c r="S711" s="11">
        <f t="shared" si="55"/>
        <v>3369765</v>
      </c>
      <c r="T711" s="12">
        <v>0.05</v>
      </c>
      <c r="U711" s="76" t="str">
        <f>IF(T711&lt;3%,"Low",IF('Main Data'!T711&lt;5%,"Mid",IF('Main Data'!T711&lt;8%,"High","Super")))</f>
        <v>High</v>
      </c>
      <c r="V711" s="86" t="str">
        <f t="shared" si="56"/>
        <v>Qualified</v>
      </c>
    </row>
    <row r="712" spans="1:22" ht="15.75" customHeight="1" x14ac:dyDescent="0.3">
      <c r="A712" s="9" t="s">
        <v>1535</v>
      </c>
      <c r="B712" s="71">
        <v>43519</v>
      </c>
      <c r="C712" s="10">
        <f t="shared" si="53"/>
        <v>2019</v>
      </c>
      <c r="D712" s="10" t="s">
        <v>1447</v>
      </c>
      <c r="E712" s="10" t="s">
        <v>1160</v>
      </c>
      <c r="F712" s="10" t="s">
        <v>71</v>
      </c>
      <c r="G712" s="10" t="s">
        <v>55</v>
      </c>
      <c r="H712" s="10" t="s">
        <v>304</v>
      </c>
      <c r="I712" s="10" t="s">
        <v>57</v>
      </c>
      <c r="J712" s="10" t="s">
        <v>181</v>
      </c>
      <c r="K712" s="10" t="s">
        <v>59</v>
      </c>
      <c r="L712" s="10" t="s">
        <v>60</v>
      </c>
      <c r="M712" s="10" t="s">
        <v>61</v>
      </c>
      <c r="N712" s="71">
        <v>43521</v>
      </c>
      <c r="O712" s="10">
        <v>23850</v>
      </c>
      <c r="P712" s="10">
        <v>39150</v>
      </c>
      <c r="Q712" s="11">
        <f t="shared" si="54"/>
        <v>15300</v>
      </c>
      <c r="R712" s="10">
        <v>40</v>
      </c>
      <c r="S712" s="11">
        <f t="shared" si="55"/>
        <v>1564825.5</v>
      </c>
      <c r="T712" s="12">
        <v>0.03</v>
      </c>
      <c r="U712" s="76" t="str">
        <f>IF(T712&lt;3%,"Low",IF('Main Data'!T712&lt;5%,"Mid",IF('Main Data'!T712&lt;8%,"High","Super")))</f>
        <v>Mid</v>
      </c>
      <c r="V712" s="86" t="str">
        <f t="shared" si="56"/>
        <v>Qualified</v>
      </c>
    </row>
    <row r="713" spans="1:22" ht="15.75" customHeight="1" x14ac:dyDescent="0.3">
      <c r="A713" s="9" t="s">
        <v>1536</v>
      </c>
      <c r="B713" s="71">
        <v>43520</v>
      </c>
      <c r="C713" s="10">
        <f t="shared" si="53"/>
        <v>2019</v>
      </c>
      <c r="D713" s="10" t="s">
        <v>1162</v>
      </c>
      <c r="E713" s="10" t="s">
        <v>180</v>
      </c>
      <c r="F713" s="10" t="s">
        <v>54</v>
      </c>
      <c r="G713" s="10" t="s">
        <v>106</v>
      </c>
      <c r="H713" s="10" t="s">
        <v>65</v>
      </c>
      <c r="I713" s="10" t="s">
        <v>107</v>
      </c>
      <c r="J713" s="10" t="s">
        <v>775</v>
      </c>
      <c r="K713" s="10" t="s">
        <v>59</v>
      </c>
      <c r="L713" s="10" t="s">
        <v>136</v>
      </c>
      <c r="M713" s="10" t="s">
        <v>61</v>
      </c>
      <c r="N713" s="71">
        <v>43522</v>
      </c>
      <c r="O713" s="10">
        <v>62850.000000000007</v>
      </c>
      <c r="P713" s="10">
        <v>153450</v>
      </c>
      <c r="Q713" s="11">
        <f t="shared" si="54"/>
        <v>90600</v>
      </c>
      <c r="R713" s="10">
        <v>46</v>
      </c>
      <c r="S713" s="11">
        <f t="shared" si="55"/>
        <v>7046424</v>
      </c>
      <c r="T713" s="12">
        <v>0.08</v>
      </c>
      <c r="U713" s="76" t="str">
        <f>IF(T713&lt;3%,"Low",IF('Main Data'!T713&lt;5%,"Mid",IF('Main Data'!T713&lt;8%,"High","Super")))</f>
        <v>Super</v>
      </c>
      <c r="V713" s="86" t="str">
        <f t="shared" si="56"/>
        <v>Qualified</v>
      </c>
    </row>
    <row r="714" spans="1:22" ht="15.75" customHeight="1" x14ac:dyDescent="0.3">
      <c r="A714" s="9" t="s">
        <v>1537</v>
      </c>
      <c r="B714" s="71">
        <v>43523</v>
      </c>
      <c r="C714" s="10">
        <f t="shared" si="53"/>
        <v>2019</v>
      </c>
      <c r="D714" s="10" t="s">
        <v>1538</v>
      </c>
      <c r="E714" s="10" t="s">
        <v>1539</v>
      </c>
      <c r="F714" s="10" t="s">
        <v>54</v>
      </c>
      <c r="G714" s="10" t="s">
        <v>72</v>
      </c>
      <c r="H714" s="10" t="s">
        <v>56</v>
      </c>
      <c r="I714" s="10" t="s">
        <v>92</v>
      </c>
      <c r="J714" s="10" t="s">
        <v>1540</v>
      </c>
      <c r="K714" s="10" t="s">
        <v>59</v>
      </c>
      <c r="L714" s="10" t="s">
        <v>67</v>
      </c>
      <c r="M714" s="10" t="s">
        <v>61</v>
      </c>
      <c r="N714" s="71">
        <v>43532</v>
      </c>
      <c r="O714" s="10">
        <v>59250</v>
      </c>
      <c r="P714" s="10">
        <v>91200</v>
      </c>
      <c r="Q714" s="11">
        <f t="shared" si="54"/>
        <v>31950</v>
      </c>
      <c r="R714" s="10">
        <v>41</v>
      </c>
      <c r="S714" s="11">
        <f t="shared" si="55"/>
        <v>3736464</v>
      </c>
      <c r="T714" s="12">
        <v>0.03</v>
      </c>
      <c r="U714" s="76" t="str">
        <f>IF(T714&lt;3%,"Low",IF('Main Data'!T714&lt;5%,"Mid",IF('Main Data'!T714&lt;8%,"High","Super")))</f>
        <v>Mid</v>
      </c>
      <c r="V714" s="86" t="str">
        <f t="shared" si="56"/>
        <v>Qualified</v>
      </c>
    </row>
    <row r="715" spans="1:22" ht="15.75" customHeight="1" x14ac:dyDescent="0.3">
      <c r="A715" s="9" t="s">
        <v>1541</v>
      </c>
      <c r="B715" s="71">
        <v>43524</v>
      </c>
      <c r="C715" s="10">
        <f t="shared" si="53"/>
        <v>2019</v>
      </c>
      <c r="D715" s="10" t="s">
        <v>240</v>
      </c>
      <c r="E715" s="10" t="s">
        <v>241</v>
      </c>
      <c r="F715" s="10" t="s">
        <v>71</v>
      </c>
      <c r="G715" s="10" t="s">
        <v>87</v>
      </c>
      <c r="H715" s="10" t="s">
        <v>146</v>
      </c>
      <c r="I715" s="10" t="s">
        <v>74</v>
      </c>
      <c r="J715" s="10" t="s">
        <v>388</v>
      </c>
      <c r="K715" s="10" t="s">
        <v>59</v>
      </c>
      <c r="L715" s="10" t="s">
        <v>67</v>
      </c>
      <c r="M715" s="10" t="s">
        <v>61</v>
      </c>
      <c r="N715" s="71">
        <v>43525</v>
      </c>
      <c r="O715" s="10">
        <v>58200</v>
      </c>
      <c r="P715" s="10">
        <v>97050</v>
      </c>
      <c r="Q715" s="11">
        <f t="shared" si="54"/>
        <v>38850</v>
      </c>
      <c r="R715" s="10">
        <v>22</v>
      </c>
      <c r="S715" s="11">
        <f t="shared" si="55"/>
        <v>2131218</v>
      </c>
      <c r="T715" s="12">
        <v>0.04</v>
      </c>
      <c r="U715" s="76" t="str">
        <f>IF(T715&lt;3%,"Low",IF('Main Data'!T715&lt;5%,"Mid",IF('Main Data'!T715&lt;8%,"High","Super")))</f>
        <v>Mid</v>
      </c>
      <c r="V715" s="86" t="str">
        <f t="shared" si="56"/>
        <v>Qualified</v>
      </c>
    </row>
    <row r="716" spans="1:22" ht="15.75" customHeight="1" x14ac:dyDescent="0.3">
      <c r="A716" s="9" t="s">
        <v>1542</v>
      </c>
      <c r="B716" s="71">
        <v>43525</v>
      </c>
      <c r="C716" s="10">
        <f t="shared" si="53"/>
        <v>2019</v>
      </c>
      <c r="D716" s="10" t="s">
        <v>1543</v>
      </c>
      <c r="E716" s="10" t="s">
        <v>376</v>
      </c>
      <c r="F716" s="10" t="s">
        <v>71</v>
      </c>
      <c r="G716" s="10" t="s">
        <v>106</v>
      </c>
      <c r="H716" s="10" t="s">
        <v>97</v>
      </c>
      <c r="I716" s="10" t="s">
        <v>74</v>
      </c>
      <c r="J716" s="10" t="s">
        <v>775</v>
      </c>
      <c r="K716" s="10" t="s">
        <v>59</v>
      </c>
      <c r="L716" s="10" t="s">
        <v>136</v>
      </c>
      <c r="M716" s="10" t="s">
        <v>61</v>
      </c>
      <c r="N716" s="71">
        <v>43527</v>
      </c>
      <c r="O716" s="10">
        <v>62850.000000000007</v>
      </c>
      <c r="P716" s="10">
        <v>153450</v>
      </c>
      <c r="Q716" s="11">
        <f t="shared" si="54"/>
        <v>90600</v>
      </c>
      <c r="R716" s="10">
        <v>16</v>
      </c>
      <c r="S716" s="11">
        <f t="shared" si="55"/>
        <v>2452131</v>
      </c>
      <c r="T716" s="12">
        <v>0.02</v>
      </c>
      <c r="U716" s="76" t="str">
        <f>IF(T716&lt;3%,"Low",IF('Main Data'!T716&lt;5%,"Mid",IF('Main Data'!T716&lt;8%,"High","Super")))</f>
        <v>Low</v>
      </c>
      <c r="V716" s="86" t="str">
        <f t="shared" si="56"/>
        <v>Qualified</v>
      </c>
    </row>
    <row r="717" spans="1:22" ht="15.75" customHeight="1" x14ac:dyDescent="0.3">
      <c r="A717" s="9" t="s">
        <v>1544</v>
      </c>
      <c r="B717" s="71">
        <v>43525</v>
      </c>
      <c r="C717" s="10">
        <f t="shared" si="53"/>
        <v>2019</v>
      </c>
      <c r="D717" s="10" t="s">
        <v>1521</v>
      </c>
      <c r="E717" s="10" t="s">
        <v>237</v>
      </c>
      <c r="F717" s="10" t="s">
        <v>71</v>
      </c>
      <c r="G717" s="10" t="s">
        <v>106</v>
      </c>
      <c r="H717" s="10" t="s">
        <v>112</v>
      </c>
      <c r="I717" s="10" t="s">
        <v>92</v>
      </c>
      <c r="J717" s="10" t="s">
        <v>419</v>
      </c>
      <c r="K717" s="10" t="s">
        <v>59</v>
      </c>
      <c r="L717" s="10" t="s">
        <v>60</v>
      </c>
      <c r="M717" s="10" t="s">
        <v>61</v>
      </c>
      <c r="N717" s="71">
        <v>43532</v>
      </c>
      <c r="O717" s="10">
        <v>66900</v>
      </c>
      <c r="P717" s="10">
        <v>163350</v>
      </c>
      <c r="Q717" s="11">
        <f t="shared" si="54"/>
        <v>96450</v>
      </c>
      <c r="R717" s="10">
        <v>10</v>
      </c>
      <c r="S717" s="11">
        <f t="shared" si="55"/>
        <v>1617165</v>
      </c>
      <c r="T717" s="12">
        <v>0.1</v>
      </c>
      <c r="U717" s="76" t="str">
        <f>IF(T717&lt;3%,"Low",IF('Main Data'!T717&lt;5%,"Mid",IF('Main Data'!T717&lt;8%,"High","Super")))</f>
        <v>Super</v>
      </c>
      <c r="V717" s="86" t="str">
        <f t="shared" si="56"/>
        <v>Not Qualified</v>
      </c>
    </row>
    <row r="718" spans="1:22" ht="15.75" customHeight="1" x14ac:dyDescent="0.3">
      <c r="A718" s="9" t="s">
        <v>1545</v>
      </c>
      <c r="B718" s="71">
        <v>43528</v>
      </c>
      <c r="C718" s="10">
        <f t="shared" si="53"/>
        <v>2019</v>
      </c>
      <c r="D718" s="10" t="s">
        <v>1435</v>
      </c>
      <c r="E718" s="10" t="s">
        <v>159</v>
      </c>
      <c r="F718" s="10" t="s">
        <v>71</v>
      </c>
      <c r="G718" s="10" t="s">
        <v>55</v>
      </c>
      <c r="H718" s="10" t="s">
        <v>122</v>
      </c>
      <c r="I718" s="10" t="s">
        <v>57</v>
      </c>
      <c r="J718" s="10" t="s">
        <v>429</v>
      </c>
      <c r="K718" s="10" t="s">
        <v>59</v>
      </c>
      <c r="L718" s="10" t="s">
        <v>60</v>
      </c>
      <c r="M718" s="10" t="s">
        <v>61</v>
      </c>
      <c r="N718" s="71">
        <v>43530</v>
      </c>
      <c r="O718" s="10">
        <v>29100</v>
      </c>
      <c r="P718" s="10">
        <v>46200</v>
      </c>
      <c r="Q718" s="11">
        <f t="shared" si="54"/>
        <v>17100</v>
      </c>
      <c r="R718" s="10">
        <v>11</v>
      </c>
      <c r="S718" s="11">
        <f t="shared" si="55"/>
        <v>504042</v>
      </c>
      <c r="T718" s="12">
        <v>0.09</v>
      </c>
      <c r="U718" s="76" t="str">
        <f>IF(T718&lt;3%,"Low",IF('Main Data'!T718&lt;5%,"Mid",IF('Main Data'!T718&lt;8%,"High","Super")))</f>
        <v>Super</v>
      </c>
      <c r="V718" s="86" t="str">
        <f t="shared" si="56"/>
        <v>Qualified</v>
      </c>
    </row>
    <row r="719" spans="1:22" ht="15.75" customHeight="1" x14ac:dyDescent="0.3">
      <c r="A719" s="9" t="s">
        <v>1546</v>
      </c>
      <c r="B719" s="71">
        <v>43530</v>
      </c>
      <c r="C719" s="10">
        <f t="shared" si="53"/>
        <v>2019</v>
      </c>
      <c r="D719" s="10" t="s">
        <v>1165</v>
      </c>
      <c r="E719" s="10" t="s">
        <v>539</v>
      </c>
      <c r="F719" s="10" t="s">
        <v>71</v>
      </c>
      <c r="G719" s="10" t="s">
        <v>72</v>
      </c>
      <c r="H719" s="10" t="s">
        <v>146</v>
      </c>
      <c r="I719" s="10" t="s">
        <v>117</v>
      </c>
      <c r="J719" s="10" t="s">
        <v>442</v>
      </c>
      <c r="K719" s="10" t="s">
        <v>59</v>
      </c>
      <c r="L719" s="10" t="s">
        <v>67</v>
      </c>
      <c r="M719" s="10" t="s">
        <v>61</v>
      </c>
      <c r="N719" s="71">
        <v>43531</v>
      </c>
      <c r="O719" s="10">
        <v>22950</v>
      </c>
      <c r="P719" s="10">
        <v>41700</v>
      </c>
      <c r="Q719" s="11">
        <f t="shared" si="54"/>
        <v>18750</v>
      </c>
      <c r="R719" s="10">
        <v>21</v>
      </c>
      <c r="S719" s="11">
        <f t="shared" si="55"/>
        <v>873198</v>
      </c>
      <c r="T719" s="12">
        <v>0.06</v>
      </c>
      <c r="U719" s="76" t="str">
        <f>IF(T719&lt;3%,"Low",IF('Main Data'!T719&lt;5%,"Mid",IF('Main Data'!T719&lt;8%,"High","Super")))</f>
        <v>High</v>
      </c>
      <c r="V719" s="86" t="str">
        <f t="shared" si="56"/>
        <v>Qualified</v>
      </c>
    </row>
    <row r="720" spans="1:22" ht="15.75" customHeight="1" x14ac:dyDescent="0.3">
      <c r="A720" s="9" t="s">
        <v>1547</v>
      </c>
      <c r="B720" s="71">
        <v>43532</v>
      </c>
      <c r="C720" s="10">
        <f t="shared" si="53"/>
        <v>2019</v>
      </c>
      <c r="D720" s="10" t="s">
        <v>676</v>
      </c>
      <c r="E720" s="10" t="s">
        <v>445</v>
      </c>
      <c r="F720" s="10" t="s">
        <v>54</v>
      </c>
      <c r="G720" s="10" t="s">
        <v>106</v>
      </c>
      <c r="H720" s="10" t="s">
        <v>56</v>
      </c>
      <c r="I720" s="10" t="s">
        <v>92</v>
      </c>
      <c r="J720" s="10" t="s">
        <v>190</v>
      </c>
      <c r="K720" s="10" t="s">
        <v>81</v>
      </c>
      <c r="L720" s="10" t="s">
        <v>60</v>
      </c>
      <c r="M720" s="10" t="s">
        <v>61</v>
      </c>
      <c r="N720" s="71">
        <v>43532</v>
      </c>
      <c r="O720" s="10">
        <v>594600</v>
      </c>
      <c r="P720" s="10">
        <v>2287200</v>
      </c>
      <c r="Q720" s="11">
        <f t="shared" si="54"/>
        <v>1692600</v>
      </c>
      <c r="R720" s="10">
        <v>17</v>
      </c>
      <c r="S720" s="11">
        <f t="shared" si="55"/>
        <v>38790912</v>
      </c>
      <c r="T720" s="12">
        <v>0.04</v>
      </c>
      <c r="U720" s="76" t="str">
        <f>IF(T720&lt;3%,"Low",IF('Main Data'!T720&lt;5%,"Mid",IF('Main Data'!T720&lt;8%,"High","Super")))</f>
        <v>Mid</v>
      </c>
      <c r="V720" s="86" t="str">
        <f t="shared" si="56"/>
        <v>Qualified</v>
      </c>
    </row>
    <row r="721" spans="1:22" ht="15.75" customHeight="1" x14ac:dyDescent="0.3">
      <c r="A721" s="9" t="s">
        <v>1548</v>
      </c>
      <c r="B721" s="71">
        <v>43536</v>
      </c>
      <c r="C721" s="10">
        <f t="shared" si="53"/>
        <v>2019</v>
      </c>
      <c r="D721" s="10" t="s">
        <v>1549</v>
      </c>
      <c r="E721" s="10" t="s">
        <v>344</v>
      </c>
      <c r="F721" s="10" t="s">
        <v>71</v>
      </c>
      <c r="G721" s="10" t="s">
        <v>106</v>
      </c>
      <c r="H721" s="10" t="s">
        <v>73</v>
      </c>
      <c r="I721" s="10" t="s">
        <v>74</v>
      </c>
      <c r="J721" s="10" t="s">
        <v>388</v>
      </c>
      <c r="K721" s="10" t="s">
        <v>59</v>
      </c>
      <c r="L721" s="10" t="s">
        <v>67</v>
      </c>
      <c r="M721" s="10" t="s">
        <v>61</v>
      </c>
      <c r="N721" s="71">
        <v>43538</v>
      </c>
      <c r="O721" s="10">
        <v>58200</v>
      </c>
      <c r="P721" s="10">
        <v>97050</v>
      </c>
      <c r="Q721" s="11">
        <f t="shared" si="54"/>
        <v>38850</v>
      </c>
      <c r="R721" s="10">
        <v>16</v>
      </c>
      <c r="S721" s="11">
        <f t="shared" si="55"/>
        <v>1551829.5</v>
      </c>
      <c r="T721" s="12">
        <v>0.01</v>
      </c>
      <c r="U721" s="76" t="str">
        <f>IF(T721&lt;3%,"Low",IF('Main Data'!T721&lt;5%,"Mid",IF('Main Data'!T721&lt;8%,"High","Super")))</f>
        <v>Low</v>
      </c>
      <c r="V721" s="86" t="str">
        <f t="shared" si="56"/>
        <v>Qualified</v>
      </c>
    </row>
    <row r="722" spans="1:22" ht="15.75" customHeight="1" x14ac:dyDescent="0.3">
      <c r="A722" s="9" t="s">
        <v>1550</v>
      </c>
      <c r="B722" s="71">
        <v>43538</v>
      </c>
      <c r="C722" s="10">
        <f t="shared" si="53"/>
        <v>2019</v>
      </c>
      <c r="D722" s="10" t="s">
        <v>576</v>
      </c>
      <c r="E722" s="10" t="s">
        <v>424</v>
      </c>
      <c r="F722" s="10" t="s">
        <v>54</v>
      </c>
      <c r="G722" s="10" t="s">
        <v>72</v>
      </c>
      <c r="H722" s="10" t="s">
        <v>56</v>
      </c>
      <c r="I722" s="10" t="s">
        <v>57</v>
      </c>
      <c r="J722" s="10" t="s">
        <v>126</v>
      </c>
      <c r="K722" s="10" t="s">
        <v>59</v>
      </c>
      <c r="L722" s="10" t="s">
        <v>60</v>
      </c>
      <c r="M722" s="10" t="s">
        <v>61</v>
      </c>
      <c r="N722" s="71">
        <v>43539</v>
      </c>
      <c r="O722" s="10">
        <v>540300</v>
      </c>
      <c r="P722" s="10">
        <v>871500</v>
      </c>
      <c r="Q722" s="11">
        <f t="shared" si="54"/>
        <v>331200</v>
      </c>
      <c r="R722" s="10">
        <v>27</v>
      </c>
      <c r="S722" s="11">
        <f t="shared" si="55"/>
        <v>23469495</v>
      </c>
      <c r="T722" s="12">
        <v>7.0000000000000007E-2</v>
      </c>
      <c r="U722" s="76" t="str">
        <f>IF(T722&lt;3%,"Low",IF('Main Data'!T722&lt;5%,"Mid",IF('Main Data'!T722&lt;8%,"High","Super")))</f>
        <v>High</v>
      </c>
      <c r="V722" s="86" t="str">
        <f t="shared" si="56"/>
        <v>Qualified</v>
      </c>
    </row>
    <row r="723" spans="1:22" ht="15.75" customHeight="1" x14ac:dyDescent="0.3">
      <c r="A723" s="9" t="s">
        <v>1551</v>
      </c>
      <c r="B723" s="71">
        <v>43538</v>
      </c>
      <c r="C723" s="10">
        <f t="shared" si="53"/>
        <v>2019</v>
      </c>
      <c r="D723" s="10" t="s">
        <v>1552</v>
      </c>
      <c r="E723" s="10" t="s">
        <v>587</v>
      </c>
      <c r="F723" s="10" t="s">
        <v>71</v>
      </c>
      <c r="G723" s="10" t="s">
        <v>72</v>
      </c>
      <c r="H723" s="10" t="s">
        <v>194</v>
      </c>
      <c r="I723" s="10" t="s">
        <v>107</v>
      </c>
      <c r="J723" s="10" t="s">
        <v>384</v>
      </c>
      <c r="K723" s="10" t="s">
        <v>59</v>
      </c>
      <c r="L723" s="10" t="s">
        <v>67</v>
      </c>
      <c r="M723" s="10" t="s">
        <v>61</v>
      </c>
      <c r="N723" s="71">
        <v>43539</v>
      </c>
      <c r="O723" s="10">
        <v>65550</v>
      </c>
      <c r="P723" s="10">
        <v>136650</v>
      </c>
      <c r="Q723" s="11">
        <f t="shared" si="54"/>
        <v>71100</v>
      </c>
      <c r="R723" s="10">
        <v>30</v>
      </c>
      <c r="S723" s="11">
        <f t="shared" si="55"/>
        <v>4095400.5</v>
      </c>
      <c r="T723" s="12">
        <v>0.03</v>
      </c>
      <c r="U723" s="76" t="str">
        <f>IF(T723&lt;3%,"Low",IF('Main Data'!T723&lt;5%,"Mid",IF('Main Data'!T723&lt;8%,"High","Super")))</f>
        <v>Mid</v>
      </c>
      <c r="V723" s="86" t="str">
        <f t="shared" si="56"/>
        <v>Qualified</v>
      </c>
    </row>
    <row r="724" spans="1:22" ht="15.75" customHeight="1" x14ac:dyDescent="0.3">
      <c r="A724" s="9" t="s">
        <v>1553</v>
      </c>
      <c r="B724" s="71">
        <v>43542</v>
      </c>
      <c r="C724" s="10">
        <f t="shared" si="53"/>
        <v>2019</v>
      </c>
      <c r="D724" s="10" t="s">
        <v>902</v>
      </c>
      <c r="E724" s="10" t="s">
        <v>647</v>
      </c>
      <c r="F724" s="10" t="s">
        <v>71</v>
      </c>
      <c r="G724" s="10" t="s">
        <v>106</v>
      </c>
      <c r="H724" s="10" t="s">
        <v>97</v>
      </c>
      <c r="I724" s="10" t="s">
        <v>57</v>
      </c>
      <c r="J724" s="10" t="s">
        <v>931</v>
      </c>
      <c r="K724" s="10" t="s">
        <v>59</v>
      </c>
      <c r="L724" s="10" t="s">
        <v>60</v>
      </c>
      <c r="M724" s="10" t="s">
        <v>61</v>
      </c>
      <c r="N724" s="71">
        <v>43543</v>
      </c>
      <c r="O724" s="10">
        <v>27600</v>
      </c>
      <c r="P724" s="10">
        <v>43200</v>
      </c>
      <c r="Q724" s="11">
        <f t="shared" si="54"/>
        <v>15600</v>
      </c>
      <c r="R724" s="10">
        <v>28</v>
      </c>
      <c r="S724" s="11">
        <f t="shared" si="55"/>
        <v>1205280</v>
      </c>
      <c r="T724" s="12">
        <v>0.1</v>
      </c>
      <c r="U724" s="76" t="str">
        <f>IF(T724&lt;3%,"Low",IF('Main Data'!T724&lt;5%,"Mid",IF('Main Data'!T724&lt;8%,"High","Super")))</f>
        <v>Super</v>
      </c>
      <c r="V724" s="86" t="str">
        <f t="shared" si="56"/>
        <v>Qualified</v>
      </c>
    </row>
    <row r="725" spans="1:22" ht="15.75" customHeight="1" x14ac:dyDescent="0.3">
      <c r="A725" s="9" t="s">
        <v>1554</v>
      </c>
      <c r="B725" s="71">
        <v>43544</v>
      </c>
      <c r="C725" s="10">
        <f t="shared" si="53"/>
        <v>2019</v>
      </c>
      <c r="D725" s="10" t="s">
        <v>1262</v>
      </c>
      <c r="E725" s="10" t="s">
        <v>154</v>
      </c>
      <c r="F725" s="10" t="s">
        <v>71</v>
      </c>
      <c r="G725" s="10" t="s">
        <v>72</v>
      </c>
      <c r="H725" s="10" t="s">
        <v>155</v>
      </c>
      <c r="I725" s="10" t="s">
        <v>92</v>
      </c>
      <c r="J725" s="10" t="s">
        <v>442</v>
      </c>
      <c r="K725" s="10" t="s">
        <v>59</v>
      </c>
      <c r="L725" s="10" t="s">
        <v>67</v>
      </c>
      <c r="M725" s="10" t="s">
        <v>61</v>
      </c>
      <c r="N725" s="71">
        <v>43546</v>
      </c>
      <c r="O725" s="10">
        <v>17550</v>
      </c>
      <c r="P725" s="10">
        <v>41700</v>
      </c>
      <c r="Q725" s="11">
        <f t="shared" si="54"/>
        <v>24150</v>
      </c>
      <c r="R725" s="10">
        <v>39</v>
      </c>
      <c r="S725" s="11">
        <f t="shared" si="55"/>
        <v>1624215</v>
      </c>
      <c r="T725" s="12">
        <v>0.05</v>
      </c>
      <c r="U725" s="76" t="str">
        <f>IF(T725&lt;3%,"Low",IF('Main Data'!T725&lt;5%,"Mid",IF('Main Data'!T725&lt;8%,"High","Super")))</f>
        <v>High</v>
      </c>
      <c r="V725" s="86" t="str">
        <f t="shared" si="56"/>
        <v>Qualified</v>
      </c>
    </row>
    <row r="726" spans="1:22" ht="15.75" customHeight="1" x14ac:dyDescent="0.3">
      <c r="A726" s="9" t="s">
        <v>1555</v>
      </c>
      <c r="B726" s="71">
        <v>43544</v>
      </c>
      <c r="C726" s="10">
        <f t="shared" si="53"/>
        <v>2019</v>
      </c>
      <c r="D726" s="10" t="s">
        <v>1556</v>
      </c>
      <c r="E726" s="10" t="s">
        <v>165</v>
      </c>
      <c r="F726" s="10" t="s">
        <v>71</v>
      </c>
      <c r="G726" s="10" t="s">
        <v>72</v>
      </c>
      <c r="H726" s="10" t="s">
        <v>88</v>
      </c>
      <c r="I726" s="10" t="s">
        <v>107</v>
      </c>
      <c r="J726" s="10" t="s">
        <v>265</v>
      </c>
      <c r="K726" s="10" t="s">
        <v>59</v>
      </c>
      <c r="L726" s="10" t="s">
        <v>60</v>
      </c>
      <c r="M726" s="10" t="s">
        <v>61</v>
      </c>
      <c r="N726" s="71">
        <v>43545</v>
      </c>
      <c r="O726" s="10">
        <v>17700</v>
      </c>
      <c r="P726" s="10">
        <v>28200</v>
      </c>
      <c r="Q726" s="11">
        <f t="shared" si="54"/>
        <v>10500</v>
      </c>
      <c r="R726" s="10">
        <v>20</v>
      </c>
      <c r="S726" s="11">
        <f t="shared" si="55"/>
        <v>562026</v>
      </c>
      <c r="T726" s="12">
        <v>7.0000000000000007E-2</v>
      </c>
      <c r="U726" s="76" t="str">
        <f>IF(T726&lt;3%,"Low",IF('Main Data'!T726&lt;5%,"Mid",IF('Main Data'!T726&lt;8%,"High","Super")))</f>
        <v>High</v>
      </c>
      <c r="V726" s="86" t="str">
        <f t="shared" si="56"/>
        <v>Qualified</v>
      </c>
    </row>
    <row r="727" spans="1:22" ht="15.75" customHeight="1" x14ac:dyDescent="0.3">
      <c r="A727" s="9" t="s">
        <v>1557</v>
      </c>
      <c r="B727" s="71">
        <v>43546</v>
      </c>
      <c r="C727" s="10">
        <f t="shared" si="53"/>
        <v>2019</v>
      </c>
      <c r="D727" s="10" t="s">
        <v>476</v>
      </c>
      <c r="E727" s="10" t="s">
        <v>477</v>
      </c>
      <c r="F727" s="10" t="s">
        <v>261</v>
      </c>
      <c r="G727" s="10" t="s">
        <v>72</v>
      </c>
      <c r="H727" s="10" t="s">
        <v>146</v>
      </c>
      <c r="I727" s="10" t="s">
        <v>92</v>
      </c>
      <c r="J727" s="10" t="s">
        <v>341</v>
      </c>
      <c r="K727" s="10" t="s">
        <v>59</v>
      </c>
      <c r="L727" s="10" t="s">
        <v>67</v>
      </c>
      <c r="M727" s="10" t="s">
        <v>61</v>
      </c>
      <c r="N727" s="71">
        <v>43550</v>
      </c>
      <c r="O727" s="10">
        <v>24000</v>
      </c>
      <c r="P727" s="10">
        <v>39300</v>
      </c>
      <c r="Q727" s="11">
        <f t="shared" si="54"/>
        <v>15300</v>
      </c>
      <c r="R727" s="10">
        <v>26</v>
      </c>
      <c r="S727" s="11">
        <f t="shared" si="55"/>
        <v>1018656</v>
      </c>
      <c r="T727" s="12">
        <v>0.08</v>
      </c>
      <c r="U727" s="76" t="str">
        <f>IF(T727&lt;3%,"Low",IF('Main Data'!T727&lt;5%,"Mid",IF('Main Data'!T727&lt;8%,"High","Super")))</f>
        <v>Super</v>
      </c>
      <c r="V727" s="86" t="str">
        <f t="shared" si="56"/>
        <v>Qualified</v>
      </c>
    </row>
    <row r="728" spans="1:22" ht="15.75" customHeight="1" x14ac:dyDescent="0.3">
      <c r="A728" s="9" t="s">
        <v>1558</v>
      </c>
      <c r="B728" s="71">
        <v>43547</v>
      </c>
      <c r="C728" s="10">
        <f t="shared" si="53"/>
        <v>2019</v>
      </c>
      <c r="D728" s="10" t="s">
        <v>168</v>
      </c>
      <c r="E728" s="10" t="s">
        <v>169</v>
      </c>
      <c r="F728" s="10" t="s">
        <v>54</v>
      </c>
      <c r="G728" s="10" t="s">
        <v>72</v>
      </c>
      <c r="H728" s="10" t="s">
        <v>65</v>
      </c>
      <c r="I728" s="10" t="s">
        <v>57</v>
      </c>
      <c r="J728" s="10" t="s">
        <v>93</v>
      </c>
      <c r="K728" s="10" t="s">
        <v>59</v>
      </c>
      <c r="L728" s="10" t="s">
        <v>67</v>
      </c>
      <c r="M728" s="10" t="s">
        <v>61</v>
      </c>
      <c r="N728" s="71">
        <v>43547</v>
      </c>
      <c r="O728" s="10">
        <v>16350.000000000002</v>
      </c>
      <c r="P728" s="10">
        <v>39000</v>
      </c>
      <c r="Q728" s="11">
        <f t="shared" si="54"/>
        <v>22650</v>
      </c>
      <c r="R728" s="10">
        <v>14</v>
      </c>
      <c r="S728" s="11">
        <f t="shared" si="55"/>
        <v>542880</v>
      </c>
      <c r="T728" s="12">
        <v>0.08</v>
      </c>
      <c r="U728" s="76" t="str">
        <f>IF(T728&lt;3%,"Low",IF('Main Data'!T728&lt;5%,"Mid",IF('Main Data'!T728&lt;8%,"High","Super")))</f>
        <v>Super</v>
      </c>
      <c r="V728" s="86" t="str">
        <f t="shared" si="56"/>
        <v>Qualified</v>
      </c>
    </row>
    <row r="729" spans="1:22" ht="15.75" customHeight="1" x14ac:dyDescent="0.3">
      <c r="A729" s="9" t="s">
        <v>1559</v>
      </c>
      <c r="B729" s="71">
        <v>43547</v>
      </c>
      <c r="C729" s="10">
        <f t="shared" si="53"/>
        <v>2019</v>
      </c>
      <c r="D729" s="10" t="s">
        <v>1530</v>
      </c>
      <c r="E729" s="10" t="s">
        <v>169</v>
      </c>
      <c r="F729" s="10" t="s">
        <v>54</v>
      </c>
      <c r="G729" s="10" t="s">
        <v>55</v>
      </c>
      <c r="H729" s="10" t="s">
        <v>65</v>
      </c>
      <c r="I729" s="10" t="s">
        <v>117</v>
      </c>
      <c r="J729" s="10" t="s">
        <v>1560</v>
      </c>
      <c r="K729" s="10" t="s">
        <v>59</v>
      </c>
      <c r="L729" s="10" t="s">
        <v>67</v>
      </c>
      <c r="M729" s="10" t="s">
        <v>76</v>
      </c>
      <c r="N729" s="71">
        <v>43548</v>
      </c>
      <c r="O729" s="10">
        <v>4800</v>
      </c>
      <c r="P729" s="10">
        <v>25200</v>
      </c>
      <c r="Q729" s="11">
        <f t="shared" si="54"/>
        <v>20400</v>
      </c>
      <c r="R729" s="10">
        <v>6</v>
      </c>
      <c r="S729" s="11">
        <f t="shared" si="55"/>
        <v>149940</v>
      </c>
      <c r="T729" s="12">
        <v>0.05</v>
      </c>
      <c r="U729" s="76" t="str">
        <f>IF(T729&lt;3%,"Low",IF('Main Data'!T729&lt;5%,"Mid",IF('Main Data'!T729&lt;8%,"High","Super")))</f>
        <v>High</v>
      </c>
      <c r="V729" s="86" t="str">
        <f t="shared" si="56"/>
        <v>Not Qualified</v>
      </c>
    </row>
    <row r="730" spans="1:22" ht="15.75" customHeight="1" x14ac:dyDescent="0.3">
      <c r="A730" s="9" t="s">
        <v>1561</v>
      </c>
      <c r="B730" s="71">
        <v>43554</v>
      </c>
      <c r="C730" s="10">
        <f t="shared" si="53"/>
        <v>2019</v>
      </c>
      <c r="D730" s="10" t="s">
        <v>720</v>
      </c>
      <c r="E730" s="10" t="s">
        <v>721</v>
      </c>
      <c r="F730" s="10" t="s">
        <v>261</v>
      </c>
      <c r="G730" s="10" t="s">
        <v>55</v>
      </c>
      <c r="H730" s="10" t="s">
        <v>146</v>
      </c>
      <c r="I730" s="10" t="s">
        <v>74</v>
      </c>
      <c r="J730" s="10" t="s">
        <v>186</v>
      </c>
      <c r="K730" s="10" t="s">
        <v>81</v>
      </c>
      <c r="L730" s="10" t="s">
        <v>60</v>
      </c>
      <c r="M730" s="10" t="s">
        <v>76</v>
      </c>
      <c r="N730" s="71">
        <v>43556</v>
      </c>
      <c r="O730" s="10">
        <v>95850</v>
      </c>
      <c r="P730" s="10">
        <v>299700</v>
      </c>
      <c r="Q730" s="11">
        <f t="shared" si="54"/>
        <v>203850</v>
      </c>
      <c r="R730" s="10">
        <v>18</v>
      </c>
      <c r="S730" s="11">
        <f t="shared" si="55"/>
        <v>5382612</v>
      </c>
      <c r="T730" s="12">
        <v>0.04</v>
      </c>
      <c r="U730" s="76" t="str">
        <f>IF(T730&lt;3%,"Low",IF('Main Data'!T730&lt;5%,"Mid",IF('Main Data'!T730&lt;8%,"High","Super")))</f>
        <v>Mid</v>
      </c>
      <c r="V730" s="86" t="str">
        <f t="shared" si="56"/>
        <v>Qualified</v>
      </c>
    </row>
    <row r="731" spans="1:22" ht="15.75" customHeight="1" x14ac:dyDescent="0.3">
      <c r="A731" s="9" t="s">
        <v>1562</v>
      </c>
      <c r="B731" s="71">
        <v>43554</v>
      </c>
      <c r="C731" s="10">
        <f t="shared" si="53"/>
        <v>2019</v>
      </c>
      <c r="D731" s="10" t="s">
        <v>720</v>
      </c>
      <c r="E731" s="10" t="s">
        <v>721</v>
      </c>
      <c r="F731" s="10" t="s">
        <v>261</v>
      </c>
      <c r="G731" s="10" t="s">
        <v>55</v>
      </c>
      <c r="H731" s="10" t="s">
        <v>146</v>
      </c>
      <c r="I731" s="10" t="s">
        <v>74</v>
      </c>
      <c r="J731" s="10" t="s">
        <v>546</v>
      </c>
      <c r="K731" s="10" t="s">
        <v>59</v>
      </c>
      <c r="L731" s="10" t="s">
        <v>60</v>
      </c>
      <c r="M731" s="10" t="s">
        <v>61</v>
      </c>
      <c r="N731" s="71">
        <v>43556</v>
      </c>
      <c r="O731" s="10">
        <v>224250</v>
      </c>
      <c r="P731" s="10">
        <v>521399.99999999994</v>
      </c>
      <c r="Q731" s="11">
        <f t="shared" si="54"/>
        <v>297149.99999999994</v>
      </c>
      <c r="R731" s="10">
        <v>46</v>
      </c>
      <c r="S731" s="11">
        <f t="shared" si="55"/>
        <v>23937473.999999996</v>
      </c>
      <c r="T731" s="12">
        <v>0.09</v>
      </c>
      <c r="U731" s="76" t="str">
        <f>IF(T731&lt;3%,"Low",IF('Main Data'!T731&lt;5%,"Mid",IF('Main Data'!T731&lt;8%,"High","Super")))</f>
        <v>Super</v>
      </c>
      <c r="V731" s="86" t="str">
        <f t="shared" si="56"/>
        <v>Qualified</v>
      </c>
    </row>
    <row r="732" spans="1:22" ht="15.75" customHeight="1" x14ac:dyDescent="0.3">
      <c r="A732" s="9" t="s">
        <v>1563</v>
      </c>
      <c r="B732" s="71">
        <v>43554</v>
      </c>
      <c r="C732" s="10">
        <f t="shared" si="53"/>
        <v>2019</v>
      </c>
      <c r="D732" s="10" t="s">
        <v>1155</v>
      </c>
      <c r="E732" s="10" t="s">
        <v>101</v>
      </c>
      <c r="F732" s="10" t="s">
        <v>71</v>
      </c>
      <c r="G732" s="10" t="s">
        <v>87</v>
      </c>
      <c r="H732" s="10" t="s">
        <v>97</v>
      </c>
      <c r="I732" s="10" t="s">
        <v>117</v>
      </c>
      <c r="J732" s="10" t="s">
        <v>98</v>
      </c>
      <c r="K732" s="10" t="s">
        <v>59</v>
      </c>
      <c r="L732" s="10" t="s">
        <v>60</v>
      </c>
      <c r="M732" s="10" t="s">
        <v>61</v>
      </c>
      <c r="N732" s="71">
        <v>43555</v>
      </c>
      <c r="O732" s="10">
        <v>1490850</v>
      </c>
      <c r="P732" s="10">
        <v>2443950</v>
      </c>
      <c r="Q732" s="11">
        <f t="shared" si="54"/>
        <v>953100</v>
      </c>
      <c r="R732" s="10">
        <v>41</v>
      </c>
      <c r="S732" s="11">
        <f t="shared" si="55"/>
        <v>100177510.5</v>
      </c>
      <c r="T732" s="12">
        <v>0.01</v>
      </c>
      <c r="U732" s="76" t="str">
        <f>IF(T732&lt;3%,"Low",IF('Main Data'!T732&lt;5%,"Mid",IF('Main Data'!T732&lt;8%,"High","Super")))</f>
        <v>Low</v>
      </c>
      <c r="V732" s="86" t="str">
        <f t="shared" si="56"/>
        <v>Qualified</v>
      </c>
    </row>
    <row r="733" spans="1:22" ht="15.75" customHeight="1" x14ac:dyDescent="0.3">
      <c r="A733" s="9" t="s">
        <v>1564</v>
      </c>
      <c r="B733" s="71">
        <v>43557</v>
      </c>
      <c r="C733" s="10">
        <f t="shared" si="53"/>
        <v>2019</v>
      </c>
      <c r="D733" s="10" t="s">
        <v>91</v>
      </c>
      <c r="E733" s="10" t="s">
        <v>79</v>
      </c>
      <c r="F733" s="10" t="s">
        <v>54</v>
      </c>
      <c r="G733" s="10" t="s">
        <v>55</v>
      </c>
      <c r="H733" s="10" t="s">
        <v>56</v>
      </c>
      <c r="I733" s="10" t="s">
        <v>107</v>
      </c>
      <c r="J733" s="10" t="s">
        <v>510</v>
      </c>
      <c r="K733" s="10" t="s">
        <v>59</v>
      </c>
      <c r="L733" s="10" t="s">
        <v>67</v>
      </c>
      <c r="M733" s="10" t="s">
        <v>61</v>
      </c>
      <c r="N733" s="71">
        <v>43559</v>
      </c>
      <c r="O733" s="10">
        <v>49800</v>
      </c>
      <c r="P733" s="10">
        <v>77700</v>
      </c>
      <c r="Q733" s="11">
        <f t="shared" si="54"/>
        <v>27900</v>
      </c>
      <c r="R733" s="10">
        <v>25</v>
      </c>
      <c r="S733" s="11">
        <f t="shared" si="55"/>
        <v>1934730</v>
      </c>
      <c r="T733" s="12">
        <v>0.1</v>
      </c>
      <c r="U733" s="76" t="str">
        <f>IF(T733&lt;3%,"Low",IF('Main Data'!T733&lt;5%,"Mid",IF('Main Data'!T733&lt;8%,"High","Super")))</f>
        <v>Super</v>
      </c>
      <c r="V733" s="86" t="str">
        <f t="shared" si="56"/>
        <v>Qualified</v>
      </c>
    </row>
    <row r="734" spans="1:22" ht="15.75" customHeight="1" x14ac:dyDescent="0.3">
      <c r="A734" s="9" t="s">
        <v>1565</v>
      </c>
      <c r="B734" s="71">
        <v>43557</v>
      </c>
      <c r="C734" s="10">
        <f t="shared" si="53"/>
        <v>2019</v>
      </c>
      <c r="D734" s="10" t="s">
        <v>1124</v>
      </c>
      <c r="E734" s="10" t="s">
        <v>601</v>
      </c>
      <c r="F734" s="10" t="s">
        <v>71</v>
      </c>
      <c r="G734" s="10" t="s">
        <v>72</v>
      </c>
      <c r="H734" s="10" t="s">
        <v>122</v>
      </c>
      <c r="I734" s="10" t="s">
        <v>74</v>
      </c>
      <c r="J734" s="10" t="s">
        <v>419</v>
      </c>
      <c r="K734" s="10" t="s">
        <v>59</v>
      </c>
      <c r="L734" s="10" t="s">
        <v>60</v>
      </c>
      <c r="M734" s="10" t="s">
        <v>61</v>
      </c>
      <c r="N734" s="71">
        <v>43559</v>
      </c>
      <c r="O734" s="10">
        <v>66900</v>
      </c>
      <c r="P734" s="10">
        <v>163350</v>
      </c>
      <c r="Q734" s="11">
        <f t="shared" si="54"/>
        <v>96450</v>
      </c>
      <c r="R734" s="10">
        <v>30</v>
      </c>
      <c r="S734" s="11">
        <f t="shared" si="55"/>
        <v>4887432</v>
      </c>
      <c r="T734" s="12">
        <v>0.08</v>
      </c>
      <c r="U734" s="76" t="str">
        <f>IF(T734&lt;3%,"Low",IF('Main Data'!T734&lt;5%,"Mid",IF('Main Data'!T734&lt;8%,"High","Super")))</f>
        <v>Super</v>
      </c>
      <c r="V734" s="86" t="str">
        <f t="shared" si="56"/>
        <v>Qualified</v>
      </c>
    </row>
    <row r="735" spans="1:22" ht="15.75" customHeight="1" x14ac:dyDescent="0.3">
      <c r="A735" s="9" t="s">
        <v>1566</v>
      </c>
      <c r="B735" s="71">
        <v>43560</v>
      </c>
      <c r="C735" s="10">
        <f t="shared" si="53"/>
        <v>2019</v>
      </c>
      <c r="D735" s="10" t="s">
        <v>502</v>
      </c>
      <c r="E735" s="10" t="s">
        <v>503</v>
      </c>
      <c r="F735" s="10" t="s">
        <v>261</v>
      </c>
      <c r="G735" s="10" t="s">
        <v>55</v>
      </c>
      <c r="H735" s="10" t="s">
        <v>316</v>
      </c>
      <c r="I735" s="10" t="s">
        <v>107</v>
      </c>
      <c r="J735" s="10" t="s">
        <v>242</v>
      </c>
      <c r="K735" s="10" t="s">
        <v>81</v>
      </c>
      <c r="L735" s="10" t="s">
        <v>60</v>
      </c>
      <c r="M735" s="10" t="s">
        <v>61</v>
      </c>
      <c r="N735" s="71">
        <v>43562</v>
      </c>
      <c r="O735" s="10">
        <v>296700</v>
      </c>
      <c r="P735" s="10">
        <v>689850</v>
      </c>
      <c r="Q735" s="11">
        <f t="shared" si="54"/>
        <v>393150</v>
      </c>
      <c r="R735" s="10">
        <v>11</v>
      </c>
      <c r="S735" s="11">
        <f t="shared" si="55"/>
        <v>7540060.5</v>
      </c>
      <c r="T735" s="12">
        <v>7.0000000000000007E-2</v>
      </c>
      <c r="U735" s="76" t="str">
        <f>IF(T735&lt;3%,"Low",IF('Main Data'!T735&lt;5%,"Mid",IF('Main Data'!T735&lt;8%,"High","Super")))</f>
        <v>High</v>
      </c>
      <c r="V735" s="86" t="str">
        <f t="shared" si="56"/>
        <v>Qualified</v>
      </c>
    </row>
    <row r="736" spans="1:22" ht="15.75" customHeight="1" x14ac:dyDescent="0.3">
      <c r="A736" s="9" t="s">
        <v>1567</v>
      </c>
      <c r="B736" s="71">
        <v>43562</v>
      </c>
      <c r="C736" s="10">
        <f t="shared" si="53"/>
        <v>2019</v>
      </c>
      <c r="D736" s="10" t="s">
        <v>650</v>
      </c>
      <c r="E736" s="10" t="s">
        <v>101</v>
      </c>
      <c r="F736" s="10" t="s">
        <v>71</v>
      </c>
      <c r="G736" s="10" t="s">
        <v>72</v>
      </c>
      <c r="H736" s="10" t="s">
        <v>97</v>
      </c>
      <c r="I736" s="10" t="s">
        <v>74</v>
      </c>
      <c r="J736" s="10" t="s">
        <v>265</v>
      </c>
      <c r="K736" s="10" t="s">
        <v>59</v>
      </c>
      <c r="L736" s="10" t="s">
        <v>60</v>
      </c>
      <c r="M736" s="10" t="s">
        <v>61</v>
      </c>
      <c r="N736" s="71">
        <v>43564</v>
      </c>
      <c r="O736" s="10">
        <v>17700</v>
      </c>
      <c r="P736" s="10">
        <v>28200</v>
      </c>
      <c r="Q736" s="11">
        <f t="shared" si="54"/>
        <v>10500</v>
      </c>
      <c r="R736" s="10">
        <v>39</v>
      </c>
      <c r="S736" s="11">
        <f t="shared" si="55"/>
        <v>1097826</v>
      </c>
      <c r="T736" s="12">
        <v>7.0000000000000007E-2</v>
      </c>
      <c r="U736" s="76" t="str">
        <f>IF(T736&lt;3%,"Low",IF('Main Data'!T736&lt;5%,"Mid",IF('Main Data'!T736&lt;8%,"High","Super")))</f>
        <v>High</v>
      </c>
      <c r="V736" s="86" t="str">
        <f t="shared" si="56"/>
        <v>Qualified</v>
      </c>
    </row>
    <row r="737" spans="1:22" ht="15.75" customHeight="1" x14ac:dyDescent="0.3">
      <c r="A737" s="9" t="s">
        <v>1568</v>
      </c>
      <c r="B737" s="71">
        <v>43563</v>
      </c>
      <c r="C737" s="10">
        <f t="shared" si="53"/>
        <v>2019</v>
      </c>
      <c r="D737" s="10" t="s">
        <v>959</v>
      </c>
      <c r="E737" s="10" t="s">
        <v>133</v>
      </c>
      <c r="F737" s="10" t="s">
        <v>71</v>
      </c>
      <c r="G737" s="10" t="s">
        <v>72</v>
      </c>
      <c r="H737" s="10" t="s">
        <v>73</v>
      </c>
      <c r="I737" s="10" t="s">
        <v>92</v>
      </c>
      <c r="J737" s="10" t="s">
        <v>751</v>
      </c>
      <c r="K737" s="10" t="s">
        <v>81</v>
      </c>
      <c r="L737" s="10" t="s">
        <v>459</v>
      </c>
      <c r="M737" s="10" t="s">
        <v>61</v>
      </c>
      <c r="N737" s="71">
        <v>43570</v>
      </c>
      <c r="O737" s="10">
        <v>5669850</v>
      </c>
      <c r="P737" s="10">
        <v>8999850</v>
      </c>
      <c r="Q737" s="11">
        <f t="shared" si="54"/>
        <v>3330000</v>
      </c>
      <c r="R737" s="10">
        <v>17</v>
      </c>
      <c r="S737" s="11">
        <f t="shared" si="55"/>
        <v>152277462</v>
      </c>
      <c r="T737" s="12">
        <v>0.08</v>
      </c>
      <c r="U737" s="76" t="str">
        <f>IF(T737&lt;3%,"Low",IF('Main Data'!T737&lt;5%,"Mid",IF('Main Data'!T737&lt;8%,"High","Super")))</f>
        <v>Super</v>
      </c>
      <c r="V737" s="86" t="str">
        <f t="shared" si="56"/>
        <v>Qualified</v>
      </c>
    </row>
    <row r="738" spans="1:22" ht="15.75" customHeight="1" x14ac:dyDescent="0.3">
      <c r="A738" s="9" t="s">
        <v>1569</v>
      </c>
      <c r="B738" s="71">
        <v>43563</v>
      </c>
      <c r="C738" s="10">
        <f t="shared" si="53"/>
        <v>2019</v>
      </c>
      <c r="D738" s="10" t="s">
        <v>414</v>
      </c>
      <c r="E738" s="10" t="s">
        <v>241</v>
      </c>
      <c r="F738" s="10" t="s">
        <v>71</v>
      </c>
      <c r="G738" s="10" t="s">
        <v>72</v>
      </c>
      <c r="H738" s="10" t="s">
        <v>146</v>
      </c>
      <c r="I738" s="10" t="s">
        <v>57</v>
      </c>
      <c r="J738" s="10" t="s">
        <v>102</v>
      </c>
      <c r="K738" s="10" t="s">
        <v>59</v>
      </c>
      <c r="L738" s="10" t="s">
        <v>67</v>
      </c>
      <c r="M738" s="10" t="s">
        <v>61</v>
      </c>
      <c r="N738" s="71">
        <v>43564</v>
      </c>
      <c r="O738" s="10">
        <v>16350.000000000002</v>
      </c>
      <c r="P738" s="10">
        <v>25200</v>
      </c>
      <c r="Q738" s="11">
        <f t="shared" si="54"/>
        <v>8849.9999999999982</v>
      </c>
      <c r="R738" s="10">
        <v>24</v>
      </c>
      <c r="S738" s="11">
        <f t="shared" si="55"/>
        <v>603540</v>
      </c>
      <c r="T738" s="12">
        <v>0.05</v>
      </c>
      <c r="U738" s="76" t="str">
        <f>IF(T738&lt;3%,"Low",IF('Main Data'!T738&lt;5%,"Mid",IF('Main Data'!T738&lt;8%,"High","Super")))</f>
        <v>High</v>
      </c>
      <c r="V738" s="86" t="str">
        <f t="shared" si="56"/>
        <v>Qualified</v>
      </c>
    </row>
    <row r="739" spans="1:22" ht="15.75" customHeight="1" x14ac:dyDescent="0.3">
      <c r="A739" s="9" t="s">
        <v>1570</v>
      </c>
      <c r="B739" s="71">
        <v>43566</v>
      </c>
      <c r="C739" s="10">
        <f t="shared" si="53"/>
        <v>2019</v>
      </c>
      <c r="D739" s="10" t="s">
        <v>1571</v>
      </c>
      <c r="E739" s="10" t="s">
        <v>927</v>
      </c>
      <c r="F739" s="10" t="s">
        <v>54</v>
      </c>
      <c r="G739" s="10" t="s">
        <v>55</v>
      </c>
      <c r="H739" s="10" t="s">
        <v>56</v>
      </c>
      <c r="I739" s="10" t="s">
        <v>57</v>
      </c>
      <c r="J739" s="10" t="s">
        <v>226</v>
      </c>
      <c r="K739" s="10" t="s">
        <v>81</v>
      </c>
      <c r="L739" s="10" t="s">
        <v>227</v>
      </c>
      <c r="M739" s="10" t="s">
        <v>61</v>
      </c>
      <c r="N739" s="71">
        <v>43567</v>
      </c>
      <c r="O739" s="10">
        <v>132300</v>
      </c>
      <c r="P739" s="10">
        <v>314850</v>
      </c>
      <c r="Q739" s="11">
        <f t="shared" si="54"/>
        <v>182550</v>
      </c>
      <c r="R739" s="10">
        <v>30</v>
      </c>
      <c r="S739" s="11">
        <f t="shared" si="55"/>
        <v>9436054.5</v>
      </c>
      <c r="T739" s="12">
        <v>0.03</v>
      </c>
      <c r="U739" s="76" t="str">
        <f>IF(T739&lt;3%,"Low",IF('Main Data'!T739&lt;5%,"Mid",IF('Main Data'!T739&lt;8%,"High","Super")))</f>
        <v>Mid</v>
      </c>
      <c r="V739" s="86" t="str">
        <f t="shared" si="56"/>
        <v>Qualified</v>
      </c>
    </row>
    <row r="740" spans="1:22" ht="15.75" customHeight="1" x14ac:dyDescent="0.3">
      <c r="A740" s="9" t="s">
        <v>1572</v>
      </c>
      <c r="B740" s="71">
        <v>43566</v>
      </c>
      <c r="C740" s="10">
        <f t="shared" si="53"/>
        <v>2019</v>
      </c>
      <c r="D740" s="10" t="s">
        <v>884</v>
      </c>
      <c r="E740" s="10" t="s">
        <v>275</v>
      </c>
      <c r="F740" s="10" t="s">
        <v>71</v>
      </c>
      <c r="G740" s="10" t="s">
        <v>106</v>
      </c>
      <c r="H740" s="10" t="s">
        <v>146</v>
      </c>
      <c r="I740" s="10" t="s">
        <v>74</v>
      </c>
      <c r="J740" s="10" t="s">
        <v>265</v>
      </c>
      <c r="K740" s="10" t="s">
        <v>59</v>
      </c>
      <c r="L740" s="10" t="s">
        <v>60</v>
      </c>
      <c r="M740" s="10" t="s">
        <v>61</v>
      </c>
      <c r="N740" s="71">
        <v>43568</v>
      </c>
      <c r="O740" s="10">
        <v>17700</v>
      </c>
      <c r="P740" s="10">
        <v>28200</v>
      </c>
      <c r="Q740" s="11">
        <f t="shared" si="54"/>
        <v>10500</v>
      </c>
      <c r="R740" s="10">
        <v>1</v>
      </c>
      <c r="S740" s="11">
        <f t="shared" si="55"/>
        <v>25662</v>
      </c>
      <c r="T740" s="12">
        <v>0.09</v>
      </c>
      <c r="U740" s="76" t="str">
        <f>IF(T740&lt;3%,"Low",IF('Main Data'!T740&lt;5%,"Mid",IF('Main Data'!T740&lt;8%,"High","Super")))</f>
        <v>Super</v>
      </c>
      <c r="V740" s="86" t="str">
        <f t="shared" si="56"/>
        <v>Not Qualified</v>
      </c>
    </row>
    <row r="741" spans="1:22" ht="15.75" customHeight="1" x14ac:dyDescent="0.3">
      <c r="A741" s="9" t="s">
        <v>1573</v>
      </c>
      <c r="B741" s="71">
        <v>43566</v>
      </c>
      <c r="C741" s="10">
        <f t="shared" si="53"/>
        <v>2019</v>
      </c>
      <c r="D741" s="10" t="s">
        <v>1472</v>
      </c>
      <c r="E741" s="10" t="s">
        <v>1473</v>
      </c>
      <c r="F741" s="10" t="s">
        <v>261</v>
      </c>
      <c r="G741" s="10" t="s">
        <v>72</v>
      </c>
      <c r="H741" s="10" t="s">
        <v>194</v>
      </c>
      <c r="I741" s="10" t="s">
        <v>92</v>
      </c>
      <c r="J741" s="10" t="s">
        <v>598</v>
      </c>
      <c r="K741" s="10" t="s">
        <v>59</v>
      </c>
      <c r="L741" s="10" t="s">
        <v>136</v>
      </c>
      <c r="M741" s="10" t="s">
        <v>76</v>
      </c>
      <c r="N741" s="71">
        <v>43573</v>
      </c>
      <c r="O741" s="10">
        <v>252000</v>
      </c>
      <c r="P741" s="10">
        <v>614550</v>
      </c>
      <c r="Q741" s="11">
        <f t="shared" si="54"/>
        <v>362550</v>
      </c>
      <c r="R741" s="10">
        <v>49</v>
      </c>
      <c r="S741" s="11">
        <f t="shared" si="55"/>
        <v>30051495</v>
      </c>
      <c r="T741" s="12">
        <v>0.1</v>
      </c>
      <c r="U741" s="76" t="str">
        <f>IF(T741&lt;3%,"Low",IF('Main Data'!T741&lt;5%,"Mid",IF('Main Data'!T741&lt;8%,"High","Super")))</f>
        <v>Super</v>
      </c>
      <c r="V741" s="86" t="str">
        <f t="shared" si="56"/>
        <v>Qualified</v>
      </c>
    </row>
    <row r="742" spans="1:22" ht="15.75" customHeight="1" x14ac:dyDescent="0.3">
      <c r="A742" s="9" t="s">
        <v>1574</v>
      </c>
      <c r="B742" s="71">
        <v>43569</v>
      </c>
      <c r="C742" s="10">
        <f t="shared" si="53"/>
        <v>2019</v>
      </c>
      <c r="D742" s="10" t="s">
        <v>800</v>
      </c>
      <c r="E742" s="10" t="s">
        <v>801</v>
      </c>
      <c r="F742" s="10" t="s">
        <v>261</v>
      </c>
      <c r="G742" s="10" t="s">
        <v>55</v>
      </c>
      <c r="H742" s="10" t="s">
        <v>112</v>
      </c>
      <c r="I742" s="10" t="s">
        <v>57</v>
      </c>
      <c r="J742" s="10" t="s">
        <v>588</v>
      </c>
      <c r="K742" s="10" t="s">
        <v>59</v>
      </c>
      <c r="L742" s="10" t="s">
        <v>60</v>
      </c>
      <c r="M742" s="10" t="s">
        <v>61</v>
      </c>
      <c r="N742" s="71">
        <v>43570</v>
      </c>
      <c r="O742" s="10">
        <v>67950</v>
      </c>
      <c r="P742" s="10">
        <v>109500</v>
      </c>
      <c r="Q742" s="11">
        <f t="shared" si="54"/>
        <v>41550</v>
      </c>
      <c r="R742" s="10">
        <v>38</v>
      </c>
      <c r="S742" s="11">
        <f t="shared" si="55"/>
        <v>4155525</v>
      </c>
      <c r="T742" s="12">
        <v>0.05</v>
      </c>
      <c r="U742" s="76" t="str">
        <f>IF(T742&lt;3%,"Low",IF('Main Data'!T742&lt;5%,"Mid",IF('Main Data'!T742&lt;8%,"High","Super")))</f>
        <v>High</v>
      </c>
      <c r="V742" s="86" t="str">
        <f t="shared" si="56"/>
        <v>Qualified</v>
      </c>
    </row>
    <row r="743" spans="1:22" ht="15.75" customHeight="1" x14ac:dyDescent="0.3">
      <c r="A743" s="9" t="s">
        <v>1575</v>
      </c>
      <c r="B743" s="71">
        <v>43569</v>
      </c>
      <c r="C743" s="10">
        <f t="shared" si="53"/>
        <v>2019</v>
      </c>
      <c r="D743" s="10" t="s">
        <v>800</v>
      </c>
      <c r="E743" s="10" t="s">
        <v>801</v>
      </c>
      <c r="F743" s="10" t="s">
        <v>261</v>
      </c>
      <c r="G743" s="10" t="s">
        <v>55</v>
      </c>
      <c r="H743" s="10" t="s">
        <v>112</v>
      </c>
      <c r="I743" s="10" t="s">
        <v>117</v>
      </c>
      <c r="J743" s="10" t="s">
        <v>611</v>
      </c>
      <c r="K743" s="10" t="s">
        <v>59</v>
      </c>
      <c r="L743" s="10" t="s">
        <v>60</v>
      </c>
      <c r="M743" s="10" t="s">
        <v>61</v>
      </c>
      <c r="N743" s="71">
        <v>43570</v>
      </c>
      <c r="O743" s="10">
        <v>34350</v>
      </c>
      <c r="P743" s="10">
        <v>55350</v>
      </c>
      <c r="Q743" s="11">
        <f t="shared" si="54"/>
        <v>21000</v>
      </c>
      <c r="R743" s="10">
        <v>41</v>
      </c>
      <c r="S743" s="11">
        <f t="shared" si="55"/>
        <v>2268796.5</v>
      </c>
      <c r="T743" s="12">
        <v>0.01</v>
      </c>
      <c r="U743" s="76" t="str">
        <f>IF(T743&lt;3%,"Low",IF('Main Data'!T743&lt;5%,"Mid",IF('Main Data'!T743&lt;8%,"High","Super")))</f>
        <v>Low</v>
      </c>
      <c r="V743" s="86" t="str">
        <f t="shared" si="56"/>
        <v>Qualified</v>
      </c>
    </row>
    <row r="744" spans="1:22" ht="15.75" customHeight="1" x14ac:dyDescent="0.3">
      <c r="A744" s="9" t="s">
        <v>1575</v>
      </c>
      <c r="B744" s="71">
        <v>43569</v>
      </c>
      <c r="C744" s="10">
        <f t="shared" si="53"/>
        <v>2019</v>
      </c>
      <c r="D744" s="10" t="s">
        <v>800</v>
      </c>
      <c r="E744" s="10" t="s">
        <v>801</v>
      </c>
      <c r="F744" s="10" t="s">
        <v>261</v>
      </c>
      <c r="G744" s="10" t="s">
        <v>55</v>
      </c>
      <c r="H744" s="10" t="s">
        <v>112</v>
      </c>
      <c r="I744" s="10" t="s">
        <v>57</v>
      </c>
      <c r="J744" s="10" t="s">
        <v>384</v>
      </c>
      <c r="K744" s="10" t="s">
        <v>59</v>
      </c>
      <c r="L744" s="10" t="s">
        <v>67</v>
      </c>
      <c r="M744" s="10" t="s">
        <v>76</v>
      </c>
      <c r="N744" s="71">
        <v>43570</v>
      </c>
      <c r="O744" s="10">
        <v>65550</v>
      </c>
      <c r="P744" s="10">
        <v>136650</v>
      </c>
      <c r="Q744" s="11">
        <f t="shared" si="54"/>
        <v>71100</v>
      </c>
      <c r="R744" s="10">
        <v>21</v>
      </c>
      <c r="S744" s="11">
        <f t="shared" si="55"/>
        <v>2865550.5</v>
      </c>
      <c r="T744" s="12">
        <v>0.03</v>
      </c>
      <c r="U744" s="76" t="str">
        <f>IF(T744&lt;3%,"Low",IF('Main Data'!T744&lt;5%,"Mid",IF('Main Data'!T744&lt;8%,"High","Super")))</f>
        <v>Mid</v>
      </c>
      <c r="V744" s="86" t="str">
        <f t="shared" si="56"/>
        <v>Qualified</v>
      </c>
    </row>
    <row r="745" spans="1:22" ht="15.75" customHeight="1" x14ac:dyDescent="0.3">
      <c r="A745" s="9" t="s">
        <v>1576</v>
      </c>
      <c r="B745" s="71">
        <v>43571</v>
      </c>
      <c r="C745" s="10">
        <f t="shared" si="53"/>
        <v>2019</v>
      </c>
      <c r="D745" s="10" t="s">
        <v>1577</v>
      </c>
      <c r="E745" s="10" t="s">
        <v>1578</v>
      </c>
      <c r="F745" s="10" t="s">
        <v>71</v>
      </c>
      <c r="G745" s="10" t="s">
        <v>72</v>
      </c>
      <c r="H745" s="10" t="s">
        <v>304</v>
      </c>
      <c r="I745" s="10" t="s">
        <v>107</v>
      </c>
      <c r="J745" s="10" t="s">
        <v>942</v>
      </c>
      <c r="K745" s="10" t="s">
        <v>81</v>
      </c>
      <c r="L745" s="10" t="s">
        <v>60</v>
      </c>
      <c r="M745" s="10" t="s">
        <v>61</v>
      </c>
      <c r="N745" s="71">
        <v>43572</v>
      </c>
      <c r="O745" s="10">
        <v>220500</v>
      </c>
      <c r="P745" s="10">
        <v>449850</v>
      </c>
      <c r="Q745" s="11">
        <f t="shared" si="54"/>
        <v>229350</v>
      </c>
      <c r="R745" s="10">
        <v>14</v>
      </c>
      <c r="S745" s="11">
        <f t="shared" si="55"/>
        <v>6279906</v>
      </c>
      <c r="T745" s="12">
        <v>0.04</v>
      </c>
      <c r="U745" s="76" t="str">
        <f>IF(T745&lt;3%,"Low",IF('Main Data'!T745&lt;5%,"Mid",IF('Main Data'!T745&lt;8%,"High","Super")))</f>
        <v>Mid</v>
      </c>
      <c r="V745" s="86" t="str">
        <f t="shared" si="56"/>
        <v>Qualified</v>
      </c>
    </row>
    <row r="746" spans="1:22" ht="15.75" customHeight="1" x14ac:dyDescent="0.3">
      <c r="A746" s="9" t="s">
        <v>1579</v>
      </c>
      <c r="B746" s="71">
        <v>43578</v>
      </c>
      <c r="C746" s="10">
        <f t="shared" si="53"/>
        <v>2019</v>
      </c>
      <c r="D746" s="10" t="s">
        <v>1124</v>
      </c>
      <c r="E746" s="10" t="s">
        <v>601</v>
      </c>
      <c r="F746" s="10" t="s">
        <v>71</v>
      </c>
      <c r="G746" s="10" t="s">
        <v>55</v>
      </c>
      <c r="H746" s="10" t="s">
        <v>122</v>
      </c>
      <c r="I746" s="10" t="s">
        <v>57</v>
      </c>
      <c r="J746" s="10" t="s">
        <v>212</v>
      </c>
      <c r="K746" s="10" t="s">
        <v>59</v>
      </c>
      <c r="L746" s="10" t="s">
        <v>67</v>
      </c>
      <c r="M746" s="10" t="s">
        <v>61</v>
      </c>
      <c r="N746" s="71">
        <v>43580</v>
      </c>
      <c r="O746" s="10">
        <v>52050</v>
      </c>
      <c r="P746" s="10">
        <v>100200</v>
      </c>
      <c r="Q746" s="11">
        <f t="shared" si="54"/>
        <v>48150</v>
      </c>
      <c r="R746" s="10">
        <v>10</v>
      </c>
      <c r="S746" s="11">
        <f t="shared" si="55"/>
        <v>993984</v>
      </c>
      <c r="T746" s="12">
        <v>0.08</v>
      </c>
      <c r="U746" s="76" t="str">
        <f>IF(T746&lt;3%,"Low",IF('Main Data'!T746&lt;5%,"Mid",IF('Main Data'!T746&lt;8%,"High","Super")))</f>
        <v>Super</v>
      </c>
      <c r="V746" s="86" t="str">
        <f t="shared" si="56"/>
        <v>Not Qualified</v>
      </c>
    </row>
    <row r="747" spans="1:22" ht="15.75" customHeight="1" x14ac:dyDescent="0.3">
      <c r="A747" s="9" t="s">
        <v>1580</v>
      </c>
      <c r="B747" s="71">
        <v>43581</v>
      </c>
      <c r="C747" s="10">
        <f t="shared" si="53"/>
        <v>2019</v>
      </c>
      <c r="D747" s="10" t="s">
        <v>1167</v>
      </c>
      <c r="E747" s="10" t="s">
        <v>485</v>
      </c>
      <c r="F747" s="10" t="s">
        <v>71</v>
      </c>
      <c r="G747" s="10" t="s">
        <v>55</v>
      </c>
      <c r="H747" s="10" t="s">
        <v>185</v>
      </c>
      <c r="I747" s="10" t="s">
        <v>57</v>
      </c>
      <c r="J747" s="10" t="s">
        <v>256</v>
      </c>
      <c r="K747" s="10" t="s">
        <v>59</v>
      </c>
      <c r="L747" s="10" t="s">
        <v>60</v>
      </c>
      <c r="M747" s="10" t="s">
        <v>61</v>
      </c>
      <c r="N747" s="71">
        <v>43583</v>
      </c>
      <c r="O747" s="10">
        <v>204600</v>
      </c>
      <c r="P747" s="10">
        <v>314700</v>
      </c>
      <c r="Q747" s="11">
        <f t="shared" si="54"/>
        <v>110100</v>
      </c>
      <c r="R747" s="10">
        <v>34</v>
      </c>
      <c r="S747" s="11">
        <f t="shared" si="55"/>
        <v>10677771</v>
      </c>
      <c r="T747" s="12">
        <v>7.0000000000000007E-2</v>
      </c>
      <c r="U747" s="76" t="str">
        <f>IF(T747&lt;3%,"Low",IF('Main Data'!T747&lt;5%,"Mid",IF('Main Data'!T747&lt;8%,"High","Super")))</f>
        <v>High</v>
      </c>
      <c r="V747" s="86" t="str">
        <f t="shared" si="56"/>
        <v>Qualified</v>
      </c>
    </row>
    <row r="748" spans="1:22" ht="15.75" customHeight="1" x14ac:dyDescent="0.3">
      <c r="A748" s="13" t="s">
        <v>1581</v>
      </c>
      <c r="B748" s="71">
        <v>43586</v>
      </c>
      <c r="C748" s="10">
        <f t="shared" si="53"/>
        <v>2019</v>
      </c>
      <c r="D748" s="10" t="s">
        <v>132</v>
      </c>
      <c r="E748" s="10" t="s">
        <v>133</v>
      </c>
      <c r="F748" s="10" t="s">
        <v>71</v>
      </c>
      <c r="G748" s="10" t="s">
        <v>55</v>
      </c>
      <c r="H748" s="10" t="s">
        <v>134</v>
      </c>
      <c r="I748" s="10" t="s">
        <v>57</v>
      </c>
      <c r="J748" s="10" t="s">
        <v>216</v>
      </c>
      <c r="K748" s="10" t="s">
        <v>81</v>
      </c>
      <c r="L748" s="10" t="s">
        <v>136</v>
      </c>
      <c r="M748" s="10" t="s">
        <v>61</v>
      </c>
      <c r="N748" s="71">
        <v>43587</v>
      </c>
      <c r="O748" s="10">
        <v>28050</v>
      </c>
      <c r="P748" s="10">
        <v>121799.99999999999</v>
      </c>
      <c r="Q748" s="11">
        <f t="shared" si="54"/>
        <v>93749.999999999985</v>
      </c>
      <c r="R748" s="10">
        <v>47</v>
      </c>
      <c r="S748" s="11">
        <f t="shared" si="55"/>
        <v>5716073.9999999991</v>
      </c>
      <c r="T748" s="12">
        <v>7.0000000000000007E-2</v>
      </c>
      <c r="U748" s="76" t="str">
        <f>IF(T748&lt;3%,"Low",IF('Main Data'!T748&lt;5%,"Mid",IF('Main Data'!T748&lt;8%,"High","Super")))</f>
        <v>High</v>
      </c>
      <c r="V748" s="86" t="str">
        <f t="shared" si="56"/>
        <v>Qualified</v>
      </c>
    </row>
    <row r="749" spans="1:22" ht="15.75" customHeight="1" x14ac:dyDescent="0.3">
      <c r="A749" s="9" t="s">
        <v>1582</v>
      </c>
      <c r="B749" s="71">
        <v>43586</v>
      </c>
      <c r="C749" s="10">
        <f t="shared" si="53"/>
        <v>2019</v>
      </c>
      <c r="D749" s="10" t="s">
        <v>1488</v>
      </c>
      <c r="E749" s="10" t="s">
        <v>521</v>
      </c>
      <c r="F749" s="10" t="s">
        <v>71</v>
      </c>
      <c r="G749" s="10" t="s">
        <v>87</v>
      </c>
      <c r="H749" s="10" t="s">
        <v>88</v>
      </c>
      <c r="I749" s="10" t="s">
        <v>117</v>
      </c>
      <c r="J749" s="10" t="s">
        <v>216</v>
      </c>
      <c r="K749" s="10" t="s">
        <v>81</v>
      </c>
      <c r="L749" s="10" t="s">
        <v>136</v>
      </c>
      <c r="M749" s="10" t="s">
        <v>61</v>
      </c>
      <c r="N749" s="71">
        <v>43586</v>
      </c>
      <c r="O749" s="10">
        <v>28050</v>
      </c>
      <c r="P749" s="10">
        <v>121799.99999999999</v>
      </c>
      <c r="Q749" s="11">
        <f t="shared" si="54"/>
        <v>93749.999999999985</v>
      </c>
      <c r="R749" s="10">
        <v>36</v>
      </c>
      <c r="S749" s="11">
        <f t="shared" si="55"/>
        <v>4372619.9999999991</v>
      </c>
      <c r="T749" s="12">
        <v>0.1</v>
      </c>
      <c r="U749" s="76" t="str">
        <f>IF(T749&lt;3%,"Low",IF('Main Data'!T749&lt;5%,"Mid",IF('Main Data'!T749&lt;8%,"High","Super")))</f>
        <v>Super</v>
      </c>
      <c r="V749" s="86" t="str">
        <f t="shared" si="56"/>
        <v>Qualified</v>
      </c>
    </row>
    <row r="750" spans="1:22" ht="15.75" customHeight="1" x14ac:dyDescent="0.3">
      <c r="A750" s="9" t="s">
        <v>1583</v>
      </c>
      <c r="B750" s="71">
        <v>43586</v>
      </c>
      <c r="C750" s="10">
        <f t="shared" si="53"/>
        <v>2019</v>
      </c>
      <c r="D750" s="10" t="s">
        <v>1502</v>
      </c>
      <c r="E750" s="10" t="s">
        <v>145</v>
      </c>
      <c r="F750" s="10" t="s">
        <v>71</v>
      </c>
      <c r="G750" s="10" t="s">
        <v>55</v>
      </c>
      <c r="H750" s="10" t="s">
        <v>146</v>
      </c>
      <c r="I750" s="10" t="s">
        <v>117</v>
      </c>
      <c r="J750" s="10" t="s">
        <v>200</v>
      </c>
      <c r="K750" s="10" t="s">
        <v>59</v>
      </c>
      <c r="L750" s="10" t="s">
        <v>136</v>
      </c>
      <c r="M750" s="10" t="s">
        <v>61</v>
      </c>
      <c r="N750" s="71">
        <v>43588</v>
      </c>
      <c r="O750" s="10">
        <v>71850</v>
      </c>
      <c r="P750" s="10">
        <v>179550</v>
      </c>
      <c r="Q750" s="11">
        <f t="shared" si="54"/>
        <v>107700</v>
      </c>
      <c r="R750" s="10">
        <v>28</v>
      </c>
      <c r="S750" s="11">
        <f t="shared" si="55"/>
        <v>5022013.5</v>
      </c>
      <c r="T750" s="12">
        <v>0.03</v>
      </c>
      <c r="U750" s="76" t="str">
        <f>IF(T750&lt;3%,"Low",IF('Main Data'!T750&lt;5%,"Mid",IF('Main Data'!T750&lt;8%,"High","Super")))</f>
        <v>Mid</v>
      </c>
      <c r="V750" s="86" t="str">
        <f t="shared" si="56"/>
        <v>Qualified</v>
      </c>
    </row>
    <row r="751" spans="1:22" ht="15.75" customHeight="1" x14ac:dyDescent="0.3">
      <c r="A751" s="9" t="s">
        <v>1584</v>
      </c>
      <c r="B751" s="71">
        <v>43587</v>
      </c>
      <c r="C751" s="10">
        <f t="shared" si="53"/>
        <v>2019</v>
      </c>
      <c r="D751" s="10" t="s">
        <v>1245</v>
      </c>
      <c r="E751" s="10" t="s">
        <v>279</v>
      </c>
      <c r="F751" s="10" t="s">
        <v>71</v>
      </c>
      <c r="G751" s="10" t="s">
        <v>55</v>
      </c>
      <c r="H751" s="10" t="s">
        <v>155</v>
      </c>
      <c r="I751" s="10" t="s">
        <v>107</v>
      </c>
      <c r="J751" s="10" t="s">
        <v>197</v>
      </c>
      <c r="K751" s="10" t="s">
        <v>81</v>
      </c>
      <c r="L751" s="10" t="s">
        <v>60</v>
      </c>
      <c r="M751" s="10" t="s">
        <v>61</v>
      </c>
      <c r="N751" s="71">
        <v>43589</v>
      </c>
      <c r="O751" s="10">
        <v>124650.00000000001</v>
      </c>
      <c r="P751" s="10">
        <v>239700</v>
      </c>
      <c r="Q751" s="11">
        <f t="shared" si="54"/>
        <v>115049.99999999999</v>
      </c>
      <c r="R751" s="10">
        <v>4</v>
      </c>
      <c r="S751" s="11">
        <f t="shared" si="55"/>
        <v>937227</v>
      </c>
      <c r="T751" s="12">
        <v>0.09</v>
      </c>
      <c r="U751" s="76" t="str">
        <f>IF(T751&lt;3%,"Low",IF('Main Data'!T751&lt;5%,"Mid",IF('Main Data'!T751&lt;8%,"High","Super")))</f>
        <v>Super</v>
      </c>
      <c r="V751" s="86" t="str">
        <f t="shared" si="56"/>
        <v>Not Qualified</v>
      </c>
    </row>
    <row r="752" spans="1:22" ht="15.75" customHeight="1" x14ac:dyDescent="0.3">
      <c r="A752" s="9" t="s">
        <v>1585</v>
      </c>
      <c r="B752" s="71">
        <v>43588</v>
      </c>
      <c r="C752" s="10">
        <f t="shared" si="53"/>
        <v>2019</v>
      </c>
      <c r="D752" s="10" t="s">
        <v>581</v>
      </c>
      <c r="E752" s="10" t="s">
        <v>101</v>
      </c>
      <c r="F752" s="10" t="s">
        <v>71</v>
      </c>
      <c r="G752" s="10" t="s">
        <v>72</v>
      </c>
      <c r="H752" s="10" t="s">
        <v>97</v>
      </c>
      <c r="I752" s="10" t="s">
        <v>57</v>
      </c>
      <c r="J752" s="10" t="s">
        <v>419</v>
      </c>
      <c r="K752" s="10" t="s">
        <v>59</v>
      </c>
      <c r="L752" s="10" t="s">
        <v>60</v>
      </c>
      <c r="M752" s="10" t="s">
        <v>61</v>
      </c>
      <c r="N752" s="71">
        <v>43588</v>
      </c>
      <c r="O752" s="10">
        <v>66900</v>
      </c>
      <c r="P752" s="10">
        <v>163350</v>
      </c>
      <c r="Q752" s="11">
        <f t="shared" si="54"/>
        <v>96450</v>
      </c>
      <c r="R752" s="10">
        <v>25</v>
      </c>
      <c r="S752" s="11">
        <f t="shared" si="55"/>
        <v>4078849.5</v>
      </c>
      <c r="T752" s="12">
        <v>0.03</v>
      </c>
      <c r="U752" s="76" t="str">
        <f>IF(T752&lt;3%,"Low",IF('Main Data'!T752&lt;5%,"Mid",IF('Main Data'!T752&lt;8%,"High","Super")))</f>
        <v>Mid</v>
      </c>
      <c r="V752" s="86" t="str">
        <f t="shared" si="56"/>
        <v>Qualified</v>
      </c>
    </row>
    <row r="753" spans="1:22" ht="15.75" customHeight="1" x14ac:dyDescent="0.3">
      <c r="A753" s="9" t="s">
        <v>1586</v>
      </c>
      <c r="B753" s="71">
        <v>43588</v>
      </c>
      <c r="C753" s="10">
        <f t="shared" si="53"/>
        <v>2019</v>
      </c>
      <c r="D753" s="10" t="s">
        <v>1587</v>
      </c>
      <c r="E753" s="10" t="s">
        <v>159</v>
      </c>
      <c r="F753" s="10" t="s">
        <v>71</v>
      </c>
      <c r="G753" s="10" t="s">
        <v>87</v>
      </c>
      <c r="H753" s="10" t="s">
        <v>122</v>
      </c>
      <c r="I753" s="10" t="s">
        <v>74</v>
      </c>
      <c r="J753" s="10" t="s">
        <v>166</v>
      </c>
      <c r="K753" s="10" t="s">
        <v>59</v>
      </c>
      <c r="L753" s="10" t="s">
        <v>136</v>
      </c>
      <c r="M753" s="10" t="s">
        <v>61</v>
      </c>
      <c r="N753" s="71">
        <v>43588</v>
      </c>
      <c r="O753" s="10">
        <v>14100</v>
      </c>
      <c r="P753" s="10">
        <v>31200</v>
      </c>
      <c r="Q753" s="11">
        <f t="shared" si="54"/>
        <v>17100</v>
      </c>
      <c r="R753" s="10">
        <v>33</v>
      </c>
      <c r="S753" s="11">
        <f t="shared" si="55"/>
        <v>1028040</v>
      </c>
      <c r="T753" s="12">
        <v>0.05</v>
      </c>
      <c r="U753" s="76" t="str">
        <f>IF(T753&lt;3%,"Low",IF('Main Data'!T753&lt;5%,"Mid",IF('Main Data'!T753&lt;8%,"High","Super")))</f>
        <v>High</v>
      </c>
      <c r="V753" s="86" t="str">
        <f t="shared" si="56"/>
        <v>Qualified</v>
      </c>
    </row>
    <row r="754" spans="1:22" ht="15.75" customHeight="1" x14ac:dyDescent="0.3">
      <c r="A754" s="9" t="s">
        <v>1588</v>
      </c>
      <c r="B754" s="71">
        <v>43588</v>
      </c>
      <c r="C754" s="10">
        <f t="shared" si="53"/>
        <v>2019</v>
      </c>
      <c r="D754" s="10" t="s">
        <v>1589</v>
      </c>
      <c r="E754" s="10" t="s">
        <v>1396</v>
      </c>
      <c r="F754" s="10" t="s">
        <v>71</v>
      </c>
      <c r="G754" s="10" t="s">
        <v>72</v>
      </c>
      <c r="H754" s="10" t="s">
        <v>146</v>
      </c>
      <c r="I754" s="10" t="s">
        <v>74</v>
      </c>
      <c r="J754" s="10" t="s">
        <v>276</v>
      </c>
      <c r="K754" s="10" t="s">
        <v>81</v>
      </c>
      <c r="L754" s="10" t="s">
        <v>60</v>
      </c>
      <c r="M754" s="10" t="s">
        <v>61</v>
      </c>
      <c r="N754" s="71">
        <v>43588</v>
      </c>
      <c r="O754" s="10">
        <v>2347500</v>
      </c>
      <c r="P754" s="10">
        <v>4514550</v>
      </c>
      <c r="Q754" s="11">
        <f t="shared" si="54"/>
        <v>2167050</v>
      </c>
      <c r="R754" s="10">
        <v>43</v>
      </c>
      <c r="S754" s="11">
        <f t="shared" si="55"/>
        <v>193764486</v>
      </c>
      <c r="T754" s="12">
        <v>0.08</v>
      </c>
      <c r="U754" s="76" t="str">
        <f>IF(T754&lt;3%,"Low",IF('Main Data'!T754&lt;5%,"Mid",IF('Main Data'!T754&lt;8%,"High","Super")))</f>
        <v>Super</v>
      </c>
      <c r="V754" s="86" t="str">
        <f t="shared" si="56"/>
        <v>Qualified</v>
      </c>
    </row>
    <row r="755" spans="1:22" ht="15.75" customHeight="1" x14ac:dyDescent="0.3">
      <c r="A755" s="9" t="s">
        <v>1590</v>
      </c>
      <c r="B755" s="71">
        <v>43593</v>
      </c>
      <c r="C755" s="10">
        <f t="shared" si="53"/>
        <v>2019</v>
      </c>
      <c r="D755" s="10" t="s">
        <v>1591</v>
      </c>
      <c r="E755" s="10" t="s">
        <v>628</v>
      </c>
      <c r="F755" s="10" t="s">
        <v>71</v>
      </c>
      <c r="G755" s="10" t="s">
        <v>55</v>
      </c>
      <c r="H755" s="10" t="s">
        <v>304</v>
      </c>
      <c r="I755" s="10" t="s">
        <v>74</v>
      </c>
      <c r="J755" s="10" t="s">
        <v>488</v>
      </c>
      <c r="K755" s="10" t="s">
        <v>59</v>
      </c>
      <c r="L755" s="10" t="s">
        <v>136</v>
      </c>
      <c r="M755" s="10" t="s">
        <v>61</v>
      </c>
      <c r="N755" s="71">
        <v>43594</v>
      </c>
      <c r="O755" s="10">
        <v>77850</v>
      </c>
      <c r="P755" s="10">
        <v>194700</v>
      </c>
      <c r="Q755" s="11">
        <f t="shared" si="54"/>
        <v>116850</v>
      </c>
      <c r="R755" s="10">
        <v>50</v>
      </c>
      <c r="S755" s="11">
        <f t="shared" si="55"/>
        <v>9719424</v>
      </c>
      <c r="T755" s="12">
        <v>0.08</v>
      </c>
      <c r="U755" s="76" t="str">
        <f>IF(T755&lt;3%,"Low",IF('Main Data'!T755&lt;5%,"Mid",IF('Main Data'!T755&lt;8%,"High","Super")))</f>
        <v>Super</v>
      </c>
      <c r="V755" s="86" t="str">
        <f t="shared" si="56"/>
        <v>Qualified</v>
      </c>
    </row>
    <row r="756" spans="1:22" ht="15.75" customHeight="1" x14ac:dyDescent="0.3">
      <c r="A756" s="9" t="s">
        <v>1592</v>
      </c>
      <c r="B756" s="71">
        <v>43595</v>
      </c>
      <c r="C756" s="10">
        <f t="shared" si="53"/>
        <v>2019</v>
      </c>
      <c r="D756" s="10" t="s">
        <v>347</v>
      </c>
      <c r="E756" s="10" t="s">
        <v>348</v>
      </c>
      <c r="F756" s="10" t="s">
        <v>261</v>
      </c>
      <c r="G756" s="10" t="s">
        <v>72</v>
      </c>
      <c r="H756" s="10" t="s">
        <v>146</v>
      </c>
      <c r="I756" s="10" t="s">
        <v>57</v>
      </c>
      <c r="J756" s="10" t="s">
        <v>75</v>
      </c>
      <c r="K756" s="10" t="s">
        <v>59</v>
      </c>
      <c r="L756" s="10" t="s">
        <v>67</v>
      </c>
      <c r="M756" s="10" t="s">
        <v>76</v>
      </c>
      <c r="N756" s="71">
        <v>43597</v>
      </c>
      <c r="O756" s="10">
        <v>36150</v>
      </c>
      <c r="P756" s="10">
        <v>55650</v>
      </c>
      <c r="Q756" s="11">
        <f t="shared" si="54"/>
        <v>19500</v>
      </c>
      <c r="R756" s="10">
        <v>16</v>
      </c>
      <c r="S756" s="11">
        <f t="shared" si="55"/>
        <v>884835</v>
      </c>
      <c r="T756" s="12">
        <v>0.1</v>
      </c>
      <c r="U756" s="76" t="str">
        <f>IF(T756&lt;3%,"Low",IF('Main Data'!T756&lt;5%,"Mid",IF('Main Data'!T756&lt;8%,"High","Super")))</f>
        <v>Super</v>
      </c>
      <c r="V756" s="86" t="str">
        <f t="shared" si="56"/>
        <v>Qualified</v>
      </c>
    </row>
    <row r="757" spans="1:22" ht="15.75" customHeight="1" x14ac:dyDescent="0.3">
      <c r="A757" s="9" t="s">
        <v>1593</v>
      </c>
      <c r="B757" s="71">
        <v>43597</v>
      </c>
      <c r="C757" s="10">
        <f t="shared" si="53"/>
        <v>2019</v>
      </c>
      <c r="D757" s="10" t="s">
        <v>1594</v>
      </c>
      <c r="E757" s="10" t="s">
        <v>455</v>
      </c>
      <c r="F757" s="10" t="s">
        <v>71</v>
      </c>
      <c r="G757" s="10" t="s">
        <v>55</v>
      </c>
      <c r="H757" s="10" t="s">
        <v>155</v>
      </c>
      <c r="I757" s="10" t="s">
        <v>117</v>
      </c>
      <c r="J757" s="10" t="s">
        <v>190</v>
      </c>
      <c r="K757" s="10" t="s">
        <v>81</v>
      </c>
      <c r="L757" s="10" t="s">
        <v>60</v>
      </c>
      <c r="M757" s="10" t="s">
        <v>61</v>
      </c>
      <c r="N757" s="71">
        <v>43598</v>
      </c>
      <c r="O757" s="10">
        <v>594600</v>
      </c>
      <c r="P757" s="10">
        <v>2287200</v>
      </c>
      <c r="Q757" s="11">
        <f t="shared" si="54"/>
        <v>1692600</v>
      </c>
      <c r="R757" s="10">
        <v>27</v>
      </c>
      <c r="S757" s="11">
        <f t="shared" si="55"/>
        <v>61525680</v>
      </c>
      <c r="T757" s="12">
        <v>0.1</v>
      </c>
      <c r="U757" s="76" t="str">
        <f>IF(T757&lt;3%,"Low",IF('Main Data'!T757&lt;5%,"Mid",IF('Main Data'!T757&lt;8%,"High","Super")))</f>
        <v>Super</v>
      </c>
      <c r="V757" s="86" t="str">
        <f t="shared" si="56"/>
        <v>Qualified</v>
      </c>
    </row>
    <row r="758" spans="1:22" ht="15.75" customHeight="1" x14ac:dyDescent="0.3">
      <c r="A758" s="9" t="s">
        <v>1595</v>
      </c>
      <c r="B758" s="71">
        <v>43597</v>
      </c>
      <c r="C758" s="10">
        <f t="shared" si="53"/>
        <v>2019</v>
      </c>
      <c r="D758" s="10" t="s">
        <v>1596</v>
      </c>
      <c r="E758" s="10" t="s">
        <v>1597</v>
      </c>
      <c r="F758" s="10" t="s">
        <v>261</v>
      </c>
      <c r="G758" s="10" t="s">
        <v>55</v>
      </c>
      <c r="H758" s="10" t="s">
        <v>194</v>
      </c>
      <c r="I758" s="10" t="s">
        <v>74</v>
      </c>
      <c r="J758" s="10" t="s">
        <v>753</v>
      </c>
      <c r="K758" s="10" t="s">
        <v>59</v>
      </c>
      <c r="L758" s="10" t="s">
        <v>67</v>
      </c>
      <c r="M758" s="10" t="s">
        <v>61</v>
      </c>
      <c r="N758" s="71">
        <v>43599</v>
      </c>
      <c r="O758" s="10">
        <v>38850</v>
      </c>
      <c r="P758" s="10">
        <v>59700</v>
      </c>
      <c r="Q758" s="11">
        <f t="shared" si="54"/>
        <v>20850</v>
      </c>
      <c r="R758" s="10">
        <v>41</v>
      </c>
      <c r="S758" s="11">
        <f t="shared" si="55"/>
        <v>2441730</v>
      </c>
      <c r="T758" s="12">
        <v>0.1</v>
      </c>
      <c r="U758" s="76" t="str">
        <f>IF(T758&lt;3%,"Low",IF('Main Data'!T758&lt;5%,"Mid",IF('Main Data'!T758&lt;8%,"High","Super")))</f>
        <v>Super</v>
      </c>
      <c r="V758" s="86" t="str">
        <f t="shared" si="56"/>
        <v>Qualified</v>
      </c>
    </row>
    <row r="759" spans="1:22" ht="15.75" customHeight="1" x14ac:dyDescent="0.3">
      <c r="A759" s="9" t="s">
        <v>1598</v>
      </c>
      <c r="B759" s="71">
        <v>43598</v>
      </c>
      <c r="C759" s="10">
        <f t="shared" si="53"/>
        <v>2019</v>
      </c>
      <c r="D759" s="10" t="s">
        <v>1402</v>
      </c>
      <c r="E759" s="10" t="s">
        <v>724</v>
      </c>
      <c r="F759" s="10" t="s">
        <v>71</v>
      </c>
      <c r="G759" s="10" t="s">
        <v>55</v>
      </c>
      <c r="H759" s="10" t="s">
        <v>185</v>
      </c>
      <c r="I759" s="10" t="s">
        <v>107</v>
      </c>
      <c r="J759" s="10" t="s">
        <v>442</v>
      </c>
      <c r="K759" s="10" t="s">
        <v>59</v>
      </c>
      <c r="L759" s="10" t="s">
        <v>67</v>
      </c>
      <c r="M759" s="10" t="s">
        <v>61</v>
      </c>
      <c r="N759" s="71">
        <v>43600</v>
      </c>
      <c r="O759" s="10">
        <v>22950</v>
      </c>
      <c r="P759" s="10">
        <v>41700</v>
      </c>
      <c r="Q759" s="11">
        <f t="shared" si="54"/>
        <v>18750</v>
      </c>
      <c r="R759" s="10">
        <v>38</v>
      </c>
      <c r="S759" s="11">
        <f t="shared" si="55"/>
        <v>1584600</v>
      </c>
      <c r="T759" s="12">
        <v>0</v>
      </c>
      <c r="U759" s="76" t="str">
        <f>IF(T759&lt;3%,"Low",IF('Main Data'!T759&lt;5%,"Mid",IF('Main Data'!T759&lt;8%,"High","Super")))</f>
        <v>Low</v>
      </c>
      <c r="V759" s="86" t="str">
        <f t="shared" si="56"/>
        <v>Qualified</v>
      </c>
    </row>
    <row r="760" spans="1:22" ht="15.75" customHeight="1" x14ac:dyDescent="0.3">
      <c r="A760" s="13" t="s">
        <v>1599</v>
      </c>
      <c r="B760" s="71">
        <v>43601</v>
      </c>
      <c r="C760" s="10">
        <f t="shared" si="53"/>
        <v>2019</v>
      </c>
      <c r="D760" s="10" t="s">
        <v>1600</v>
      </c>
      <c r="E760" s="10" t="s">
        <v>334</v>
      </c>
      <c r="F760" s="10" t="s">
        <v>54</v>
      </c>
      <c r="G760" s="10" t="s">
        <v>87</v>
      </c>
      <c r="H760" s="10" t="s">
        <v>65</v>
      </c>
      <c r="I760" s="10" t="s">
        <v>57</v>
      </c>
      <c r="J760" s="10" t="s">
        <v>1061</v>
      </c>
      <c r="K760" s="10" t="s">
        <v>59</v>
      </c>
      <c r="L760" s="10" t="s">
        <v>60</v>
      </c>
      <c r="M760" s="10" t="s">
        <v>61</v>
      </c>
      <c r="N760" s="71">
        <v>43602</v>
      </c>
      <c r="O760" s="10">
        <v>17850</v>
      </c>
      <c r="P760" s="10">
        <v>29700</v>
      </c>
      <c r="Q760" s="11">
        <f t="shared" si="54"/>
        <v>11850</v>
      </c>
      <c r="R760" s="10">
        <v>12</v>
      </c>
      <c r="S760" s="11">
        <f t="shared" si="55"/>
        <v>354321</v>
      </c>
      <c r="T760" s="12">
        <v>7.0000000000000007E-2</v>
      </c>
      <c r="U760" s="76" t="str">
        <f>IF(T760&lt;3%,"Low",IF('Main Data'!T760&lt;5%,"Mid",IF('Main Data'!T760&lt;8%,"High","Super")))</f>
        <v>High</v>
      </c>
      <c r="V760" s="86" t="str">
        <f t="shared" si="56"/>
        <v>Qualified</v>
      </c>
    </row>
    <row r="761" spans="1:22" ht="15.75" customHeight="1" x14ac:dyDescent="0.3">
      <c r="A761" s="13" t="s">
        <v>1601</v>
      </c>
      <c r="B761" s="71">
        <v>43602</v>
      </c>
      <c r="C761" s="10">
        <f t="shared" si="53"/>
        <v>2019</v>
      </c>
      <c r="D761" s="10" t="s">
        <v>1602</v>
      </c>
      <c r="E761" s="10" t="s">
        <v>579</v>
      </c>
      <c r="F761" s="10" t="s">
        <v>71</v>
      </c>
      <c r="G761" s="10" t="s">
        <v>72</v>
      </c>
      <c r="H761" s="10" t="s">
        <v>73</v>
      </c>
      <c r="I761" s="10" t="s">
        <v>74</v>
      </c>
      <c r="J761" s="10" t="s">
        <v>406</v>
      </c>
      <c r="K761" s="10" t="s">
        <v>81</v>
      </c>
      <c r="L761" s="10" t="s">
        <v>82</v>
      </c>
      <c r="M761" s="10" t="s">
        <v>83</v>
      </c>
      <c r="N761" s="71">
        <v>43603</v>
      </c>
      <c r="O761" s="10">
        <v>4184850</v>
      </c>
      <c r="P761" s="10">
        <v>6749850</v>
      </c>
      <c r="Q761" s="11">
        <f t="shared" si="54"/>
        <v>2565000</v>
      </c>
      <c r="R761" s="10">
        <v>16</v>
      </c>
      <c r="S761" s="11">
        <f t="shared" si="55"/>
        <v>107390113.5</v>
      </c>
      <c r="T761" s="12">
        <v>0.09</v>
      </c>
      <c r="U761" s="76" t="str">
        <f>IF(T761&lt;3%,"Low",IF('Main Data'!T761&lt;5%,"Mid",IF('Main Data'!T761&lt;8%,"High","Super")))</f>
        <v>Super</v>
      </c>
      <c r="V761" s="86" t="str">
        <f t="shared" si="56"/>
        <v>Qualified</v>
      </c>
    </row>
    <row r="762" spans="1:22" ht="15.75" customHeight="1" x14ac:dyDescent="0.3">
      <c r="A762" s="9" t="s">
        <v>1603</v>
      </c>
      <c r="B762" s="71">
        <v>43603</v>
      </c>
      <c r="C762" s="10">
        <f t="shared" si="53"/>
        <v>2019</v>
      </c>
      <c r="D762" s="10" t="s">
        <v>509</v>
      </c>
      <c r="E762" s="10" t="s">
        <v>53</v>
      </c>
      <c r="F762" s="10" t="s">
        <v>54</v>
      </c>
      <c r="G762" s="10" t="s">
        <v>106</v>
      </c>
      <c r="H762" s="10" t="s">
        <v>56</v>
      </c>
      <c r="I762" s="10" t="s">
        <v>92</v>
      </c>
      <c r="J762" s="10" t="s">
        <v>1540</v>
      </c>
      <c r="K762" s="10" t="s">
        <v>59</v>
      </c>
      <c r="L762" s="10" t="s">
        <v>67</v>
      </c>
      <c r="M762" s="10" t="s">
        <v>61</v>
      </c>
      <c r="N762" s="71">
        <v>43605</v>
      </c>
      <c r="O762" s="10">
        <v>59250</v>
      </c>
      <c r="P762" s="10">
        <v>91200</v>
      </c>
      <c r="Q762" s="11">
        <f t="shared" si="54"/>
        <v>31950</v>
      </c>
      <c r="R762" s="10">
        <v>42</v>
      </c>
      <c r="S762" s="11">
        <f t="shared" si="55"/>
        <v>3822192</v>
      </c>
      <c r="T762" s="12">
        <v>0.09</v>
      </c>
      <c r="U762" s="76" t="str">
        <f>IF(T762&lt;3%,"Low",IF('Main Data'!T762&lt;5%,"Mid",IF('Main Data'!T762&lt;8%,"High","Super")))</f>
        <v>Super</v>
      </c>
      <c r="V762" s="86" t="str">
        <f t="shared" si="56"/>
        <v>Qualified</v>
      </c>
    </row>
    <row r="763" spans="1:22" ht="15.75" customHeight="1" x14ac:dyDescent="0.3">
      <c r="A763" s="9" t="s">
        <v>1604</v>
      </c>
      <c r="B763" s="71">
        <v>43604</v>
      </c>
      <c r="C763" s="10">
        <f t="shared" si="53"/>
        <v>2019</v>
      </c>
      <c r="D763" s="10" t="s">
        <v>1605</v>
      </c>
      <c r="E763" s="10" t="s">
        <v>1606</v>
      </c>
      <c r="F763" s="10" t="s">
        <v>261</v>
      </c>
      <c r="G763" s="10" t="s">
        <v>106</v>
      </c>
      <c r="H763" s="10" t="s">
        <v>97</v>
      </c>
      <c r="I763" s="10" t="s">
        <v>107</v>
      </c>
      <c r="J763" s="10" t="s">
        <v>598</v>
      </c>
      <c r="K763" s="10" t="s">
        <v>59</v>
      </c>
      <c r="L763" s="10" t="s">
        <v>136</v>
      </c>
      <c r="M763" s="10" t="s">
        <v>76</v>
      </c>
      <c r="N763" s="71">
        <v>43605</v>
      </c>
      <c r="O763" s="10">
        <v>252000</v>
      </c>
      <c r="P763" s="10">
        <v>614550</v>
      </c>
      <c r="Q763" s="11">
        <f t="shared" si="54"/>
        <v>362550</v>
      </c>
      <c r="R763" s="10">
        <v>49</v>
      </c>
      <c r="S763" s="11">
        <f t="shared" si="55"/>
        <v>30088368</v>
      </c>
      <c r="T763" s="12">
        <v>0.04</v>
      </c>
      <c r="U763" s="76" t="str">
        <f>IF(T763&lt;3%,"Low",IF('Main Data'!T763&lt;5%,"Mid",IF('Main Data'!T763&lt;8%,"High","Super")))</f>
        <v>Mid</v>
      </c>
      <c r="V763" s="86" t="str">
        <f t="shared" si="56"/>
        <v>Qualified</v>
      </c>
    </row>
    <row r="764" spans="1:22" ht="15.75" customHeight="1" x14ac:dyDescent="0.3">
      <c r="A764" s="9" t="s">
        <v>1607</v>
      </c>
      <c r="B764" s="71">
        <v>43608</v>
      </c>
      <c r="C764" s="10">
        <f t="shared" si="53"/>
        <v>2019</v>
      </c>
      <c r="D764" s="10" t="s">
        <v>1128</v>
      </c>
      <c r="E764" s="10" t="s">
        <v>189</v>
      </c>
      <c r="F764" s="10" t="s">
        <v>54</v>
      </c>
      <c r="G764" s="10" t="s">
        <v>55</v>
      </c>
      <c r="H764" s="10" t="s">
        <v>56</v>
      </c>
      <c r="I764" s="10" t="s">
        <v>117</v>
      </c>
      <c r="J764" s="10" t="s">
        <v>238</v>
      </c>
      <c r="K764" s="10" t="s">
        <v>59</v>
      </c>
      <c r="L764" s="10" t="s">
        <v>67</v>
      </c>
      <c r="M764" s="10" t="s">
        <v>61</v>
      </c>
      <c r="N764" s="71">
        <v>43609</v>
      </c>
      <c r="O764" s="10">
        <v>323400</v>
      </c>
      <c r="P764" s="10">
        <v>548250</v>
      </c>
      <c r="Q764" s="11">
        <f t="shared" si="54"/>
        <v>224850</v>
      </c>
      <c r="R764" s="10">
        <v>6</v>
      </c>
      <c r="S764" s="11">
        <f t="shared" si="55"/>
        <v>3284017.5</v>
      </c>
      <c r="T764" s="12">
        <v>0.01</v>
      </c>
      <c r="U764" s="76" t="str">
        <f>IF(T764&lt;3%,"Low",IF('Main Data'!T764&lt;5%,"Mid",IF('Main Data'!T764&lt;8%,"High","Super")))</f>
        <v>Low</v>
      </c>
      <c r="V764" s="86" t="str">
        <f t="shared" si="56"/>
        <v>Qualified</v>
      </c>
    </row>
    <row r="765" spans="1:22" ht="15.75" customHeight="1" x14ac:dyDescent="0.3">
      <c r="A765" s="9" t="s">
        <v>1608</v>
      </c>
      <c r="B765" s="71">
        <v>43609</v>
      </c>
      <c r="C765" s="10">
        <f t="shared" si="53"/>
        <v>2019</v>
      </c>
      <c r="D765" s="10" t="s">
        <v>250</v>
      </c>
      <c r="E765" s="10" t="s">
        <v>251</v>
      </c>
      <c r="F765" s="10" t="s">
        <v>71</v>
      </c>
      <c r="G765" s="10" t="s">
        <v>72</v>
      </c>
      <c r="H765" s="10" t="s">
        <v>122</v>
      </c>
      <c r="I765" s="10" t="s">
        <v>92</v>
      </c>
      <c r="J765" s="10" t="s">
        <v>753</v>
      </c>
      <c r="K765" s="10" t="s">
        <v>59</v>
      </c>
      <c r="L765" s="10" t="s">
        <v>67</v>
      </c>
      <c r="M765" s="10" t="s">
        <v>61</v>
      </c>
      <c r="N765" s="71">
        <v>43614</v>
      </c>
      <c r="O765" s="10">
        <v>38850</v>
      </c>
      <c r="P765" s="10">
        <v>59700</v>
      </c>
      <c r="Q765" s="11">
        <f t="shared" si="54"/>
        <v>20850</v>
      </c>
      <c r="R765" s="10">
        <v>50</v>
      </c>
      <c r="S765" s="11">
        <f t="shared" si="55"/>
        <v>2980224</v>
      </c>
      <c r="T765" s="12">
        <v>0.08</v>
      </c>
      <c r="U765" s="76" t="str">
        <f>IF(T765&lt;3%,"Low",IF('Main Data'!T765&lt;5%,"Mid",IF('Main Data'!T765&lt;8%,"High","Super")))</f>
        <v>Super</v>
      </c>
      <c r="V765" s="86" t="str">
        <f t="shared" si="56"/>
        <v>Qualified</v>
      </c>
    </row>
    <row r="766" spans="1:22" ht="15.75" customHeight="1" x14ac:dyDescent="0.3">
      <c r="A766" s="9" t="s">
        <v>1609</v>
      </c>
      <c r="B766" s="71">
        <v>43610</v>
      </c>
      <c r="C766" s="10">
        <f t="shared" si="53"/>
        <v>2019</v>
      </c>
      <c r="D766" s="10" t="s">
        <v>250</v>
      </c>
      <c r="E766" s="10" t="s">
        <v>251</v>
      </c>
      <c r="F766" s="10" t="s">
        <v>71</v>
      </c>
      <c r="G766" s="10" t="s">
        <v>72</v>
      </c>
      <c r="H766" s="10" t="s">
        <v>122</v>
      </c>
      <c r="I766" s="10" t="s">
        <v>117</v>
      </c>
      <c r="J766" s="10" t="s">
        <v>349</v>
      </c>
      <c r="K766" s="10" t="s">
        <v>59</v>
      </c>
      <c r="L766" s="10" t="s">
        <v>67</v>
      </c>
      <c r="M766" s="10" t="s">
        <v>61</v>
      </c>
      <c r="N766" s="71">
        <v>43611</v>
      </c>
      <c r="O766" s="10">
        <v>166650</v>
      </c>
      <c r="P766" s="10">
        <v>297600</v>
      </c>
      <c r="Q766" s="11">
        <f t="shared" si="54"/>
        <v>130950</v>
      </c>
      <c r="R766" s="10">
        <v>10</v>
      </c>
      <c r="S766" s="11">
        <f t="shared" si="55"/>
        <v>2961120</v>
      </c>
      <c r="T766" s="12">
        <v>0.05</v>
      </c>
      <c r="U766" s="76" t="str">
        <f>IF(T766&lt;3%,"Low",IF('Main Data'!T766&lt;5%,"Mid",IF('Main Data'!T766&lt;8%,"High","Super")))</f>
        <v>High</v>
      </c>
      <c r="V766" s="86" t="str">
        <f t="shared" si="56"/>
        <v>Qualified</v>
      </c>
    </row>
    <row r="767" spans="1:22" ht="15.75" customHeight="1" x14ac:dyDescent="0.3">
      <c r="A767" s="9" t="s">
        <v>1610</v>
      </c>
      <c r="B767" s="71">
        <v>43611</v>
      </c>
      <c r="C767" s="10">
        <f t="shared" si="53"/>
        <v>2019</v>
      </c>
      <c r="D767" s="10" t="s">
        <v>818</v>
      </c>
      <c r="E767" s="10" t="s">
        <v>557</v>
      </c>
      <c r="F767" s="10" t="s">
        <v>71</v>
      </c>
      <c r="G767" s="10" t="s">
        <v>87</v>
      </c>
      <c r="H767" s="10" t="s">
        <v>185</v>
      </c>
      <c r="I767" s="10" t="s">
        <v>117</v>
      </c>
      <c r="J767" s="10" t="s">
        <v>560</v>
      </c>
      <c r="K767" s="10" t="s">
        <v>81</v>
      </c>
      <c r="L767" s="10" t="s">
        <v>60</v>
      </c>
      <c r="M767" s="10" t="s">
        <v>61</v>
      </c>
      <c r="N767" s="71">
        <v>43613</v>
      </c>
      <c r="O767" s="10">
        <v>619200</v>
      </c>
      <c r="P767" s="10">
        <v>1439850</v>
      </c>
      <c r="Q767" s="11">
        <f t="shared" si="54"/>
        <v>820650</v>
      </c>
      <c r="R767" s="10">
        <v>14</v>
      </c>
      <c r="S767" s="11">
        <f t="shared" si="55"/>
        <v>20100306</v>
      </c>
      <c r="T767" s="12">
        <v>0.04</v>
      </c>
      <c r="U767" s="76" t="str">
        <f>IF(T767&lt;3%,"Low",IF('Main Data'!T767&lt;5%,"Mid",IF('Main Data'!T767&lt;8%,"High","Super")))</f>
        <v>Mid</v>
      </c>
      <c r="V767" s="86" t="str">
        <f t="shared" si="56"/>
        <v>Qualified</v>
      </c>
    </row>
    <row r="768" spans="1:22" ht="15.75" customHeight="1" x14ac:dyDescent="0.3">
      <c r="A768" s="9" t="s">
        <v>1611</v>
      </c>
      <c r="B768" s="71">
        <v>43611</v>
      </c>
      <c r="C768" s="10">
        <f t="shared" si="53"/>
        <v>2019</v>
      </c>
      <c r="D768" s="10" t="s">
        <v>1515</v>
      </c>
      <c r="E768" s="10" t="s">
        <v>521</v>
      </c>
      <c r="F768" s="10" t="s">
        <v>71</v>
      </c>
      <c r="G768" s="10" t="s">
        <v>55</v>
      </c>
      <c r="H768" s="10" t="s">
        <v>88</v>
      </c>
      <c r="I768" s="10" t="s">
        <v>92</v>
      </c>
      <c r="J768" s="10" t="s">
        <v>98</v>
      </c>
      <c r="K768" s="10" t="s">
        <v>59</v>
      </c>
      <c r="L768" s="10" t="s">
        <v>60</v>
      </c>
      <c r="M768" s="10" t="s">
        <v>61</v>
      </c>
      <c r="N768" s="71">
        <v>43620</v>
      </c>
      <c r="O768" s="10">
        <v>1490850</v>
      </c>
      <c r="P768" s="10">
        <v>2443950</v>
      </c>
      <c r="Q768" s="11">
        <f t="shared" si="54"/>
        <v>953100</v>
      </c>
      <c r="R768" s="10">
        <v>22</v>
      </c>
      <c r="S768" s="11">
        <f t="shared" si="55"/>
        <v>53595823.5</v>
      </c>
      <c r="T768" s="12">
        <v>7.0000000000000007E-2</v>
      </c>
      <c r="U768" s="76" t="str">
        <f>IF(T768&lt;3%,"Low",IF('Main Data'!T768&lt;5%,"Mid",IF('Main Data'!T768&lt;8%,"High","Super")))</f>
        <v>High</v>
      </c>
      <c r="V768" s="86" t="str">
        <f t="shared" si="56"/>
        <v>Qualified</v>
      </c>
    </row>
    <row r="769" spans="1:22" ht="15.75" customHeight="1" x14ac:dyDescent="0.3">
      <c r="A769" s="9" t="s">
        <v>1612</v>
      </c>
      <c r="B769" s="71">
        <v>43612</v>
      </c>
      <c r="C769" s="10">
        <f t="shared" si="53"/>
        <v>2019</v>
      </c>
      <c r="D769" s="10" t="s">
        <v>934</v>
      </c>
      <c r="E769" s="10" t="s">
        <v>233</v>
      </c>
      <c r="F769" s="10" t="s">
        <v>54</v>
      </c>
      <c r="G769" s="10" t="s">
        <v>106</v>
      </c>
      <c r="H769" s="10" t="s">
        <v>65</v>
      </c>
      <c r="I769" s="10" t="s">
        <v>74</v>
      </c>
      <c r="J769" s="10" t="s">
        <v>615</v>
      </c>
      <c r="K769" s="10" t="s">
        <v>59</v>
      </c>
      <c r="L769" s="10" t="s">
        <v>67</v>
      </c>
      <c r="M769" s="10" t="s">
        <v>61</v>
      </c>
      <c r="N769" s="71">
        <v>43613</v>
      </c>
      <c r="O769" s="10">
        <v>78300</v>
      </c>
      <c r="P769" s="10">
        <v>147750</v>
      </c>
      <c r="Q769" s="11">
        <f t="shared" si="54"/>
        <v>69450</v>
      </c>
      <c r="R769" s="10">
        <v>48</v>
      </c>
      <c r="S769" s="11">
        <f t="shared" si="55"/>
        <v>7078702.5</v>
      </c>
      <c r="T769" s="12">
        <v>0.09</v>
      </c>
      <c r="U769" s="76" t="str">
        <f>IF(T769&lt;3%,"Low",IF('Main Data'!T769&lt;5%,"Mid",IF('Main Data'!T769&lt;8%,"High","Super")))</f>
        <v>Super</v>
      </c>
      <c r="V769" s="86" t="str">
        <f t="shared" si="56"/>
        <v>Qualified</v>
      </c>
    </row>
    <row r="770" spans="1:22" ht="15.75" customHeight="1" x14ac:dyDescent="0.3">
      <c r="A770" s="9" t="s">
        <v>1613</v>
      </c>
      <c r="B770" s="71">
        <v>43612</v>
      </c>
      <c r="C770" s="10">
        <f t="shared" si="53"/>
        <v>2019</v>
      </c>
      <c r="D770" s="10" t="s">
        <v>934</v>
      </c>
      <c r="E770" s="10" t="s">
        <v>233</v>
      </c>
      <c r="F770" s="10" t="s">
        <v>54</v>
      </c>
      <c r="G770" s="10" t="s">
        <v>106</v>
      </c>
      <c r="H770" s="10" t="s">
        <v>65</v>
      </c>
      <c r="I770" s="10" t="s">
        <v>74</v>
      </c>
      <c r="J770" s="10" t="s">
        <v>629</v>
      </c>
      <c r="K770" s="10" t="s">
        <v>59</v>
      </c>
      <c r="L770" s="10" t="s">
        <v>67</v>
      </c>
      <c r="M770" s="10" t="s">
        <v>61</v>
      </c>
      <c r="N770" s="71">
        <v>43613</v>
      </c>
      <c r="O770" s="10">
        <v>26400</v>
      </c>
      <c r="P770" s="10">
        <v>44100</v>
      </c>
      <c r="Q770" s="11">
        <f t="shared" si="54"/>
        <v>17700</v>
      </c>
      <c r="R770" s="10">
        <v>18</v>
      </c>
      <c r="S770" s="11">
        <f t="shared" si="55"/>
        <v>793359</v>
      </c>
      <c r="T770" s="12">
        <v>0.01</v>
      </c>
      <c r="U770" s="76" t="str">
        <f>IF(T770&lt;3%,"Low",IF('Main Data'!T770&lt;5%,"Mid",IF('Main Data'!T770&lt;8%,"High","Super")))</f>
        <v>Low</v>
      </c>
      <c r="V770" s="86" t="str">
        <f t="shared" si="56"/>
        <v>Qualified</v>
      </c>
    </row>
    <row r="771" spans="1:22" ht="15.75" customHeight="1" x14ac:dyDescent="0.3">
      <c r="A771" s="9" t="s">
        <v>1614</v>
      </c>
      <c r="B771" s="71">
        <v>43613</v>
      </c>
      <c r="C771" s="10">
        <f t="shared" si="53"/>
        <v>2019</v>
      </c>
      <c r="D771" s="10" t="s">
        <v>1028</v>
      </c>
      <c r="E771" s="10" t="s">
        <v>105</v>
      </c>
      <c r="F771" s="10" t="s">
        <v>71</v>
      </c>
      <c r="G771" s="10" t="s">
        <v>87</v>
      </c>
      <c r="H771" s="10" t="s">
        <v>73</v>
      </c>
      <c r="I771" s="10" t="s">
        <v>57</v>
      </c>
      <c r="J771" s="10" t="s">
        <v>252</v>
      </c>
      <c r="K771" s="10" t="s">
        <v>253</v>
      </c>
      <c r="L771" s="10" t="s">
        <v>136</v>
      </c>
      <c r="M771" s="10" t="s">
        <v>61</v>
      </c>
      <c r="N771" s="71">
        <v>43614</v>
      </c>
      <c r="O771" s="10">
        <v>82500</v>
      </c>
      <c r="P771" s="10">
        <v>183300</v>
      </c>
      <c r="Q771" s="11">
        <f t="shared" si="54"/>
        <v>100800</v>
      </c>
      <c r="R771" s="10">
        <v>10</v>
      </c>
      <c r="S771" s="11">
        <f t="shared" si="55"/>
        <v>1814670</v>
      </c>
      <c r="T771" s="12">
        <v>0.1</v>
      </c>
      <c r="U771" s="76" t="str">
        <f>IF(T771&lt;3%,"Low",IF('Main Data'!T771&lt;5%,"Mid",IF('Main Data'!T771&lt;8%,"High","Super")))</f>
        <v>Super</v>
      </c>
      <c r="V771" s="86" t="str">
        <f t="shared" si="56"/>
        <v>Not Qualified</v>
      </c>
    </row>
    <row r="772" spans="1:22" ht="15.75" customHeight="1" x14ac:dyDescent="0.3">
      <c r="A772" s="9" t="s">
        <v>1615</v>
      </c>
      <c r="B772" s="71">
        <v>43613</v>
      </c>
      <c r="C772" s="10">
        <f t="shared" si="53"/>
        <v>2019</v>
      </c>
      <c r="D772" s="10" t="s">
        <v>1616</v>
      </c>
      <c r="E772" s="10" t="s">
        <v>1617</v>
      </c>
      <c r="F772" s="10" t="s">
        <v>71</v>
      </c>
      <c r="G772" s="10" t="s">
        <v>72</v>
      </c>
      <c r="H772" s="10" t="s">
        <v>88</v>
      </c>
      <c r="I772" s="10" t="s">
        <v>57</v>
      </c>
      <c r="J772" s="10" t="s">
        <v>775</v>
      </c>
      <c r="K772" s="10" t="s">
        <v>59</v>
      </c>
      <c r="L772" s="10" t="s">
        <v>136</v>
      </c>
      <c r="M772" s="10" t="s">
        <v>76</v>
      </c>
      <c r="N772" s="71">
        <v>43616</v>
      </c>
      <c r="O772" s="10">
        <v>62850.000000000007</v>
      </c>
      <c r="P772" s="10">
        <v>153450</v>
      </c>
      <c r="Q772" s="11">
        <f t="shared" si="54"/>
        <v>90600</v>
      </c>
      <c r="R772" s="10">
        <v>19</v>
      </c>
      <c r="S772" s="11">
        <f t="shared" si="55"/>
        <v>2903274</v>
      </c>
      <c r="T772" s="12">
        <v>0.08</v>
      </c>
      <c r="U772" s="76" t="str">
        <f>IF(T772&lt;3%,"Low",IF('Main Data'!T772&lt;5%,"Mid",IF('Main Data'!T772&lt;8%,"High","Super")))</f>
        <v>Super</v>
      </c>
      <c r="V772" s="86" t="str">
        <f t="shared" si="56"/>
        <v>Qualified</v>
      </c>
    </row>
    <row r="773" spans="1:22" ht="15.75" customHeight="1" x14ac:dyDescent="0.3">
      <c r="A773" s="9" t="s">
        <v>1618</v>
      </c>
      <c r="B773" s="71">
        <v>43613</v>
      </c>
      <c r="C773" s="10">
        <f t="shared" ref="C773:C836" si="57">YEAR(B773)</f>
        <v>2019</v>
      </c>
      <c r="D773" s="10" t="s">
        <v>1096</v>
      </c>
      <c r="E773" s="10" t="s">
        <v>813</v>
      </c>
      <c r="F773" s="10" t="s">
        <v>54</v>
      </c>
      <c r="G773" s="10" t="s">
        <v>87</v>
      </c>
      <c r="H773" s="10" t="s">
        <v>65</v>
      </c>
      <c r="I773" s="10" t="s">
        <v>57</v>
      </c>
      <c r="J773" s="10" t="s">
        <v>331</v>
      </c>
      <c r="K773" s="10" t="s">
        <v>59</v>
      </c>
      <c r="L773" s="10" t="s">
        <v>67</v>
      </c>
      <c r="M773" s="10" t="s">
        <v>61</v>
      </c>
      <c r="N773" s="71">
        <v>43616</v>
      </c>
      <c r="O773" s="10">
        <v>43500</v>
      </c>
      <c r="P773" s="10">
        <v>71400</v>
      </c>
      <c r="Q773" s="11">
        <f t="shared" ref="Q773:Q836" si="58">P773-O773</f>
        <v>27900</v>
      </c>
      <c r="R773" s="10">
        <v>33</v>
      </c>
      <c r="S773" s="11">
        <f t="shared" ref="S773:S836" si="59">(R773*P773)-(P773*T773)</f>
        <v>2351916</v>
      </c>
      <c r="T773" s="12">
        <v>0.06</v>
      </c>
      <c r="U773" s="76" t="str">
        <f>IF(T773&lt;3%,"Low",IF('Main Data'!T773&lt;5%,"Mid",IF('Main Data'!T773&lt;8%,"High","Super")))</f>
        <v>High</v>
      </c>
      <c r="V773" s="86" t="str">
        <f t="shared" ref="V773:V836" si="60">IF(OR(R773&gt;10,S773&gt;2000000),"Qualified","Not Qualified")</f>
        <v>Qualified</v>
      </c>
    </row>
    <row r="774" spans="1:22" ht="15.75" customHeight="1" x14ac:dyDescent="0.3">
      <c r="A774" s="9" t="s">
        <v>1619</v>
      </c>
      <c r="B774" s="71">
        <v>43616</v>
      </c>
      <c r="C774" s="10">
        <f t="shared" si="57"/>
        <v>2019</v>
      </c>
      <c r="D774" s="10" t="s">
        <v>702</v>
      </c>
      <c r="E774" s="10" t="s">
        <v>193</v>
      </c>
      <c r="F774" s="10" t="s">
        <v>71</v>
      </c>
      <c r="G774" s="10" t="s">
        <v>106</v>
      </c>
      <c r="H774" s="10" t="s">
        <v>194</v>
      </c>
      <c r="I774" s="10" t="s">
        <v>107</v>
      </c>
      <c r="J774" s="10" t="s">
        <v>588</v>
      </c>
      <c r="K774" s="10" t="s">
        <v>59</v>
      </c>
      <c r="L774" s="10" t="s">
        <v>60</v>
      </c>
      <c r="M774" s="10" t="s">
        <v>61</v>
      </c>
      <c r="N774" s="71">
        <v>43617</v>
      </c>
      <c r="O774" s="10">
        <v>67950</v>
      </c>
      <c r="P774" s="10">
        <v>109500</v>
      </c>
      <c r="Q774" s="11">
        <f t="shared" si="58"/>
        <v>41550</v>
      </c>
      <c r="R774" s="10">
        <v>36</v>
      </c>
      <c r="S774" s="11">
        <f t="shared" si="59"/>
        <v>3931050</v>
      </c>
      <c r="T774" s="12">
        <v>0.1</v>
      </c>
      <c r="U774" s="76" t="str">
        <f>IF(T774&lt;3%,"Low",IF('Main Data'!T774&lt;5%,"Mid",IF('Main Data'!T774&lt;8%,"High","Super")))</f>
        <v>Super</v>
      </c>
      <c r="V774" s="86" t="str">
        <f t="shared" si="60"/>
        <v>Qualified</v>
      </c>
    </row>
    <row r="775" spans="1:22" ht="15.75" customHeight="1" x14ac:dyDescent="0.3">
      <c r="A775" s="9" t="s">
        <v>1620</v>
      </c>
      <c r="B775" s="71">
        <v>43616</v>
      </c>
      <c r="C775" s="10">
        <f t="shared" si="57"/>
        <v>2019</v>
      </c>
      <c r="D775" s="10" t="s">
        <v>1621</v>
      </c>
      <c r="E775" s="10" t="s">
        <v>513</v>
      </c>
      <c r="F775" s="10" t="s">
        <v>71</v>
      </c>
      <c r="G775" s="10" t="s">
        <v>72</v>
      </c>
      <c r="H775" s="10" t="s">
        <v>88</v>
      </c>
      <c r="I775" s="10" t="s">
        <v>92</v>
      </c>
      <c r="J775" s="10" t="s">
        <v>753</v>
      </c>
      <c r="K775" s="10" t="s">
        <v>59</v>
      </c>
      <c r="L775" s="10" t="s">
        <v>67</v>
      </c>
      <c r="M775" s="10" t="s">
        <v>61</v>
      </c>
      <c r="N775" s="71">
        <v>43621</v>
      </c>
      <c r="O775" s="10">
        <v>38850</v>
      </c>
      <c r="P775" s="10">
        <v>59700</v>
      </c>
      <c r="Q775" s="11">
        <f t="shared" si="58"/>
        <v>20850</v>
      </c>
      <c r="R775" s="10">
        <v>11</v>
      </c>
      <c r="S775" s="11">
        <f t="shared" si="59"/>
        <v>656103</v>
      </c>
      <c r="T775" s="12">
        <v>0.01</v>
      </c>
      <c r="U775" s="76" t="str">
        <f>IF(T775&lt;3%,"Low",IF('Main Data'!T775&lt;5%,"Mid",IF('Main Data'!T775&lt;8%,"High","Super")))</f>
        <v>Low</v>
      </c>
      <c r="V775" s="86" t="str">
        <f t="shared" si="60"/>
        <v>Qualified</v>
      </c>
    </row>
    <row r="776" spans="1:22" ht="15.75" customHeight="1" x14ac:dyDescent="0.3">
      <c r="A776" s="9" t="s">
        <v>1622</v>
      </c>
      <c r="B776" s="71">
        <v>43617</v>
      </c>
      <c r="C776" s="10">
        <f t="shared" si="57"/>
        <v>2019</v>
      </c>
      <c r="D776" s="10" t="s">
        <v>458</v>
      </c>
      <c r="E776" s="10" t="s">
        <v>189</v>
      </c>
      <c r="F776" s="10" t="s">
        <v>54</v>
      </c>
      <c r="G776" s="10" t="s">
        <v>55</v>
      </c>
      <c r="H776" s="10" t="s">
        <v>56</v>
      </c>
      <c r="I776" s="10" t="s">
        <v>107</v>
      </c>
      <c r="J776" s="10" t="s">
        <v>341</v>
      </c>
      <c r="K776" s="10" t="s">
        <v>59</v>
      </c>
      <c r="L776" s="10" t="s">
        <v>67</v>
      </c>
      <c r="M776" s="10" t="s">
        <v>61</v>
      </c>
      <c r="N776" s="71">
        <v>43618</v>
      </c>
      <c r="O776" s="10">
        <v>24000</v>
      </c>
      <c r="P776" s="10">
        <v>39300</v>
      </c>
      <c r="Q776" s="11">
        <f t="shared" si="58"/>
        <v>15300</v>
      </c>
      <c r="R776" s="10">
        <v>48</v>
      </c>
      <c r="S776" s="11">
        <f t="shared" si="59"/>
        <v>1882470</v>
      </c>
      <c r="T776" s="12">
        <v>0.1</v>
      </c>
      <c r="U776" s="76" t="str">
        <f>IF(T776&lt;3%,"Low",IF('Main Data'!T776&lt;5%,"Mid",IF('Main Data'!T776&lt;8%,"High","Super")))</f>
        <v>Super</v>
      </c>
      <c r="V776" s="86" t="str">
        <f t="shared" si="60"/>
        <v>Qualified</v>
      </c>
    </row>
    <row r="777" spans="1:22" ht="15.75" customHeight="1" x14ac:dyDescent="0.3">
      <c r="A777" s="9" t="s">
        <v>1623</v>
      </c>
      <c r="B777" s="71">
        <v>43620</v>
      </c>
      <c r="C777" s="10">
        <f t="shared" si="57"/>
        <v>2019</v>
      </c>
      <c r="D777" s="10" t="s">
        <v>263</v>
      </c>
      <c r="E777" s="10" t="s">
        <v>1624</v>
      </c>
      <c r="F777" s="10" t="s">
        <v>54</v>
      </c>
      <c r="G777" s="10" t="s">
        <v>72</v>
      </c>
      <c r="H777" s="10" t="s">
        <v>56</v>
      </c>
      <c r="I777" s="10" t="s">
        <v>74</v>
      </c>
      <c r="J777" s="10" t="s">
        <v>942</v>
      </c>
      <c r="K777" s="10" t="s">
        <v>81</v>
      </c>
      <c r="L777" s="10" t="s">
        <v>60</v>
      </c>
      <c r="M777" s="10" t="s">
        <v>61</v>
      </c>
      <c r="N777" s="71">
        <v>43622</v>
      </c>
      <c r="O777" s="10">
        <v>220500</v>
      </c>
      <c r="P777" s="10">
        <v>449850</v>
      </c>
      <c r="Q777" s="11">
        <f t="shared" si="58"/>
        <v>229350</v>
      </c>
      <c r="R777" s="10">
        <v>11</v>
      </c>
      <c r="S777" s="11">
        <f t="shared" si="59"/>
        <v>4912362</v>
      </c>
      <c r="T777" s="12">
        <v>0.08</v>
      </c>
      <c r="U777" s="76" t="str">
        <f>IF(T777&lt;3%,"Low",IF('Main Data'!T777&lt;5%,"Mid",IF('Main Data'!T777&lt;8%,"High","Super")))</f>
        <v>Super</v>
      </c>
      <c r="V777" s="86" t="str">
        <f t="shared" si="60"/>
        <v>Qualified</v>
      </c>
    </row>
    <row r="778" spans="1:22" ht="15.75" customHeight="1" x14ac:dyDescent="0.3">
      <c r="A778" s="9" t="s">
        <v>1625</v>
      </c>
      <c r="B778" s="71">
        <v>43622</v>
      </c>
      <c r="C778" s="10">
        <f t="shared" si="57"/>
        <v>2019</v>
      </c>
      <c r="D778" s="10" t="s">
        <v>1626</v>
      </c>
      <c r="E778" s="10" t="s">
        <v>165</v>
      </c>
      <c r="F778" s="10" t="s">
        <v>71</v>
      </c>
      <c r="G778" s="10" t="s">
        <v>106</v>
      </c>
      <c r="H778" s="10" t="s">
        <v>88</v>
      </c>
      <c r="I778" s="10" t="s">
        <v>107</v>
      </c>
      <c r="J778" s="10" t="s">
        <v>406</v>
      </c>
      <c r="K778" s="10" t="s">
        <v>81</v>
      </c>
      <c r="L778" s="10" t="s">
        <v>82</v>
      </c>
      <c r="M778" s="10" t="s">
        <v>83</v>
      </c>
      <c r="N778" s="71">
        <v>43623</v>
      </c>
      <c r="O778" s="10">
        <v>4184850</v>
      </c>
      <c r="P778" s="10">
        <v>6749850</v>
      </c>
      <c r="Q778" s="11">
        <f t="shared" si="58"/>
        <v>2565000</v>
      </c>
      <c r="R778" s="10">
        <v>38</v>
      </c>
      <c r="S778" s="11">
        <f t="shared" si="59"/>
        <v>256426801.5</v>
      </c>
      <c r="T778" s="12">
        <v>0.01</v>
      </c>
      <c r="U778" s="76" t="str">
        <f>IF(T778&lt;3%,"Low",IF('Main Data'!T778&lt;5%,"Mid",IF('Main Data'!T778&lt;8%,"High","Super")))</f>
        <v>Low</v>
      </c>
      <c r="V778" s="86" t="str">
        <f t="shared" si="60"/>
        <v>Qualified</v>
      </c>
    </row>
    <row r="779" spans="1:22" ht="15.75" customHeight="1" x14ac:dyDescent="0.3">
      <c r="A779" s="9" t="s">
        <v>1627</v>
      </c>
      <c r="B779" s="71">
        <v>43623</v>
      </c>
      <c r="C779" s="10">
        <f t="shared" si="57"/>
        <v>2019</v>
      </c>
      <c r="D779" s="10" t="s">
        <v>1628</v>
      </c>
      <c r="E779" s="10" t="s">
        <v>1363</v>
      </c>
      <c r="F779" s="10" t="s">
        <v>71</v>
      </c>
      <c r="G779" s="10" t="s">
        <v>106</v>
      </c>
      <c r="H779" s="10" t="s">
        <v>122</v>
      </c>
      <c r="I779" s="10" t="s">
        <v>117</v>
      </c>
      <c r="J779" s="10" t="s">
        <v>810</v>
      </c>
      <c r="K779" s="10" t="s">
        <v>59</v>
      </c>
      <c r="L779" s="10" t="s">
        <v>60</v>
      </c>
      <c r="M779" s="10" t="s">
        <v>61</v>
      </c>
      <c r="N779" s="71">
        <v>43624</v>
      </c>
      <c r="O779" s="10">
        <v>329550</v>
      </c>
      <c r="P779" s="10">
        <v>531600</v>
      </c>
      <c r="Q779" s="11">
        <f t="shared" si="58"/>
        <v>202050</v>
      </c>
      <c r="R779" s="10">
        <v>48</v>
      </c>
      <c r="S779" s="11">
        <f t="shared" si="59"/>
        <v>25474272</v>
      </c>
      <c r="T779" s="12">
        <v>0.08</v>
      </c>
      <c r="U779" s="76" t="str">
        <f>IF(T779&lt;3%,"Low",IF('Main Data'!T779&lt;5%,"Mid",IF('Main Data'!T779&lt;8%,"High","Super")))</f>
        <v>Super</v>
      </c>
      <c r="V779" s="86" t="str">
        <f t="shared" si="60"/>
        <v>Qualified</v>
      </c>
    </row>
    <row r="780" spans="1:22" ht="15.75" customHeight="1" x14ac:dyDescent="0.3">
      <c r="A780" s="9" t="s">
        <v>1629</v>
      </c>
      <c r="B780" s="71">
        <v>43626</v>
      </c>
      <c r="C780" s="10">
        <f t="shared" si="57"/>
        <v>2019</v>
      </c>
      <c r="D780" s="10" t="s">
        <v>1135</v>
      </c>
      <c r="E780" s="10" t="s">
        <v>364</v>
      </c>
      <c r="F780" s="10" t="s">
        <v>71</v>
      </c>
      <c r="G780" s="10" t="s">
        <v>87</v>
      </c>
      <c r="H780" s="10" t="s">
        <v>97</v>
      </c>
      <c r="I780" s="10" t="s">
        <v>92</v>
      </c>
      <c r="J780" s="10" t="s">
        <v>412</v>
      </c>
      <c r="K780" s="10" t="s">
        <v>59</v>
      </c>
      <c r="L780" s="10" t="s">
        <v>67</v>
      </c>
      <c r="M780" s="10" t="s">
        <v>61</v>
      </c>
      <c r="N780" s="71">
        <v>43633</v>
      </c>
      <c r="O780" s="10">
        <v>44700</v>
      </c>
      <c r="P780" s="10">
        <v>87600</v>
      </c>
      <c r="Q780" s="11">
        <f t="shared" si="58"/>
        <v>42900</v>
      </c>
      <c r="R780" s="10">
        <v>19</v>
      </c>
      <c r="S780" s="11">
        <f t="shared" si="59"/>
        <v>1663524</v>
      </c>
      <c r="T780" s="12">
        <v>0.01</v>
      </c>
      <c r="U780" s="76" t="str">
        <f>IF(T780&lt;3%,"Low",IF('Main Data'!T780&lt;5%,"Mid",IF('Main Data'!T780&lt;8%,"High","Super")))</f>
        <v>Low</v>
      </c>
      <c r="V780" s="86" t="str">
        <f t="shared" si="60"/>
        <v>Qualified</v>
      </c>
    </row>
    <row r="781" spans="1:22" ht="15.75" customHeight="1" x14ac:dyDescent="0.3">
      <c r="A781" s="9" t="s">
        <v>1630</v>
      </c>
      <c r="B781" s="71">
        <v>43629</v>
      </c>
      <c r="C781" s="10">
        <f t="shared" si="57"/>
        <v>2019</v>
      </c>
      <c r="D781" s="10" t="s">
        <v>914</v>
      </c>
      <c r="E781" s="10" t="s">
        <v>915</v>
      </c>
      <c r="F781" s="10" t="s">
        <v>261</v>
      </c>
      <c r="G781" s="10" t="s">
        <v>106</v>
      </c>
      <c r="H781" s="10" t="s">
        <v>97</v>
      </c>
      <c r="I781" s="10" t="s">
        <v>117</v>
      </c>
      <c r="J781" s="10" t="s">
        <v>108</v>
      </c>
      <c r="K781" s="10" t="s">
        <v>59</v>
      </c>
      <c r="L781" s="10" t="s">
        <v>60</v>
      </c>
      <c r="M781" s="10" t="s">
        <v>61</v>
      </c>
      <c r="N781" s="71">
        <v>43629</v>
      </c>
      <c r="O781" s="10">
        <v>814350</v>
      </c>
      <c r="P781" s="10">
        <v>1357200</v>
      </c>
      <c r="Q781" s="11">
        <f t="shared" si="58"/>
        <v>542850</v>
      </c>
      <c r="R781" s="10">
        <v>16</v>
      </c>
      <c r="S781" s="11">
        <f t="shared" si="59"/>
        <v>21715200</v>
      </c>
      <c r="T781" s="12">
        <v>0</v>
      </c>
      <c r="U781" s="76" t="str">
        <f>IF(T781&lt;3%,"Low",IF('Main Data'!T781&lt;5%,"Mid",IF('Main Data'!T781&lt;8%,"High","Super")))</f>
        <v>Low</v>
      </c>
      <c r="V781" s="86" t="str">
        <f t="shared" si="60"/>
        <v>Qualified</v>
      </c>
    </row>
    <row r="782" spans="1:22" ht="15.75" customHeight="1" x14ac:dyDescent="0.3">
      <c r="A782" s="9" t="s">
        <v>1631</v>
      </c>
      <c r="B782" s="71">
        <v>43634</v>
      </c>
      <c r="C782" s="10">
        <f t="shared" si="57"/>
        <v>2019</v>
      </c>
      <c r="D782" s="10" t="s">
        <v>1632</v>
      </c>
      <c r="E782" s="10" t="s">
        <v>154</v>
      </c>
      <c r="F782" s="10" t="s">
        <v>71</v>
      </c>
      <c r="G782" s="10" t="s">
        <v>55</v>
      </c>
      <c r="H782" s="10" t="s">
        <v>155</v>
      </c>
      <c r="I782" s="10" t="s">
        <v>92</v>
      </c>
      <c r="J782" s="10" t="s">
        <v>661</v>
      </c>
      <c r="K782" s="10" t="s">
        <v>59</v>
      </c>
      <c r="L782" s="10" t="s">
        <v>67</v>
      </c>
      <c r="M782" s="10" t="s">
        <v>61</v>
      </c>
      <c r="N782" s="71">
        <v>43638</v>
      </c>
      <c r="O782" s="10">
        <v>13950</v>
      </c>
      <c r="P782" s="10">
        <v>24000</v>
      </c>
      <c r="Q782" s="11">
        <f t="shared" si="58"/>
        <v>10050</v>
      </c>
      <c r="R782" s="10">
        <v>43</v>
      </c>
      <c r="S782" s="11">
        <f t="shared" si="59"/>
        <v>1031760</v>
      </c>
      <c r="T782" s="12">
        <v>0.01</v>
      </c>
      <c r="U782" s="76" t="str">
        <f>IF(T782&lt;3%,"Low",IF('Main Data'!T782&lt;5%,"Mid",IF('Main Data'!T782&lt;8%,"High","Super")))</f>
        <v>Low</v>
      </c>
      <c r="V782" s="86" t="str">
        <f t="shared" si="60"/>
        <v>Qualified</v>
      </c>
    </row>
    <row r="783" spans="1:22" ht="15.75" customHeight="1" x14ac:dyDescent="0.3">
      <c r="A783" s="9" t="s">
        <v>1633</v>
      </c>
      <c r="B783" s="71">
        <v>43635</v>
      </c>
      <c r="C783" s="10">
        <f t="shared" si="57"/>
        <v>2019</v>
      </c>
      <c r="D783" s="10" t="s">
        <v>161</v>
      </c>
      <c r="E783" s="10" t="s">
        <v>145</v>
      </c>
      <c r="F783" s="10" t="s">
        <v>71</v>
      </c>
      <c r="G783" s="10" t="s">
        <v>106</v>
      </c>
      <c r="H783" s="10" t="s">
        <v>146</v>
      </c>
      <c r="I783" s="10" t="s">
        <v>92</v>
      </c>
      <c r="J783" s="10" t="s">
        <v>560</v>
      </c>
      <c r="K783" s="10" t="s">
        <v>81</v>
      </c>
      <c r="L783" s="10" t="s">
        <v>60</v>
      </c>
      <c r="M783" s="10" t="s">
        <v>61</v>
      </c>
      <c r="N783" s="71">
        <v>43640</v>
      </c>
      <c r="O783" s="10">
        <v>619200</v>
      </c>
      <c r="P783" s="10">
        <v>1439850</v>
      </c>
      <c r="Q783" s="11">
        <f t="shared" si="58"/>
        <v>820650</v>
      </c>
      <c r="R783" s="10">
        <v>40</v>
      </c>
      <c r="S783" s="11">
        <f t="shared" si="59"/>
        <v>57522007.5</v>
      </c>
      <c r="T783" s="12">
        <v>0.05</v>
      </c>
      <c r="U783" s="76" t="str">
        <f>IF(T783&lt;3%,"Low",IF('Main Data'!T783&lt;5%,"Mid",IF('Main Data'!T783&lt;8%,"High","Super")))</f>
        <v>High</v>
      </c>
      <c r="V783" s="86" t="str">
        <f t="shared" si="60"/>
        <v>Qualified</v>
      </c>
    </row>
    <row r="784" spans="1:22" ht="15.75" customHeight="1" x14ac:dyDescent="0.3">
      <c r="A784" s="9" t="s">
        <v>1634</v>
      </c>
      <c r="B784" s="71">
        <v>43635</v>
      </c>
      <c r="C784" s="10">
        <f t="shared" si="57"/>
        <v>2019</v>
      </c>
      <c r="D784" s="10" t="s">
        <v>1635</v>
      </c>
      <c r="E784" s="10" t="s">
        <v>303</v>
      </c>
      <c r="F784" s="10" t="s">
        <v>71</v>
      </c>
      <c r="G784" s="10" t="s">
        <v>72</v>
      </c>
      <c r="H784" s="10" t="s">
        <v>304</v>
      </c>
      <c r="I784" s="10" t="s">
        <v>107</v>
      </c>
      <c r="J784" s="10" t="s">
        <v>1241</v>
      </c>
      <c r="K784" s="10" t="s">
        <v>59</v>
      </c>
      <c r="L784" s="10" t="s">
        <v>60</v>
      </c>
      <c r="M784" s="10" t="s">
        <v>76</v>
      </c>
      <c r="N784" s="71">
        <v>43636</v>
      </c>
      <c r="O784" s="10">
        <v>59850</v>
      </c>
      <c r="P784" s="10">
        <v>93450</v>
      </c>
      <c r="Q784" s="11">
        <f t="shared" si="58"/>
        <v>33600</v>
      </c>
      <c r="R784" s="10">
        <v>33</v>
      </c>
      <c r="S784" s="11">
        <f t="shared" si="59"/>
        <v>3076374</v>
      </c>
      <c r="T784" s="12">
        <v>0.08</v>
      </c>
      <c r="U784" s="76" t="str">
        <f>IF(T784&lt;3%,"Low",IF('Main Data'!T784&lt;5%,"Mid",IF('Main Data'!T784&lt;8%,"High","Super")))</f>
        <v>Super</v>
      </c>
      <c r="V784" s="86" t="str">
        <f t="shared" si="60"/>
        <v>Qualified</v>
      </c>
    </row>
    <row r="785" spans="1:22" ht="15.75" customHeight="1" x14ac:dyDescent="0.3">
      <c r="A785" s="9" t="s">
        <v>1636</v>
      </c>
      <c r="B785" s="71">
        <v>43636</v>
      </c>
      <c r="C785" s="10">
        <f t="shared" si="57"/>
        <v>2019</v>
      </c>
      <c r="D785" s="10" t="s">
        <v>408</v>
      </c>
      <c r="E785" s="10" t="s">
        <v>165</v>
      </c>
      <c r="F785" s="10" t="s">
        <v>71</v>
      </c>
      <c r="G785" s="10" t="s">
        <v>55</v>
      </c>
      <c r="H785" s="10" t="s">
        <v>88</v>
      </c>
      <c r="I785" s="10" t="s">
        <v>117</v>
      </c>
      <c r="J785" s="10" t="s">
        <v>598</v>
      </c>
      <c r="K785" s="10" t="s">
        <v>59</v>
      </c>
      <c r="L785" s="10" t="s">
        <v>136</v>
      </c>
      <c r="M785" s="10" t="s">
        <v>61</v>
      </c>
      <c r="N785" s="71">
        <v>43637</v>
      </c>
      <c r="O785" s="10">
        <v>252000</v>
      </c>
      <c r="P785" s="10">
        <v>614550</v>
      </c>
      <c r="Q785" s="11">
        <f t="shared" si="58"/>
        <v>362550</v>
      </c>
      <c r="R785" s="10">
        <v>14</v>
      </c>
      <c r="S785" s="11">
        <f t="shared" si="59"/>
        <v>8603700</v>
      </c>
      <c r="T785" s="12">
        <v>0</v>
      </c>
      <c r="U785" s="76" t="str">
        <f>IF(T785&lt;3%,"Low",IF('Main Data'!T785&lt;5%,"Mid",IF('Main Data'!T785&lt;8%,"High","Super")))</f>
        <v>Low</v>
      </c>
      <c r="V785" s="86" t="str">
        <f t="shared" si="60"/>
        <v>Qualified</v>
      </c>
    </row>
    <row r="786" spans="1:22" ht="15.75" customHeight="1" x14ac:dyDescent="0.3">
      <c r="A786" s="9" t="s">
        <v>1637</v>
      </c>
      <c r="B786" s="71">
        <v>43638</v>
      </c>
      <c r="C786" s="10">
        <f t="shared" si="57"/>
        <v>2019</v>
      </c>
      <c r="D786" s="10" t="s">
        <v>1638</v>
      </c>
      <c r="E786" s="10" t="s">
        <v>424</v>
      </c>
      <c r="F786" s="10" t="s">
        <v>54</v>
      </c>
      <c r="G786" s="10" t="s">
        <v>72</v>
      </c>
      <c r="H786" s="10" t="s">
        <v>56</v>
      </c>
      <c r="I786" s="10" t="s">
        <v>117</v>
      </c>
      <c r="J786" s="10" t="s">
        <v>186</v>
      </c>
      <c r="K786" s="10" t="s">
        <v>81</v>
      </c>
      <c r="L786" s="10" t="s">
        <v>60</v>
      </c>
      <c r="M786" s="10" t="s">
        <v>61</v>
      </c>
      <c r="N786" s="71">
        <v>43639</v>
      </c>
      <c r="O786" s="10">
        <v>95850</v>
      </c>
      <c r="P786" s="10">
        <v>299700</v>
      </c>
      <c r="Q786" s="11">
        <f t="shared" si="58"/>
        <v>203850</v>
      </c>
      <c r="R786" s="10">
        <v>39</v>
      </c>
      <c r="S786" s="11">
        <f t="shared" si="59"/>
        <v>11673315</v>
      </c>
      <c r="T786" s="12">
        <v>0.05</v>
      </c>
      <c r="U786" s="76" t="str">
        <f>IF(T786&lt;3%,"Low",IF('Main Data'!T786&lt;5%,"Mid",IF('Main Data'!T786&lt;8%,"High","Super")))</f>
        <v>High</v>
      </c>
      <c r="V786" s="86" t="str">
        <f t="shared" si="60"/>
        <v>Qualified</v>
      </c>
    </row>
    <row r="787" spans="1:22" ht="15.75" customHeight="1" x14ac:dyDescent="0.3">
      <c r="A787" s="9" t="s">
        <v>1639</v>
      </c>
      <c r="B787" s="71">
        <v>43640</v>
      </c>
      <c r="C787" s="10">
        <f t="shared" si="57"/>
        <v>2019</v>
      </c>
      <c r="D787" s="10" t="s">
        <v>742</v>
      </c>
      <c r="E787" s="10" t="s">
        <v>455</v>
      </c>
      <c r="F787" s="10" t="s">
        <v>71</v>
      </c>
      <c r="G787" s="10" t="s">
        <v>106</v>
      </c>
      <c r="H787" s="10" t="s">
        <v>155</v>
      </c>
      <c r="I787" s="10" t="s">
        <v>117</v>
      </c>
      <c r="J787" s="10" t="s">
        <v>546</v>
      </c>
      <c r="K787" s="10" t="s">
        <v>59</v>
      </c>
      <c r="L787" s="10" t="s">
        <v>60</v>
      </c>
      <c r="M787" s="10" t="s">
        <v>61</v>
      </c>
      <c r="N787" s="71">
        <v>43642</v>
      </c>
      <c r="O787" s="10">
        <v>224250</v>
      </c>
      <c r="P787" s="10">
        <v>521399.99999999994</v>
      </c>
      <c r="Q787" s="11">
        <f t="shared" si="58"/>
        <v>297149.99999999994</v>
      </c>
      <c r="R787" s="10">
        <v>27</v>
      </c>
      <c r="S787" s="11">
        <f t="shared" si="59"/>
        <v>14025659.999999998</v>
      </c>
      <c r="T787" s="12">
        <v>0.1</v>
      </c>
      <c r="U787" s="76" t="str">
        <f>IF(T787&lt;3%,"Low",IF('Main Data'!T787&lt;5%,"Mid",IF('Main Data'!T787&lt;8%,"High","Super")))</f>
        <v>Super</v>
      </c>
      <c r="V787" s="86" t="str">
        <f t="shared" si="60"/>
        <v>Qualified</v>
      </c>
    </row>
    <row r="788" spans="1:22" ht="15.75" customHeight="1" x14ac:dyDescent="0.3">
      <c r="A788" s="9" t="s">
        <v>1640</v>
      </c>
      <c r="B788" s="71">
        <v>43641</v>
      </c>
      <c r="C788" s="10">
        <f t="shared" si="57"/>
        <v>2019</v>
      </c>
      <c r="D788" s="10" t="s">
        <v>1414</v>
      </c>
      <c r="E788" s="10" t="s">
        <v>756</v>
      </c>
      <c r="F788" s="10" t="s">
        <v>71</v>
      </c>
      <c r="G788" s="10" t="s">
        <v>55</v>
      </c>
      <c r="H788" s="10" t="s">
        <v>146</v>
      </c>
      <c r="I788" s="10" t="s">
        <v>117</v>
      </c>
      <c r="J788" s="10" t="s">
        <v>1105</v>
      </c>
      <c r="K788" s="10" t="s">
        <v>59</v>
      </c>
      <c r="L788" s="10" t="s">
        <v>67</v>
      </c>
      <c r="M788" s="10" t="s">
        <v>61</v>
      </c>
      <c r="N788" s="71">
        <v>43641</v>
      </c>
      <c r="O788" s="10">
        <v>14100</v>
      </c>
      <c r="P788" s="10">
        <v>28200</v>
      </c>
      <c r="Q788" s="11">
        <f t="shared" si="58"/>
        <v>14100</v>
      </c>
      <c r="R788" s="10">
        <v>36</v>
      </c>
      <c r="S788" s="11">
        <f t="shared" si="59"/>
        <v>1014072</v>
      </c>
      <c r="T788" s="12">
        <v>0.04</v>
      </c>
      <c r="U788" s="76" t="str">
        <f>IF(T788&lt;3%,"Low",IF('Main Data'!T788&lt;5%,"Mid",IF('Main Data'!T788&lt;8%,"High","Super")))</f>
        <v>Mid</v>
      </c>
      <c r="V788" s="86" t="str">
        <f t="shared" si="60"/>
        <v>Qualified</v>
      </c>
    </row>
    <row r="789" spans="1:22" ht="15.75" customHeight="1" x14ac:dyDescent="0.3">
      <c r="A789" s="9" t="s">
        <v>1641</v>
      </c>
      <c r="B789" s="71">
        <v>43641</v>
      </c>
      <c r="C789" s="10">
        <f t="shared" si="57"/>
        <v>2019</v>
      </c>
      <c r="D789" s="10" t="s">
        <v>505</v>
      </c>
      <c r="E789" s="10" t="s">
        <v>506</v>
      </c>
      <c r="F789" s="10" t="s">
        <v>71</v>
      </c>
      <c r="G789" s="10" t="s">
        <v>72</v>
      </c>
      <c r="H789" s="10" t="s">
        <v>97</v>
      </c>
      <c r="I789" s="10" t="s">
        <v>92</v>
      </c>
      <c r="J789" s="10" t="s">
        <v>661</v>
      </c>
      <c r="K789" s="10" t="s">
        <v>59</v>
      </c>
      <c r="L789" s="10" t="s">
        <v>67</v>
      </c>
      <c r="M789" s="10" t="s">
        <v>61</v>
      </c>
      <c r="N789" s="71">
        <v>43646</v>
      </c>
      <c r="O789" s="10">
        <v>13950</v>
      </c>
      <c r="P789" s="10">
        <v>24000</v>
      </c>
      <c r="Q789" s="11">
        <f t="shared" si="58"/>
        <v>10050</v>
      </c>
      <c r="R789" s="10">
        <v>40</v>
      </c>
      <c r="S789" s="11">
        <f t="shared" si="59"/>
        <v>959760</v>
      </c>
      <c r="T789" s="12">
        <v>0.01</v>
      </c>
      <c r="U789" s="76" t="str">
        <f>IF(T789&lt;3%,"Low",IF('Main Data'!T789&lt;5%,"Mid",IF('Main Data'!T789&lt;8%,"High","Super")))</f>
        <v>Low</v>
      </c>
      <c r="V789" s="86" t="str">
        <f t="shared" si="60"/>
        <v>Qualified</v>
      </c>
    </row>
    <row r="790" spans="1:22" ht="15.75" customHeight="1" x14ac:dyDescent="0.3">
      <c r="A790" s="9" t="s">
        <v>1642</v>
      </c>
      <c r="B790" s="71">
        <v>43643</v>
      </c>
      <c r="C790" s="10">
        <f t="shared" si="57"/>
        <v>2019</v>
      </c>
      <c r="D790" s="10" t="s">
        <v>1643</v>
      </c>
      <c r="E790" s="10" t="s">
        <v>364</v>
      </c>
      <c r="F790" s="10" t="s">
        <v>71</v>
      </c>
      <c r="G790" s="10" t="s">
        <v>55</v>
      </c>
      <c r="H790" s="10" t="s">
        <v>97</v>
      </c>
      <c r="I790" s="10" t="s">
        <v>92</v>
      </c>
      <c r="J790" s="10" t="s">
        <v>287</v>
      </c>
      <c r="K790" s="10" t="s">
        <v>59</v>
      </c>
      <c r="L790" s="10" t="s">
        <v>60</v>
      </c>
      <c r="M790" s="10" t="s">
        <v>61</v>
      </c>
      <c r="N790" s="71">
        <v>43647</v>
      </c>
      <c r="O790" s="10">
        <v>185850</v>
      </c>
      <c r="P790" s="10">
        <v>299700</v>
      </c>
      <c r="Q790" s="11">
        <f t="shared" si="58"/>
        <v>113850</v>
      </c>
      <c r="R790" s="10">
        <v>47</v>
      </c>
      <c r="S790" s="11">
        <f t="shared" si="59"/>
        <v>14085900</v>
      </c>
      <c r="T790" s="12">
        <v>0</v>
      </c>
      <c r="U790" s="76" t="str">
        <f>IF(T790&lt;3%,"Low",IF('Main Data'!T790&lt;5%,"Mid",IF('Main Data'!T790&lt;8%,"High","Super")))</f>
        <v>Low</v>
      </c>
      <c r="V790" s="86" t="str">
        <f t="shared" si="60"/>
        <v>Qualified</v>
      </c>
    </row>
    <row r="791" spans="1:22" ht="15.75" customHeight="1" x14ac:dyDescent="0.3">
      <c r="A791" s="9" t="s">
        <v>1644</v>
      </c>
      <c r="B791" s="71">
        <v>43646</v>
      </c>
      <c r="C791" s="10">
        <f t="shared" si="57"/>
        <v>2019</v>
      </c>
      <c r="D791" s="10" t="s">
        <v>944</v>
      </c>
      <c r="E791" s="10" t="s">
        <v>945</v>
      </c>
      <c r="F791" s="10" t="s">
        <v>71</v>
      </c>
      <c r="G791" s="10" t="s">
        <v>72</v>
      </c>
      <c r="H791" s="10" t="s">
        <v>185</v>
      </c>
      <c r="I791" s="10" t="s">
        <v>74</v>
      </c>
      <c r="J791" s="10" t="s">
        <v>394</v>
      </c>
      <c r="K791" s="10" t="s">
        <v>59</v>
      </c>
      <c r="L791" s="10" t="s">
        <v>67</v>
      </c>
      <c r="M791" s="10" t="s">
        <v>61</v>
      </c>
      <c r="N791" s="71">
        <v>43649</v>
      </c>
      <c r="O791" s="10">
        <v>3600</v>
      </c>
      <c r="P791" s="10">
        <v>18900</v>
      </c>
      <c r="Q791" s="11">
        <f t="shared" si="58"/>
        <v>15300</v>
      </c>
      <c r="R791" s="10">
        <v>47</v>
      </c>
      <c r="S791" s="11">
        <f t="shared" si="59"/>
        <v>886977</v>
      </c>
      <c r="T791" s="12">
        <v>7.0000000000000007E-2</v>
      </c>
      <c r="U791" s="76" t="str">
        <f>IF(T791&lt;3%,"Low",IF('Main Data'!T791&lt;5%,"Mid",IF('Main Data'!T791&lt;8%,"High","Super")))</f>
        <v>High</v>
      </c>
      <c r="V791" s="86" t="str">
        <f t="shared" si="60"/>
        <v>Qualified</v>
      </c>
    </row>
    <row r="792" spans="1:22" ht="15.75" customHeight="1" x14ac:dyDescent="0.3">
      <c r="A792" s="13" t="s">
        <v>1644</v>
      </c>
      <c r="B792" s="71">
        <v>43646</v>
      </c>
      <c r="C792" s="10">
        <f t="shared" si="57"/>
        <v>2019</v>
      </c>
      <c r="D792" s="10" t="s">
        <v>124</v>
      </c>
      <c r="E792" s="10" t="s">
        <v>125</v>
      </c>
      <c r="F792" s="10" t="s">
        <v>71</v>
      </c>
      <c r="G792" s="10" t="s">
        <v>87</v>
      </c>
      <c r="H792" s="10" t="s">
        <v>97</v>
      </c>
      <c r="I792" s="10" t="s">
        <v>74</v>
      </c>
      <c r="J792" s="10" t="s">
        <v>238</v>
      </c>
      <c r="K792" s="10" t="s">
        <v>59</v>
      </c>
      <c r="L792" s="10" t="s">
        <v>67</v>
      </c>
      <c r="M792" s="10" t="s">
        <v>61</v>
      </c>
      <c r="N792" s="71">
        <v>43648</v>
      </c>
      <c r="O792" s="10">
        <v>323400</v>
      </c>
      <c r="P792" s="10">
        <v>548250</v>
      </c>
      <c r="Q792" s="11">
        <f t="shared" si="58"/>
        <v>224850</v>
      </c>
      <c r="R792" s="10">
        <v>2</v>
      </c>
      <c r="S792" s="11">
        <f t="shared" si="59"/>
        <v>1080052.5</v>
      </c>
      <c r="T792" s="12">
        <v>0.03</v>
      </c>
      <c r="U792" s="76" t="str">
        <f>IF(T792&lt;3%,"Low",IF('Main Data'!T792&lt;5%,"Mid",IF('Main Data'!T792&lt;8%,"High","Super")))</f>
        <v>Mid</v>
      </c>
      <c r="V792" s="86" t="str">
        <f t="shared" si="60"/>
        <v>Not Qualified</v>
      </c>
    </row>
    <row r="793" spans="1:22" ht="15.75" customHeight="1" x14ac:dyDescent="0.3">
      <c r="A793" s="9" t="s">
        <v>1645</v>
      </c>
      <c r="B793" s="71">
        <v>43646</v>
      </c>
      <c r="C793" s="10">
        <f t="shared" si="57"/>
        <v>2019</v>
      </c>
      <c r="D793" s="10" t="s">
        <v>1646</v>
      </c>
      <c r="E793" s="10" t="s">
        <v>449</v>
      </c>
      <c r="F793" s="10" t="s">
        <v>54</v>
      </c>
      <c r="G793" s="10" t="s">
        <v>106</v>
      </c>
      <c r="H793" s="10" t="s">
        <v>56</v>
      </c>
      <c r="I793" s="10" t="s">
        <v>117</v>
      </c>
      <c r="J793" s="10" t="s">
        <v>216</v>
      </c>
      <c r="K793" s="10" t="s">
        <v>81</v>
      </c>
      <c r="L793" s="10" t="s">
        <v>136</v>
      </c>
      <c r="M793" s="10" t="s">
        <v>76</v>
      </c>
      <c r="N793" s="71">
        <v>43647</v>
      </c>
      <c r="O793" s="10">
        <v>28050</v>
      </c>
      <c r="P793" s="10">
        <v>121799.99999999999</v>
      </c>
      <c r="Q793" s="11">
        <f t="shared" si="58"/>
        <v>93749.999999999985</v>
      </c>
      <c r="R793" s="10">
        <v>37</v>
      </c>
      <c r="S793" s="11">
        <f t="shared" si="59"/>
        <v>4505381.9999999991</v>
      </c>
      <c r="T793" s="12">
        <v>0.01</v>
      </c>
      <c r="U793" s="76" t="str">
        <f>IF(T793&lt;3%,"Low",IF('Main Data'!T793&lt;5%,"Mid",IF('Main Data'!T793&lt;8%,"High","Super")))</f>
        <v>Low</v>
      </c>
      <c r="V793" s="86" t="str">
        <f t="shared" si="60"/>
        <v>Qualified</v>
      </c>
    </row>
    <row r="794" spans="1:22" ht="15.75" customHeight="1" x14ac:dyDescent="0.3">
      <c r="A794" s="9" t="s">
        <v>1647</v>
      </c>
      <c r="B794" s="71">
        <v>43647</v>
      </c>
      <c r="C794" s="10">
        <f t="shared" si="57"/>
        <v>2019</v>
      </c>
      <c r="D794" s="10" t="s">
        <v>1635</v>
      </c>
      <c r="E794" s="10" t="s">
        <v>303</v>
      </c>
      <c r="F794" s="10" t="s">
        <v>71</v>
      </c>
      <c r="G794" s="10" t="s">
        <v>72</v>
      </c>
      <c r="H794" s="10" t="s">
        <v>304</v>
      </c>
      <c r="I794" s="10" t="s">
        <v>92</v>
      </c>
      <c r="J794" s="10" t="s">
        <v>950</v>
      </c>
      <c r="K794" s="10" t="s">
        <v>59</v>
      </c>
      <c r="L794" s="10" t="s">
        <v>60</v>
      </c>
      <c r="M794" s="10" t="s">
        <v>61</v>
      </c>
      <c r="N794" s="71">
        <v>43652</v>
      </c>
      <c r="O794" s="10">
        <v>27600</v>
      </c>
      <c r="P794" s="10">
        <v>43200</v>
      </c>
      <c r="Q794" s="11">
        <f t="shared" si="58"/>
        <v>15600</v>
      </c>
      <c r="R794" s="10">
        <v>18</v>
      </c>
      <c r="S794" s="11">
        <f t="shared" si="59"/>
        <v>776736</v>
      </c>
      <c r="T794" s="12">
        <v>0.02</v>
      </c>
      <c r="U794" s="76" t="str">
        <f>IF(T794&lt;3%,"Low",IF('Main Data'!T794&lt;5%,"Mid",IF('Main Data'!T794&lt;8%,"High","Super")))</f>
        <v>Low</v>
      </c>
      <c r="V794" s="86" t="str">
        <f t="shared" si="60"/>
        <v>Qualified</v>
      </c>
    </row>
    <row r="795" spans="1:22" ht="15.75" customHeight="1" x14ac:dyDescent="0.3">
      <c r="A795" s="9" t="s">
        <v>1648</v>
      </c>
      <c r="B795" s="71">
        <v>43647</v>
      </c>
      <c r="C795" s="10">
        <f t="shared" si="57"/>
        <v>2019</v>
      </c>
      <c r="D795" s="10" t="s">
        <v>1649</v>
      </c>
      <c r="E795" s="10" t="s">
        <v>189</v>
      </c>
      <c r="F795" s="10" t="s">
        <v>54</v>
      </c>
      <c r="G795" s="10" t="s">
        <v>55</v>
      </c>
      <c r="H795" s="10" t="s">
        <v>56</v>
      </c>
      <c r="I795" s="10" t="s">
        <v>57</v>
      </c>
      <c r="J795" s="10" t="s">
        <v>248</v>
      </c>
      <c r="K795" s="10" t="s">
        <v>59</v>
      </c>
      <c r="L795" s="10" t="s">
        <v>67</v>
      </c>
      <c r="M795" s="10" t="s">
        <v>61</v>
      </c>
      <c r="N795" s="71">
        <v>43647</v>
      </c>
      <c r="O795" s="10">
        <v>56250</v>
      </c>
      <c r="P795" s="10">
        <v>106200</v>
      </c>
      <c r="Q795" s="11">
        <f t="shared" si="58"/>
        <v>49950</v>
      </c>
      <c r="R795" s="10">
        <v>16</v>
      </c>
      <c r="S795" s="11">
        <f t="shared" si="59"/>
        <v>1697076</v>
      </c>
      <c r="T795" s="12">
        <v>0.02</v>
      </c>
      <c r="U795" s="76" t="str">
        <f>IF(T795&lt;3%,"Low",IF('Main Data'!T795&lt;5%,"Mid",IF('Main Data'!T795&lt;8%,"High","Super")))</f>
        <v>Low</v>
      </c>
      <c r="V795" s="86" t="str">
        <f t="shared" si="60"/>
        <v>Qualified</v>
      </c>
    </row>
    <row r="796" spans="1:22" ht="15.75" customHeight="1" x14ac:dyDescent="0.3">
      <c r="A796" s="9" t="s">
        <v>1650</v>
      </c>
      <c r="B796" s="71">
        <v>43649</v>
      </c>
      <c r="C796" s="10">
        <f t="shared" si="57"/>
        <v>2019</v>
      </c>
      <c r="D796" s="10" t="s">
        <v>1651</v>
      </c>
      <c r="E796" s="10" t="s">
        <v>1470</v>
      </c>
      <c r="F796" s="10" t="s">
        <v>71</v>
      </c>
      <c r="G796" s="10" t="s">
        <v>72</v>
      </c>
      <c r="H796" s="10" t="s">
        <v>73</v>
      </c>
      <c r="I796" s="10" t="s">
        <v>107</v>
      </c>
      <c r="J796" s="10" t="s">
        <v>331</v>
      </c>
      <c r="K796" s="10" t="s">
        <v>59</v>
      </c>
      <c r="L796" s="10" t="s">
        <v>67</v>
      </c>
      <c r="M796" s="10" t="s">
        <v>61</v>
      </c>
      <c r="N796" s="71">
        <v>43651</v>
      </c>
      <c r="O796" s="10">
        <v>43500</v>
      </c>
      <c r="P796" s="10">
        <v>71400</v>
      </c>
      <c r="Q796" s="11">
        <f t="shared" si="58"/>
        <v>27900</v>
      </c>
      <c r="R796" s="10">
        <v>23</v>
      </c>
      <c r="S796" s="11">
        <f t="shared" si="59"/>
        <v>1638630</v>
      </c>
      <c r="T796" s="12">
        <v>0.05</v>
      </c>
      <c r="U796" s="76" t="str">
        <f>IF(T796&lt;3%,"Low",IF('Main Data'!T796&lt;5%,"Mid",IF('Main Data'!T796&lt;8%,"High","Super")))</f>
        <v>High</v>
      </c>
      <c r="V796" s="86" t="str">
        <f t="shared" si="60"/>
        <v>Qualified</v>
      </c>
    </row>
    <row r="797" spans="1:22" ht="15.75" customHeight="1" x14ac:dyDescent="0.3">
      <c r="A797" s="9" t="s">
        <v>1652</v>
      </c>
      <c r="B797" s="71">
        <v>43650</v>
      </c>
      <c r="C797" s="10">
        <f t="shared" si="57"/>
        <v>2019</v>
      </c>
      <c r="D797" s="10" t="s">
        <v>1653</v>
      </c>
      <c r="E797" s="10" t="s">
        <v>233</v>
      </c>
      <c r="F797" s="10" t="s">
        <v>54</v>
      </c>
      <c r="G797" s="10" t="s">
        <v>72</v>
      </c>
      <c r="H797" s="10" t="s">
        <v>65</v>
      </c>
      <c r="I797" s="10" t="s">
        <v>117</v>
      </c>
      <c r="J797" s="10" t="s">
        <v>226</v>
      </c>
      <c r="K797" s="10" t="s">
        <v>81</v>
      </c>
      <c r="L797" s="10" t="s">
        <v>227</v>
      </c>
      <c r="M797" s="10" t="s">
        <v>61</v>
      </c>
      <c r="N797" s="71">
        <v>43651</v>
      </c>
      <c r="O797" s="10">
        <v>132300</v>
      </c>
      <c r="P797" s="10">
        <v>314850</v>
      </c>
      <c r="Q797" s="11">
        <f t="shared" si="58"/>
        <v>182550</v>
      </c>
      <c r="R797" s="10">
        <v>2</v>
      </c>
      <c r="S797" s="11">
        <f t="shared" si="59"/>
        <v>607660.5</v>
      </c>
      <c r="T797" s="12">
        <v>7.0000000000000007E-2</v>
      </c>
      <c r="U797" s="76" t="str">
        <f>IF(T797&lt;3%,"Low",IF('Main Data'!T797&lt;5%,"Mid",IF('Main Data'!T797&lt;8%,"High","Super")))</f>
        <v>High</v>
      </c>
      <c r="V797" s="86" t="str">
        <f t="shared" si="60"/>
        <v>Not Qualified</v>
      </c>
    </row>
    <row r="798" spans="1:22" ht="15.75" customHeight="1" x14ac:dyDescent="0.3">
      <c r="A798" s="9" t="s">
        <v>1654</v>
      </c>
      <c r="B798" s="71">
        <v>43654</v>
      </c>
      <c r="C798" s="10">
        <f t="shared" si="57"/>
        <v>2019</v>
      </c>
      <c r="D798" s="10" t="s">
        <v>596</v>
      </c>
      <c r="E798" s="10" t="s">
        <v>449</v>
      </c>
      <c r="F798" s="10" t="s">
        <v>54</v>
      </c>
      <c r="G798" s="10" t="s">
        <v>72</v>
      </c>
      <c r="H798" s="10" t="s">
        <v>65</v>
      </c>
      <c r="I798" s="10" t="s">
        <v>107</v>
      </c>
      <c r="J798" s="10" t="s">
        <v>700</v>
      </c>
      <c r="K798" s="10" t="s">
        <v>59</v>
      </c>
      <c r="L798" s="10" t="s">
        <v>67</v>
      </c>
      <c r="M798" s="10" t="s">
        <v>61</v>
      </c>
      <c r="N798" s="71">
        <v>43654</v>
      </c>
      <c r="O798" s="10">
        <v>34650</v>
      </c>
      <c r="P798" s="10">
        <v>56700</v>
      </c>
      <c r="Q798" s="11">
        <f t="shared" si="58"/>
        <v>22050</v>
      </c>
      <c r="R798" s="10">
        <v>28</v>
      </c>
      <c r="S798" s="11">
        <f t="shared" si="59"/>
        <v>1587600</v>
      </c>
      <c r="T798" s="12">
        <v>0</v>
      </c>
      <c r="U798" s="76" t="str">
        <f>IF(T798&lt;3%,"Low",IF('Main Data'!T798&lt;5%,"Mid",IF('Main Data'!T798&lt;8%,"High","Super")))</f>
        <v>Low</v>
      </c>
      <c r="V798" s="86" t="str">
        <f t="shared" si="60"/>
        <v>Qualified</v>
      </c>
    </row>
    <row r="799" spans="1:22" ht="15.75" customHeight="1" x14ac:dyDescent="0.3">
      <c r="A799" s="9" t="s">
        <v>1655</v>
      </c>
      <c r="B799" s="71">
        <v>43655</v>
      </c>
      <c r="C799" s="10">
        <f t="shared" si="57"/>
        <v>2019</v>
      </c>
      <c r="D799" s="10" t="s">
        <v>1656</v>
      </c>
      <c r="E799" s="10" t="s">
        <v>740</v>
      </c>
      <c r="F799" s="10" t="s">
        <v>71</v>
      </c>
      <c r="G799" s="10" t="s">
        <v>72</v>
      </c>
      <c r="H799" s="10" t="s">
        <v>97</v>
      </c>
      <c r="I799" s="10" t="s">
        <v>92</v>
      </c>
      <c r="J799" s="10" t="s">
        <v>530</v>
      </c>
      <c r="K799" s="10" t="s">
        <v>59</v>
      </c>
      <c r="L799" s="10" t="s">
        <v>136</v>
      </c>
      <c r="M799" s="10" t="s">
        <v>61</v>
      </c>
      <c r="N799" s="71">
        <v>43657</v>
      </c>
      <c r="O799" s="10">
        <v>37500</v>
      </c>
      <c r="P799" s="10">
        <v>85200</v>
      </c>
      <c r="Q799" s="11">
        <f t="shared" si="58"/>
        <v>47700</v>
      </c>
      <c r="R799" s="10">
        <v>45</v>
      </c>
      <c r="S799" s="11">
        <f t="shared" si="59"/>
        <v>3833148</v>
      </c>
      <c r="T799" s="12">
        <v>0.01</v>
      </c>
      <c r="U799" s="76" t="str">
        <f>IF(T799&lt;3%,"Low",IF('Main Data'!T799&lt;5%,"Mid",IF('Main Data'!T799&lt;8%,"High","Super")))</f>
        <v>Low</v>
      </c>
      <c r="V799" s="86" t="str">
        <f t="shared" si="60"/>
        <v>Qualified</v>
      </c>
    </row>
    <row r="800" spans="1:22" ht="15.75" customHeight="1" x14ac:dyDescent="0.3">
      <c r="A800" s="9" t="s">
        <v>1657</v>
      </c>
      <c r="B800" s="71">
        <v>43655</v>
      </c>
      <c r="C800" s="10">
        <f t="shared" si="57"/>
        <v>2019</v>
      </c>
      <c r="D800" s="10" t="s">
        <v>1605</v>
      </c>
      <c r="E800" s="10" t="s">
        <v>1606</v>
      </c>
      <c r="F800" s="10" t="s">
        <v>261</v>
      </c>
      <c r="G800" s="10" t="s">
        <v>106</v>
      </c>
      <c r="H800" s="10" t="s">
        <v>97</v>
      </c>
      <c r="I800" s="10" t="s">
        <v>74</v>
      </c>
      <c r="J800" s="10" t="s">
        <v>181</v>
      </c>
      <c r="K800" s="10" t="s">
        <v>59</v>
      </c>
      <c r="L800" s="10" t="s">
        <v>60</v>
      </c>
      <c r="M800" s="10" t="s">
        <v>61</v>
      </c>
      <c r="N800" s="71">
        <v>43657</v>
      </c>
      <c r="O800" s="10">
        <v>23850</v>
      </c>
      <c r="P800" s="10">
        <v>39150</v>
      </c>
      <c r="Q800" s="11">
        <f t="shared" si="58"/>
        <v>15300</v>
      </c>
      <c r="R800" s="10">
        <v>8</v>
      </c>
      <c r="S800" s="11">
        <f t="shared" si="59"/>
        <v>312417</v>
      </c>
      <c r="T800" s="12">
        <v>0.02</v>
      </c>
      <c r="U800" s="76" t="str">
        <f>IF(T800&lt;3%,"Low",IF('Main Data'!T800&lt;5%,"Mid",IF('Main Data'!T800&lt;8%,"High","Super")))</f>
        <v>Low</v>
      </c>
      <c r="V800" s="86" t="str">
        <f t="shared" si="60"/>
        <v>Not Qualified</v>
      </c>
    </row>
    <row r="801" spans="1:22" ht="15.75" customHeight="1" x14ac:dyDescent="0.3">
      <c r="A801" s="9" t="s">
        <v>1658</v>
      </c>
      <c r="B801" s="71">
        <v>43656</v>
      </c>
      <c r="C801" s="10">
        <f t="shared" si="57"/>
        <v>2019</v>
      </c>
      <c r="D801" s="10" t="s">
        <v>926</v>
      </c>
      <c r="E801" s="10" t="s">
        <v>927</v>
      </c>
      <c r="F801" s="10" t="s">
        <v>54</v>
      </c>
      <c r="G801" s="10" t="s">
        <v>87</v>
      </c>
      <c r="H801" s="10" t="s">
        <v>65</v>
      </c>
      <c r="I801" s="10" t="s">
        <v>57</v>
      </c>
      <c r="J801" s="10" t="s">
        <v>406</v>
      </c>
      <c r="K801" s="10" t="s">
        <v>81</v>
      </c>
      <c r="L801" s="10" t="s">
        <v>459</v>
      </c>
      <c r="M801" s="10" t="s">
        <v>61</v>
      </c>
      <c r="N801" s="71">
        <v>43657</v>
      </c>
      <c r="O801" s="10">
        <v>3240000</v>
      </c>
      <c r="P801" s="10">
        <v>6749850</v>
      </c>
      <c r="Q801" s="11">
        <f t="shared" si="58"/>
        <v>3509850</v>
      </c>
      <c r="R801" s="10">
        <v>49</v>
      </c>
      <c r="S801" s="11">
        <f t="shared" si="59"/>
        <v>330337659</v>
      </c>
      <c r="T801" s="12">
        <v>0.06</v>
      </c>
      <c r="U801" s="76" t="str">
        <f>IF(T801&lt;3%,"Low",IF('Main Data'!T801&lt;5%,"Mid",IF('Main Data'!T801&lt;8%,"High","Super")))</f>
        <v>High</v>
      </c>
      <c r="V801" s="86" t="str">
        <f t="shared" si="60"/>
        <v>Qualified</v>
      </c>
    </row>
    <row r="802" spans="1:22" ht="15.75" customHeight="1" x14ac:dyDescent="0.3">
      <c r="A802" s="9" t="s">
        <v>1659</v>
      </c>
      <c r="B802" s="71">
        <v>43656</v>
      </c>
      <c r="C802" s="10">
        <f t="shared" si="57"/>
        <v>2019</v>
      </c>
      <c r="D802" s="10" t="s">
        <v>1660</v>
      </c>
      <c r="E802" s="10" t="s">
        <v>618</v>
      </c>
      <c r="F802" s="10" t="s">
        <v>71</v>
      </c>
      <c r="G802" s="10" t="s">
        <v>55</v>
      </c>
      <c r="H802" s="10" t="s">
        <v>112</v>
      </c>
      <c r="I802" s="10" t="s">
        <v>92</v>
      </c>
      <c r="J802" s="10" t="s">
        <v>80</v>
      </c>
      <c r="K802" s="10" t="s">
        <v>81</v>
      </c>
      <c r="L802" s="10" t="s">
        <v>82</v>
      </c>
      <c r="M802" s="10" t="s">
        <v>83</v>
      </c>
      <c r="N802" s="71">
        <v>43663</v>
      </c>
      <c r="O802" s="10">
        <v>1125000</v>
      </c>
      <c r="P802" s="10">
        <v>1814550</v>
      </c>
      <c r="Q802" s="11">
        <f t="shared" si="58"/>
        <v>689550</v>
      </c>
      <c r="R802" s="10">
        <v>42</v>
      </c>
      <c r="S802" s="11">
        <f t="shared" si="59"/>
        <v>76211100</v>
      </c>
      <c r="T802" s="12">
        <v>0</v>
      </c>
      <c r="U802" s="76" t="str">
        <f>IF(T802&lt;3%,"Low",IF('Main Data'!T802&lt;5%,"Mid",IF('Main Data'!T802&lt;8%,"High","Super")))</f>
        <v>Low</v>
      </c>
      <c r="V802" s="86" t="str">
        <f t="shared" si="60"/>
        <v>Qualified</v>
      </c>
    </row>
    <row r="803" spans="1:22" ht="15.75" customHeight="1" x14ac:dyDescent="0.3">
      <c r="A803" s="9" t="s">
        <v>1661</v>
      </c>
      <c r="B803" s="71">
        <v>43658</v>
      </c>
      <c r="C803" s="10">
        <f t="shared" si="57"/>
        <v>2019</v>
      </c>
      <c r="D803" s="10" t="s">
        <v>1518</v>
      </c>
      <c r="E803" s="10" t="s">
        <v>1102</v>
      </c>
      <c r="F803" s="10" t="s">
        <v>71</v>
      </c>
      <c r="G803" s="10" t="s">
        <v>72</v>
      </c>
      <c r="H803" s="10" t="s">
        <v>73</v>
      </c>
      <c r="I803" s="10" t="s">
        <v>74</v>
      </c>
      <c r="J803" s="10" t="s">
        <v>488</v>
      </c>
      <c r="K803" s="10" t="s">
        <v>59</v>
      </c>
      <c r="L803" s="10" t="s">
        <v>136</v>
      </c>
      <c r="M803" s="10" t="s">
        <v>61</v>
      </c>
      <c r="N803" s="71">
        <v>43659</v>
      </c>
      <c r="O803" s="10">
        <v>77850</v>
      </c>
      <c r="P803" s="10">
        <v>194700</v>
      </c>
      <c r="Q803" s="11">
        <f t="shared" si="58"/>
        <v>116850</v>
      </c>
      <c r="R803" s="10">
        <v>45</v>
      </c>
      <c r="S803" s="11">
        <f t="shared" si="59"/>
        <v>8751765</v>
      </c>
      <c r="T803" s="12">
        <v>0.05</v>
      </c>
      <c r="U803" s="76" t="str">
        <f>IF(T803&lt;3%,"Low",IF('Main Data'!T803&lt;5%,"Mid",IF('Main Data'!T803&lt;8%,"High","Super")))</f>
        <v>High</v>
      </c>
      <c r="V803" s="86" t="str">
        <f t="shared" si="60"/>
        <v>Qualified</v>
      </c>
    </row>
    <row r="804" spans="1:22" ht="15.75" customHeight="1" x14ac:dyDescent="0.3">
      <c r="A804" s="9" t="s">
        <v>1662</v>
      </c>
      <c r="B804" s="71">
        <v>43658</v>
      </c>
      <c r="C804" s="10">
        <f t="shared" si="57"/>
        <v>2019</v>
      </c>
      <c r="D804" s="10" t="s">
        <v>1663</v>
      </c>
      <c r="E804" s="10" t="s">
        <v>424</v>
      </c>
      <c r="F804" s="10" t="s">
        <v>54</v>
      </c>
      <c r="G804" s="10" t="s">
        <v>72</v>
      </c>
      <c r="H804" s="10" t="s">
        <v>56</v>
      </c>
      <c r="I804" s="10" t="s">
        <v>92</v>
      </c>
      <c r="J804" s="10" t="s">
        <v>429</v>
      </c>
      <c r="K804" s="10" t="s">
        <v>59</v>
      </c>
      <c r="L804" s="10" t="s">
        <v>60</v>
      </c>
      <c r="M804" s="10" t="s">
        <v>61</v>
      </c>
      <c r="N804" s="71">
        <v>43660</v>
      </c>
      <c r="O804" s="10">
        <v>29100</v>
      </c>
      <c r="P804" s="10">
        <v>46200</v>
      </c>
      <c r="Q804" s="11">
        <f t="shared" si="58"/>
        <v>17100</v>
      </c>
      <c r="R804" s="10">
        <v>42</v>
      </c>
      <c r="S804" s="11">
        <f t="shared" si="59"/>
        <v>1936242</v>
      </c>
      <c r="T804" s="12">
        <v>0.09</v>
      </c>
      <c r="U804" s="76" t="str">
        <f>IF(T804&lt;3%,"Low",IF('Main Data'!T804&lt;5%,"Mid",IF('Main Data'!T804&lt;8%,"High","Super")))</f>
        <v>Super</v>
      </c>
      <c r="V804" s="86" t="str">
        <f t="shared" si="60"/>
        <v>Qualified</v>
      </c>
    </row>
    <row r="805" spans="1:22" ht="15.75" customHeight="1" x14ac:dyDescent="0.3">
      <c r="A805" s="9" t="s">
        <v>1664</v>
      </c>
      <c r="B805" s="71">
        <v>43659</v>
      </c>
      <c r="C805" s="10">
        <f t="shared" si="57"/>
        <v>2019</v>
      </c>
      <c r="D805" s="10" t="s">
        <v>1665</v>
      </c>
      <c r="E805" s="10" t="s">
        <v>145</v>
      </c>
      <c r="F805" s="10" t="s">
        <v>71</v>
      </c>
      <c r="G805" s="10" t="s">
        <v>72</v>
      </c>
      <c r="H805" s="10" t="s">
        <v>146</v>
      </c>
      <c r="I805" s="10" t="s">
        <v>107</v>
      </c>
      <c r="J805" s="10" t="s">
        <v>166</v>
      </c>
      <c r="K805" s="10" t="s">
        <v>59</v>
      </c>
      <c r="L805" s="10" t="s">
        <v>136</v>
      </c>
      <c r="M805" s="10" t="s">
        <v>61</v>
      </c>
      <c r="N805" s="71">
        <v>43660</v>
      </c>
      <c r="O805" s="10">
        <v>14100</v>
      </c>
      <c r="P805" s="10">
        <v>31200</v>
      </c>
      <c r="Q805" s="11">
        <f t="shared" si="58"/>
        <v>17100</v>
      </c>
      <c r="R805" s="10">
        <v>2</v>
      </c>
      <c r="S805" s="11">
        <f t="shared" si="59"/>
        <v>62088</v>
      </c>
      <c r="T805" s="12">
        <v>0.01</v>
      </c>
      <c r="U805" s="76" t="str">
        <f>IF(T805&lt;3%,"Low",IF('Main Data'!T805&lt;5%,"Mid",IF('Main Data'!T805&lt;8%,"High","Super")))</f>
        <v>Low</v>
      </c>
      <c r="V805" s="86" t="str">
        <f t="shared" si="60"/>
        <v>Not Qualified</v>
      </c>
    </row>
    <row r="806" spans="1:22" ht="15.75" customHeight="1" x14ac:dyDescent="0.3">
      <c r="A806" s="9" t="s">
        <v>1666</v>
      </c>
      <c r="B806" s="71">
        <v>43662</v>
      </c>
      <c r="C806" s="10">
        <f t="shared" si="57"/>
        <v>2019</v>
      </c>
      <c r="D806" s="10" t="s">
        <v>1667</v>
      </c>
      <c r="E806" s="10" t="s">
        <v>245</v>
      </c>
      <c r="F806" s="10" t="s">
        <v>71</v>
      </c>
      <c r="G806" s="10" t="s">
        <v>72</v>
      </c>
      <c r="H806" s="10" t="s">
        <v>146</v>
      </c>
      <c r="I806" s="10" t="s">
        <v>92</v>
      </c>
      <c r="J806" s="10" t="s">
        <v>234</v>
      </c>
      <c r="K806" s="10" t="s">
        <v>59</v>
      </c>
      <c r="L806" s="10" t="s">
        <v>60</v>
      </c>
      <c r="M806" s="10" t="s">
        <v>61</v>
      </c>
      <c r="N806" s="71">
        <v>43670</v>
      </c>
      <c r="O806" s="10">
        <v>208200</v>
      </c>
      <c r="P806" s="10">
        <v>335700</v>
      </c>
      <c r="Q806" s="11">
        <f t="shared" si="58"/>
        <v>127500</v>
      </c>
      <c r="R806" s="10">
        <v>16</v>
      </c>
      <c r="S806" s="11">
        <f t="shared" si="59"/>
        <v>5340987</v>
      </c>
      <c r="T806" s="12">
        <v>0.09</v>
      </c>
      <c r="U806" s="76" t="str">
        <f>IF(T806&lt;3%,"Low",IF('Main Data'!T806&lt;5%,"Mid",IF('Main Data'!T806&lt;8%,"High","Super")))</f>
        <v>Super</v>
      </c>
      <c r="V806" s="86" t="str">
        <f t="shared" si="60"/>
        <v>Qualified</v>
      </c>
    </row>
    <row r="807" spans="1:22" ht="15.75" customHeight="1" x14ac:dyDescent="0.3">
      <c r="A807" s="9" t="s">
        <v>1668</v>
      </c>
      <c r="B807" s="71">
        <v>43663</v>
      </c>
      <c r="C807" s="10">
        <f t="shared" si="57"/>
        <v>2019</v>
      </c>
      <c r="D807" s="10" t="s">
        <v>144</v>
      </c>
      <c r="E807" s="10" t="s">
        <v>145</v>
      </c>
      <c r="F807" s="10" t="s">
        <v>71</v>
      </c>
      <c r="G807" s="10" t="s">
        <v>106</v>
      </c>
      <c r="H807" s="10" t="s">
        <v>146</v>
      </c>
      <c r="I807" s="10" t="s">
        <v>92</v>
      </c>
      <c r="J807" s="10" t="s">
        <v>394</v>
      </c>
      <c r="K807" s="10" t="s">
        <v>59</v>
      </c>
      <c r="L807" s="10" t="s">
        <v>67</v>
      </c>
      <c r="M807" s="10" t="s">
        <v>76</v>
      </c>
      <c r="N807" s="71">
        <v>43663</v>
      </c>
      <c r="O807" s="10">
        <v>3600</v>
      </c>
      <c r="P807" s="10">
        <v>18900</v>
      </c>
      <c r="Q807" s="11">
        <f t="shared" si="58"/>
        <v>15300</v>
      </c>
      <c r="R807" s="10">
        <v>40</v>
      </c>
      <c r="S807" s="11">
        <f t="shared" si="59"/>
        <v>755244</v>
      </c>
      <c r="T807" s="12">
        <v>0.04</v>
      </c>
      <c r="U807" s="76" t="str">
        <f>IF(T807&lt;3%,"Low",IF('Main Data'!T807&lt;5%,"Mid",IF('Main Data'!T807&lt;8%,"High","Super")))</f>
        <v>Mid</v>
      </c>
      <c r="V807" s="86" t="str">
        <f t="shared" si="60"/>
        <v>Qualified</v>
      </c>
    </row>
    <row r="808" spans="1:22" ht="15.75" customHeight="1" x14ac:dyDescent="0.3">
      <c r="A808" s="9" t="s">
        <v>1669</v>
      </c>
      <c r="B808" s="71">
        <v>43665</v>
      </c>
      <c r="C808" s="10">
        <f t="shared" si="57"/>
        <v>2019</v>
      </c>
      <c r="D808" s="10" t="s">
        <v>1670</v>
      </c>
      <c r="E808" s="10" t="s">
        <v>101</v>
      </c>
      <c r="F808" s="10" t="s">
        <v>71</v>
      </c>
      <c r="G808" s="10" t="s">
        <v>87</v>
      </c>
      <c r="H808" s="10" t="s">
        <v>97</v>
      </c>
      <c r="I808" s="10" t="s">
        <v>92</v>
      </c>
      <c r="J808" s="10" t="s">
        <v>691</v>
      </c>
      <c r="K808" s="10" t="s">
        <v>59</v>
      </c>
      <c r="L808" s="10" t="s">
        <v>136</v>
      </c>
      <c r="M808" s="10" t="s">
        <v>61</v>
      </c>
      <c r="N808" s="71">
        <v>43671</v>
      </c>
      <c r="O808" s="10">
        <v>61499.999999999993</v>
      </c>
      <c r="P808" s="10">
        <v>139650</v>
      </c>
      <c r="Q808" s="11">
        <f t="shared" si="58"/>
        <v>78150</v>
      </c>
      <c r="R808" s="10">
        <v>35</v>
      </c>
      <c r="S808" s="11">
        <f t="shared" si="59"/>
        <v>4880767.5</v>
      </c>
      <c r="T808" s="12">
        <v>0.05</v>
      </c>
      <c r="U808" s="76" t="str">
        <f>IF(T808&lt;3%,"Low",IF('Main Data'!T808&lt;5%,"Mid",IF('Main Data'!T808&lt;8%,"High","Super")))</f>
        <v>High</v>
      </c>
      <c r="V808" s="86" t="str">
        <f t="shared" si="60"/>
        <v>Qualified</v>
      </c>
    </row>
    <row r="809" spans="1:22" ht="15.75" customHeight="1" x14ac:dyDescent="0.3">
      <c r="A809" s="9" t="s">
        <v>1671</v>
      </c>
      <c r="B809" s="71">
        <v>43666</v>
      </c>
      <c r="C809" s="10">
        <f t="shared" si="57"/>
        <v>2019</v>
      </c>
      <c r="D809" s="10" t="s">
        <v>1672</v>
      </c>
      <c r="E809" s="10" t="s">
        <v>418</v>
      </c>
      <c r="F809" s="10" t="s">
        <v>261</v>
      </c>
      <c r="G809" s="10" t="s">
        <v>55</v>
      </c>
      <c r="H809" s="10" t="s">
        <v>97</v>
      </c>
      <c r="I809" s="10" t="s">
        <v>107</v>
      </c>
      <c r="J809" s="10" t="s">
        <v>442</v>
      </c>
      <c r="K809" s="10" t="s">
        <v>59</v>
      </c>
      <c r="L809" s="10" t="s">
        <v>67</v>
      </c>
      <c r="M809" s="10" t="s">
        <v>61</v>
      </c>
      <c r="N809" s="71">
        <v>43668</v>
      </c>
      <c r="O809" s="10">
        <v>22950</v>
      </c>
      <c r="P809" s="10">
        <v>41700</v>
      </c>
      <c r="Q809" s="11">
        <f t="shared" si="58"/>
        <v>18750</v>
      </c>
      <c r="R809" s="10">
        <v>10</v>
      </c>
      <c r="S809" s="11">
        <f t="shared" si="59"/>
        <v>416583</v>
      </c>
      <c r="T809" s="12">
        <v>0.01</v>
      </c>
      <c r="U809" s="76" t="str">
        <f>IF(T809&lt;3%,"Low",IF('Main Data'!T809&lt;5%,"Mid",IF('Main Data'!T809&lt;8%,"High","Super")))</f>
        <v>Low</v>
      </c>
      <c r="V809" s="86" t="str">
        <f t="shared" si="60"/>
        <v>Not Qualified</v>
      </c>
    </row>
    <row r="810" spans="1:22" ht="15.75" customHeight="1" x14ac:dyDescent="0.3">
      <c r="A810" s="13" t="s">
        <v>1673</v>
      </c>
      <c r="B810" s="71">
        <v>43670</v>
      </c>
      <c r="C810" s="10">
        <f t="shared" si="57"/>
        <v>2019</v>
      </c>
      <c r="D810" s="10" t="s">
        <v>1209</v>
      </c>
      <c r="E810" s="10" t="s">
        <v>455</v>
      </c>
      <c r="F810" s="10" t="s">
        <v>71</v>
      </c>
      <c r="G810" s="10" t="s">
        <v>106</v>
      </c>
      <c r="H810" s="10" t="s">
        <v>155</v>
      </c>
      <c r="I810" s="10" t="s">
        <v>74</v>
      </c>
      <c r="J810" s="10" t="s">
        <v>186</v>
      </c>
      <c r="K810" s="10" t="s">
        <v>81</v>
      </c>
      <c r="L810" s="10" t="s">
        <v>60</v>
      </c>
      <c r="M810" s="10" t="s">
        <v>61</v>
      </c>
      <c r="N810" s="71">
        <v>43672</v>
      </c>
      <c r="O810" s="10">
        <v>95850</v>
      </c>
      <c r="P810" s="10">
        <v>299700</v>
      </c>
      <c r="Q810" s="11">
        <f t="shared" si="58"/>
        <v>203850</v>
      </c>
      <c r="R810" s="10">
        <v>35</v>
      </c>
      <c r="S810" s="11">
        <f t="shared" si="59"/>
        <v>10459530</v>
      </c>
      <c r="T810" s="12">
        <v>0.1</v>
      </c>
      <c r="U810" s="76" t="str">
        <f>IF(T810&lt;3%,"Low",IF('Main Data'!T810&lt;5%,"Mid",IF('Main Data'!T810&lt;8%,"High","Super")))</f>
        <v>Super</v>
      </c>
      <c r="V810" s="86" t="str">
        <f t="shared" si="60"/>
        <v>Qualified</v>
      </c>
    </row>
    <row r="811" spans="1:22" ht="15.75" customHeight="1" x14ac:dyDescent="0.3">
      <c r="A811" s="9" t="s">
        <v>1674</v>
      </c>
      <c r="B811" s="71">
        <v>43671</v>
      </c>
      <c r="C811" s="10">
        <f t="shared" si="57"/>
        <v>2019</v>
      </c>
      <c r="D811" s="10" t="s">
        <v>183</v>
      </c>
      <c r="E811" s="10" t="s">
        <v>184</v>
      </c>
      <c r="F811" s="10" t="s">
        <v>71</v>
      </c>
      <c r="G811" s="10" t="s">
        <v>72</v>
      </c>
      <c r="H811" s="10" t="s">
        <v>185</v>
      </c>
      <c r="I811" s="10" t="s">
        <v>107</v>
      </c>
      <c r="J811" s="10" t="s">
        <v>1241</v>
      </c>
      <c r="K811" s="10" t="s">
        <v>59</v>
      </c>
      <c r="L811" s="10" t="s">
        <v>60</v>
      </c>
      <c r="M811" s="10" t="s">
        <v>61</v>
      </c>
      <c r="N811" s="71">
        <v>43673</v>
      </c>
      <c r="O811" s="10">
        <v>59850</v>
      </c>
      <c r="P811" s="10">
        <v>93450</v>
      </c>
      <c r="Q811" s="11">
        <f t="shared" si="58"/>
        <v>33600</v>
      </c>
      <c r="R811" s="10">
        <v>21</v>
      </c>
      <c r="S811" s="11">
        <f t="shared" si="59"/>
        <v>1957777.5</v>
      </c>
      <c r="T811" s="12">
        <v>0.05</v>
      </c>
      <c r="U811" s="76" t="str">
        <f>IF(T811&lt;3%,"Low",IF('Main Data'!T811&lt;5%,"Mid",IF('Main Data'!T811&lt;8%,"High","Super")))</f>
        <v>High</v>
      </c>
      <c r="V811" s="86" t="str">
        <f t="shared" si="60"/>
        <v>Qualified</v>
      </c>
    </row>
    <row r="812" spans="1:22" ht="15.75" customHeight="1" x14ac:dyDescent="0.3">
      <c r="A812" s="9" t="s">
        <v>1675</v>
      </c>
      <c r="B812" s="71">
        <v>43671</v>
      </c>
      <c r="C812" s="10">
        <f t="shared" si="57"/>
        <v>2019</v>
      </c>
      <c r="D812" s="10" t="s">
        <v>375</v>
      </c>
      <c r="E812" s="10" t="s">
        <v>401</v>
      </c>
      <c r="F812" s="10" t="s">
        <v>54</v>
      </c>
      <c r="G812" s="10" t="s">
        <v>72</v>
      </c>
      <c r="H812" s="10" t="s">
        <v>65</v>
      </c>
      <c r="I812" s="10" t="s">
        <v>74</v>
      </c>
      <c r="J812" s="10" t="s">
        <v>963</v>
      </c>
      <c r="K812" s="10" t="s">
        <v>59</v>
      </c>
      <c r="L812" s="10" t="s">
        <v>67</v>
      </c>
      <c r="M812" s="10" t="s">
        <v>61</v>
      </c>
      <c r="N812" s="71">
        <v>43671</v>
      </c>
      <c r="O812" s="10">
        <v>13800</v>
      </c>
      <c r="P812" s="10">
        <v>27150</v>
      </c>
      <c r="Q812" s="11">
        <f t="shared" si="58"/>
        <v>13350</v>
      </c>
      <c r="R812" s="10">
        <v>22</v>
      </c>
      <c r="S812" s="11">
        <f t="shared" si="59"/>
        <v>594856.5</v>
      </c>
      <c r="T812" s="12">
        <v>0.09</v>
      </c>
      <c r="U812" s="76" t="str">
        <f>IF(T812&lt;3%,"Low",IF('Main Data'!T812&lt;5%,"Mid",IF('Main Data'!T812&lt;8%,"High","Super")))</f>
        <v>Super</v>
      </c>
      <c r="V812" s="86" t="str">
        <f t="shared" si="60"/>
        <v>Qualified</v>
      </c>
    </row>
    <row r="813" spans="1:22" ht="15.75" customHeight="1" x14ac:dyDescent="0.3">
      <c r="A813" s="9" t="s">
        <v>1676</v>
      </c>
      <c r="B813" s="71">
        <v>43671</v>
      </c>
      <c r="C813" s="10">
        <f t="shared" si="57"/>
        <v>2019</v>
      </c>
      <c r="D813" s="10" t="s">
        <v>1677</v>
      </c>
      <c r="E813" s="10" t="s">
        <v>521</v>
      </c>
      <c r="F813" s="10" t="s">
        <v>71</v>
      </c>
      <c r="G813" s="10" t="s">
        <v>55</v>
      </c>
      <c r="H813" s="10" t="s">
        <v>88</v>
      </c>
      <c r="I813" s="10" t="s">
        <v>57</v>
      </c>
      <c r="J813" s="10" t="s">
        <v>66</v>
      </c>
      <c r="K813" s="10" t="s">
        <v>59</v>
      </c>
      <c r="L813" s="10" t="s">
        <v>67</v>
      </c>
      <c r="M813" s="10" t="s">
        <v>76</v>
      </c>
      <c r="N813" s="71">
        <v>43672</v>
      </c>
      <c r="O813" s="10">
        <v>35850</v>
      </c>
      <c r="P813" s="10">
        <v>63900</v>
      </c>
      <c r="Q813" s="11">
        <f t="shared" si="58"/>
        <v>28050</v>
      </c>
      <c r="R813" s="10">
        <v>34</v>
      </c>
      <c r="S813" s="11">
        <f t="shared" si="59"/>
        <v>2170683</v>
      </c>
      <c r="T813" s="12">
        <v>0.03</v>
      </c>
      <c r="U813" s="76" t="str">
        <f>IF(T813&lt;3%,"Low",IF('Main Data'!T813&lt;5%,"Mid",IF('Main Data'!T813&lt;8%,"High","Super")))</f>
        <v>Mid</v>
      </c>
      <c r="V813" s="86" t="str">
        <f t="shared" si="60"/>
        <v>Qualified</v>
      </c>
    </row>
    <row r="814" spans="1:22" ht="15.75" customHeight="1" x14ac:dyDescent="0.3">
      <c r="A814" s="9" t="s">
        <v>1678</v>
      </c>
      <c r="B814" s="71">
        <v>43673</v>
      </c>
      <c r="C814" s="10">
        <f t="shared" si="57"/>
        <v>2019</v>
      </c>
      <c r="D814" s="10" t="s">
        <v>983</v>
      </c>
      <c r="E814" s="10" t="s">
        <v>169</v>
      </c>
      <c r="F814" s="10" t="s">
        <v>54</v>
      </c>
      <c r="G814" s="10" t="s">
        <v>72</v>
      </c>
      <c r="H814" s="10" t="s">
        <v>65</v>
      </c>
      <c r="I814" s="10" t="s">
        <v>74</v>
      </c>
      <c r="J814" s="10" t="s">
        <v>406</v>
      </c>
      <c r="K814" s="10" t="s">
        <v>81</v>
      </c>
      <c r="L814" s="10" t="s">
        <v>82</v>
      </c>
      <c r="M814" s="10" t="s">
        <v>83</v>
      </c>
      <c r="N814" s="71">
        <v>43675</v>
      </c>
      <c r="O814" s="10">
        <v>4184850</v>
      </c>
      <c r="P814" s="10">
        <v>6749850</v>
      </c>
      <c r="Q814" s="11">
        <f t="shared" si="58"/>
        <v>2565000</v>
      </c>
      <c r="R814" s="10">
        <v>43</v>
      </c>
      <c r="S814" s="11">
        <f t="shared" si="59"/>
        <v>289838559</v>
      </c>
      <c r="T814" s="12">
        <v>0.06</v>
      </c>
      <c r="U814" s="76" t="str">
        <f>IF(T814&lt;3%,"Low",IF('Main Data'!T814&lt;5%,"Mid",IF('Main Data'!T814&lt;8%,"High","Super")))</f>
        <v>High</v>
      </c>
      <c r="V814" s="86" t="str">
        <f t="shared" si="60"/>
        <v>Qualified</v>
      </c>
    </row>
    <row r="815" spans="1:22" ht="15.75" customHeight="1" x14ac:dyDescent="0.3">
      <c r="A815" s="9" t="s">
        <v>1679</v>
      </c>
      <c r="B815" s="71">
        <v>43677</v>
      </c>
      <c r="C815" s="10">
        <f t="shared" si="57"/>
        <v>2019</v>
      </c>
      <c r="D815" s="10" t="s">
        <v>583</v>
      </c>
      <c r="E815" s="10" t="s">
        <v>101</v>
      </c>
      <c r="F815" s="10" t="s">
        <v>71</v>
      </c>
      <c r="G815" s="10" t="s">
        <v>87</v>
      </c>
      <c r="H815" s="10" t="s">
        <v>97</v>
      </c>
      <c r="I815" s="10" t="s">
        <v>92</v>
      </c>
      <c r="J815" s="10" t="s">
        <v>833</v>
      </c>
      <c r="K815" s="10" t="s">
        <v>59</v>
      </c>
      <c r="L815" s="10" t="s">
        <v>67</v>
      </c>
      <c r="M815" s="10" t="s">
        <v>61</v>
      </c>
      <c r="N815" s="71">
        <v>43679</v>
      </c>
      <c r="O815" s="10">
        <v>15750</v>
      </c>
      <c r="P815" s="10">
        <v>29250</v>
      </c>
      <c r="Q815" s="11">
        <f t="shared" si="58"/>
        <v>13500</v>
      </c>
      <c r="R815" s="10">
        <v>23</v>
      </c>
      <c r="S815" s="11">
        <f t="shared" si="59"/>
        <v>670117.5</v>
      </c>
      <c r="T815" s="12">
        <v>0.09</v>
      </c>
      <c r="U815" s="76" t="str">
        <f>IF(T815&lt;3%,"Low",IF('Main Data'!T815&lt;5%,"Mid",IF('Main Data'!T815&lt;8%,"High","Super")))</f>
        <v>Super</v>
      </c>
      <c r="V815" s="86" t="str">
        <f t="shared" si="60"/>
        <v>Qualified</v>
      </c>
    </row>
    <row r="816" spans="1:22" ht="15.75" customHeight="1" x14ac:dyDescent="0.3">
      <c r="A816" s="9" t="s">
        <v>1680</v>
      </c>
      <c r="B816" s="71">
        <v>43678</v>
      </c>
      <c r="C816" s="10">
        <f t="shared" si="57"/>
        <v>2019</v>
      </c>
      <c r="D816" s="10" t="s">
        <v>1681</v>
      </c>
      <c r="E816" s="10" t="s">
        <v>225</v>
      </c>
      <c r="F816" s="10" t="s">
        <v>71</v>
      </c>
      <c r="G816" s="10" t="s">
        <v>72</v>
      </c>
      <c r="H816" s="10" t="s">
        <v>155</v>
      </c>
      <c r="I816" s="10" t="s">
        <v>117</v>
      </c>
      <c r="J816" s="10" t="s">
        <v>480</v>
      </c>
      <c r="K816" s="10" t="s">
        <v>253</v>
      </c>
      <c r="L816" s="10" t="s">
        <v>459</v>
      </c>
      <c r="M816" s="10" t="s">
        <v>61</v>
      </c>
      <c r="N816" s="71">
        <v>43679</v>
      </c>
      <c r="O816" s="10">
        <v>842400</v>
      </c>
      <c r="P816" s="10">
        <v>2054699.9999999998</v>
      </c>
      <c r="Q816" s="11">
        <f t="shared" si="58"/>
        <v>1212299.9999999998</v>
      </c>
      <c r="R816" s="10">
        <v>14</v>
      </c>
      <c r="S816" s="11">
        <f t="shared" si="59"/>
        <v>28765799.999999996</v>
      </c>
      <c r="T816" s="12">
        <v>0</v>
      </c>
      <c r="U816" s="76" t="str">
        <f>IF(T816&lt;3%,"Low",IF('Main Data'!T816&lt;5%,"Mid",IF('Main Data'!T816&lt;8%,"High","Super")))</f>
        <v>Low</v>
      </c>
      <c r="V816" s="86" t="str">
        <f t="shared" si="60"/>
        <v>Qualified</v>
      </c>
    </row>
    <row r="817" spans="1:22" ht="15.75" customHeight="1" x14ac:dyDescent="0.3">
      <c r="A817" s="9" t="s">
        <v>1682</v>
      </c>
      <c r="B817" s="71">
        <v>43678</v>
      </c>
      <c r="C817" s="10">
        <f t="shared" si="57"/>
        <v>2019</v>
      </c>
      <c r="D817" s="10" t="s">
        <v>1681</v>
      </c>
      <c r="E817" s="10" t="s">
        <v>225</v>
      </c>
      <c r="F817" s="10" t="s">
        <v>71</v>
      </c>
      <c r="G817" s="10" t="s">
        <v>72</v>
      </c>
      <c r="H817" s="10" t="s">
        <v>155</v>
      </c>
      <c r="I817" s="10" t="s">
        <v>117</v>
      </c>
      <c r="J817" s="10" t="s">
        <v>468</v>
      </c>
      <c r="K817" s="10" t="s">
        <v>59</v>
      </c>
      <c r="L817" s="10" t="s">
        <v>67</v>
      </c>
      <c r="M817" s="10" t="s">
        <v>61</v>
      </c>
      <c r="N817" s="71">
        <v>43680</v>
      </c>
      <c r="O817" s="10">
        <v>13950</v>
      </c>
      <c r="P817" s="10">
        <v>22200</v>
      </c>
      <c r="Q817" s="11">
        <f t="shared" si="58"/>
        <v>8250</v>
      </c>
      <c r="R817" s="10">
        <v>3</v>
      </c>
      <c r="S817" s="11">
        <f t="shared" si="59"/>
        <v>64380</v>
      </c>
      <c r="T817" s="12">
        <v>0.1</v>
      </c>
      <c r="U817" s="76" t="str">
        <f>IF(T817&lt;3%,"Low",IF('Main Data'!T817&lt;5%,"Mid",IF('Main Data'!T817&lt;8%,"High","Super")))</f>
        <v>Super</v>
      </c>
      <c r="V817" s="86" t="str">
        <f t="shared" si="60"/>
        <v>Not Qualified</v>
      </c>
    </row>
    <row r="818" spans="1:22" ht="15.75" customHeight="1" x14ac:dyDescent="0.3">
      <c r="A818" s="9" t="s">
        <v>1683</v>
      </c>
      <c r="B818" s="71">
        <v>43683</v>
      </c>
      <c r="C818" s="10">
        <f t="shared" si="57"/>
        <v>2019</v>
      </c>
      <c r="D818" s="10" t="s">
        <v>1039</v>
      </c>
      <c r="E818" s="10" t="s">
        <v>572</v>
      </c>
      <c r="F818" s="10" t="s">
        <v>261</v>
      </c>
      <c r="G818" s="10" t="s">
        <v>72</v>
      </c>
      <c r="H818" s="10" t="s">
        <v>146</v>
      </c>
      <c r="I818" s="10" t="s">
        <v>107</v>
      </c>
      <c r="J818" s="10" t="s">
        <v>394</v>
      </c>
      <c r="K818" s="10" t="s">
        <v>59</v>
      </c>
      <c r="L818" s="10" t="s">
        <v>67</v>
      </c>
      <c r="M818" s="10" t="s">
        <v>61</v>
      </c>
      <c r="N818" s="71">
        <v>43684</v>
      </c>
      <c r="O818" s="10">
        <v>3600</v>
      </c>
      <c r="P818" s="10">
        <v>18900</v>
      </c>
      <c r="Q818" s="11">
        <f t="shared" si="58"/>
        <v>15300</v>
      </c>
      <c r="R818" s="10">
        <v>11</v>
      </c>
      <c r="S818" s="11">
        <f t="shared" si="59"/>
        <v>207900</v>
      </c>
      <c r="T818" s="12">
        <v>0</v>
      </c>
      <c r="U818" s="76" t="str">
        <f>IF(T818&lt;3%,"Low",IF('Main Data'!T818&lt;5%,"Mid",IF('Main Data'!T818&lt;8%,"High","Super")))</f>
        <v>Low</v>
      </c>
      <c r="V818" s="86" t="str">
        <f t="shared" si="60"/>
        <v>Qualified</v>
      </c>
    </row>
    <row r="819" spans="1:22" ht="15.75" customHeight="1" x14ac:dyDescent="0.3">
      <c r="A819" s="9" t="s">
        <v>1684</v>
      </c>
      <c r="B819" s="71">
        <v>43683</v>
      </c>
      <c r="C819" s="10">
        <f t="shared" si="57"/>
        <v>2019</v>
      </c>
      <c r="D819" s="10" t="s">
        <v>1685</v>
      </c>
      <c r="E819" s="10" t="s">
        <v>445</v>
      </c>
      <c r="F819" s="10" t="s">
        <v>54</v>
      </c>
      <c r="G819" s="10" t="s">
        <v>55</v>
      </c>
      <c r="H819" s="10" t="s">
        <v>56</v>
      </c>
      <c r="I819" s="10" t="s">
        <v>107</v>
      </c>
      <c r="J819" s="10" t="s">
        <v>238</v>
      </c>
      <c r="K819" s="10" t="s">
        <v>59</v>
      </c>
      <c r="L819" s="10" t="s">
        <v>67</v>
      </c>
      <c r="M819" s="10" t="s">
        <v>61</v>
      </c>
      <c r="N819" s="71">
        <v>43685</v>
      </c>
      <c r="O819" s="10">
        <v>323400</v>
      </c>
      <c r="P819" s="10">
        <v>548250</v>
      </c>
      <c r="Q819" s="11">
        <f t="shared" si="58"/>
        <v>224850</v>
      </c>
      <c r="R819" s="10">
        <v>17</v>
      </c>
      <c r="S819" s="11">
        <f t="shared" si="59"/>
        <v>9270907.5</v>
      </c>
      <c r="T819" s="12">
        <v>0.09</v>
      </c>
      <c r="U819" s="76" t="str">
        <f>IF(T819&lt;3%,"Low",IF('Main Data'!T819&lt;5%,"Mid",IF('Main Data'!T819&lt;8%,"High","Super")))</f>
        <v>Super</v>
      </c>
      <c r="V819" s="86" t="str">
        <f t="shared" si="60"/>
        <v>Qualified</v>
      </c>
    </row>
    <row r="820" spans="1:22" ht="15.75" customHeight="1" x14ac:dyDescent="0.3">
      <c r="A820" s="9" t="s">
        <v>1686</v>
      </c>
      <c r="B820" s="71">
        <v>43683</v>
      </c>
      <c r="C820" s="10">
        <f t="shared" si="57"/>
        <v>2019</v>
      </c>
      <c r="D820" s="10" t="s">
        <v>1243</v>
      </c>
      <c r="E820" s="10" t="s">
        <v>750</v>
      </c>
      <c r="F820" s="10" t="s">
        <v>54</v>
      </c>
      <c r="G820" s="10" t="s">
        <v>87</v>
      </c>
      <c r="H820" s="10" t="s">
        <v>56</v>
      </c>
      <c r="I820" s="10" t="s">
        <v>107</v>
      </c>
      <c r="J820" s="10" t="s">
        <v>151</v>
      </c>
      <c r="K820" s="10" t="s">
        <v>59</v>
      </c>
      <c r="L820" s="10" t="s">
        <v>67</v>
      </c>
      <c r="M820" s="10" t="s">
        <v>61</v>
      </c>
      <c r="N820" s="71">
        <v>43684</v>
      </c>
      <c r="O820" s="10">
        <v>27300</v>
      </c>
      <c r="P820" s="10">
        <v>44700</v>
      </c>
      <c r="Q820" s="11">
        <f t="shared" si="58"/>
        <v>17400</v>
      </c>
      <c r="R820" s="10">
        <v>32</v>
      </c>
      <c r="S820" s="11">
        <f t="shared" si="59"/>
        <v>1429953</v>
      </c>
      <c r="T820" s="12">
        <v>0.01</v>
      </c>
      <c r="U820" s="76" t="str">
        <f>IF(T820&lt;3%,"Low",IF('Main Data'!T820&lt;5%,"Mid",IF('Main Data'!T820&lt;8%,"High","Super")))</f>
        <v>Low</v>
      </c>
      <c r="V820" s="86" t="str">
        <f t="shared" si="60"/>
        <v>Qualified</v>
      </c>
    </row>
    <row r="821" spans="1:22" ht="15.75" customHeight="1" x14ac:dyDescent="0.3">
      <c r="A821" s="9" t="s">
        <v>1687</v>
      </c>
      <c r="B821" s="71">
        <v>43684</v>
      </c>
      <c r="C821" s="10">
        <f t="shared" si="57"/>
        <v>2019</v>
      </c>
      <c r="D821" s="10" t="s">
        <v>1688</v>
      </c>
      <c r="E821" s="10" t="s">
        <v>101</v>
      </c>
      <c r="F821" s="10" t="s">
        <v>71</v>
      </c>
      <c r="G821" s="10" t="s">
        <v>55</v>
      </c>
      <c r="H821" s="10" t="s">
        <v>97</v>
      </c>
      <c r="I821" s="10" t="s">
        <v>57</v>
      </c>
      <c r="J821" s="10" t="s">
        <v>473</v>
      </c>
      <c r="K821" s="10" t="s">
        <v>59</v>
      </c>
      <c r="L821" s="10" t="s">
        <v>60</v>
      </c>
      <c r="M821" s="10" t="s">
        <v>61</v>
      </c>
      <c r="N821" s="71">
        <v>43686</v>
      </c>
      <c r="O821" s="10">
        <v>32700.000000000004</v>
      </c>
      <c r="P821" s="10">
        <v>52800</v>
      </c>
      <c r="Q821" s="11">
        <f t="shared" si="58"/>
        <v>20099.999999999996</v>
      </c>
      <c r="R821" s="10">
        <v>32</v>
      </c>
      <c r="S821" s="11">
        <f t="shared" si="59"/>
        <v>1685904</v>
      </c>
      <c r="T821" s="12">
        <v>7.0000000000000007E-2</v>
      </c>
      <c r="U821" s="76" t="str">
        <f>IF(T821&lt;3%,"Low",IF('Main Data'!T821&lt;5%,"Mid",IF('Main Data'!T821&lt;8%,"High","Super")))</f>
        <v>High</v>
      </c>
      <c r="V821" s="86" t="str">
        <f t="shared" si="60"/>
        <v>Qualified</v>
      </c>
    </row>
    <row r="822" spans="1:22" ht="15.75" customHeight="1" x14ac:dyDescent="0.3">
      <c r="A822" s="9" t="s">
        <v>1689</v>
      </c>
      <c r="B822" s="71">
        <v>43685</v>
      </c>
      <c r="C822" s="10">
        <f t="shared" si="57"/>
        <v>2019</v>
      </c>
      <c r="D822" s="10" t="s">
        <v>1101</v>
      </c>
      <c r="E822" s="10" t="s">
        <v>1102</v>
      </c>
      <c r="F822" s="10" t="s">
        <v>71</v>
      </c>
      <c r="G822" s="10" t="s">
        <v>55</v>
      </c>
      <c r="H822" s="10" t="s">
        <v>73</v>
      </c>
      <c r="I822" s="10" t="s">
        <v>107</v>
      </c>
      <c r="J822" s="10" t="s">
        <v>197</v>
      </c>
      <c r="K822" s="10" t="s">
        <v>81</v>
      </c>
      <c r="L822" s="10" t="s">
        <v>60</v>
      </c>
      <c r="M822" s="10" t="s">
        <v>61</v>
      </c>
      <c r="N822" s="71">
        <v>43686</v>
      </c>
      <c r="O822" s="10">
        <v>124650.00000000001</v>
      </c>
      <c r="P822" s="10">
        <v>239700</v>
      </c>
      <c r="Q822" s="11">
        <f t="shared" si="58"/>
        <v>115049.99999999999</v>
      </c>
      <c r="R822" s="10">
        <v>18</v>
      </c>
      <c r="S822" s="11">
        <f t="shared" si="59"/>
        <v>4290630</v>
      </c>
      <c r="T822" s="12">
        <v>0.1</v>
      </c>
      <c r="U822" s="76" t="str">
        <f>IF(T822&lt;3%,"Low",IF('Main Data'!T822&lt;5%,"Mid",IF('Main Data'!T822&lt;8%,"High","Super")))</f>
        <v>Super</v>
      </c>
      <c r="V822" s="86" t="str">
        <f t="shared" si="60"/>
        <v>Qualified</v>
      </c>
    </row>
    <row r="823" spans="1:22" ht="15.75" customHeight="1" x14ac:dyDescent="0.3">
      <c r="A823" s="9" t="s">
        <v>1690</v>
      </c>
      <c r="B823" s="71">
        <v>43685</v>
      </c>
      <c r="C823" s="10">
        <f t="shared" si="57"/>
        <v>2019</v>
      </c>
      <c r="D823" s="10" t="s">
        <v>1691</v>
      </c>
      <c r="E823" s="10" t="s">
        <v>462</v>
      </c>
      <c r="F823" s="10" t="s">
        <v>71</v>
      </c>
      <c r="G823" s="10" t="s">
        <v>87</v>
      </c>
      <c r="H823" s="10" t="s">
        <v>112</v>
      </c>
      <c r="I823" s="10" t="s">
        <v>117</v>
      </c>
      <c r="J823" s="10" t="s">
        <v>297</v>
      </c>
      <c r="K823" s="10" t="s">
        <v>59</v>
      </c>
      <c r="L823" s="10" t="s">
        <v>67</v>
      </c>
      <c r="M823" s="10" t="s">
        <v>61</v>
      </c>
      <c r="N823" s="71">
        <v>43687</v>
      </c>
      <c r="O823" s="10">
        <v>52200</v>
      </c>
      <c r="P823" s="10">
        <v>81450</v>
      </c>
      <c r="Q823" s="11">
        <f t="shared" si="58"/>
        <v>29250</v>
      </c>
      <c r="R823" s="10">
        <v>37</v>
      </c>
      <c r="S823" s="11">
        <f t="shared" si="59"/>
        <v>3006319.5</v>
      </c>
      <c r="T823" s="12">
        <v>0.09</v>
      </c>
      <c r="U823" s="76" t="str">
        <f>IF(T823&lt;3%,"Low",IF('Main Data'!T823&lt;5%,"Mid",IF('Main Data'!T823&lt;8%,"High","Super")))</f>
        <v>Super</v>
      </c>
      <c r="V823" s="86" t="str">
        <f t="shared" si="60"/>
        <v>Qualified</v>
      </c>
    </row>
    <row r="824" spans="1:22" ht="15.75" customHeight="1" x14ac:dyDescent="0.3">
      <c r="A824" s="9" t="s">
        <v>1692</v>
      </c>
      <c r="B824" s="71">
        <v>43687</v>
      </c>
      <c r="C824" s="10">
        <f t="shared" si="57"/>
        <v>2019</v>
      </c>
      <c r="D824" s="10" t="s">
        <v>1693</v>
      </c>
      <c r="E824" s="10" t="s">
        <v>449</v>
      </c>
      <c r="F824" s="10" t="s">
        <v>54</v>
      </c>
      <c r="G824" s="10" t="s">
        <v>87</v>
      </c>
      <c r="H824" s="10" t="s">
        <v>56</v>
      </c>
      <c r="I824" s="10" t="s">
        <v>57</v>
      </c>
      <c r="J824" s="10" t="s">
        <v>284</v>
      </c>
      <c r="K824" s="10" t="s">
        <v>59</v>
      </c>
      <c r="L824" s="10" t="s">
        <v>60</v>
      </c>
      <c r="M824" s="10" t="s">
        <v>61</v>
      </c>
      <c r="N824" s="71">
        <v>43688</v>
      </c>
      <c r="O824" s="10">
        <v>33750</v>
      </c>
      <c r="P824" s="10">
        <v>55350</v>
      </c>
      <c r="Q824" s="11">
        <f t="shared" si="58"/>
        <v>21600</v>
      </c>
      <c r="R824" s="10">
        <v>46</v>
      </c>
      <c r="S824" s="11">
        <f t="shared" si="59"/>
        <v>2543886</v>
      </c>
      <c r="T824" s="12">
        <v>0.04</v>
      </c>
      <c r="U824" s="76" t="str">
        <f>IF(T824&lt;3%,"Low",IF('Main Data'!T824&lt;5%,"Mid",IF('Main Data'!T824&lt;8%,"High","Super")))</f>
        <v>Mid</v>
      </c>
      <c r="V824" s="86" t="str">
        <f t="shared" si="60"/>
        <v>Qualified</v>
      </c>
    </row>
    <row r="825" spans="1:22" ht="15.75" customHeight="1" x14ac:dyDescent="0.3">
      <c r="A825" s="9" t="s">
        <v>1694</v>
      </c>
      <c r="B825" s="71">
        <v>43691</v>
      </c>
      <c r="C825" s="10">
        <f t="shared" si="57"/>
        <v>2019</v>
      </c>
      <c r="D825" s="10" t="s">
        <v>1472</v>
      </c>
      <c r="E825" s="10" t="s">
        <v>1473</v>
      </c>
      <c r="F825" s="10" t="s">
        <v>261</v>
      </c>
      <c r="G825" s="10" t="s">
        <v>87</v>
      </c>
      <c r="H825" s="10" t="s">
        <v>194</v>
      </c>
      <c r="I825" s="10" t="s">
        <v>107</v>
      </c>
      <c r="J825" s="10" t="s">
        <v>437</v>
      </c>
      <c r="K825" s="10" t="s">
        <v>59</v>
      </c>
      <c r="L825" s="10" t="s">
        <v>60</v>
      </c>
      <c r="M825" s="10" t="s">
        <v>61</v>
      </c>
      <c r="N825" s="71">
        <v>43693</v>
      </c>
      <c r="O825" s="10">
        <v>27600</v>
      </c>
      <c r="P825" s="10">
        <v>43200</v>
      </c>
      <c r="Q825" s="11">
        <f t="shared" si="58"/>
        <v>15600</v>
      </c>
      <c r="R825" s="10">
        <v>45</v>
      </c>
      <c r="S825" s="11">
        <f t="shared" si="59"/>
        <v>1943136</v>
      </c>
      <c r="T825" s="12">
        <v>0.02</v>
      </c>
      <c r="U825" s="76" t="str">
        <f>IF(T825&lt;3%,"Low",IF('Main Data'!T825&lt;5%,"Mid",IF('Main Data'!T825&lt;8%,"High","Super")))</f>
        <v>Low</v>
      </c>
      <c r="V825" s="86" t="str">
        <f t="shared" si="60"/>
        <v>Qualified</v>
      </c>
    </row>
    <row r="826" spans="1:22" ht="15.75" customHeight="1" x14ac:dyDescent="0.3">
      <c r="A826" s="9" t="s">
        <v>1695</v>
      </c>
      <c r="B826" s="71">
        <v>43691</v>
      </c>
      <c r="C826" s="10">
        <f t="shared" si="57"/>
        <v>2019</v>
      </c>
      <c r="D826" s="10" t="s">
        <v>1472</v>
      </c>
      <c r="E826" s="10" t="s">
        <v>1473</v>
      </c>
      <c r="F826" s="10" t="s">
        <v>261</v>
      </c>
      <c r="G826" s="10" t="s">
        <v>87</v>
      </c>
      <c r="H826" s="10" t="s">
        <v>194</v>
      </c>
      <c r="I826" s="10" t="s">
        <v>107</v>
      </c>
      <c r="J826" s="10" t="s">
        <v>419</v>
      </c>
      <c r="K826" s="10" t="s">
        <v>59</v>
      </c>
      <c r="L826" s="10" t="s">
        <v>60</v>
      </c>
      <c r="M826" s="10" t="s">
        <v>61</v>
      </c>
      <c r="N826" s="71">
        <v>43692</v>
      </c>
      <c r="O826" s="10">
        <v>66900</v>
      </c>
      <c r="P826" s="10">
        <v>163350</v>
      </c>
      <c r="Q826" s="11">
        <f t="shared" si="58"/>
        <v>96450</v>
      </c>
      <c r="R826" s="10">
        <v>39</v>
      </c>
      <c r="S826" s="11">
        <f t="shared" si="59"/>
        <v>6360849</v>
      </c>
      <c r="T826" s="12">
        <v>0.06</v>
      </c>
      <c r="U826" s="76" t="str">
        <f>IF(T826&lt;3%,"Low",IF('Main Data'!T826&lt;5%,"Mid",IF('Main Data'!T826&lt;8%,"High","Super")))</f>
        <v>High</v>
      </c>
      <c r="V826" s="86" t="str">
        <f t="shared" si="60"/>
        <v>Qualified</v>
      </c>
    </row>
    <row r="827" spans="1:22" ht="15.75" customHeight="1" x14ac:dyDescent="0.3">
      <c r="A827" s="9" t="s">
        <v>1696</v>
      </c>
      <c r="B827" s="71">
        <v>43692</v>
      </c>
      <c r="C827" s="10">
        <f t="shared" si="57"/>
        <v>2019</v>
      </c>
      <c r="D827" s="10" t="s">
        <v>1104</v>
      </c>
      <c r="E827" s="10" t="s">
        <v>53</v>
      </c>
      <c r="F827" s="10" t="s">
        <v>54</v>
      </c>
      <c r="G827" s="10" t="s">
        <v>55</v>
      </c>
      <c r="H827" s="10" t="s">
        <v>56</v>
      </c>
      <c r="I827" s="10" t="s">
        <v>57</v>
      </c>
      <c r="J827" s="10" t="s">
        <v>252</v>
      </c>
      <c r="K827" s="10" t="s">
        <v>253</v>
      </c>
      <c r="L827" s="10" t="s">
        <v>136</v>
      </c>
      <c r="M827" s="10" t="s">
        <v>61</v>
      </c>
      <c r="N827" s="71">
        <v>43694</v>
      </c>
      <c r="O827" s="10">
        <v>82500</v>
      </c>
      <c r="P827" s="10">
        <v>183300</v>
      </c>
      <c r="Q827" s="11">
        <f t="shared" si="58"/>
        <v>100800</v>
      </c>
      <c r="R827" s="10">
        <v>46</v>
      </c>
      <c r="S827" s="11">
        <f t="shared" si="59"/>
        <v>8420802</v>
      </c>
      <c r="T827" s="12">
        <v>0.06</v>
      </c>
      <c r="U827" s="76" t="str">
        <f>IF(T827&lt;3%,"Low",IF('Main Data'!T827&lt;5%,"Mid",IF('Main Data'!T827&lt;8%,"High","Super")))</f>
        <v>High</v>
      </c>
      <c r="V827" s="86" t="str">
        <f t="shared" si="60"/>
        <v>Qualified</v>
      </c>
    </row>
    <row r="828" spans="1:22" ht="15.75" customHeight="1" x14ac:dyDescent="0.3">
      <c r="A828" s="9" t="s">
        <v>1697</v>
      </c>
      <c r="B828" s="71">
        <v>43692</v>
      </c>
      <c r="C828" s="10">
        <f t="shared" si="57"/>
        <v>2019</v>
      </c>
      <c r="D828" s="10" t="s">
        <v>1104</v>
      </c>
      <c r="E828" s="10" t="s">
        <v>53</v>
      </c>
      <c r="F828" s="10" t="s">
        <v>54</v>
      </c>
      <c r="G828" s="10" t="s">
        <v>55</v>
      </c>
      <c r="H828" s="10" t="s">
        <v>56</v>
      </c>
      <c r="I828" s="10" t="s">
        <v>57</v>
      </c>
      <c r="J828" s="10" t="s">
        <v>446</v>
      </c>
      <c r="K828" s="10" t="s">
        <v>59</v>
      </c>
      <c r="L828" s="10" t="s">
        <v>60</v>
      </c>
      <c r="M828" s="10" t="s">
        <v>61</v>
      </c>
      <c r="N828" s="71">
        <v>43693</v>
      </c>
      <c r="O828" s="10">
        <v>33900</v>
      </c>
      <c r="P828" s="10">
        <v>53700</v>
      </c>
      <c r="Q828" s="11">
        <f t="shared" si="58"/>
        <v>19800</v>
      </c>
      <c r="R828" s="10">
        <v>8</v>
      </c>
      <c r="S828" s="11">
        <f t="shared" si="59"/>
        <v>424767</v>
      </c>
      <c r="T828" s="12">
        <v>0.09</v>
      </c>
      <c r="U828" s="76" t="str">
        <f>IF(T828&lt;3%,"Low",IF('Main Data'!T828&lt;5%,"Mid",IF('Main Data'!T828&lt;8%,"High","Super")))</f>
        <v>Super</v>
      </c>
      <c r="V828" s="86" t="str">
        <f t="shared" si="60"/>
        <v>Not Qualified</v>
      </c>
    </row>
    <row r="829" spans="1:22" ht="15.75" customHeight="1" x14ac:dyDescent="0.3">
      <c r="A829" s="9" t="s">
        <v>1698</v>
      </c>
      <c r="B829" s="71">
        <v>43692</v>
      </c>
      <c r="C829" s="10">
        <f t="shared" si="57"/>
        <v>2019</v>
      </c>
      <c r="D829" s="10" t="s">
        <v>330</v>
      </c>
      <c r="E829" s="10" t="s">
        <v>172</v>
      </c>
      <c r="F829" s="10" t="s">
        <v>54</v>
      </c>
      <c r="G829" s="10" t="s">
        <v>87</v>
      </c>
      <c r="H829" s="10" t="s">
        <v>65</v>
      </c>
      <c r="I829" s="10" t="s">
        <v>107</v>
      </c>
      <c r="J829" s="10" t="s">
        <v>530</v>
      </c>
      <c r="K829" s="10" t="s">
        <v>59</v>
      </c>
      <c r="L829" s="10" t="s">
        <v>136</v>
      </c>
      <c r="M829" s="10" t="s">
        <v>61</v>
      </c>
      <c r="N829" s="71">
        <v>43693</v>
      </c>
      <c r="O829" s="10">
        <v>37500</v>
      </c>
      <c r="P829" s="10">
        <v>85200</v>
      </c>
      <c r="Q829" s="11">
        <f t="shared" si="58"/>
        <v>47700</v>
      </c>
      <c r="R829" s="10">
        <v>25</v>
      </c>
      <c r="S829" s="11">
        <f t="shared" si="59"/>
        <v>2121480</v>
      </c>
      <c r="T829" s="12">
        <v>0.1</v>
      </c>
      <c r="U829" s="76" t="str">
        <f>IF(T829&lt;3%,"Low",IF('Main Data'!T829&lt;5%,"Mid",IF('Main Data'!T829&lt;8%,"High","Super")))</f>
        <v>Super</v>
      </c>
      <c r="V829" s="86" t="str">
        <f t="shared" si="60"/>
        <v>Qualified</v>
      </c>
    </row>
    <row r="830" spans="1:22" ht="15.75" customHeight="1" x14ac:dyDescent="0.3">
      <c r="A830" s="9" t="s">
        <v>1699</v>
      </c>
      <c r="B830" s="71">
        <v>43695</v>
      </c>
      <c r="C830" s="10">
        <f t="shared" si="57"/>
        <v>2019</v>
      </c>
      <c r="D830" s="10" t="s">
        <v>1700</v>
      </c>
      <c r="E830" s="10" t="s">
        <v>279</v>
      </c>
      <c r="F830" s="10" t="s">
        <v>71</v>
      </c>
      <c r="G830" s="10" t="s">
        <v>55</v>
      </c>
      <c r="H830" s="10" t="s">
        <v>155</v>
      </c>
      <c r="I830" s="10" t="s">
        <v>117</v>
      </c>
      <c r="J830" s="10" t="s">
        <v>58</v>
      </c>
      <c r="K830" s="10" t="s">
        <v>59</v>
      </c>
      <c r="L830" s="10" t="s">
        <v>60</v>
      </c>
      <c r="M830" s="10" t="s">
        <v>61</v>
      </c>
      <c r="N830" s="71">
        <v>43697</v>
      </c>
      <c r="O830" s="10">
        <v>52800</v>
      </c>
      <c r="P830" s="10">
        <v>83700</v>
      </c>
      <c r="Q830" s="11">
        <f t="shared" si="58"/>
        <v>30900</v>
      </c>
      <c r="R830" s="10">
        <v>13</v>
      </c>
      <c r="S830" s="11">
        <f t="shared" si="59"/>
        <v>1083078</v>
      </c>
      <c r="T830" s="12">
        <v>0.06</v>
      </c>
      <c r="U830" s="76" t="str">
        <f>IF(T830&lt;3%,"Low",IF('Main Data'!T830&lt;5%,"Mid",IF('Main Data'!T830&lt;8%,"High","Super")))</f>
        <v>High</v>
      </c>
      <c r="V830" s="86" t="str">
        <f t="shared" si="60"/>
        <v>Qualified</v>
      </c>
    </row>
    <row r="831" spans="1:22" ht="15.75" customHeight="1" x14ac:dyDescent="0.3">
      <c r="A831" s="9" t="s">
        <v>1701</v>
      </c>
      <c r="B831" s="71">
        <v>43698</v>
      </c>
      <c r="C831" s="10">
        <f t="shared" si="57"/>
        <v>2019</v>
      </c>
      <c r="D831" s="10" t="s">
        <v>868</v>
      </c>
      <c r="E831" s="10" t="s">
        <v>279</v>
      </c>
      <c r="F831" s="10" t="s">
        <v>71</v>
      </c>
      <c r="G831" s="10" t="s">
        <v>72</v>
      </c>
      <c r="H831" s="10" t="s">
        <v>155</v>
      </c>
      <c r="I831" s="10" t="s">
        <v>92</v>
      </c>
      <c r="J831" s="10" t="s">
        <v>426</v>
      </c>
      <c r="K831" s="10" t="s">
        <v>59</v>
      </c>
      <c r="L831" s="10" t="s">
        <v>67</v>
      </c>
      <c r="M831" s="10" t="s">
        <v>61</v>
      </c>
      <c r="N831" s="71">
        <v>43702</v>
      </c>
      <c r="O831" s="10">
        <v>29250</v>
      </c>
      <c r="P831" s="10">
        <v>59700</v>
      </c>
      <c r="Q831" s="11">
        <f t="shared" si="58"/>
        <v>30450</v>
      </c>
      <c r="R831" s="10">
        <v>27</v>
      </c>
      <c r="S831" s="11">
        <f t="shared" si="59"/>
        <v>1608318</v>
      </c>
      <c r="T831" s="12">
        <v>0.06</v>
      </c>
      <c r="U831" s="76" t="str">
        <f>IF(T831&lt;3%,"Low",IF('Main Data'!T831&lt;5%,"Mid",IF('Main Data'!T831&lt;8%,"High","Super")))</f>
        <v>High</v>
      </c>
      <c r="V831" s="86" t="str">
        <f t="shared" si="60"/>
        <v>Qualified</v>
      </c>
    </row>
    <row r="832" spans="1:22" ht="15.75" customHeight="1" x14ac:dyDescent="0.3">
      <c r="A832" s="9" t="s">
        <v>1702</v>
      </c>
      <c r="B832" s="71">
        <v>43698</v>
      </c>
      <c r="C832" s="10">
        <f t="shared" si="57"/>
        <v>2019</v>
      </c>
      <c r="D832" s="10" t="s">
        <v>1628</v>
      </c>
      <c r="E832" s="10" t="s">
        <v>1363</v>
      </c>
      <c r="F832" s="10" t="s">
        <v>71</v>
      </c>
      <c r="G832" s="10" t="s">
        <v>72</v>
      </c>
      <c r="H832" s="10" t="s">
        <v>122</v>
      </c>
      <c r="I832" s="10" t="s">
        <v>92</v>
      </c>
      <c r="J832" s="10" t="s">
        <v>130</v>
      </c>
      <c r="K832" s="10" t="s">
        <v>59</v>
      </c>
      <c r="L832" s="10" t="s">
        <v>67</v>
      </c>
      <c r="M832" s="10" t="s">
        <v>61</v>
      </c>
      <c r="N832" s="71">
        <v>43698</v>
      </c>
      <c r="O832" s="10">
        <v>10650</v>
      </c>
      <c r="P832" s="10">
        <v>17100</v>
      </c>
      <c r="Q832" s="11">
        <f t="shared" si="58"/>
        <v>6450</v>
      </c>
      <c r="R832" s="10">
        <v>20</v>
      </c>
      <c r="S832" s="11">
        <f t="shared" si="59"/>
        <v>340461</v>
      </c>
      <c r="T832" s="12">
        <v>0.09</v>
      </c>
      <c r="U832" s="76" t="str">
        <f>IF(T832&lt;3%,"Low",IF('Main Data'!T832&lt;5%,"Mid",IF('Main Data'!T832&lt;8%,"High","Super")))</f>
        <v>Super</v>
      </c>
      <c r="V832" s="86" t="str">
        <f t="shared" si="60"/>
        <v>Qualified</v>
      </c>
    </row>
    <row r="833" spans="1:22" ht="15.75" customHeight="1" x14ac:dyDescent="0.3">
      <c r="A833" s="9" t="s">
        <v>1703</v>
      </c>
      <c r="B833" s="71">
        <v>43699</v>
      </c>
      <c r="C833" s="10">
        <f t="shared" si="57"/>
        <v>2019</v>
      </c>
      <c r="D833" s="10" t="s">
        <v>578</v>
      </c>
      <c r="E833" s="10" t="s">
        <v>579</v>
      </c>
      <c r="F833" s="10" t="s">
        <v>71</v>
      </c>
      <c r="G833" s="10" t="s">
        <v>72</v>
      </c>
      <c r="H833" s="10" t="s">
        <v>73</v>
      </c>
      <c r="I833" s="10" t="s">
        <v>57</v>
      </c>
      <c r="J833" s="10" t="s">
        <v>854</v>
      </c>
      <c r="K833" s="10" t="s">
        <v>59</v>
      </c>
      <c r="L833" s="10" t="s">
        <v>60</v>
      </c>
      <c r="M833" s="10" t="s">
        <v>61</v>
      </c>
      <c r="N833" s="71">
        <v>43701</v>
      </c>
      <c r="O833" s="10">
        <v>1263300</v>
      </c>
      <c r="P833" s="10">
        <v>3158250</v>
      </c>
      <c r="Q833" s="11">
        <f t="shared" si="58"/>
        <v>1894950</v>
      </c>
      <c r="R833" s="10">
        <v>4</v>
      </c>
      <c r="S833" s="11">
        <f t="shared" si="59"/>
        <v>12475087.5</v>
      </c>
      <c r="T833" s="12">
        <v>0.05</v>
      </c>
      <c r="U833" s="76" t="str">
        <f>IF(T833&lt;3%,"Low",IF('Main Data'!T833&lt;5%,"Mid",IF('Main Data'!T833&lt;8%,"High","Super")))</f>
        <v>High</v>
      </c>
      <c r="V833" s="86" t="str">
        <f t="shared" si="60"/>
        <v>Qualified</v>
      </c>
    </row>
    <row r="834" spans="1:22" ht="15.75" customHeight="1" x14ac:dyDescent="0.3">
      <c r="A834" s="9" t="s">
        <v>1704</v>
      </c>
      <c r="B834" s="71">
        <v>43700</v>
      </c>
      <c r="C834" s="10">
        <f t="shared" si="57"/>
        <v>2019</v>
      </c>
      <c r="D834" s="10" t="s">
        <v>351</v>
      </c>
      <c r="E834" s="10" t="s">
        <v>352</v>
      </c>
      <c r="F834" s="10" t="s">
        <v>261</v>
      </c>
      <c r="G834" s="10" t="s">
        <v>72</v>
      </c>
      <c r="H834" s="10" t="s">
        <v>112</v>
      </c>
      <c r="I834" s="10" t="s">
        <v>107</v>
      </c>
      <c r="J834" s="10" t="s">
        <v>162</v>
      </c>
      <c r="K834" s="10" t="s">
        <v>59</v>
      </c>
      <c r="L834" s="10" t="s">
        <v>60</v>
      </c>
      <c r="M834" s="10" t="s">
        <v>61</v>
      </c>
      <c r="N834" s="71">
        <v>43702</v>
      </c>
      <c r="O834" s="10">
        <v>52800</v>
      </c>
      <c r="P834" s="10">
        <v>85200</v>
      </c>
      <c r="Q834" s="11">
        <f t="shared" si="58"/>
        <v>32400</v>
      </c>
      <c r="R834" s="10">
        <v>34</v>
      </c>
      <c r="S834" s="11">
        <f t="shared" si="59"/>
        <v>2891688</v>
      </c>
      <c r="T834" s="12">
        <v>0.06</v>
      </c>
      <c r="U834" s="76" t="str">
        <f>IF(T834&lt;3%,"Low",IF('Main Data'!T834&lt;5%,"Mid",IF('Main Data'!T834&lt;8%,"High","Super")))</f>
        <v>High</v>
      </c>
      <c r="V834" s="86" t="str">
        <f t="shared" si="60"/>
        <v>Qualified</v>
      </c>
    </row>
    <row r="835" spans="1:22" ht="15.75" customHeight="1" x14ac:dyDescent="0.3">
      <c r="A835" s="9" t="s">
        <v>1705</v>
      </c>
      <c r="B835" s="71">
        <v>43702</v>
      </c>
      <c r="C835" s="10">
        <f t="shared" si="57"/>
        <v>2019</v>
      </c>
      <c r="D835" s="10" t="s">
        <v>907</v>
      </c>
      <c r="E835" s="10" t="s">
        <v>340</v>
      </c>
      <c r="F835" s="10" t="s">
        <v>54</v>
      </c>
      <c r="G835" s="10" t="s">
        <v>72</v>
      </c>
      <c r="H835" s="10" t="s">
        <v>65</v>
      </c>
      <c r="I835" s="10" t="s">
        <v>74</v>
      </c>
      <c r="J835" s="10" t="s">
        <v>473</v>
      </c>
      <c r="K835" s="10" t="s">
        <v>59</v>
      </c>
      <c r="L835" s="10" t="s">
        <v>60</v>
      </c>
      <c r="M835" s="10" t="s">
        <v>61</v>
      </c>
      <c r="N835" s="71">
        <v>43704</v>
      </c>
      <c r="O835" s="10">
        <v>32700.000000000004</v>
      </c>
      <c r="P835" s="10">
        <v>52800</v>
      </c>
      <c r="Q835" s="11">
        <f t="shared" si="58"/>
        <v>20099.999999999996</v>
      </c>
      <c r="R835" s="10">
        <v>42</v>
      </c>
      <c r="S835" s="11">
        <f t="shared" si="59"/>
        <v>2215488</v>
      </c>
      <c r="T835" s="12">
        <v>0.04</v>
      </c>
      <c r="U835" s="76" t="str">
        <f>IF(T835&lt;3%,"Low",IF('Main Data'!T835&lt;5%,"Mid",IF('Main Data'!T835&lt;8%,"High","Super")))</f>
        <v>Mid</v>
      </c>
      <c r="V835" s="86" t="str">
        <f t="shared" si="60"/>
        <v>Qualified</v>
      </c>
    </row>
    <row r="836" spans="1:22" ht="15.75" customHeight="1" x14ac:dyDescent="0.3">
      <c r="A836" s="9" t="s">
        <v>1706</v>
      </c>
      <c r="B836" s="71">
        <v>43704</v>
      </c>
      <c r="C836" s="10">
        <f t="shared" si="57"/>
        <v>2019</v>
      </c>
      <c r="D836" s="10" t="s">
        <v>969</v>
      </c>
      <c r="E836" s="10" t="s">
        <v>826</v>
      </c>
      <c r="F836" s="10" t="s">
        <v>71</v>
      </c>
      <c r="G836" s="10" t="s">
        <v>72</v>
      </c>
      <c r="H836" s="10" t="s">
        <v>304</v>
      </c>
      <c r="I836" s="10" t="s">
        <v>107</v>
      </c>
      <c r="J836" s="10" t="s">
        <v>611</v>
      </c>
      <c r="K836" s="10" t="s">
        <v>59</v>
      </c>
      <c r="L836" s="10" t="s">
        <v>60</v>
      </c>
      <c r="M836" s="10" t="s">
        <v>61</v>
      </c>
      <c r="N836" s="71">
        <v>43706</v>
      </c>
      <c r="O836" s="10">
        <v>34350</v>
      </c>
      <c r="P836" s="10">
        <v>55350</v>
      </c>
      <c r="Q836" s="11">
        <f t="shared" si="58"/>
        <v>21000</v>
      </c>
      <c r="R836" s="10">
        <v>47</v>
      </c>
      <c r="S836" s="11">
        <f t="shared" si="59"/>
        <v>2598682.5</v>
      </c>
      <c r="T836" s="12">
        <v>0.05</v>
      </c>
      <c r="U836" s="76" t="str">
        <f>IF(T836&lt;3%,"Low",IF('Main Data'!T836&lt;5%,"Mid",IF('Main Data'!T836&lt;8%,"High","Super")))</f>
        <v>High</v>
      </c>
      <c r="V836" s="86" t="str">
        <f t="shared" si="60"/>
        <v>Qualified</v>
      </c>
    </row>
    <row r="837" spans="1:22" ht="15.75" customHeight="1" x14ac:dyDescent="0.3">
      <c r="A837" s="9" t="s">
        <v>1707</v>
      </c>
      <c r="B837" s="71">
        <v>43704</v>
      </c>
      <c r="C837" s="10">
        <f t="shared" ref="C837:C900" si="61">YEAR(B837)</f>
        <v>2019</v>
      </c>
      <c r="D837" s="10" t="s">
        <v>1034</v>
      </c>
      <c r="E837" s="10" t="s">
        <v>813</v>
      </c>
      <c r="F837" s="10" t="s">
        <v>54</v>
      </c>
      <c r="G837" s="10" t="s">
        <v>106</v>
      </c>
      <c r="H837" s="10" t="s">
        <v>65</v>
      </c>
      <c r="I837" s="10" t="s">
        <v>107</v>
      </c>
      <c r="J837" s="10" t="s">
        <v>355</v>
      </c>
      <c r="K837" s="10" t="s">
        <v>59</v>
      </c>
      <c r="L837" s="10" t="s">
        <v>60</v>
      </c>
      <c r="M837" s="10" t="s">
        <v>61</v>
      </c>
      <c r="N837" s="71">
        <v>43706</v>
      </c>
      <c r="O837" s="10">
        <v>19950</v>
      </c>
      <c r="P837" s="10">
        <v>31200</v>
      </c>
      <c r="Q837" s="11">
        <f t="shared" ref="Q837:Q900" si="62">P837-O837</f>
        <v>11250</v>
      </c>
      <c r="R837" s="10">
        <v>43</v>
      </c>
      <c r="S837" s="11">
        <f t="shared" ref="S837:S900" si="63">(R837*P837)-(P837*T837)</f>
        <v>1340040</v>
      </c>
      <c r="T837" s="12">
        <v>0.05</v>
      </c>
      <c r="U837" s="76" t="str">
        <f>IF(T837&lt;3%,"Low",IF('Main Data'!T837&lt;5%,"Mid",IF('Main Data'!T837&lt;8%,"High","Super")))</f>
        <v>High</v>
      </c>
      <c r="V837" s="86" t="str">
        <f t="shared" ref="V837:V900" si="64">IF(OR(R837&gt;10,S837&gt;2000000),"Qualified","Not Qualified")</f>
        <v>Qualified</v>
      </c>
    </row>
    <row r="838" spans="1:22" ht="15.75" customHeight="1" x14ac:dyDescent="0.3">
      <c r="A838" s="13" t="s">
        <v>1707</v>
      </c>
      <c r="B838" s="71">
        <v>43707</v>
      </c>
      <c r="C838" s="10">
        <f t="shared" si="61"/>
        <v>2019</v>
      </c>
      <c r="D838" s="10" t="s">
        <v>1708</v>
      </c>
      <c r="E838" s="10" t="s">
        <v>358</v>
      </c>
      <c r="F838" s="10" t="s">
        <v>71</v>
      </c>
      <c r="G838" s="10" t="s">
        <v>106</v>
      </c>
      <c r="H838" s="10" t="s">
        <v>73</v>
      </c>
      <c r="I838" s="10" t="s">
        <v>57</v>
      </c>
      <c r="J838" s="10" t="s">
        <v>388</v>
      </c>
      <c r="K838" s="10" t="s">
        <v>59</v>
      </c>
      <c r="L838" s="10" t="s">
        <v>67</v>
      </c>
      <c r="M838" s="10" t="s">
        <v>61</v>
      </c>
      <c r="N838" s="71">
        <v>43708</v>
      </c>
      <c r="O838" s="10">
        <v>58200</v>
      </c>
      <c r="P838" s="10">
        <v>97050</v>
      </c>
      <c r="Q838" s="11">
        <f t="shared" si="62"/>
        <v>38850</v>
      </c>
      <c r="R838" s="10">
        <v>7</v>
      </c>
      <c r="S838" s="11">
        <f t="shared" si="63"/>
        <v>677409</v>
      </c>
      <c r="T838" s="12">
        <v>0.02</v>
      </c>
      <c r="U838" s="76" t="str">
        <f>IF(T838&lt;3%,"Low",IF('Main Data'!T838&lt;5%,"Mid",IF('Main Data'!T838&lt;8%,"High","Super")))</f>
        <v>Low</v>
      </c>
      <c r="V838" s="86" t="str">
        <f t="shared" si="64"/>
        <v>Not Qualified</v>
      </c>
    </row>
    <row r="839" spans="1:22" ht="15.75" customHeight="1" x14ac:dyDescent="0.3">
      <c r="A839" s="9" t="s">
        <v>1709</v>
      </c>
      <c r="B839" s="71">
        <v>43708</v>
      </c>
      <c r="C839" s="10">
        <f t="shared" si="61"/>
        <v>2019</v>
      </c>
      <c r="D839" s="10" t="s">
        <v>1710</v>
      </c>
      <c r="E839" s="10" t="s">
        <v>334</v>
      </c>
      <c r="F839" s="10" t="s">
        <v>54</v>
      </c>
      <c r="G839" s="10" t="s">
        <v>72</v>
      </c>
      <c r="H839" s="10" t="s">
        <v>65</v>
      </c>
      <c r="I839" s="10" t="s">
        <v>107</v>
      </c>
      <c r="J839" s="10" t="s">
        <v>546</v>
      </c>
      <c r="K839" s="10" t="s">
        <v>59</v>
      </c>
      <c r="L839" s="10" t="s">
        <v>60</v>
      </c>
      <c r="M839" s="10" t="s">
        <v>61</v>
      </c>
      <c r="N839" s="71">
        <v>43710</v>
      </c>
      <c r="O839" s="10">
        <v>224250</v>
      </c>
      <c r="P839" s="10">
        <v>521399.99999999994</v>
      </c>
      <c r="Q839" s="11">
        <f t="shared" si="62"/>
        <v>297149.99999999994</v>
      </c>
      <c r="R839" s="10">
        <v>8</v>
      </c>
      <c r="S839" s="11">
        <f t="shared" si="63"/>
        <v>4171199.9999999995</v>
      </c>
      <c r="T839" s="12">
        <v>0</v>
      </c>
      <c r="U839" s="76" t="str">
        <f>IF(T839&lt;3%,"Low",IF('Main Data'!T839&lt;5%,"Mid",IF('Main Data'!T839&lt;8%,"High","Super")))</f>
        <v>Low</v>
      </c>
      <c r="V839" s="86" t="str">
        <f t="shared" si="64"/>
        <v>Qualified</v>
      </c>
    </row>
    <row r="840" spans="1:22" ht="15.75" customHeight="1" x14ac:dyDescent="0.3">
      <c r="A840" s="9" t="s">
        <v>1711</v>
      </c>
      <c r="B840" s="71">
        <v>43709</v>
      </c>
      <c r="C840" s="10">
        <f t="shared" si="61"/>
        <v>2019</v>
      </c>
      <c r="D840" s="10" t="s">
        <v>1712</v>
      </c>
      <c r="E840" s="10" t="s">
        <v>1713</v>
      </c>
      <c r="F840" s="10" t="s">
        <v>71</v>
      </c>
      <c r="G840" s="10" t="s">
        <v>55</v>
      </c>
      <c r="H840" s="10" t="s">
        <v>134</v>
      </c>
      <c r="I840" s="10" t="s">
        <v>117</v>
      </c>
      <c r="J840" s="10" t="s">
        <v>629</v>
      </c>
      <c r="K840" s="10" t="s">
        <v>59</v>
      </c>
      <c r="L840" s="10" t="s">
        <v>67</v>
      </c>
      <c r="M840" s="10" t="s">
        <v>61</v>
      </c>
      <c r="N840" s="71">
        <v>43710</v>
      </c>
      <c r="O840" s="10">
        <v>26400</v>
      </c>
      <c r="P840" s="10">
        <v>44100</v>
      </c>
      <c r="Q840" s="11">
        <f t="shared" si="62"/>
        <v>17700</v>
      </c>
      <c r="R840" s="10">
        <v>31</v>
      </c>
      <c r="S840" s="11">
        <f t="shared" si="63"/>
        <v>1365336</v>
      </c>
      <c r="T840" s="12">
        <v>0.04</v>
      </c>
      <c r="U840" s="76" t="str">
        <f>IF(T840&lt;3%,"Low",IF('Main Data'!T840&lt;5%,"Mid",IF('Main Data'!T840&lt;8%,"High","Super")))</f>
        <v>Mid</v>
      </c>
      <c r="V840" s="86" t="str">
        <f t="shared" si="64"/>
        <v>Qualified</v>
      </c>
    </row>
    <row r="841" spans="1:22" ht="15.75" customHeight="1" x14ac:dyDescent="0.3">
      <c r="A841" s="9" t="s">
        <v>1714</v>
      </c>
      <c r="B841" s="71">
        <v>43711</v>
      </c>
      <c r="C841" s="10">
        <f t="shared" si="61"/>
        <v>2019</v>
      </c>
      <c r="D841" s="10" t="s">
        <v>1715</v>
      </c>
      <c r="E841" s="10" t="s">
        <v>245</v>
      </c>
      <c r="F841" s="10" t="s">
        <v>71</v>
      </c>
      <c r="G841" s="10" t="s">
        <v>72</v>
      </c>
      <c r="H841" s="10" t="s">
        <v>146</v>
      </c>
      <c r="I841" s="10" t="s">
        <v>74</v>
      </c>
      <c r="J841" s="10" t="s">
        <v>252</v>
      </c>
      <c r="K841" s="10" t="s">
        <v>253</v>
      </c>
      <c r="L841" s="10" t="s">
        <v>136</v>
      </c>
      <c r="M841" s="10" t="s">
        <v>61</v>
      </c>
      <c r="N841" s="71">
        <v>43712</v>
      </c>
      <c r="O841" s="10">
        <v>82500</v>
      </c>
      <c r="P841" s="10">
        <v>183300</v>
      </c>
      <c r="Q841" s="11">
        <f t="shared" si="62"/>
        <v>100800</v>
      </c>
      <c r="R841" s="10">
        <v>10</v>
      </c>
      <c r="S841" s="11">
        <f t="shared" si="63"/>
        <v>1831167</v>
      </c>
      <c r="T841" s="12">
        <v>0.01</v>
      </c>
      <c r="U841" s="76" t="str">
        <f>IF(T841&lt;3%,"Low",IF('Main Data'!T841&lt;5%,"Mid",IF('Main Data'!T841&lt;8%,"High","Super")))</f>
        <v>Low</v>
      </c>
      <c r="V841" s="86" t="str">
        <f t="shared" si="64"/>
        <v>Not Qualified</v>
      </c>
    </row>
    <row r="842" spans="1:22" ht="15.75" customHeight="1" x14ac:dyDescent="0.3">
      <c r="A842" s="9" t="s">
        <v>1716</v>
      </c>
      <c r="B842" s="71">
        <v>43711</v>
      </c>
      <c r="C842" s="10">
        <f t="shared" si="61"/>
        <v>2019</v>
      </c>
      <c r="D842" s="10" t="s">
        <v>417</v>
      </c>
      <c r="E842" s="10" t="s">
        <v>418</v>
      </c>
      <c r="F842" s="10" t="s">
        <v>261</v>
      </c>
      <c r="G842" s="10" t="s">
        <v>106</v>
      </c>
      <c r="H842" s="10" t="s">
        <v>97</v>
      </c>
      <c r="I842" s="10" t="s">
        <v>74</v>
      </c>
      <c r="J842" s="10" t="s">
        <v>761</v>
      </c>
      <c r="K842" s="10" t="s">
        <v>59</v>
      </c>
      <c r="L842" s="10" t="s">
        <v>60</v>
      </c>
      <c r="M842" s="10" t="s">
        <v>61</v>
      </c>
      <c r="N842" s="71">
        <v>43711</v>
      </c>
      <c r="O842" s="10">
        <v>781050</v>
      </c>
      <c r="P842" s="10">
        <v>1259700</v>
      </c>
      <c r="Q842" s="11">
        <f t="shared" si="62"/>
        <v>478650</v>
      </c>
      <c r="R842" s="10">
        <v>46</v>
      </c>
      <c r="S842" s="11">
        <f t="shared" si="63"/>
        <v>57870618</v>
      </c>
      <c r="T842" s="12">
        <v>0.06</v>
      </c>
      <c r="U842" s="76" t="str">
        <f>IF(T842&lt;3%,"Low",IF('Main Data'!T842&lt;5%,"Mid",IF('Main Data'!T842&lt;8%,"High","Super")))</f>
        <v>High</v>
      </c>
      <c r="V842" s="86" t="str">
        <f t="shared" si="64"/>
        <v>Qualified</v>
      </c>
    </row>
    <row r="843" spans="1:22" ht="15.75" customHeight="1" x14ac:dyDescent="0.3">
      <c r="A843" s="9" t="s">
        <v>1717</v>
      </c>
      <c r="B843" s="71">
        <v>43711</v>
      </c>
      <c r="C843" s="10">
        <f t="shared" si="61"/>
        <v>2019</v>
      </c>
      <c r="D843" s="10" t="s">
        <v>992</v>
      </c>
      <c r="E843" s="10" t="s">
        <v>145</v>
      </c>
      <c r="F843" s="10" t="s">
        <v>71</v>
      </c>
      <c r="G843" s="10" t="s">
        <v>72</v>
      </c>
      <c r="H843" s="10" t="s">
        <v>146</v>
      </c>
      <c r="I843" s="10" t="s">
        <v>74</v>
      </c>
      <c r="J843" s="10" t="s">
        <v>546</v>
      </c>
      <c r="K843" s="10" t="s">
        <v>59</v>
      </c>
      <c r="L843" s="10" t="s">
        <v>60</v>
      </c>
      <c r="M843" s="10" t="s">
        <v>61</v>
      </c>
      <c r="N843" s="71">
        <v>43712</v>
      </c>
      <c r="O843" s="10">
        <v>224250</v>
      </c>
      <c r="P843" s="10">
        <v>521399.99999999994</v>
      </c>
      <c r="Q843" s="11">
        <f t="shared" si="62"/>
        <v>297149.99999999994</v>
      </c>
      <c r="R843" s="10">
        <v>47</v>
      </c>
      <c r="S843" s="11">
        <f t="shared" si="63"/>
        <v>24458873.999999996</v>
      </c>
      <c r="T843" s="12">
        <v>0.09</v>
      </c>
      <c r="U843" s="76" t="str">
        <f>IF(T843&lt;3%,"Low",IF('Main Data'!T843&lt;5%,"Mid",IF('Main Data'!T843&lt;8%,"High","Super")))</f>
        <v>Super</v>
      </c>
      <c r="V843" s="86" t="str">
        <f t="shared" si="64"/>
        <v>Qualified</v>
      </c>
    </row>
    <row r="844" spans="1:22" ht="15.75" customHeight="1" x14ac:dyDescent="0.3">
      <c r="A844" s="9" t="s">
        <v>1718</v>
      </c>
      <c r="B844" s="71">
        <v>43712</v>
      </c>
      <c r="C844" s="10">
        <f t="shared" si="61"/>
        <v>2019</v>
      </c>
      <c r="D844" s="10" t="s">
        <v>259</v>
      </c>
      <c r="E844" s="10" t="s">
        <v>260</v>
      </c>
      <c r="F844" s="10" t="s">
        <v>261</v>
      </c>
      <c r="G844" s="10" t="s">
        <v>72</v>
      </c>
      <c r="H844" s="10" t="s">
        <v>146</v>
      </c>
      <c r="I844" s="10" t="s">
        <v>117</v>
      </c>
      <c r="J844" s="10" t="s">
        <v>419</v>
      </c>
      <c r="K844" s="10" t="s">
        <v>59</v>
      </c>
      <c r="L844" s="10" t="s">
        <v>60</v>
      </c>
      <c r="M844" s="10" t="s">
        <v>61</v>
      </c>
      <c r="N844" s="71">
        <v>43714</v>
      </c>
      <c r="O844" s="10">
        <v>66900</v>
      </c>
      <c r="P844" s="10">
        <v>163350</v>
      </c>
      <c r="Q844" s="11">
        <f t="shared" si="62"/>
        <v>96450</v>
      </c>
      <c r="R844" s="10">
        <v>1</v>
      </c>
      <c r="S844" s="11">
        <f t="shared" si="63"/>
        <v>163350</v>
      </c>
      <c r="T844" s="12">
        <v>0</v>
      </c>
      <c r="U844" s="76" t="str">
        <f>IF(T844&lt;3%,"Low",IF('Main Data'!T844&lt;5%,"Mid",IF('Main Data'!T844&lt;8%,"High","Super")))</f>
        <v>Low</v>
      </c>
      <c r="V844" s="86" t="str">
        <f t="shared" si="64"/>
        <v>Not Qualified</v>
      </c>
    </row>
    <row r="845" spans="1:22" ht="15.75" customHeight="1" x14ac:dyDescent="0.3">
      <c r="A845" s="9" t="s">
        <v>1719</v>
      </c>
      <c r="B845" s="71">
        <v>43712</v>
      </c>
      <c r="C845" s="10">
        <f t="shared" si="61"/>
        <v>2019</v>
      </c>
      <c r="D845" s="10" t="s">
        <v>1515</v>
      </c>
      <c r="E845" s="10" t="s">
        <v>521</v>
      </c>
      <c r="F845" s="10" t="s">
        <v>71</v>
      </c>
      <c r="G845" s="10" t="s">
        <v>55</v>
      </c>
      <c r="H845" s="10" t="s">
        <v>88</v>
      </c>
      <c r="I845" s="10" t="s">
        <v>107</v>
      </c>
      <c r="J845" s="10" t="s">
        <v>265</v>
      </c>
      <c r="K845" s="10" t="s">
        <v>59</v>
      </c>
      <c r="L845" s="10" t="s">
        <v>60</v>
      </c>
      <c r="M845" s="10" t="s">
        <v>61</v>
      </c>
      <c r="N845" s="71">
        <v>43713</v>
      </c>
      <c r="O845" s="10">
        <v>17700</v>
      </c>
      <c r="P845" s="10">
        <v>28200</v>
      </c>
      <c r="Q845" s="11">
        <f t="shared" si="62"/>
        <v>10500</v>
      </c>
      <c r="R845" s="10">
        <v>22</v>
      </c>
      <c r="S845" s="11">
        <f t="shared" si="63"/>
        <v>617862</v>
      </c>
      <c r="T845" s="12">
        <v>0.09</v>
      </c>
      <c r="U845" s="76" t="str">
        <f>IF(T845&lt;3%,"Low",IF('Main Data'!T845&lt;5%,"Mid",IF('Main Data'!T845&lt;8%,"High","Super")))</f>
        <v>Super</v>
      </c>
      <c r="V845" s="86" t="str">
        <f t="shared" si="64"/>
        <v>Qualified</v>
      </c>
    </row>
    <row r="846" spans="1:22" ht="15.75" customHeight="1" x14ac:dyDescent="0.3">
      <c r="A846" s="9" t="s">
        <v>1720</v>
      </c>
      <c r="B846" s="71">
        <v>43713</v>
      </c>
      <c r="C846" s="10">
        <f t="shared" si="61"/>
        <v>2019</v>
      </c>
      <c r="D846" s="10" t="s">
        <v>1721</v>
      </c>
      <c r="E846" s="10" t="s">
        <v>323</v>
      </c>
      <c r="F846" s="10" t="s">
        <v>71</v>
      </c>
      <c r="G846" s="10" t="s">
        <v>106</v>
      </c>
      <c r="H846" s="10" t="s">
        <v>194</v>
      </c>
      <c r="I846" s="10" t="s">
        <v>57</v>
      </c>
      <c r="J846" s="10" t="s">
        <v>66</v>
      </c>
      <c r="K846" s="10" t="s">
        <v>59</v>
      </c>
      <c r="L846" s="10" t="s">
        <v>67</v>
      </c>
      <c r="M846" s="10" t="s">
        <v>76</v>
      </c>
      <c r="N846" s="71">
        <v>43714</v>
      </c>
      <c r="O846" s="10">
        <v>35850</v>
      </c>
      <c r="P846" s="10">
        <v>63900</v>
      </c>
      <c r="Q846" s="11">
        <f t="shared" si="62"/>
        <v>28050</v>
      </c>
      <c r="R846" s="10">
        <v>5</v>
      </c>
      <c r="S846" s="11">
        <f t="shared" si="63"/>
        <v>318861</v>
      </c>
      <c r="T846" s="12">
        <v>0.01</v>
      </c>
      <c r="U846" s="76" t="str">
        <f>IF(T846&lt;3%,"Low",IF('Main Data'!T846&lt;5%,"Mid",IF('Main Data'!T846&lt;8%,"High","Super")))</f>
        <v>Low</v>
      </c>
      <c r="V846" s="86" t="str">
        <f t="shared" si="64"/>
        <v>Not Qualified</v>
      </c>
    </row>
    <row r="847" spans="1:22" ht="15.75" customHeight="1" x14ac:dyDescent="0.3">
      <c r="A847" s="9" t="s">
        <v>1722</v>
      </c>
      <c r="B847" s="71">
        <v>43716</v>
      </c>
      <c r="C847" s="10">
        <f t="shared" si="61"/>
        <v>2019</v>
      </c>
      <c r="D847" s="10" t="s">
        <v>1723</v>
      </c>
      <c r="E847" s="10" t="s">
        <v>206</v>
      </c>
      <c r="F847" s="10" t="s">
        <v>71</v>
      </c>
      <c r="G847" s="10" t="s">
        <v>106</v>
      </c>
      <c r="H847" s="10" t="s">
        <v>155</v>
      </c>
      <c r="I847" s="10" t="s">
        <v>117</v>
      </c>
      <c r="J847" s="10" t="s">
        <v>798</v>
      </c>
      <c r="K847" s="10" t="s">
        <v>59</v>
      </c>
      <c r="L847" s="10" t="s">
        <v>60</v>
      </c>
      <c r="M847" s="10" t="s">
        <v>61</v>
      </c>
      <c r="N847" s="71">
        <v>43717</v>
      </c>
      <c r="O847" s="10">
        <v>780600</v>
      </c>
      <c r="P847" s="10">
        <v>1258950</v>
      </c>
      <c r="Q847" s="11">
        <f t="shared" si="62"/>
        <v>478350</v>
      </c>
      <c r="R847" s="10">
        <v>5</v>
      </c>
      <c r="S847" s="11">
        <f t="shared" si="63"/>
        <v>6244392</v>
      </c>
      <c r="T847" s="12">
        <v>0.04</v>
      </c>
      <c r="U847" s="76" t="str">
        <f>IF(T847&lt;3%,"Low",IF('Main Data'!T847&lt;5%,"Mid",IF('Main Data'!T847&lt;8%,"High","Super")))</f>
        <v>Mid</v>
      </c>
      <c r="V847" s="86" t="str">
        <f t="shared" si="64"/>
        <v>Qualified</v>
      </c>
    </row>
    <row r="848" spans="1:22" ht="15.75" customHeight="1" x14ac:dyDescent="0.3">
      <c r="A848" s="9" t="s">
        <v>1724</v>
      </c>
      <c r="B848" s="71">
        <v>43717</v>
      </c>
      <c r="C848" s="10">
        <f t="shared" si="61"/>
        <v>2019</v>
      </c>
      <c r="D848" s="10" t="s">
        <v>1725</v>
      </c>
      <c r="E848" s="10" t="s">
        <v>1726</v>
      </c>
      <c r="F848" s="10" t="s">
        <v>71</v>
      </c>
      <c r="G848" s="10" t="s">
        <v>72</v>
      </c>
      <c r="H848" s="10" t="s">
        <v>155</v>
      </c>
      <c r="I848" s="10" t="s">
        <v>107</v>
      </c>
      <c r="J848" s="10" t="s">
        <v>113</v>
      </c>
      <c r="K848" s="10" t="s">
        <v>59</v>
      </c>
      <c r="L848" s="10" t="s">
        <v>60</v>
      </c>
      <c r="M848" s="10" t="s">
        <v>61</v>
      </c>
      <c r="N848" s="71">
        <v>43717</v>
      </c>
      <c r="O848" s="10">
        <v>79950</v>
      </c>
      <c r="P848" s="10">
        <v>129000</v>
      </c>
      <c r="Q848" s="11">
        <f t="shared" si="62"/>
        <v>49050</v>
      </c>
      <c r="R848" s="10">
        <v>1</v>
      </c>
      <c r="S848" s="11">
        <f t="shared" si="63"/>
        <v>121260</v>
      </c>
      <c r="T848" s="12">
        <v>0.06</v>
      </c>
      <c r="U848" s="76" t="str">
        <f>IF(T848&lt;3%,"Low",IF('Main Data'!T848&lt;5%,"Mid",IF('Main Data'!T848&lt;8%,"High","Super")))</f>
        <v>High</v>
      </c>
      <c r="V848" s="86" t="str">
        <f t="shared" si="64"/>
        <v>Not Qualified</v>
      </c>
    </row>
    <row r="849" spans="1:22" ht="15.75" customHeight="1" x14ac:dyDescent="0.3">
      <c r="A849" s="9" t="s">
        <v>1727</v>
      </c>
      <c r="B849" s="71">
        <v>43719</v>
      </c>
      <c r="C849" s="10">
        <f t="shared" si="61"/>
        <v>2019</v>
      </c>
      <c r="D849" s="10" t="s">
        <v>1728</v>
      </c>
      <c r="E849" s="10" t="s">
        <v>1617</v>
      </c>
      <c r="F849" s="10" t="s">
        <v>71</v>
      </c>
      <c r="G849" s="10" t="s">
        <v>87</v>
      </c>
      <c r="H849" s="10" t="s">
        <v>88</v>
      </c>
      <c r="I849" s="10" t="s">
        <v>117</v>
      </c>
      <c r="J849" s="10" t="s">
        <v>546</v>
      </c>
      <c r="K849" s="10" t="s">
        <v>59</v>
      </c>
      <c r="L849" s="10" t="s">
        <v>60</v>
      </c>
      <c r="M849" s="10" t="s">
        <v>61</v>
      </c>
      <c r="N849" s="71">
        <v>43720</v>
      </c>
      <c r="O849" s="10">
        <v>224250</v>
      </c>
      <c r="P849" s="10">
        <v>521399.99999999994</v>
      </c>
      <c r="Q849" s="11">
        <f t="shared" si="62"/>
        <v>297149.99999999994</v>
      </c>
      <c r="R849" s="10">
        <v>32</v>
      </c>
      <c r="S849" s="11">
        <f t="shared" si="63"/>
        <v>16674371.999999998</v>
      </c>
      <c r="T849" s="12">
        <v>0.02</v>
      </c>
      <c r="U849" s="76" t="str">
        <f>IF(T849&lt;3%,"Low",IF('Main Data'!T849&lt;5%,"Mid",IF('Main Data'!T849&lt;8%,"High","Super")))</f>
        <v>Low</v>
      </c>
      <c r="V849" s="86" t="str">
        <f t="shared" si="64"/>
        <v>Qualified</v>
      </c>
    </row>
    <row r="850" spans="1:22" ht="15.75" customHeight="1" x14ac:dyDescent="0.3">
      <c r="A850" s="9" t="s">
        <v>1729</v>
      </c>
      <c r="B850" s="71">
        <v>43720</v>
      </c>
      <c r="C850" s="10">
        <f t="shared" si="61"/>
        <v>2019</v>
      </c>
      <c r="D850" s="10" t="s">
        <v>1672</v>
      </c>
      <c r="E850" s="10" t="s">
        <v>418</v>
      </c>
      <c r="F850" s="10" t="s">
        <v>261</v>
      </c>
      <c r="G850" s="10" t="s">
        <v>55</v>
      </c>
      <c r="H850" s="10" t="s">
        <v>97</v>
      </c>
      <c r="I850" s="10" t="s">
        <v>117</v>
      </c>
      <c r="J850" s="10" t="s">
        <v>410</v>
      </c>
      <c r="K850" s="10" t="s">
        <v>81</v>
      </c>
      <c r="L850" s="10" t="s">
        <v>60</v>
      </c>
      <c r="M850" s="10" t="s">
        <v>61</v>
      </c>
      <c r="N850" s="71">
        <v>43720</v>
      </c>
      <c r="O850" s="10">
        <v>93000</v>
      </c>
      <c r="P850" s="10">
        <v>464700</v>
      </c>
      <c r="Q850" s="11">
        <f t="shared" si="62"/>
        <v>371700</v>
      </c>
      <c r="R850" s="10">
        <v>24</v>
      </c>
      <c r="S850" s="11">
        <f t="shared" si="63"/>
        <v>11115624</v>
      </c>
      <c r="T850" s="12">
        <v>0.08</v>
      </c>
      <c r="U850" s="76" t="str">
        <f>IF(T850&lt;3%,"Low",IF('Main Data'!T850&lt;5%,"Mid",IF('Main Data'!T850&lt;8%,"High","Super")))</f>
        <v>Super</v>
      </c>
      <c r="V850" s="86" t="str">
        <f t="shared" si="64"/>
        <v>Qualified</v>
      </c>
    </row>
    <row r="851" spans="1:22" ht="15.75" customHeight="1" x14ac:dyDescent="0.3">
      <c r="A851" s="9" t="s">
        <v>1730</v>
      </c>
      <c r="B851" s="71">
        <v>43721</v>
      </c>
      <c r="C851" s="10">
        <f t="shared" si="61"/>
        <v>2019</v>
      </c>
      <c r="D851" s="10" t="s">
        <v>386</v>
      </c>
      <c r="E851" s="10" t="s">
        <v>387</v>
      </c>
      <c r="F851" s="10" t="s">
        <v>71</v>
      </c>
      <c r="G851" s="10" t="s">
        <v>87</v>
      </c>
      <c r="H851" s="10" t="s">
        <v>194</v>
      </c>
      <c r="I851" s="10" t="s">
        <v>92</v>
      </c>
      <c r="J851" s="10" t="s">
        <v>166</v>
      </c>
      <c r="K851" s="10" t="s">
        <v>59</v>
      </c>
      <c r="L851" s="10" t="s">
        <v>136</v>
      </c>
      <c r="M851" s="10" t="s">
        <v>61</v>
      </c>
      <c r="N851" s="71">
        <v>43723</v>
      </c>
      <c r="O851" s="10">
        <v>14100</v>
      </c>
      <c r="P851" s="10">
        <v>31200</v>
      </c>
      <c r="Q851" s="11">
        <f t="shared" si="62"/>
        <v>17100</v>
      </c>
      <c r="R851" s="10">
        <v>49</v>
      </c>
      <c r="S851" s="11">
        <f t="shared" si="63"/>
        <v>1526304</v>
      </c>
      <c r="T851" s="12">
        <v>0.08</v>
      </c>
      <c r="U851" s="76" t="str">
        <f>IF(T851&lt;3%,"Low",IF('Main Data'!T851&lt;5%,"Mid",IF('Main Data'!T851&lt;8%,"High","Super")))</f>
        <v>Super</v>
      </c>
      <c r="V851" s="86" t="str">
        <f t="shared" si="64"/>
        <v>Qualified</v>
      </c>
    </row>
    <row r="852" spans="1:22" ht="15.75" customHeight="1" x14ac:dyDescent="0.3">
      <c r="A852" s="9" t="s">
        <v>1731</v>
      </c>
      <c r="B852" s="71">
        <v>43721</v>
      </c>
      <c r="C852" s="10">
        <f t="shared" si="61"/>
        <v>2019</v>
      </c>
      <c r="D852" s="10" t="s">
        <v>914</v>
      </c>
      <c r="E852" s="10" t="s">
        <v>319</v>
      </c>
      <c r="F852" s="10" t="s">
        <v>261</v>
      </c>
      <c r="G852" s="10" t="s">
        <v>106</v>
      </c>
      <c r="H852" s="10" t="s">
        <v>97</v>
      </c>
      <c r="I852" s="10" t="s">
        <v>57</v>
      </c>
      <c r="J852" s="10" t="s">
        <v>942</v>
      </c>
      <c r="K852" s="10" t="s">
        <v>81</v>
      </c>
      <c r="L852" s="10" t="s">
        <v>60</v>
      </c>
      <c r="M852" s="10" t="s">
        <v>61</v>
      </c>
      <c r="N852" s="71">
        <v>43724</v>
      </c>
      <c r="O852" s="10">
        <v>220500</v>
      </c>
      <c r="P852" s="10">
        <v>449850</v>
      </c>
      <c r="Q852" s="11">
        <f t="shared" si="62"/>
        <v>229350</v>
      </c>
      <c r="R852" s="10">
        <v>1</v>
      </c>
      <c r="S852" s="11">
        <f t="shared" si="63"/>
        <v>431856</v>
      </c>
      <c r="T852" s="12">
        <v>0.04</v>
      </c>
      <c r="U852" s="76" t="str">
        <f>IF(T852&lt;3%,"Low",IF('Main Data'!T852&lt;5%,"Mid",IF('Main Data'!T852&lt;8%,"High","Super")))</f>
        <v>Mid</v>
      </c>
      <c r="V852" s="86" t="str">
        <f t="shared" si="64"/>
        <v>Not Qualified</v>
      </c>
    </row>
    <row r="853" spans="1:22" ht="15.75" customHeight="1" x14ac:dyDescent="0.3">
      <c r="A853" s="9" t="s">
        <v>1732</v>
      </c>
      <c r="B853" s="71">
        <v>43723</v>
      </c>
      <c r="C853" s="10">
        <f t="shared" si="61"/>
        <v>2019</v>
      </c>
      <c r="D853" s="10" t="s">
        <v>325</v>
      </c>
      <c r="E853" s="10" t="s">
        <v>323</v>
      </c>
      <c r="F853" s="10" t="s">
        <v>71</v>
      </c>
      <c r="G853" s="10" t="s">
        <v>87</v>
      </c>
      <c r="H853" s="10" t="s">
        <v>194</v>
      </c>
      <c r="I853" s="10" t="s">
        <v>74</v>
      </c>
      <c r="J853" s="10" t="s">
        <v>1540</v>
      </c>
      <c r="K853" s="10" t="s">
        <v>59</v>
      </c>
      <c r="L853" s="10" t="s">
        <v>67</v>
      </c>
      <c r="M853" s="10" t="s">
        <v>61</v>
      </c>
      <c r="N853" s="71">
        <v>43725</v>
      </c>
      <c r="O853" s="10">
        <v>59250</v>
      </c>
      <c r="P853" s="10">
        <v>91200</v>
      </c>
      <c r="Q853" s="11">
        <f t="shared" si="62"/>
        <v>31950</v>
      </c>
      <c r="R853" s="10">
        <v>50</v>
      </c>
      <c r="S853" s="11">
        <f t="shared" si="63"/>
        <v>4551792</v>
      </c>
      <c r="T853" s="12">
        <v>0.09</v>
      </c>
      <c r="U853" s="76" t="str">
        <f>IF(T853&lt;3%,"Low",IF('Main Data'!T853&lt;5%,"Mid",IF('Main Data'!T853&lt;8%,"High","Super")))</f>
        <v>Super</v>
      </c>
      <c r="V853" s="86" t="str">
        <f t="shared" si="64"/>
        <v>Qualified</v>
      </c>
    </row>
    <row r="854" spans="1:22" ht="15.75" customHeight="1" x14ac:dyDescent="0.3">
      <c r="A854" s="9" t="s">
        <v>1733</v>
      </c>
      <c r="B854" s="71">
        <v>43724</v>
      </c>
      <c r="C854" s="10">
        <f t="shared" si="61"/>
        <v>2019</v>
      </c>
      <c r="D854" s="10" t="s">
        <v>255</v>
      </c>
      <c r="E854" s="10" t="s">
        <v>1510</v>
      </c>
      <c r="F854" s="10" t="s">
        <v>71</v>
      </c>
      <c r="G854" s="10" t="s">
        <v>106</v>
      </c>
      <c r="H854" s="10" t="s">
        <v>88</v>
      </c>
      <c r="I854" s="10" t="s">
        <v>74</v>
      </c>
      <c r="J854" s="10" t="s">
        <v>429</v>
      </c>
      <c r="K854" s="10" t="s">
        <v>59</v>
      </c>
      <c r="L854" s="10" t="s">
        <v>60</v>
      </c>
      <c r="M854" s="10" t="s">
        <v>61</v>
      </c>
      <c r="N854" s="71">
        <v>43725</v>
      </c>
      <c r="O854" s="10">
        <v>29100</v>
      </c>
      <c r="P854" s="10">
        <v>46200</v>
      </c>
      <c r="Q854" s="11">
        <f t="shared" si="62"/>
        <v>17100</v>
      </c>
      <c r="R854" s="10">
        <v>11</v>
      </c>
      <c r="S854" s="11">
        <f t="shared" si="63"/>
        <v>506814</v>
      </c>
      <c r="T854" s="12">
        <v>0.03</v>
      </c>
      <c r="U854" s="76" t="str">
        <f>IF(T854&lt;3%,"Low",IF('Main Data'!T854&lt;5%,"Mid",IF('Main Data'!T854&lt;8%,"High","Super")))</f>
        <v>Mid</v>
      </c>
      <c r="V854" s="86" t="str">
        <f t="shared" si="64"/>
        <v>Qualified</v>
      </c>
    </row>
    <row r="855" spans="1:22" ht="15.75" customHeight="1" x14ac:dyDescent="0.3">
      <c r="A855" s="9" t="s">
        <v>1734</v>
      </c>
      <c r="B855" s="71">
        <v>43724</v>
      </c>
      <c r="C855" s="10">
        <f t="shared" si="61"/>
        <v>2019</v>
      </c>
      <c r="D855" s="10" t="s">
        <v>1735</v>
      </c>
      <c r="E855" s="10" t="s">
        <v>990</v>
      </c>
      <c r="F855" s="10" t="s">
        <v>71</v>
      </c>
      <c r="G855" s="10" t="s">
        <v>106</v>
      </c>
      <c r="H855" s="10" t="s">
        <v>316</v>
      </c>
      <c r="I855" s="10" t="s">
        <v>107</v>
      </c>
      <c r="J855" s="10" t="s">
        <v>130</v>
      </c>
      <c r="K855" s="10" t="s">
        <v>59</v>
      </c>
      <c r="L855" s="10" t="s">
        <v>67</v>
      </c>
      <c r="M855" s="10" t="s">
        <v>61</v>
      </c>
      <c r="N855" s="71">
        <v>43726</v>
      </c>
      <c r="O855" s="10">
        <v>10650</v>
      </c>
      <c r="P855" s="10">
        <v>17100</v>
      </c>
      <c r="Q855" s="11">
        <f t="shared" si="62"/>
        <v>6450</v>
      </c>
      <c r="R855" s="10">
        <v>3</v>
      </c>
      <c r="S855" s="11">
        <f t="shared" si="63"/>
        <v>49590</v>
      </c>
      <c r="T855" s="12">
        <v>0.1</v>
      </c>
      <c r="U855" s="76" t="str">
        <f>IF(T855&lt;3%,"Low",IF('Main Data'!T855&lt;5%,"Mid",IF('Main Data'!T855&lt;8%,"High","Super")))</f>
        <v>Super</v>
      </c>
      <c r="V855" s="86" t="str">
        <f t="shared" si="64"/>
        <v>Not Qualified</v>
      </c>
    </row>
    <row r="856" spans="1:22" ht="15.75" customHeight="1" x14ac:dyDescent="0.3">
      <c r="A856" s="9" t="s">
        <v>1736</v>
      </c>
      <c r="B856" s="71">
        <v>43732</v>
      </c>
      <c r="C856" s="10">
        <f t="shared" si="61"/>
        <v>2019</v>
      </c>
      <c r="D856" s="10" t="s">
        <v>1315</v>
      </c>
      <c r="E856" s="10" t="s">
        <v>572</v>
      </c>
      <c r="F856" s="10" t="s">
        <v>261</v>
      </c>
      <c r="G856" s="10" t="s">
        <v>72</v>
      </c>
      <c r="H856" s="10" t="s">
        <v>146</v>
      </c>
      <c r="I856" s="10" t="s">
        <v>74</v>
      </c>
      <c r="J856" s="10" t="s">
        <v>390</v>
      </c>
      <c r="K856" s="10" t="s">
        <v>59</v>
      </c>
      <c r="L856" s="10" t="s">
        <v>67</v>
      </c>
      <c r="M856" s="10" t="s">
        <v>61</v>
      </c>
      <c r="N856" s="71">
        <v>43733</v>
      </c>
      <c r="O856" s="10">
        <v>19650</v>
      </c>
      <c r="P856" s="10">
        <v>42600</v>
      </c>
      <c r="Q856" s="11">
        <f t="shared" si="62"/>
        <v>22950</v>
      </c>
      <c r="R856" s="10">
        <v>9</v>
      </c>
      <c r="S856" s="11">
        <f t="shared" si="63"/>
        <v>379992</v>
      </c>
      <c r="T856" s="12">
        <v>0.08</v>
      </c>
      <c r="U856" s="76" t="str">
        <f>IF(T856&lt;3%,"Low",IF('Main Data'!T856&lt;5%,"Mid",IF('Main Data'!T856&lt;8%,"High","Super")))</f>
        <v>Super</v>
      </c>
      <c r="V856" s="86" t="str">
        <f t="shared" si="64"/>
        <v>Not Qualified</v>
      </c>
    </row>
    <row r="857" spans="1:22" ht="15.75" customHeight="1" x14ac:dyDescent="0.3">
      <c r="A857" s="9" t="s">
        <v>1737</v>
      </c>
      <c r="B857" s="71">
        <v>43734</v>
      </c>
      <c r="C857" s="10">
        <f t="shared" si="61"/>
        <v>2019</v>
      </c>
      <c r="D857" s="10" t="s">
        <v>1065</v>
      </c>
      <c r="E857" s="10" t="s">
        <v>159</v>
      </c>
      <c r="F857" s="10" t="s">
        <v>71</v>
      </c>
      <c r="G857" s="10" t="s">
        <v>55</v>
      </c>
      <c r="H857" s="10" t="s">
        <v>122</v>
      </c>
      <c r="I857" s="10" t="s">
        <v>74</v>
      </c>
      <c r="J857" s="10" t="s">
        <v>190</v>
      </c>
      <c r="K857" s="10" t="s">
        <v>81</v>
      </c>
      <c r="L857" s="10" t="s">
        <v>60</v>
      </c>
      <c r="M857" s="10" t="s">
        <v>61</v>
      </c>
      <c r="N857" s="71">
        <v>43736</v>
      </c>
      <c r="O857" s="10">
        <v>480300.00000000006</v>
      </c>
      <c r="P857" s="10">
        <v>2287200</v>
      </c>
      <c r="Q857" s="11">
        <f t="shared" si="62"/>
        <v>1806900</v>
      </c>
      <c r="R857" s="10">
        <v>12</v>
      </c>
      <c r="S857" s="11">
        <f t="shared" si="63"/>
        <v>27217680</v>
      </c>
      <c r="T857" s="12">
        <v>0.1</v>
      </c>
      <c r="U857" s="76" t="str">
        <f>IF(T857&lt;3%,"Low",IF('Main Data'!T857&lt;5%,"Mid",IF('Main Data'!T857&lt;8%,"High","Super")))</f>
        <v>Super</v>
      </c>
      <c r="V857" s="86" t="str">
        <f t="shared" si="64"/>
        <v>Qualified</v>
      </c>
    </row>
    <row r="858" spans="1:22" ht="15.75" customHeight="1" x14ac:dyDescent="0.3">
      <c r="A858" s="9" t="s">
        <v>1738</v>
      </c>
      <c r="B858" s="71">
        <v>43735</v>
      </c>
      <c r="C858" s="10">
        <f t="shared" si="61"/>
        <v>2019</v>
      </c>
      <c r="D858" s="10" t="s">
        <v>1530</v>
      </c>
      <c r="E858" s="10" t="s">
        <v>169</v>
      </c>
      <c r="F858" s="10" t="s">
        <v>54</v>
      </c>
      <c r="G858" s="10" t="s">
        <v>55</v>
      </c>
      <c r="H858" s="10" t="s">
        <v>65</v>
      </c>
      <c r="I858" s="10" t="s">
        <v>92</v>
      </c>
      <c r="J858" s="10" t="s">
        <v>226</v>
      </c>
      <c r="K858" s="10" t="s">
        <v>81</v>
      </c>
      <c r="L858" s="10" t="s">
        <v>227</v>
      </c>
      <c r="M858" s="10" t="s">
        <v>61</v>
      </c>
      <c r="N858" s="71">
        <v>43735</v>
      </c>
      <c r="O858" s="10">
        <v>132300</v>
      </c>
      <c r="P858" s="10">
        <v>314850</v>
      </c>
      <c r="Q858" s="11">
        <f t="shared" si="62"/>
        <v>182550</v>
      </c>
      <c r="R858" s="10">
        <v>2</v>
      </c>
      <c r="S858" s="11">
        <f t="shared" si="63"/>
        <v>626551.5</v>
      </c>
      <c r="T858" s="12">
        <v>0.01</v>
      </c>
      <c r="U858" s="76" t="str">
        <f>IF(T858&lt;3%,"Low",IF('Main Data'!T858&lt;5%,"Mid",IF('Main Data'!T858&lt;8%,"High","Super")))</f>
        <v>Low</v>
      </c>
      <c r="V858" s="86" t="str">
        <f t="shared" si="64"/>
        <v>Not Qualified</v>
      </c>
    </row>
    <row r="859" spans="1:22" ht="15.75" customHeight="1" x14ac:dyDescent="0.3">
      <c r="A859" s="9" t="s">
        <v>1739</v>
      </c>
      <c r="B859" s="71">
        <v>43735</v>
      </c>
      <c r="C859" s="10">
        <f t="shared" si="61"/>
        <v>2019</v>
      </c>
      <c r="D859" s="10" t="s">
        <v>792</v>
      </c>
      <c r="E859" s="10" t="s">
        <v>740</v>
      </c>
      <c r="F859" s="10" t="s">
        <v>71</v>
      </c>
      <c r="G859" s="10" t="s">
        <v>55</v>
      </c>
      <c r="H859" s="10" t="s">
        <v>97</v>
      </c>
      <c r="I859" s="10" t="s">
        <v>57</v>
      </c>
      <c r="J859" s="10" t="s">
        <v>190</v>
      </c>
      <c r="K859" s="10" t="s">
        <v>81</v>
      </c>
      <c r="L859" s="10" t="s">
        <v>60</v>
      </c>
      <c r="M859" s="10" t="s">
        <v>61</v>
      </c>
      <c r="N859" s="71">
        <v>43737</v>
      </c>
      <c r="O859" s="10">
        <v>480300.00000000006</v>
      </c>
      <c r="P859" s="10">
        <v>2287200</v>
      </c>
      <c r="Q859" s="11">
        <f t="shared" si="62"/>
        <v>1806900</v>
      </c>
      <c r="R859" s="10">
        <v>37</v>
      </c>
      <c r="S859" s="11">
        <f t="shared" si="63"/>
        <v>84397680</v>
      </c>
      <c r="T859" s="12">
        <v>0.1</v>
      </c>
      <c r="U859" s="76" t="str">
        <f>IF(T859&lt;3%,"Low",IF('Main Data'!T859&lt;5%,"Mid",IF('Main Data'!T859&lt;8%,"High","Super")))</f>
        <v>Super</v>
      </c>
      <c r="V859" s="86" t="str">
        <f t="shared" si="64"/>
        <v>Qualified</v>
      </c>
    </row>
    <row r="860" spans="1:22" ht="15.75" customHeight="1" x14ac:dyDescent="0.3">
      <c r="A860" s="9" t="s">
        <v>1740</v>
      </c>
      <c r="B860" s="71">
        <v>43735</v>
      </c>
      <c r="C860" s="10">
        <f t="shared" si="61"/>
        <v>2019</v>
      </c>
      <c r="D860" s="10" t="s">
        <v>792</v>
      </c>
      <c r="E860" s="10" t="s">
        <v>740</v>
      </c>
      <c r="F860" s="10" t="s">
        <v>71</v>
      </c>
      <c r="G860" s="10" t="s">
        <v>55</v>
      </c>
      <c r="H860" s="10" t="s">
        <v>97</v>
      </c>
      <c r="I860" s="10" t="s">
        <v>57</v>
      </c>
      <c r="J860" s="10" t="s">
        <v>300</v>
      </c>
      <c r="K860" s="10" t="s">
        <v>81</v>
      </c>
      <c r="L860" s="10" t="s">
        <v>136</v>
      </c>
      <c r="M860" s="10" t="s">
        <v>61</v>
      </c>
      <c r="N860" s="71">
        <v>43737</v>
      </c>
      <c r="O860" s="10">
        <v>302700</v>
      </c>
      <c r="P860" s="10">
        <v>531150</v>
      </c>
      <c r="Q860" s="11">
        <f t="shared" si="62"/>
        <v>228450</v>
      </c>
      <c r="R860" s="10">
        <v>30</v>
      </c>
      <c r="S860" s="11">
        <f t="shared" si="63"/>
        <v>15892008</v>
      </c>
      <c r="T860" s="12">
        <v>0.08</v>
      </c>
      <c r="U860" s="76" t="str">
        <f>IF(T860&lt;3%,"Low",IF('Main Data'!T860&lt;5%,"Mid",IF('Main Data'!T860&lt;8%,"High","Super")))</f>
        <v>Super</v>
      </c>
      <c r="V860" s="86" t="str">
        <f t="shared" si="64"/>
        <v>Qualified</v>
      </c>
    </row>
    <row r="861" spans="1:22" ht="15.75" customHeight="1" x14ac:dyDescent="0.3">
      <c r="A861" s="9" t="s">
        <v>1741</v>
      </c>
      <c r="B861" s="71">
        <v>43735</v>
      </c>
      <c r="C861" s="10">
        <f t="shared" si="61"/>
        <v>2019</v>
      </c>
      <c r="D861" s="10" t="s">
        <v>1742</v>
      </c>
      <c r="E861" s="10" t="s">
        <v>237</v>
      </c>
      <c r="F861" s="10" t="s">
        <v>71</v>
      </c>
      <c r="G861" s="10" t="s">
        <v>72</v>
      </c>
      <c r="H861" s="10" t="s">
        <v>112</v>
      </c>
      <c r="I861" s="10" t="s">
        <v>74</v>
      </c>
      <c r="J861" s="10" t="s">
        <v>98</v>
      </c>
      <c r="K861" s="10" t="s">
        <v>59</v>
      </c>
      <c r="L861" s="10" t="s">
        <v>60</v>
      </c>
      <c r="M861" s="10" t="s">
        <v>76</v>
      </c>
      <c r="N861" s="71">
        <v>43736</v>
      </c>
      <c r="O861" s="10">
        <v>1490850</v>
      </c>
      <c r="P861" s="10">
        <v>2443950</v>
      </c>
      <c r="Q861" s="11">
        <f t="shared" si="62"/>
        <v>953100</v>
      </c>
      <c r="R861" s="10">
        <v>36</v>
      </c>
      <c r="S861" s="11">
        <f t="shared" si="63"/>
        <v>87860002.5</v>
      </c>
      <c r="T861" s="12">
        <v>0.05</v>
      </c>
      <c r="U861" s="76" t="str">
        <f>IF(T861&lt;3%,"Low",IF('Main Data'!T861&lt;5%,"Mid",IF('Main Data'!T861&lt;8%,"High","Super")))</f>
        <v>High</v>
      </c>
      <c r="V861" s="86" t="str">
        <f t="shared" si="64"/>
        <v>Qualified</v>
      </c>
    </row>
    <row r="862" spans="1:22" ht="15.75" customHeight="1" x14ac:dyDescent="0.3">
      <c r="A862" s="9" t="s">
        <v>1743</v>
      </c>
      <c r="B862" s="71">
        <v>43735</v>
      </c>
      <c r="C862" s="10">
        <f t="shared" si="61"/>
        <v>2019</v>
      </c>
      <c r="D862" s="10" t="s">
        <v>1530</v>
      </c>
      <c r="E862" s="10" t="s">
        <v>169</v>
      </c>
      <c r="F862" s="10" t="s">
        <v>54</v>
      </c>
      <c r="G862" s="10" t="s">
        <v>55</v>
      </c>
      <c r="H862" s="10" t="s">
        <v>65</v>
      </c>
      <c r="I862" s="10" t="s">
        <v>92</v>
      </c>
      <c r="J862" s="10" t="s">
        <v>130</v>
      </c>
      <c r="K862" s="10" t="s">
        <v>59</v>
      </c>
      <c r="L862" s="10" t="s">
        <v>67</v>
      </c>
      <c r="M862" s="10" t="s">
        <v>61</v>
      </c>
      <c r="N862" s="71">
        <v>43740</v>
      </c>
      <c r="O862" s="10">
        <v>10650</v>
      </c>
      <c r="P862" s="10">
        <v>17100</v>
      </c>
      <c r="Q862" s="11">
        <f t="shared" si="62"/>
        <v>6450</v>
      </c>
      <c r="R862" s="10">
        <v>31</v>
      </c>
      <c r="S862" s="11">
        <f t="shared" si="63"/>
        <v>528903</v>
      </c>
      <c r="T862" s="12">
        <v>7.0000000000000007E-2</v>
      </c>
      <c r="U862" s="76" t="str">
        <f>IF(T862&lt;3%,"Low",IF('Main Data'!T862&lt;5%,"Mid",IF('Main Data'!T862&lt;8%,"High","Super")))</f>
        <v>High</v>
      </c>
      <c r="V862" s="86" t="str">
        <f t="shared" si="64"/>
        <v>Qualified</v>
      </c>
    </row>
    <row r="863" spans="1:22" ht="15.75" customHeight="1" x14ac:dyDescent="0.3">
      <c r="A863" s="9" t="s">
        <v>1744</v>
      </c>
      <c r="B863" s="71">
        <v>43736</v>
      </c>
      <c r="C863" s="10">
        <f t="shared" si="61"/>
        <v>2019</v>
      </c>
      <c r="D863" s="10" t="s">
        <v>1063</v>
      </c>
      <c r="E863" s="10" t="s">
        <v>892</v>
      </c>
      <c r="F863" s="10" t="s">
        <v>71</v>
      </c>
      <c r="G863" s="10" t="s">
        <v>55</v>
      </c>
      <c r="H863" s="10" t="s">
        <v>97</v>
      </c>
      <c r="I863" s="10" t="s">
        <v>92</v>
      </c>
      <c r="J863" s="10" t="s">
        <v>234</v>
      </c>
      <c r="K863" s="10" t="s">
        <v>59</v>
      </c>
      <c r="L863" s="10" t="s">
        <v>60</v>
      </c>
      <c r="M863" s="10" t="s">
        <v>61</v>
      </c>
      <c r="N863" s="71">
        <v>43738</v>
      </c>
      <c r="O863" s="10">
        <v>208200</v>
      </c>
      <c r="P863" s="10">
        <v>335700</v>
      </c>
      <c r="Q863" s="11">
        <f t="shared" si="62"/>
        <v>127500</v>
      </c>
      <c r="R863" s="10">
        <v>11</v>
      </c>
      <c r="S863" s="11">
        <f t="shared" si="63"/>
        <v>3689343</v>
      </c>
      <c r="T863" s="12">
        <v>0.01</v>
      </c>
      <c r="U863" s="76" t="str">
        <f>IF(T863&lt;3%,"Low",IF('Main Data'!T863&lt;5%,"Mid",IF('Main Data'!T863&lt;8%,"High","Super")))</f>
        <v>Low</v>
      </c>
      <c r="V863" s="86" t="str">
        <f t="shared" si="64"/>
        <v>Qualified</v>
      </c>
    </row>
    <row r="864" spans="1:22" ht="15.75" customHeight="1" x14ac:dyDescent="0.3">
      <c r="A864" s="9" t="s">
        <v>1745</v>
      </c>
      <c r="B864" s="71">
        <v>43736</v>
      </c>
      <c r="C864" s="10">
        <f t="shared" si="61"/>
        <v>2019</v>
      </c>
      <c r="D864" s="10" t="s">
        <v>307</v>
      </c>
      <c r="E864" s="10" t="s">
        <v>215</v>
      </c>
      <c r="F864" s="10" t="s">
        <v>71</v>
      </c>
      <c r="G864" s="10" t="s">
        <v>72</v>
      </c>
      <c r="H864" s="10" t="s">
        <v>146</v>
      </c>
      <c r="I864" s="10" t="s">
        <v>107</v>
      </c>
      <c r="J864" s="10" t="s">
        <v>89</v>
      </c>
      <c r="K864" s="10" t="s">
        <v>59</v>
      </c>
      <c r="L864" s="10" t="s">
        <v>67</v>
      </c>
      <c r="M864" s="10" t="s">
        <v>76</v>
      </c>
      <c r="N864" s="71">
        <v>43738</v>
      </c>
      <c r="O864" s="10">
        <v>13500</v>
      </c>
      <c r="P864" s="10">
        <v>31500</v>
      </c>
      <c r="Q864" s="11">
        <f t="shared" si="62"/>
        <v>18000</v>
      </c>
      <c r="R864" s="10">
        <v>31</v>
      </c>
      <c r="S864" s="11">
        <f t="shared" si="63"/>
        <v>973980</v>
      </c>
      <c r="T864" s="12">
        <v>0.08</v>
      </c>
      <c r="U864" s="76" t="str">
        <f>IF(T864&lt;3%,"Low",IF('Main Data'!T864&lt;5%,"Mid",IF('Main Data'!T864&lt;8%,"High","Super")))</f>
        <v>Super</v>
      </c>
      <c r="V864" s="86" t="str">
        <f t="shared" si="64"/>
        <v>Qualified</v>
      </c>
    </row>
    <row r="865" spans="1:22" ht="15.75" customHeight="1" x14ac:dyDescent="0.3">
      <c r="A865" s="9" t="s">
        <v>1746</v>
      </c>
      <c r="B865" s="71">
        <v>43739</v>
      </c>
      <c r="C865" s="10">
        <f t="shared" si="61"/>
        <v>2019</v>
      </c>
      <c r="D865" s="10" t="s">
        <v>1700</v>
      </c>
      <c r="E865" s="10" t="s">
        <v>279</v>
      </c>
      <c r="F865" s="10" t="s">
        <v>71</v>
      </c>
      <c r="G865" s="10" t="s">
        <v>55</v>
      </c>
      <c r="H865" s="10" t="s">
        <v>155</v>
      </c>
      <c r="I865" s="10" t="s">
        <v>92</v>
      </c>
      <c r="J865" s="10" t="s">
        <v>156</v>
      </c>
      <c r="K865" s="10" t="s">
        <v>81</v>
      </c>
      <c r="L865" s="10" t="s">
        <v>60</v>
      </c>
      <c r="M865" s="10" t="s">
        <v>61</v>
      </c>
      <c r="N865" s="71">
        <v>43741</v>
      </c>
      <c r="O865" s="10">
        <v>1223850</v>
      </c>
      <c r="P865" s="10">
        <v>2399850</v>
      </c>
      <c r="Q865" s="11">
        <f t="shared" si="62"/>
        <v>1176000</v>
      </c>
      <c r="R865" s="10">
        <v>31</v>
      </c>
      <c r="S865" s="11">
        <f t="shared" si="63"/>
        <v>74371351.5</v>
      </c>
      <c r="T865" s="12">
        <v>0.01</v>
      </c>
      <c r="U865" s="76" t="str">
        <f>IF(T865&lt;3%,"Low",IF('Main Data'!T865&lt;5%,"Mid",IF('Main Data'!T865&lt;8%,"High","Super")))</f>
        <v>Low</v>
      </c>
      <c r="V865" s="86" t="str">
        <f t="shared" si="64"/>
        <v>Qualified</v>
      </c>
    </row>
    <row r="866" spans="1:22" ht="15.75" customHeight="1" x14ac:dyDescent="0.3">
      <c r="A866" s="9" t="s">
        <v>1747</v>
      </c>
      <c r="B866" s="71">
        <v>43740</v>
      </c>
      <c r="C866" s="10">
        <f t="shared" si="61"/>
        <v>2019</v>
      </c>
      <c r="D866" s="10" t="s">
        <v>1748</v>
      </c>
      <c r="E866" s="10" t="s">
        <v>1230</v>
      </c>
      <c r="F866" s="10" t="s">
        <v>71</v>
      </c>
      <c r="G866" s="10" t="s">
        <v>87</v>
      </c>
      <c r="H866" s="10" t="s">
        <v>122</v>
      </c>
      <c r="I866" s="10" t="s">
        <v>117</v>
      </c>
      <c r="J866" s="10" t="s">
        <v>530</v>
      </c>
      <c r="K866" s="10" t="s">
        <v>59</v>
      </c>
      <c r="L866" s="10" t="s">
        <v>136</v>
      </c>
      <c r="M866" s="10" t="s">
        <v>61</v>
      </c>
      <c r="N866" s="71">
        <v>43741</v>
      </c>
      <c r="O866" s="10">
        <v>37500</v>
      </c>
      <c r="P866" s="10">
        <v>85200</v>
      </c>
      <c r="Q866" s="11">
        <f t="shared" si="62"/>
        <v>47700</v>
      </c>
      <c r="R866" s="10">
        <v>27</v>
      </c>
      <c r="S866" s="11">
        <f t="shared" si="63"/>
        <v>2297844</v>
      </c>
      <c r="T866" s="12">
        <v>0.03</v>
      </c>
      <c r="U866" s="76" t="str">
        <f>IF(T866&lt;3%,"Low",IF('Main Data'!T866&lt;5%,"Mid",IF('Main Data'!T866&lt;8%,"High","Super")))</f>
        <v>Mid</v>
      </c>
      <c r="V866" s="86" t="str">
        <f t="shared" si="64"/>
        <v>Qualified</v>
      </c>
    </row>
    <row r="867" spans="1:22" ht="15.75" customHeight="1" x14ac:dyDescent="0.3">
      <c r="A867" s="9" t="s">
        <v>1749</v>
      </c>
      <c r="B867" s="71">
        <v>43741</v>
      </c>
      <c r="C867" s="10">
        <f t="shared" si="61"/>
        <v>2019</v>
      </c>
      <c r="D867" s="10" t="s">
        <v>1750</v>
      </c>
      <c r="E867" s="10" t="s">
        <v>1160</v>
      </c>
      <c r="F867" s="10" t="s">
        <v>71</v>
      </c>
      <c r="G867" s="10" t="s">
        <v>87</v>
      </c>
      <c r="H867" s="10" t="s">
        <v>304</v>
      </c>
      <c r="I867" s="10" t="s">
        <v>57</v>
      </c>
      <c r="J867" s="10" t="s">
        <v>238</v>
      </c>
      <c r="K867" s="10" t="s">
        <v>59</v>
      </c>
      <c r="L867" s="10" t="s">
        <v>67</v>
      </c>
      <c r="M867" s="10" t="s">
        <v>61</v>
      </c>
      <c r="N867" s="71">
        <v>43742</v>
      </c>
      <c r="O867" s="10">
        <v>323400</v>
      </c>
      <c r="P867" s="10">
        <v>548250</v>
      </c>
      <c r="Q867" s="11">
        <f t="shared" si="62"/>
        <v>224850</v>
      </c>
      <c r="R867" s="10">
        <v>34</v>
      </c>
      <c r="S867" s="11">
        <f t="shared" si="63"/>
        <v>18585675</v>
      </c>
      <c r="T867" s="12">
        <v>0.1</v>
      </c>
      <c r="U867" s="76" t="str">
        <f>IF(T867&lt;3%,"Low",IF('Main Data'!T867&lt;5%,"Mid",IF('Main Data'!T867&lt;8%,"High","Super")))</f>
        <v>Super</v>
      </c>
      <c r="V867" s="86" t="str">
        <f t="shared" si="64"/>
        <v>Qualified</v>
      </c>
    </row>
    <row r="868" spans="1:22" ht="15.75" customHeight="1" x14ac:dyDescent="0.3">
      <c r="A868" s="9" t="s">
        <v>1751</v>
      </c>
      <c r="B868" s="71">
        <v>43741</v>
      </c>
      <c r="C868" s="10">
        <f t="shared" si="61"/>
        <v>2019</v>
      </c>
      <c r="D868" s="10" t="s">
        <v>839</v>
      </c>
      <c r="E868" s="10" t="s">
        <v>539</v>
      </c>
      <c r="F868" s="10" t="s">
        <v>71</v>
      </c>
      <c r="G868" s="10" t="s">
        <v>87</v>
      </c>
      <c r="H868" s="10" t="s">
        <v>146</v>
      </c>
      <c r="I868" s="10" t="s">
        <v>117</v>
      </c>
      <c r="J868" s="10" t="s">
        <v>442</v>
      </c>
      <c r="K868" s="10" t="s">
        <v>59</v>
      </c>
      <c r="L868" s="10" t="s">
        <v>67</v>
      </c>
      <c r="M868" s="10" t="s">
        <v>76</v>
      </c>
      <c r="N868" s="71">
        <v>43741</v>
      </c>
      <c r="O868" s="10">
        <v>22950</v>
      </c>
      <c r="P868" s="10">
        <v>41700</v>
      </c>
      <c r="Q868" s="11">
        <f t="shared" si="62"/>
        <v>18750</v>
      </c>
      <c r="R868" s="10">
        <v>47</v>
      </c>
      <c r="S868" s="11">
        <f t="shared" si="63"/>
        <v>1955730</v>
      </c>
      <c r="T868" s="12">
        <v>0.1</v>
      </c>
      <c r="U868" s="76" t="str">
        <f>IF(T868&lt;3%,"Low",IF('Main Data'!T868&lt;5%,"Mid",IF('Main Data'!T868&lt;8%,"High","Super")))</f>
        <v>Super</v>
      </c>
      <c r="V868" s="86" t="str">
        <f t="shared" si="64"/>
        <v>Qualified</v>
      </c>
    </row>
    <row r="869" spans="1:22" ht="15.75" customHeight="1" x14ac:dyDescent="0.3">
      <c r="A869" s="9" t="s">
        <v>1752</v>
      </c>
      <c r="B869" s="71">
        <v>43741</v>
      </c>
      <c r="C869" s="10">
        <f t="shared" si="61"/>
        <v>2019</v>
      </c>
      <c r="D869" s="10" t="s">
        <v>839</v>
      </c>
      <c r="E869" s="10" t="s">
        <v>539</v>
      </c>
      <c r="F869" s="10" t="s">
        <v>71</v>
      </c>
      <c r="G869" s="10" t="s">
        <v>87</v>
      </c>
      <c r="H869" s="10" t="s">
        <v>146</v>
      </c>
      <c r="I869" s="10" t="s">
        <v>117</v>
      </c>
      <c r="J869" s="10" t="s">
        <v>341</v>
      </c>
      <c r="K869" s="10" t="s">
        <v>59</v>
      </c>
      <c r="L869" s="10" t="s">
        <v>67</v>
      </c>
      <c r="M869" s="10" t="s">
        <v>61</v>
      </c>
      <c r="N869" s="71">
        <v>43744</v>
      </c>
      <c r="O869" s="10">
        <v>24000</v>
      </c>
      <c r="P869" s="10">
        <v>39300</v>
      </c>
      <c r="Q869" s="11">
        <f t="shared" si="62"/>
        <v>15300</v>
      </c>
      <c r="R869" s="10">
        <v>30</v>
      </c>
      <c r="S869" s="11">
        <f t="shared" si="63"/>
        <v>1177035</v>
      </c>
      <c r="T869" s="12">
        <v>0.05</v>
      </c>
      <c r="U869" s="76" t="str">
        <f>IF(T869&lt;3%,"Low",IF('Main Data'!T869&lt;5%,"Mid",IF('Main Data'!T869&lt;8%,"High","Super")))</f>
        <v>High</v>
      </c>
      <c r="V869" s="86" t="str">
        <f t="shared" si="64"/>
        <v>Qualified</v>
      </c>
    </row>
    <row r="870" spans="1:22" ht="15.75" customHeight="1" x14ac:dyDescent="0.3">
      <c r="A870" s="13" t="s">
        <v>1753</v>
      </c>
      <c r="B870" s="71">
        <v>43746</v>
      </c>
      <c r="C870" s="10">
        <f t="shared" si="61"/>
        <v>2019</v>
      </c>
      <c r="D870" s="10" t="s">
        <v>1039</v>
      </c>
      <c r="E870" s="10" t="s">
        <v>572</v>
      </c>
      <c r="F870" s="10" t="s">
        <v>261</v>
      </c>
      <c r="G870" s="10" t="s">
        <v>72</v>
      </c>
      <c r="H870" s="10" t="s">
        <v>146</v>
      </c>
      <c r="I870" s="10" t="s">
        <v>107</v>
      </c>
      <c r="J870" s="10" t="s">
        <v>331</v>
      </c>
      <c r="K870" s="10" t="s">
        <v>59</v>
      </c>
      <c r="L870" s="10" t="s">
        <v>67</v>
      </c>
      <c r="M870" s="10" t="s">
        <v>61</v>
      </c>
      <c r="N870" s="71">
        <v>43748</v>
      </c>
      <c r="O870" s="10">
        <v>43500</v>
      </c>
      <c r="P870" s="10">
        <v>71400</v>
      </c>
      <c r="Q870" s="11">
        <f t="shared" si="62"/>
        <v>27900</v>
      </c>
      <c r="R870" s="10">
        <v>5</v>
      </c>
      <c r="S870" s="11">
        <f t="shared" si="63"/>
        <v>350574</v>
      </c>
      <c r="T870" s="12">
        <v>0.09</v>
      </c>
      <c r="U870" s="76" t="str">
        <f>IF(T870&lt;3%,"Low",IF('Main Data'!T870&lt;5%,"Mid",IF('Main Data'!T870&lt;8%,"High","Super")))</f>
        <v>Super</v>
      </c>
      <c r="V870" s="86" t="str">
        <f t="shared" si="64"/>
        <v>Not Qualified</v>
      </c>
    </row>
    <row r="871" spans="1:22" ht="15.75" customHeight="1" x14ac:dyDescent="0.3">
      <c r="A871" s="13" t="s">
        <v>1754</v>
      </c>
      <c r="B871" s="71">
        <v>43749</v>
      </c>
      <c r="C871" s="10">
        <f t="shared" si="61"/>
        <v>2019</v>
      </c>
      <c r="D871" s="10" t="s">
        <v>670</v>
      </c>
      <c r="E871" s="10" t="s">
        <v>462</v>
      </c>
      <c r="F871" s="10" t="s">
        <v>71</v>
      </c>
      <c r="G871" s="10" t="s">
        <v>72</v>
      </c>
      <c r="H871" s="10" t="s">
        <v>112</v>
      </c>
      <c r="I871" s="10" t="s">
        <v>117</v>
      </c>
      <c r="J871" s="10" t="s">
        <v>437</v>
      </c>
      <c r="K871" s="10" t="s">
        <v>59</v>
      </c>
      <c r="L871" s="10" t="s">
        <v>60</v>
      </c>
      <c r="M871" s="10" t="s">
        <v>61</v>
      </c>
      <c r="N871" s="71">
        <v>43751</v>
      </c>
      <c r="O871" s="10">
        <v>27600</v>
      </c>
      <c r="P871" s="10">
        <v>43200</v>
      </c>
      <c r="Q871" s="11">
        <f t="shared" si="62"/>
        <v>15600</v>
      </c>
      <c r="R871" s="10">
        <v>25</v>
      </c>
      <c r="S871" s="11">
        <f t="shared" si="63"/>
        <v>1078272</v>
      </c>
      <c r="T871" s="12">
        <v>0.04</v>
      </c>
      <c r="U871" s="76" t="str">
        <f>IF(T871&lt;3%,"Low",IF('Main Data'!T871&lt;5%,"Mid",IF('Main Data'!T871&lt;8%,"High","Super")))</f>
        <v>Mid</v>
      </c>
      <c r="V871" s="86" t="str">
        <f t="shared" si="64"/>
        <v>Qualified</v>
      </c>
    </row>
    <row r="872" spans="1:22" ht="15.75" customHeight="1" x14ac:dyDescent="0.3">
      <c r="A872" s="9" t="s">
        <v>1755</v>
      </c>
      <c r="B872" s="71">
        <v>43750</v>
      </c>
      <c r="C872" s="10">
        <f t="shared" si="61"/>
        <v>2019</v>
      </c>
      <c r="D872" s="10" t="s">
        <v>1605</v>
      </c>
      <c r="E872" s="10" t="s">
        <v>1606</v>
      </c>
      <c r="F872" s="10" t="s">
        <v>261</v>
      </c>
      <c r="G872" s="10" t="s">
        <v>106</v>
      </c>
      <c r="H872" s="10" t="s">
        <v>97</v>
      </c>
      <c r="I872" s="10" t="s">
        <v>92</v>
      </c>
      <c r="J872" s="10" t="s">
        <v>510</v>
      </c>
      <c r="K872" s="10" t="s">
        <v>59</v>
      </c>
      <c r="L872" s="10" t="s">
        <v>67</v>
      </c>
      <c r="M872" s="10" t="s">
        <v>76</v>
      </c>
      <c r="N872" s="71">
        <v>43755</v>
      </c>
      <c r="O872" s="10">
        <v>49800</v>
      </c>
      <c r="P872" s="10">
        <v>77700</v>
      </c>
      <c r="Q872" s="11">
        <f t="shared" si="62"/>
        <v>27900</v>
      </c>
      <c r="R872" s="10">
        <v>1</v>
      </c>
      <c r="S872" s="11">
        <f t="shared" si="63"/>
        <v>76146</v>
      </c>
      <c r="T872" s="12">
        <v>0.02</v>
      </c>
      <c r="U872" s="76" t="str">
        <f>IF(T872&lt;3%,"Low",IF('Main Data'!T872&lt;5%,"Mid",IF('Main Data'!T872&lt;8%,"High","Super")))</f>
        <v>Low</v>
      </c>
      <c r="V872" s="86" t="str">
        <f t="shared" si="64"/>
        <v>Not Qualified</v>
      </c>
    </row>
    <row r="873" spans="1:22" ht="15.75" customHeight="1" x14ac:dyDescent="0.3">
      <c r="A873" s="13" t="s">
        <v>1756</v>
      </c>
      <c r="B873" s="71">
        <v>43750</v>
      </c>
      <c r="C873" s="10">
        <f t="shared" si="61"/>
        <v>2019</v>
      </c>
      <c r="D873" s="10" t="s">
        <v>1605</v>
      </c>
      <c r="E873" s="10" t="s">
        <v>1606</v>
      </c>
      <c r="F873" s="10" t="s">
        <v>261</v>
      </c>
      <c r="G873" s="10" t="s">
        <v>106</v>
      </c>
      <c r="H873" s="10" t="s">
        <v>97</v>
      </c>
      <c r="I873" s="10" t="s">
        <v>92</v>
      </c>
      <c r="J873" s="10" t="s">
        <v>412</v>
      </c>
      <c r="K873" s="10" t="s">
        <v>59</v>
      </c>
      <c r="L873" s="10" t="s">
        <v>67</v>
      </c>
      <c r="M873" s="10" t="s">
        <v>61</v>
      </c>
      <c r="N873" s="71">
        <v>43754</v>
      </c>
      <c r="O873" s="10">
        <v>44700</v>
      </c>
      <c r="P873" s="10">
        <v>87600</v>
      </c>
      <c r="Q873" s="11">
        <f t="shared" si="62"/>
        <v>42900</v>
      </c>
      <c r="R873" s="10">
        <v>4</v>
      </c>
      <c r="S873" s="11">
        <f t="shared" si="63"/>
        <v>342516</v>
      </c>
      <c r="T873" s="12">
        <v>0.09</v>
      </c>
      <c r="U873" s="76" t="str">
        <f>IF(T873&lt;3%,"Low",IF('Main Data'!T873&lt;5%,"Mid",IF('Main Data'!T873&lt;8%,"High","Super")))</f>
        <v>Super</v>
      </c>
      <c r="V873" s="86" t="str">
        <f t="shared" si="64"/>
        <v>Not Qualified</v>
      </c>
    </row>
    <row r="874" spans="1:22" ht="15.75" customHeight="1" x14ac:dyDescent="0.3">
      <c r="A874" s="9" t="s">
        <v>1757</v>
      </c>
      <c r="B874" s="71">
        <v>43750</v>
      </c>
      <c r="C874" s="10">
        <f t="shared" si="61"/>
        <v>2019</v>
      </c>
      <c r="D874" s="10" t="s">
        <v>1340</v>
      </c>
      <c r="E874" s="10" t="s">
        <v>154</v>
      </c>
      <c r="F874" s="10" t="s">
        <v>71</v>
      </c>
      <c r="G874" s="10" t="s">
        <v>72</v>
      </c>
      <c r="H874" s="10" t="s">
        <v>155</v>
      </c>
      <c r="I874" s="10" t="s">
        <v>74</v>
      </c>
      <c r="J874" s="10" t="s">
        <v>684</v>
      </c>
      <c r="K874" s="10" t="s">
        <v>59</v>
      </c>
      <c r="L874" s="10" t="s">
        <v>60</v>
      </c>
      <c r="M874" s="10" t="s">
        <v>61</v>
      </c>
      <c r="N874" s="71">
        <v>43752</v>
      </c>
      <c r="O874" s="10">
        <v>47100</v>
      </c>
      <c r="P874" s="10">
        <v>73650</v>
      </c>
      <c r="Q874" s="11">
        <f t="shared" si="62"/>
        <v>26550</v>
      </c>
      <c r="R874" s="10">
        <v>28</v>
      </c>
      <c r="S874" s="11">
        <f t="shared" si="63"/>
        <v>2056308</v>
      </c>
      <c r="T874" s="12">
        <v>0.08</v>
      </c>
      <c r="U874" s="76" t="str">
        <f>IF(T874&lt;3%,"Low",IF('Main Data'!T874&lt;5%,"Mid",IF('Main Data'!T874&lt;8%,"High","Super")))</f>
        <v>Super</v>
      </c>
      <c r="V874" s="86" t="str">
        <f t="shared" si="64"/>
        <v>Qualified</v>
      </c>
    </row>
    <row r="875" spans="1:22" ht="15.75" customHeight="1" x14ac:dyDescent="0.3">
      <c r="A875" s="9" t="s">
        <v>1758</v>
      </c>
      <c r="B875" s="71">
        <v>43751</v>
      </c>
      <c r="C875" s="10">
        <f t="shared" si="61"/>
        <v>2019</v>
      </c>
      <c r="D875" s="10" t="s">
        <v>1759</v>
      </c>
      <c r="E875" s="10" t="s">
        <v>165</v>
      </c>
      <c r="F875" s="10" t="s">
        <v>71</v>
      </c>
      <c r="G875" s="10" t="s">
        <v>87</v>
      </c>
      <c r="H875" s="10" t="s">
        <v>88</v>
      </c>
      <c r="I875" s="10" t="s">
        <v>92</v>
      </c>
      <c r="J875" s="10" t="s">
        <v>234</v>
      </c>
      <c r="K875" s="10" t="s">
        <v>59</v>
      </c>
      <c r="L875" s="10" t="s">
        <v>60</v>
      </c>
      <c r="M875" s="10" t="s">
        <v>61</v>
      </c>
      <c r="N875" s="71">
        <v>43753</v>
      </c>
      <c r="O875" s="10">
        <v>208200</v>
      </c>
      <c r="P875" s="10">
        <v>335700</v>
      </c>
      <c r="Q875" s="11">
        <f t="shared" si="62"/>
        <v>127500</v>
      </c>
      <c r="R875" s="10">
        <v>9</v>
      </c>
      <c r="S875" s="11">
        <f t="shared" si="63"/>
        <v>3011229</v>
      </c>
      <c r="T875" s="12">
        <v>0.03</v>
      </c>
      <c r="U875" s="76" t="str">
        <f>IF(T875&lt;3%,"Low",IF('Main Data'!T875&lt;5%,"Mid",IF('Main Data'!T875&lt;8%,"High","Super")))</f>
        <v>Mid</v>
      </c>
      <c r="V875" s="86" t="str">
        <f t="shared" si="64"/>
        <v>Qualified</v>
      </c>
    </row>
    <row r="876" spans="1:22" ht="15.75" customHeight="1" x14ac:dyDescent="0.3">
      <c r="A876" s="9" t="s">
        <v>1760</v>
      </c>
      <c r="B876" s="71">
        <v>43751</v>
      </c>
      <c r="C876" s="10">
        <f t="shared" si="61"/>
        <v>2019</v>
      </c>
      <c r="D876" s="10" t="s">
        <v>902</v>
      </c>
      <c r="E876" s="10" t="s">
        <v>647</v>
      </c>
      <c r="F876" s="10" t="s">
        <v>71</v>
      </c>
      <c r="G876" s="10" t="s">
        <v>72</v>
      </c>
      <c r="H876" s="10" t="s">
        <v>97</v>
      </c>
      <c r="I876" s="10" t="s">
        <v>57</v>
      </c>
      <c r="J876" s="10" t="s">
        <v>394</v>
      </c>
      <c r="K876" s="10" t="s">
        <v>59</v>
      </c>
      <c r="L876" s="10" t="s">
        <v>67</v>
      </c>
      <c r="M876" s="10" t="s">
        <v>61</v>
      </c>
      <c r="N876" s="71">
        <v>43752</v>
      </c>
      <c r="O876" s="10">
        <v>3600</v>
      </c>
      <c r="P876" s="10">
        <v>18900</v>
      </c>
      <c r="Q876" s="11">
        <f t="shared" si="62"/>
        <v>15300</v>
      </c>
      <c r="R876" s="10">
        <v>47</v>
      </c>
      <c r="S876" s="11">
        <f t="shared" si="63"/>
        <v>888300</v>
      </c>
      <c r="T876" s="12">
        <v>0</v>
      </c>
      <c r="U876" s="76" t="str">
        <f>IF(T876&lt;3%,"Low",IF('Main Data'!T876&lt;5%,"Mid",IF('Main Data'!T876&lt;8%,"High","Super")))</f>
        <v>Low</v>
      </c>
      <c r="V876" s="86" t="str">
        <f t="shared" si="64"/>
        <v>Qualified</v>
      </c>
    </row>
    <row r="877" spans="1:22" ht="15.75" customHeight="1" x14ac:dyDescent="0.3">
      <c r="A877" s="9" t="s">
        <v>1761</v>
      </c>
      <c r="B877" s="71">
        <v>43753</v>
      </c>
      <c r="C877" s="10">
        <f t="shared" si="61"/>
        <v>2019</v>
      </c>
      <c r="D877" s="10" t="s">
        <v>1253</v>
      </c>
      <c r="E877" s="10" t="s">
        <v>740</v>
      </c>
      <c r="F877" s="10" t="s">
        <v>71</v>
      </c>
      <c r="G877" s="10" t="s">
        <v>55</v>
      </c>
      <c r="H877" s="10" t="s">
        <v>97</v>
      </c>
      <c r="I877" s="10" t="s">
        <v>57</v>
      </c>
      <c r="J877" s="10" t="s">
        <v>931</v>
      </c>
      <c r="K877" s="10" t="s">
        <v>59</v>
      </c>
      <c r="L877" s="10" t="s">
        <v>60</v>
      </c>
      <c r="M877" s="10" t="s">
        <v>61</v>
      </c>
      <c r="N877" s="71">
        <v>43755</v>
      </c>
      <c r="O877" s="10">
        <v>27600</v>
      </c>
      <c r="P877" s="10">
        <v>43200</v>
      </c>
      <c r="Q877" s="11">
        <f t="shared" si="62"/>
        <v>15600</v>
      </c>
      <c r="R877" s="10">
        <v>18</v>
      </c>
      <c r="S877" s="11">
        <f t="shared" si="63"/>
        <v>776304</v>
      </c>
      <c r="T877" s="12">
        <v>0.03</v>
      </c>
      <c r="U877" s="76" t="str">
        <f>IF(T877&lt;3%,"Low",IF('Main Data'!T877&lt;5%,"Mid",IF('Main Data'!T877&lt;8%,"High","Super")))</f>
        <v>Mid</v>
      </c>
      <c r="V877" s="86" t="str">
        <f t="shared" si="64"/>
        <v>Qualified</v>
      </c>
    </row>
    <row r="878" spans="1:22" ht="15.75" customHeight="1" x14ac:dyDescent="0.3">
      <c r="A878" s="9" t="s">
        <v>1762</v>
      </c>
      <c r="B878" s="71">
        <v>43753</v>
      </c>
      <c r="C878" s="10">
        <f t="shared" si="61"/>
        <v>2019</v>
      </c>
      <c r="D878" s="10" t="s">
        <v>1270</v>
      </c>
      <c r="E878" s="10" t="s">
        <v>710</v>
      </c>
      <c r="F878" s="10" t="s">
        <v>71</v>
      </c>
      <c r="G878" s="10" t="s">
        <v>72</v>
      </c>
      <c r="H878" s="10" t="s">
        <v>73</v>
      </c>
      <c r="I878" s="10" t="s">
        <v>74</v>
      </c>
      <c r="J878" s="10" t="s">
        <v>341</v>
      </c>
      <c r="K878" s="10" t="s">
        <v>59</v>
      </c>
      <c r="L878" s="10" t="s">
        <v>67</v>
      </c>
      <c r="M878" s="10" t="s">
        <v>61</v>
      </c>
      <c r="N878" s="71">
        <v>43755</v>
      </c>
      <c r="O878" s="10">
        <v>24000</v>
      </c>
      <c r="P878" s="10">
        <v>39300</v>
      </c>
      <c r="Q878" s="11">
        <f t="shared" si="62"/>
        <v>15300</v>
      </c>
      <c r="R878" s="10">
        <v>16</v>
      </c>
      <c r="S878" s="11">
        <f t="shared" si="63"/>
        <v>625263</v>
      </c>
      <c r="T878" s="12">
        <v>0.09</v>
      </c>
      <c r="U878" s="76" t="str">
        <f>IF(T878&lt;3%,"Low",IF('Main Data'!T878&lt;5%,"Mid",IF('Main Data'!T878&lt;8%,"High","Super")))</f>
        <v>Super</v>
      </c>
      <c r="V878" s="86" t="str">
        <f t="shared" si="64"/>
        <v>Qualified</v>
      </c>
    </row>
    <row r="879" spans="1:22" ht="15.75" customHeight="1" x14ac:dyDescent="0.3">
      <c r="A879" s="13" t="s">
        <v>1763</v>
      </c>
      <c r="B879" s="71">
        <v>43753</v>
      </c>
      <c r="C879" s="10">
        <f t="shared" si="61"/>
        <v>2019</v>
      </c>
      <c r="D879" s="10" t="s">
        <v>1764</v>
      </c>
      <c r="E879" s="10" t="s">
        <v>237</v>
      </c>
      <c r="F879" s="10" t="s">
        <v>71</v>
      </c>
      <c r="G879" s="10" t="s">
        <v>55</v>
      </c>
      <c r="H879" s="10" t="s">
        <v>112</v>
      </c>
      <c r="I879" s="10" t="s">
        <v>92</v>
      </c>
      <c r="J879" s="10" t="s">
        <v>252</v>
      </c>
      <c r="K879" s="10" t="s">
        <v>253</v>
      </c>
      <c r="L879" s="10" t="s">
        <v>136</v>
      </c>
      <c r="M879" s="10" t="s">
        <v>61</v>
      </c>
      <c r="N879" s="71">
        <v>43760</v>
      </c>
      <c r="O879" s="10">
        <v>82500</v>
      </c>
      <c r="P879" s="10">
        <v>183300</v>
      </c>
      <c r="Q879" s="11">
        <f t="shared" si="62"/>
        <v>100800</v>
      </c>
      <c r="R879" s="10">
        <v>46</v>
      </c>
      <c r="S879" s="11">
        <f t="shared" si="63"/>
        <v>8426301</v>
      </c>
      <c r="T879" s="12">
        <v>0.03</v>
      </c>
      <c r="U879" s="76" t="str">
        <f>IF(T879&lt;3%,"Low",IF('Main Data'!T879&lt;5%,"Mid",IF('Main Data'!T879&lt;8%,"High","Super")))</f>
        <v>Mid</v>
      </c>
      <c r="V879" s="86" t="str">
        <f t="shared" si="64"/>
        <v>Qualified</v>
      </c>
    </row>
    <row r="880" spans="1:22" ht="15.75" customHeight="1" x14ac:dyDescent="0.3">
      <c r="A880" s="9" t="s">
        <v>1765</v>
      </c>
      <c r="B880" s="71">
        <v>43754</v>
      </c>
      <c r="C880" s="10">
        <f t="shared" si="61"/>
        <v>2019</v>
      </c>
      <c r="D880" s="10" t="s">
        <v>697</v>
      </c>
      <c r="E880" s="10" t="s">
        <v>275</v>
      </c>
      <c r="F880" s="10" t="s">
        <v>71</v>
      </c>
      <c r="G880" s="10" t="s">
        <v>55</v>
      </c>
      <c r="H880" s="10" t="s">
        <v>146</v>
      </c>
      <c r="I880" s="10" t="s">
        <v>117</v>
      </c>
      <c r="J880" s="10" t="s">
        <v>863</v>
      </c>
      <c r="K880" s="10" t="s">
        <v>59</v>
      </c>
      <c r="L880" s="10" t="s">
        <v>67</v>
      </c>
      <c r="M880" s="10" t="s">
        <v>61</v>
      </c>
      <c r="N880" s="71">
        <v>43756</v>
      </c>
      <c r="O880" s="10">
        <v>13050</v>
      </c>
      <c r="P880" s="10">
        <v>27150</v>
      </c>
      <c r="Q880" s="11">
        <f t="shared" si="62"/>
        <v>14100</v>
      </c>
      <c r="R880" s="10">
        <v>50</v>
      </c>
      <c r="S880" s="11">
        <f t="shared" si="63"/>
        <v>1355328</v>
      </c>
      <c r="T880" s="12">
        <v>0.08</v>
      </c>
      <c r="U880" s="76" t="str">
        <f>IF(T880&lt;3%,"Low",IF('Main Data'!T880&lt;5%,"Mid",IF('Main Data'!T880&lt;8%,"High","Super")))</f>
        <v>Super</v>
      </c>
      <c r="V880" s="86" t="str">
        <f t="shared" si="64"/>
        <v>Qualified</v>
      </c>
    </row>
    <row r="881" spans="1:22" ht="15.75" customHeight="1" x14ac:dyDescent="0.3">
      <c r="A881" s="9" t="s">
        <v>1766</v>
      </c>
      <c r="B881" s="71">
        <v>43756</v>
      </c>
      <c r="C881" s="10">
        <f t="shared" si="61"/>
        <v>2019</v>
      </c>
      <c r="D881" s="10" t="s">
        <v>686</v>
      </c>
      <c r="E881" s="10" t="s">
        <v>251</v>
      </c>
      <c r="F881" s="10" t="s">
        <v>71</v>
      </c>
      <c r="G881" s="10" t="s">
        <v>55</v>
      </c>
      <c r="H881" s="10" t="s">
        <v>122</v>
      </c>
      <c r="I881" s="10" t="s">
        <v>107</v>
      </c>
      <c r="J881" s="10" t="s">
        <v>446</v>
      </c>
      <c r="K881" s="10" t="s">
        <v>59</v>
      </c>
      <c r="L881" s="10" t="s">
        <v>60</v>
      </c>
      <c r="M881" s="10" t="s">
        <v>76</v>
      </c>
      <c r="N881" s="71">
        <v>43758</v>
      </c>
      <c r="O881" s="10">
        <v>33900</v>
      </c>
      <c r="P881" s="10">
        <v>53700</v>
      </c>
      <c r="Q881" s="11">
        <f t="shared" si="62"/>
        <v>19800</v>
      </c>
      <c r="R881" s="10">
        <v>36</v>
      </c>
      <c r="S881" s="11">
        <f t="shared" si="63"/>
        <v>1931052</v>
      </c>
      <c r="T881" s="12">
        <v>0.04</v>
      </c>
      <c r="U881" s="76" t="str">
        <f>IF(T881&lt;3%,"Low",IF('Main Data'!T881&lt;5%,"Mid",IF('Main Data'!T881&lt;8%,"High","Super")))</f>
        <v>Mid</v>
      </c>
      <c r="V881" s="86" t="str">
        <f t="shared" si="64"/>
        <v>Qualified</v>
      </c>
    </row>
    <row r="882" spans="1:22" ht="15.75" customHeight="1" x14ac:dyDescent="0.3">
      <c r="A882" s="9" t="s">
        <v>1767</v>
      </c>
      <c r="B882" s="71">
        <v>43758</v>
      </c>
      <c r="C882" s="10">
        <f t="shared" si="61"/>
        <v>2019</v>
      </c>
      <c r="D882" s="10" t="s">
        <v>1768</v>
      </c>
      <c r="E882" s="10" t="s">
        <v>233</v>
      </c>
      <c r="F882" s="10" t="s">
        <v>54</v>
      </c>
      <c r="G882" s="10" t="s">
        <v>55</v>
      </c>
      <c r="H882" s="10" t="s">
        <v>65</v>
      </c>
      <c r="I882" s="10" t="s">
        <v>57</v>
      </c>
      <c r="J882" s="10" t="s">
        <v>102</v>
      </c>
      <c r="K882" s="10" t="s">
        <v>59</v>
      </c>
      <c r="L882" s="10" t="s">
        <v>67</v>
      </c>
      <c r="M882" s="10" t="s">
        <v>61</v>
      </c>
      <c r="N882" s="71">
        <v>43759</v>
      </c>
      <c r="O882" s="10">
        <v>16350.000000000002</v>
      </c>
      <c r="P882" s="10">
        <v>25200</v>
      </c>
      <c r="Q882" s="11">
        <f t="shared" si="62"/>
        <v>8849.9999999999982</v>
      </c>
      <c r="R882" s="10">
        <v>50</v>
      </c>
      <c r="S882" s="11">
        <f t="shared" si="63"/>
        <v>1257732</v>
      </c>
      <c r="T882" s="12">
        <v>0.09</v>
      </c>
      <c r="U882" s="76" t="str">
        <f>IF(T882&lt;3%,"Low",IF('Main Data'!T882&lt;5%,"Mid",IF('Main Data'!T882&lt;8%,"High","Super")))</f>
        <v>Super</v>
      </c>
      <c r="V882" s="86" t="str">
        <f t="shared" si="64"/>
        <v>Qualified</v>
      </c>
    </row>
    <row r="883" spans="1:22" ht="15.75" customHeight="1" x14ac:dyDescent="0.3">
      <c r="A883" s="9" t="s">
        <v>1769</v>
      </c>
      <c r="B883" s="71">
        <v>43762</v>
      </c>
      <c r="C883" s="10">
        <f t="shared" si="61"/>
        <v>2019</v>
      </c>
      <c r="D883" s="10" t="s">
        <v>1770</v>
      </c>
      <c r="E883" s="10" t="s">
        <v>86</v>
      </c>
      <c r="F883" s="10" t="s">
        <v>71</v>
      </c>
      <c r="G883" s="10" t="s">
        <v>55</v>
      </c>
      <c r="H883" s="10" t="s">
        <v>88</v>
      </c>
      <c r="I883" s="10" t="s">
        <v>117</v>
      </c>
      <c r="J883" s="10" t="s">
        <v>297</v>
      </c>
      <c r="K883" s="10" t="s">
        <v>59</v>
      </c>
      <c r="L883" s="10" t="s">
        <v>67</v>
      </c>
      <c r="M883" s="10" t="s">
        <v>61</v>
      </c>
      <c r="N883" s="71">
        <v>43763</v>
      </c>
      <c r="O883" s="10">
        <v>52200</v>
      </c>
      <c r="P883" s="10">
        <v>81450</v>
      </c>
      <c r="Q883" s="11">
        <f t="shared" si="62"/>
        <v>29250</v>
      </c>
      <c r="R883" s="10">
        <v>2</v>
      </c>
      <c r="S883" s="11">
        <f t="shared" si="63"/>
        <v>160456.5</v>
      </c>
      <c r="T883" s="12">
        <v>0.03</v>
      </c>
      <c r="U883" s="76" t="str">
        <f>IF(T883&lt;3%,"Low",IF('Main Data'!T883&lt;5%,"Mid",IF('Main Data'!T883&lt;8%,"High","Super")))</f>
        <v>Mid</v>
      </c>
      <c r="V883" s="86" t="str">
        <f t="shared" si="64"/>
        <v>Not Qualified</v>
      </c>
    </row>
    <row r="884" spans="1:22" ht="15.75" customHeight="1" x14ac:dyDescent="0.3">
      <c r="A884" s="9" t="s">
        <v>1771</v>
      </c>
      <c r="B884" s="71">
        <v>43763</v>
      </c>
      <c r="C884" s="10">
        <f t="shared" si="61"/>
        <v>2019</v>
      </c>
      <c r="D884" s="10" t="s">
        <v>1772</v>
      </c>
      <c r="E884" s="10" t="s">
        <v>813</v>
      </c>
      <c r="F884" s="10" t="s">
        <v>54</v>
      </c>
      <c r="G884" s="10" t="s">
        <v>106</v>
      </c>
      <c r="H884" s="10" t="s">
        <v>65</v>
      </c>
      <c r="I884" s="10" t="s">
        <v>117</v>
      </c>
      <c r="J884" s="10" t="s">
        <v>415</v>
      </c>
      <c r="K884" s="10" t="s">
        <v>59</v>
      </c>
      <c r="L884" s="10" t="s">
        <v>60</v>
      </c>
      <c r="M884" s="10" t="s">
        <v>61</v>
      </c>
      <c r="N884" s="71">
        <v>43764</v>
      </c>
      <c r="O884" s="10">
        <v>54750</v>
      </c>
      <c r="P884" s="10">
        <v>89700</v>
      </c>
      <c r="Q884" s="11">
        <f t="shared" si="62"/>
        <v>34950</v>
      </c>
      <c r="R884" s="10">
        <v>22</v>
      </c>
      <c r="S884" s="11">
        <f t="shared" si="63"/>
        <v>1967121</v>
      </c>
      <c r="T884" s="12">
        <v>7.0000000000000007E-2</v>
      </c>
      <c r="U884" s="76" t="str">
        <f>IF(T884&lt;3%,"Low",IF('Main Data'!T884&lt;5%,"Mid",IF('Main Data'!T884&lt;8%,"High","Super")))</f>
        <v>High</v>
      </c>
      <c r="V884" s="86" t="str">
        <f t="shared" si="64"/>
        <v>Qualified</v>
      </c>
    </row>
    <row r="885" spans="1:22" ht="15.75" customHeight="1" x14ac:dyDescent="0.3">
      <c r="A885" s="9" t="s">
        <v>1773</v>
      </c>
      <c r="B885" s="71">
        <v>43767</v>
      </c>
      <c r="C885" s="10">
        <f t="shared" si="61"/>
        <v>2019</v>
      </c>
      <c r="D885" s="10" t="s">
        <v>545</v>
      </c>
      <c r="E885" s="10" t="s">
        <v>180</v>
      </c>
      <c r="F885" s="10" t="s">
        <v>54</v>
      </c>
      <c r="G885" s="10" t="s">
        <v>55</v>
      </c>
      <c r="H885" s="10" t="s">
        <v>65</v>
      </c>
      <c r="I885" s="10" t="s">
        <v>57</v>
      </c>
      <c r="J885" s="10" t="s">
        <v>190</v>
      </c>
      <c r="K885" s="10" t="s">
        <v>81</v>
      </c>
      <c r="L885" s="10" t="s">
        <v>60</v>
      </c>
      <c r="M885" s="10" t="s">
        <v>61</v>
      </c>
      <c r="N885" s="71">
        <v>43769</v>
      </c>
      <c r="O885" s="10">
        <v>480300.00000000006</v>
      </c>
      <c r="P885" s="10">
        <v>2287200</v>
      </c>
      <c r="Q885" s="11">
        <f t="shared" si="62"/>
        <v>1806900</v>
      </c>
      <c r="R885" s="10">
        <v>2</v>
      </c>
      <c r="S885" s="11">
        <f t="shared" si="63"/>
        <v>4505784</v>
      </c>
      <c r="T885" s="12">
        <v>0.03</v>
      </c>
      <c r="U885" s="76" t="str">
        <f>IF(T885&lt;3%,"Low",IF('Main Data'!T885&lt;5%,"Mid",IF('Main Data'!T885&lt;8%,"High","Super")))</f>
        <v>Mid</v>
      </c>
      <c r="V885" s="86" t="str">
        <f t="shared" si="64"/>
        <v>Qualified</v>
      </c>
    </row>
    <row r="886" spans="1:22" ht="15.75" customHeight="1" x14ac:dyDescent="0.3">
      <c r="A886" s="9" t="s">
        <v>1774</v>
      </c>
      <c r="B886" s="71">
        <v>43768</v>
      </c>
      <c r="C886" s="10">
        <f t="shared" si="61"/>
        <v>2019</v>
      </c>
      <c r="D886" s="10" t="s">
        <v>1018</v>
      </c>
      <c r="E886" s="10" t="s">
        <v>1019</v>
      </c>
      <c r="F886" s="10" t="s">
        <v>261</v>
      </c>
      <c r="G886" s="10" t="s">
        <v>72</v>
      </c>
      <c r="H886" s="10" t="s">
        <v>112</v>
      </c>
      <c r="I886" s="10" t="s">
        <v>107</v>
      </c>
      <c r="J886" s="10" t="s">
        <v>661</v>
      </c>
      <c r="K886" s="10" t="s">
        <v>59</v>
      </c>
      <c r="L886" s="10" t="s">
        <v>67</v>
      </c>
      <c r="M886" s="10" t="s">
        <v>61</v>
      </c>
      <c r="N886" s="71">
        <v>43769</v>
      </c>
      <c r="O886" s="10">
        <v>13950</v>
      </c>
      <c r="P886" s="10">
        <v>24000</v>
      </c>
      <c r="Q886" s="11">
        <f t="shared" si="62"/>
        <v>10050</v>
      </c>
      <c r="R886" s="10">
        <v>39</v>
      </c>
      <c r="S886" s="11">
        <f t="shared" si="63"/>
        <v>933600</v>
      </c>
      <c r="T886" s="12">
        <v>0.1</v>
      </c>
      <c r="U886" s="76" t="str">
        <f>IF(T886&lt;3%,"Low",IF('Main Data'!T886&lt;5%,"Mid",IF('Main Data'!T886&lt;8%,"High","Super")))</f>
        <v>Super</v>
      </c>
      <c r="V886" s="86" t="str">
        <f t="shared" si="64"/>
        <v>Qualified</v>
      </c>
    </row>
    <row r="887" spans="1:22" ht="15.75" customHeight="1" x14ac:dyDescent="0.3">
      <c r="A887" s="9" t="s">
        <v>1775</v>
      </c>
      <c r="B887" s="71">
        <v>43778</v>
      </c>
      <c r="C887" s="10">
        <f t="shared" si="61"/>
        <v>2019</v>
      </c>
      <c r="D887" s="10" t="s">
        <v>1391</v>
      </c>
      <c r="E887" s="10" t="s">
        <v>1291</v>
      </c>
      <c r="F887" s="10" t="s">
        <v>71</v>
      </c>
      <c r="G887" s="10" t="s">
        <v>55</v>
      </c>
      <c r="H887" s="10" t="s">
        <v>122</v>
      </c>
      <c r="I887" s="10" t="s">
        <v>74</v>
      </c>
      <c r="J887" s="10" t="s">
        <v>1776</v>
      </c>
      <c r="K887" s="10" t="s">
        <v>81</v>
      </c>
      <c r="L887" s="10" t="s">
        <v>459</v>
      </c>
      <c r="M887" s="10" t="s">
        <v>61</v>
      </c>
      <c r="N887" s="71">
        <v>43780</v>
      </c>
      <c r="O887" s="10">
        <v>4049850</v>
      </c>
      <c r="P887" s="10">
        <v>6749850</v>
      </c>
      <c r="Q887" s="11">
        <f t="shared" si="62"/>
        <v>2700000</v>
      </c>
      <c r="R887" s="10">
        <v>3</v>
      </c>
      <c r="S887" s="11">
        <f t="shared" si="63"/>
        <v>19844559</v>
      </c>
      <c r="T887" s="12">
        <v>0.06</v>
      </c>
      <c r="U887" s="76" t="str">
        <f>IF(T887&lt;3%,"Low",IF('Main Data'!T887&lt;5%,"Mid",IF('Main Data'!T887&lt;8%,"High","Super")))</f>
        <v>High</v>
      </c>
      <c r="V887" s="86" t="str">
        <f t="shared" si="64"/>
        <v>Qualified</v>
      </c>
    </row>
    <row r="888" spans="1:22" ht="15.75" customHeight="1" x14ac:dyDescent="0.3">
      <c r="A888" s="9" t="s">
        <v>1777</v>
      </c>
      <c r="B888" s="71">
        <v>43779</v>
      </c>
      <c r="C888" s="10">
        <f t="shared" si="61"/>
        <v>2019</v>
      </c>
      <c r="D888" s="10" t="s">
        <v>1245</v>
      </c>
      <c r="E888" s="10" t="s">
        <v>279</v>
      </c>
      <c r="F888" s="10" t="s">
        <v>71</v>
      </c>
      <c r="G888" s="10" t="s">
        <v>55</v>
      </c>
      <c r="H888" s="10" t="s">
        <v>155</v>
      </c>
      <c r="I888" s="10" t="s">
        <v>117</v>
      </c>
      <c r="J888" s="10" t="s">
        <v>234</v>
      </c>
      <c r="K888" s="10" t="s">
        <v>59</v>
      </c>
      <c r="L888" s="10" t="s">
        <v>60</v>
      </c>
      <c r="M888" s="10" t="s">
        <v>61</v>
      </c>
      <c r="N888" s="71">
        <v>43781</v>
      </c>
      <c r="O888" s="10">
        <v>208200</v>
      </c>
      <c r="P888" s="10">
        <v>335700</v>
      </c>
      <c r="Q888" s="11">
        <f t="shared" si="62"/>
        <v>127500</v>
      </c>
      <c r="R888" s="10">
        <v>18</v>
      </c>
      <c r="S888" s="11">
        <f t="shared" si="63"/>
        <v>6025815</v>
      </c>
      <c r="T888" s="12">
        <v>0.05</v>
      </c>
      <c r="U888" s="76" t="str">
        <f>IF(T888&lt;3%,"Low",IF('Main Data'!T888&lt;5%,"Mid",IF('Main Data'!T888&lt;8%,"High","Super")))</f>
        <v>High</v>
      </c>
      <c r="V888" s="86" t="str">
        <f t="shared" si="64"/>
        <v>Qualified</v>
      </c>
    </row>
    <row r="889" spans="1:22" ht="15.75" customHeight="1" x14ac:dyDescent="0.3">
      <c r="A889" s="9" t="s">
        <v>1778</v>
      </c>
      <c r="B889" s="71">
        <v>43784</v>
      </c>
      <c r="C889" s="10">
        <f t="shared" si="61"/>
        <v>2019</v>
      </c>
      <c r="D889" s="10" t="s">
        <v>847</v>
      </c>
      <c r="E889" s="10" t="s">
        <v>750</v>
      </c>
      <c r="F889" s="10" t="s">
        <v>54</v>
      </c>
      <c r="G889" s="10" t="s">
        <v>55</v>
      </c>
      <c r="H889" s="10" t="s">
        <v>56</v>
      </c>
      <c r="I889" s="10" t="s">
        <v>107</v>
      </c>
      <c r="J889" s="10" t="s">
        <v>320</v>
      </c>
      <c r="K889" s="10" t="s">
        <v>59</v>
      </c>
      <c r="L889" s="10" t="s">
        <v>60</v>
      </c>
      <c r="M889" s="10" t="s">
        <v>61</v>
      </c>
      <c r="N889" s="71">
        <v>43786</v>
      </c>
      <c r="O889" s="10">
        <v>2682450</v>
      </c>
      <c r="P889" s="10">
        <v>6238200</v>
      </c>
      <c r="Q889" s="11">
        <f t="shared" si="62"/>
        <v>3555750</v>
      </c>
      <c r="R889" s="10">
        <v>4</v>
      </c>
      <c r="S889" s="11">
        <f t="shared" si="63"/>
        <v>24703272</v>
      </c>
      <c r="T889" s="12">
        <v>0.04</v>
      </c>
      <c r="U889" s="76" t="str">
        <f>IF(T889&lt;3%,"Low",IF('Main Data'!T889&lt;5%,"Mid",IF('Main Data'!T889&lt;8%,"High","Super")))</f>
        <v>Mid</v>
      </c>
      <c r="V889" s="86" t="str">
        <f t="shared" si="64"/>
        <v>Qualified</v>
      </c>
    </row>
    <row r="890" spans="1:22" ht="15.75" customHeight="1" x14ac:dyDescent="0.3">
      <c r="A890" s="9" t="s">
        <v>1779</v>
      </c>
      <c r="B890" s="71">
        <v>43785</v>
      </c>
      <c r="C890" s="10">
        <f t="shared" si="61"/>
        <v>2019</v>
      </c>
      <c r="D890" s="10" t="s">
        <v>1780</v>
      </c>
      <c r="E890" s="10" t="s">
        <v>154</v>
      </c>
      <c r="F890" s="10" t="s">
        <v>71</v>
      </c>
      <c r="G890" s="10" t="s">
        <v>106</v>
      </c>
      <c r="H890" s="10" t="s">
        <v>155</v>
      </c>
      <c r="I890" s="10" t="s">
        <v>107</v>
      </c>
      <c r="J890" s="10" t="s">
        <v>200</v>
      </c>
      <c r="K890" s="10" t="s">
        <v>59</v>
      </c>
      <c r="L890" s="10" t="s">
        <v>136</v>
      </c>
      <c r="M890" s="10" t="s">
        <v>61</v>
      </c>
      <c r="N890" s="71">
        <v>43786</v>
      </c>
      <c r="O890" s="10">
        <v>71850</v>
      </c>
      <c r="P890" s="10">
        <v>179550</v>
      </c>
      <c r="Q890" s="11">
        <f t="shared" si="62"/>
        <v>107700</v>
      </c>
      <c r="R890" s="10">
        <v>49</v>
      </c>
      <c r="S890" s="11">
        <f t="shared" si="63"/>
        <v>8781790.5</v>
      </c>
      <c r="T890" s="12">
        <v>0.09</v>
      </c>
      <c r="U890" s="76" t="str">
        <f>IF(T890&lt;3%,"Low",IF('Main Data'!T890&lt;5%,"Mid",IF('Main Data'!T890&lt;8%,"High","Super")))</f>
        <v>Super</v>
      </c>
      <c r="V890" s="86" t="str">
        <f t="shared" si="64"/>
        <v>Qualified</v>
      </c>
    </row>
    <row r="891" spans="1:22" ht="15.75" customHeight="1" x14ac:dyDescent="0.3">
      <c r="A891" s="9" t="s">
        <v>1781</v>
      </c>
      <c r="B891" s="71">
        <v>43786</v>
      </c>
      <c r="C891" s="10">
        <f t="shared" si="61"/>
        <v>2019</v>
      </c>
      <c r="D891" s="10" t="s">
        <v>1782</v>
      </c>
      <c r="E891" s="10" t="s">
        <v>462</v>
      </c>
      <c r="F891" s="10" t="s">
        <v>71</v>
      </c>
      <c r="G891" s="10" t="s">
        <v>72</v>
      </c>
      <c r="H891" s="10" t="s">
        <v>112</v>
      </c>
      <c r="I891" s="10" t="s">
        <v>57</v>
      </c>
      <c r="J891" s="10" t="s">
        <v>398</v>
      </c>
      <c r="K891" s="10" t="s">
        <v>81</v>
      </c>
      <c r="L891" s="10" t="s">
        <v>60</v>
      </c>
      <c r="M891" s="10" t="s">
        <v>61</v>
      </c>
      <c r="N891" s="71">
        <v>43788</v>
      </c>
      <c r="O891" s="10">
        <v>817800</v>
      </c>
      <c r="P891" s="10">
        <v>1514550</v>
      </c>
      <c r="Q891" s="11">
        <f t="shared" si="62"/>
        <v>696750</v>
      </c>
      <c r="R891" s="10">
        <v>41</v>
      </c>
      <c r="S891" s="11">
        <f t="shared" si="63"/>
        <v>62051113.5</v>
      </c>
      <c r="T891" s="12">
        <v>0.03</v>
      </c>
      <c r="U891" s="76" t="str">
        <f>IF(T891&lt;3%,"Low",IF('Main Data'!T891&lt;5%,"Mid",IF('Main Data'!T891&lt;8%,"High","Super")))</f>
        <v>Mid</v>
      </c>
      <c r="V891" s="86" t="str">
        <f t="shared" si="64"/>
        <v>Qualified</v>
      </c>
    </row>
    <row r="892" spans="1:22" ht="15.75" customHeight="1" x14ac:dyDescent="0.3">
      <c r="A892" s="9" t="s">
        <v>1783</v>
      </c>
      <c r="B892" s="71">
        <v>43787</v>
      </c>
      <c r="C892" s="10">
        <f t="shared" si="61"/>
        <v>2019</v>
      </c>
      <c r="D892" s="10" t="s">
        <v>318</v>
      </c>
      <c r="E892" s="10" t="s">
        <v>319</v>
      </c>
      <c r="F892" s="10" t="s">
        <v>71</v>
      </c>
      <c r="G892" s="10" t="s">
        <v>72</v>
      </c>
      <c r="H892" s="10" t="s">
        <v>194</v>
      </c>
      <c r="I892" s="10" t="s">
        <v>57</v>
      </c>
      <c r="J892" s="10" t="s">
        <v>442</v>
      </c>
      <c r="K892" s="10" t="s">
        <v>59</v>
      </c>
      <c r="L892" s="10" t="s">
        <v>67</v>
      </c>
      <c r="M892" s="10" t="s">
        <v>61</v>
      </c>
      <c r="N892" s="71">
        <v>43788</v>
      </c>
      <c r="O892" s="10">
        <v>17550</v>
      </c>
      <c r="P892" s="10">
        <v>41700</v>
      </c>
      <c r="Q892" s="11">
        <f t="shared" si="62"/>
        <v>24150</v>
      </c>
      <c r="R892" s="10">
        <v>6</v>
      </c>
      <c r="S892" s="11">
        <f t="shared" si="63"/>
        <v>249783</v>
      </c>
      <c r="T892" s="12">
        <v>0.01</v>
      </c>
      <c r="U892" s="76" t="str">
        <f>IF(T892&lt;3%,"Low",IF('Main Data'!T892&lt;5%,"Mid",IF('Main Data'!T892&lt;8%,"High","Super")))</f>
        <v>Low</v>
      </c>
      <c r="V892" s="86" t="str">
        <f t="shared" si="64"/>
        <v>Not Qualified</v>
      </c>
    </row>
    <row r="893" spans="1:22" ht="15.75" customHeight="1" x14ac:dyDescent="0.3">
      <c r="A893" s="9" t="s">
        <v>1784</v>
      </c>
      <c r="B893" s="71">
        <v>43789</v>
      </c>
      <c r="C893" s="10">
        <f t="shared" si="61"/>
        <v>2019</v>
      </c>
      <c r="D893" s="10" t="s">
        <v>1785</v>
      </c>
      <c r="E893" s="10" t="s">
        <v>222</v>
      </c>
      <c r="F893" s="10" t="s">
        <v>71</v>
      </c>
      <c r="G893" s="10" t="s">
        <v>87</v>
      </c>
      <c r="H893" s="10" t="s">
        <v>155</v>
      </c>
      <c r="I893" s="10" t="s">
        <v>107</v>
      </c>
      <c r="J893" s="10" t="s">
        <v>798</v>
      </c>
      <c r="K893" s="10" t="s">
        <v>59</v>
      </c>
      <c r="L893" s="10" t="s">
        <v>60</v>
      </c>
      <c r="M893" s="10" t="s">
        <v>61</v>
      </c>
      <c r="N893" s="71">
        <v>43790</v>
      </c>
      <c r="O893" s="10">
        <v>780600</v>
      </c>
      <c r="P893" s="10">
        <v>1258950</v>
      </c>
      <c r="Q893" s="11">
        <f t="shared" si="62"/>
        <v>478350</v>
      </c>
      <c r="R893" s="10">
        <v>37</v>
      </c>
      <c r="S893" s="11">
        <f t="shared" si="63"/>
        <v>46543381.5</v>
      </c>
      <c r="T893" s="12">
        <v>0.03</v>
      </c>
      <c r="U893" s="76" t="str">
        <f>IF(T893&lt;3%,"Low",IF('Main Data'!T893&lt;5%,"Mid",IF('Main Data'!T893&lt;8%,"High","Super")))</f>
        <v>Mid</v>
      </c>
      <c r="V893" s="86" t="str">
        <f t="shared" si="64"/>
        <v>Qualified</v>
      </c>
    </row>
    <row r="894" spans="1:22" ht="15.75" customHeight="1" x14ac:dyDescent="0.3">
      <c r="A894" s="9" t="s">
        <v>1786</v>
      </c>
      <c r="B894" s="71">
        <v>43790</v>
      </c>
      <c r="C894" s="10">
        <f t="shared" si="61"/>
        <v>2019</v>
      </c>
      <c r="D894" s="10" t="s">
        <v>1787</v>
      </c>
      <c r="E894" s="10" t="s">
        <v>206</v>
      </c>
      <c r="F894" s="10" t="s">
        <v>71</v>
      </c>
      <c r="G894" s="10" t="s">
        <v>55</v>
      </c>
      <c r="H894" s="10" t="s">
        <v>155</v>
      </c>
      <c r="I894" s="10" t="s">
        <v>57</v>
      </c>
      <c r="J894" s="10" t="s">
        <v>500</v>
      </c>
      <c r="K894" s="10" t="s">
        <v>59</v>
      </c>
      <c r="L894" s="10" t="s">
        <v>60</v>
      </c>
      <c r="M894" s="10" t="s">
        <v>61</v>
      </c>
      <c r="N894" s="71">
        <v>43791</v>
      </c>
      <c r="O894" s="10">
        <v>36750</v>
      </c>
      <c r="P894" s="10">
        <v>58350</v>
      </c>
      <c r="Q894" s="11">
        <f t="shared" si="62"/>
        <v>21600</v>
      </c>
      <c r="R894" s="10">
        <v>18</v>
      </c>
      <c r="S894" s="11">
        <f t="shared" si="63"/>
        <v>1047966</v>
      </c>
      <c r="T894" s="12">
        <v>0.04</v>
      </c>
      <c r="U894" s="76" t="str">
        <f>IF(T894&lt;3%,"Low",IF('Main Data'!T894&lt;5%,"Mid",IF('Main Data'!T894&lt;8%,"High","Super")))</f>
        <v>Mid</v>
      </c>
      <c r="V894" s="86" t="str">
        <f t="shared" si="64"/>
        <v>Qualified</v>
      </c>
    </row>
    <row r="895" spans="1:22" ht="15.75" customHeight="1" x14ac:dyDescent="0.3">
      <c r="A895" s="9" t="s">
        <v>1788</v>
      </c>
      <c r="B895" s="71">
        <v>43793</v>
      </c>
      <c r="C895" s="10">
        <f t="shared" si="61"/>
        <v>2019</v>
      </c>
      <c r="D895" s="10" t="s">
        <v>1549</v>
      </c>
      <c r="E895" s="10" t="s">
        <v>344</v>
      </c>
      <c r="F895" s="10" t="s">
        <v>71</v>
      </c>
      <c r="G895" s="10" t="s">
        <v>87</v>
      </c>
      <c r="H895" s="10" t="s">
        <v>73</v>
      </c>
      <c r="I895" s="10" t="s">
        <v>57</v>
      </c>
      <c r="J895" s="10" t="s">
        <v>611</v>
      </c>
      <c r="K895" s="10" t="s">
        <v>59</v>
      </c>
      <c r="L895" s="10" t="s">
        <v>60</v>
      </c>
      <c r="M895" s="10" t="s">
        <v>61</v>
      </c>
      <c r="N895" s="71">
        <v>43795</v>
      </c>
      <c r="O895" s="10">
        <v>34350</v>
      </c>
      <c r="P895" s="10">
        <v>55350</v>
      </c>
      <c r="Q895" s="11">
        <f t="shared" si="62"/>
        <v>21000</v>
      </c>
      <c r="R895" s="10">
        <v>13</v>
      </c>
      <c r="S895" s="11">
        <f t="shared" si="63"/>
        <v>717336</v>
      </c>
      <c r="T895" s="12">
        <v>0.04</v>
      </c>
      <c r="U895" s="76" t="str">
        <f>IF(T895&lt;3%,"Low",IF('Main Data'!T895&lt;5%,"Mid",IF('Main Data'!T895&lt;8%,"High","Super")))</f>
        <v>Mid</v>
      </c>
      <c r="V895" s="86" t="str">
        <f t="shared" si="64"/>
        <v>Qualified</v>
      </c>
    </row>
    <row r="896" spans="1:22" ht="15.75" customHeight="1" x14ac:dyDescent="0.3">
      <c r="A896" s="9" t="s">
        <v>1789</v>
      </c>
      <c r="B896" s="71">
        <v>43793</v>
      </c>
      <c r="C896" s="10">
        <f t="shared" si="61"/>
        <v>2019</v>
      </c>
      <c r="D896" s="10" t="s">
        <v>1518</v>
      </c>
      <c r="E896" s="10" t="s">
        <v>1102</v>
      </c>
      <c r="F896" s="10" t="s">
        <v>71</v>
      </c>
      <c r="G896" s="10" t="s">
        <v>72</v>
      </c>
      <c r="H896" s="10" t="s">
        <v>73</v>
      </c>
      <c r="I896" s="10" t="s">
        <v>117</v>
      </c>
      <c r="J896" s="10" t="s">
        <v>394</v>
      </c>
      <c r="K896" s="10" t="s">
        <v>59</v>
      </c>
      <c r="L896" s="10" t="s">
        <v>67</v>
      </c>
      <c r="M896" s="10" t="s">
        <v>61</v>
      </c>
      <c r="N896" s="71">
        <v>43795</v>
      </c>
      <c r="O896" s="10">
        <v>3600</v>
      </c>
      <c r="P896" s="10">
        <v>18900</v>
      </c>
      <c r="Q896" s="11">
        <f t="shared" si="62"/>
        <v>15300</v>
      </c>
      <c r="R896" s="10">
        <v>34</v>
      </c>
      <c r="S896" s="11">
        <f t="shared" si="63"/>
        <v>642600</v>
      </c>
      <c r="T896" s="12">
        <v>0</v>
      </c>
      <c r="U896" s="76" t="str">
        <f>IF(T896&lt;3%,"Low",IF('Main Data'!T896&lt;5%,"Mid",IF('Main Data'!T896&lt;8%,"High","Super")))</f>
        <v>Low</v>
      </c>
      <c r="V896" s="86" t="str">
        <f t="shared" si="64"/>
        <v>Qualified</v>
      </c>
    </row>
    <row r="897" spans="1:22" ht="15.75" customHeight="1" x14ac:dyDescent="0.3">
      <c r="A897" s="9" t="s">
        <v>1790</v>
      </c>
      <c r="B897" s="71">
        <v>43797</v>
      </c>
      <c r="C897" s="10">
        <f t="shared" si="61"/>
        <v>2019</v>
      </c>
      <c r="D897" s="10" t="s">
        <v>1167</v>
      </c>
      <c r="E897" s="10" t="s">
        <v>485</v>
      </c>
      <c r="F897" s="10" t="s">
        <v>71</v>
      </c>
      <c r="G897" s="10" t="s">
        <v>72</v>
      </c>
      <c r="H897" s="10" t="s">
        <v>185</v>
      </c>
      <c r="I897" s="10" t="s">
        <v>92</v>
      </c>
      <c r="J897" s="10" t="s">
        <v>500</v>
      </c>
      <c r="K897" s="10" t="s">
        <v>59</v>
      </c>
      <c r="L897" s="10" t="s">
        <v>60</v>
      </c>
      <c r="M897" s="10" t="s">
        <v>76</v>
      </c>
      <c r="N897" s="71">
        <v>43802</v>
      </c>
      <c r="O897" s="10">
        <v>36750</v>
      </c>
      <c r="P897" s="10">
        <v>58350</v>
      </c>
      <c r="Q897" s="11">
        <f t="shared" si="62"/>
        <v>21600</v>
      </c>
      <c r="R897" s="10">
        <v>30</v>
      </c>
      <c r="S897" s="11">
        <f t="shared" si="63"/>
        <v>1745248.5</v>
      </c>
      <c r="T897" s="12">
        <v>0.09</v>
      </c>
      <c r="U897" s="76" t="str">
        <f>IF(T897&lt;3%,"Low",IF('Main Data'!T897&lt;5%,"Mid",IF('Main Data'!T897&lt;8%,"High","Super")))</f>
        <v>Super</v>
      </c>
      <c r="V897" s="86" t="str">
        <f t="shared" si="64"/>
        <v>Qualified</v>
      </c>
    </row>
    <row r="898" spans="1:22" ht="15.75" customHeight="1" x14ac:dyDescent="0.3">
      <c r="A898" s="9" t="s">
        <v>1791</v>
      </c>
      <c r="B898" s="71">
        <v>43799</v>
      </c>
      <c r="C898" s="10">
        <f t="shared" si="61"/>
        <v>2019</v>
      </c>
      <c r="D898" s="10" t="s">
        <v>1096</v>
      </c>
      <c r="E898" s="10" t="s">
        <v>813</v>
      </c>
      <c r="F898" s="10" t="s">
        <v>54</v>
      </c>
      <c r="G898" s="10" t="s">
        <v>87</v>
      </c>
      <c r="H898" s="10" t="s">
        <v>65</v>
      </c>
      <c r="I898" s="10" t="s">
        <v>57</v>
      </c>
      <c r="J898" s="10" t="s">
        <v>331</v>
      </c>
      <c r="K898" s="10" t="s">
        <v>59</v>
      </c>
      <c r="L898" s="10" t="s">
        <v>67</v>
      </c>
      <c r="M898" s="10" t="s">
        <v>61</v>
      </c>
      <c r="N898" s="71">
        <v>43800</v>
      </c>
      <c r="O898" s="10">
        <v>43500</v>
      </c>
      <c r="P898" s="10">
        <v>71400</v>
      </c>
      <c r="Q898" s="11">
        <f t="shared" si="62"/>
        <v>27900</v>
      </c>
      <c r="R898" s="10">
        <v>1</v>
      </c>
      <c r="S898" s="11">
        <f t="shared" si="63"/>
        <v>69972</v>
      </c>
      <c r="T898" s="12">
        <v>0.02</v>
      </c>
      <c r="U898" s="76" t="str">
        <f>IF(T898&lt;3%,"Low",IF('Main Data'!T898&lt;5%,"Mid",IF('Main Data'!T898&lt;8%,"High","Super")))</f>
        <v>Low</v>
      </c>
      <c r="V898" s="86" t="str">
        <f t="shared" si="64"/>
        <v>Not Qualified</v>
      </c>
    </row>
    <row r="899" spans="1:22" ht="15.75" customHeight="1" x14ac:dyDescent="0.3">
      <c r="A899" s="9" t="s">
        <v>1792</v>
      </c>
      <c r="B899" s="71">
        <v>43800</v>
      </c>
      <c r="C899" s="10">
        <f t="shared" si="61"/>
        <v>2019</v>
      </c>
      <c r="D899" s="10" t="s">
        <v>1672</v>
      </c>
      <c r="E899" s="10" t="s">
        <v>418</v>
      </c>
      <c r="F899" s="10" t="s">
        <v>261</v>
      </c>
      <c r="G899" s="10" t="s">
        <v>55</v>
      </c>
      <c r="H899" s="10" t="s">
        <v>97</v>
      </c>
      <c r="I899" s="10" t="s">
        <v>57</v>
      </c>
      <c r="J899" s="10" t="s">
        <v>588</v>
      </c>
      <c r="K899" s="10" t="s">
        <v>59</v>
      </c>
      <c r="L899" s="10" t="s">
        <v>60</v>
      </c>
      <c r="M899" s="10" t="s">
        <v>76</v>
      </c>
      <c r="N899" s="71">
        <v>43802</v>
      </c>
      <c r="O899" s="10">
        <v>67950</v>
      </c>
      <c r="P899" s="10">
        <v>109500</v>
      </c>
      <c r="Q899" s="11">
        <f t="shared" si="62"/>
        <v>41550</v>
      </c>
      <c r="R899" s="10">
        <v>41</v>
      </c>
      <c r="S899" s="11">
        <f t="shared" si="63"/>
        <v>4484025</v>
      </c>
      <c r="T899" s="12">
        <v>0.05</v>
      </c>
      <c r="U899" s="76" t="str">
        <f>IF(T899&lt;3%,"Low",IF('Main Data'!T899&lt;5%,"Mid",IF('Main Data'!T899&lt;8%,"High","Super")))</f>
        <v>High</v>
      </c>
      <c r="V899" s="86" t="str">
        <f t="shared" si="64"/>
        <v>Qualified</v>
      </c>
    </row>
    <row r="900" spans="1:22" ht="15.75" customHeight="1" x14ac:dyDescent="0.3">
      <c r="A900" s="9" t="s">
        <v>1793</v>
      </c>
      <c r="B900" s="71">
        <v>43800</v>
      </c>
      <c r="C900" s="10">
        <f t="shared" si="61"/>
        <v>2019</v>
      </c>
      <c r="D900" s="10" t="s">
        <v>1530</v>
      </c>
      <c r="E900" s="10" t="s">
        <v>169</v>
      </c>
      <c r="F900" s="10" t="s">
        <v>54</v>
      </c>
      <c r="G900" s="10" t="s">
        <v>55</v>
      </c>
      <c r="H900" s="10" t="s">
        <v>65</v>
      </c>
      <c r="I900" s="10" t="s">
        <v>92</v>
      </c>
      <c r="J900" s="10" t="s">
        <v>284</v>
      </c>
      <c r="K900" s="10" t="s">
        <v>59</v>
      </c>
      <c r="L900" s="10" t="s">
        <v>60</v>
      </c>
      <c r="M900" s="10" t="s">
        <v>61</v>
      </c>
      <c r="N900" s="71">
        <v>43804</v>
      </c>
      <c r="O900" s="10">
        <v>33750</v>
      </c>
      <c r="P900" s="10">
        <v>55350</v>
      </c>
      <c r="Q900" s="11">
        <f t="shared" si="62"/>
        <v>21600</v>
      </c>
      <c r="R900" s="10">
        <v>16</v>
      </c>
      <c r="S900" s="11">
        <f t="shared" si="63"/>
        <v>884493</v>
      </c>
      <c r="T900" s="12">
        <v>0.02</v>
      </c>
      <c r="U900" s="76" t="str">
        <f>IF(T900&lt;3%,"Low",IF('Main Data'!T900&lt;5%,"Mid",IF('Main Data'!T900&lt;8%,"High","Super")))</f>
        <v>Low</v>
      </c>
      <c r="V900" s="86" t="str">
        <f t="shared" si="64"/>
        <v>Qualified</v>
      </c>
    </row>
    <row r="901" spans="1:22" ht="15.75" customHeight="1" x14ac:dyDescent="0.3">
      <c r="A901" s="9" t="s">
        <v>1794</v>
      </c>
      <c r="B901" s="71">
        <v>43802</v>
      </c>
      <c r="C901" s="10">
        <f t="shared" ref="C901:C964" si="65">YEAR(B901)</f>
        <v>2019</v>
      </c>
      <c r="D901" s="10" t="s">
        <v>987</v>
      </c>
      <c r="E901" s="10" t="s">
        <v>53</v>
      </c>
      <c r="F901" s="10" t="s">
        <v>54</v>
      </c>
      <c r="G901" s="10" t="s">
        <v>87</v>
      </c>
      <c r="H901" s="10" t="s">
        <v>56</v>
      </c>
      <c r="I901" s="10" t="s">
        <v>92</v>
      </c>
      <c r="J901" s="10" t="s">
        <v>700</v>
      </c>
      <c r="K901" s="10" t="s">
        <v>59</v>
      </c>
      <c r="L901" s="10" t="s">
        <v>67</v>
      </c>
      <c r="M901" s="10" t="s">
        <v>61</v>
      </c>
      <c r="N901" s="71">
        <v>43807</v>
      </c>
      <c r="O901" s="10">
        <v>34650</v>
      </c>
      <c r="P901" s="10">
        <v>56700</v>
      </c>
      <c r="Q901" s="11">
        <f t="shared" ref="Q901:Q964" si="66">P901-O901</f>
        <v>22050</v>
      </c>
      <c r="R901" s="10">
        <v>28</v>
      </c>
      <c r="S901" s="11">
        <f t="shared" ref="S901:S964" si="67">(R901*P901)-(P901*T901)</f>
        <v>1584198</v>
      </c>
      <c r="T901" s="12">
        <v>0.06</v>
      </c>
      <c r="U901" s="76" t="str">
        <f>IF(T901&lt;3%,"Low",IF('Main Data'!T901&lt;5%,"Mid",IF('Main Data'!T901&lt;8%,"High","Super")))</f>
        <v>High</v>
      </c>
      <c r="V901" s="86" t="str">
        <f t="shared" ref="V901:V964" si="68">IF(OR(R901&gt;10,S901&gt;2000000),"Qualified","Not Qualified")</f>
        <v>Qualified</v>
      </c>
    </row>
    <row r="902" spans="1:22" ht="15.75" customHeight="1" x14ac:dyDescent="0.3">
      <c r="A902" s="9" t="s">
        <v>1795</v>
      </c>
      <c r="B902" s="71">
        <v>43805</v>
      </c>
      <c r="C902" s="10">
        <f t="shared" si="65"/>
        <v>2019</v>
      </c>
      <c r="D902" s="10" t="s">
        <v>976</v>
      </c>
      <c r="E902" s="10" t="s">
        <v>977</v>
      </c>
      <c r="F902" s="10" t="s">
        <v>71</v>
      </c>
      <c r="G902" s="10" t="s">
        <v>72</v>
      </c>
      <c r="H902" s="10" t="s">
        <v>194</v>
      </c>
      <c r="I902" s="10" t="s">
        <v>107</v>
      </c>
      <c r="J902" s="10" t="s">
        <v>349</v>
      </c>
      <c r="K902" s="10" t="s">
        <v>59</v>
      </c>
      <c r="L902" s="10" t="s">
        <v>67</v>
      </c>
      <c r="M902" s="10" t="s">
        <v>61</v>
      </c>
      <c r="N902" s="71">
        <v>43807</v>
      </c>
      <c r="O902" s="10">
        <v>166650</v>
      </c>
      <c r="P902" s="10">
        <v>297600</v>
      </c>
      <c r="Q902" s="11">
        <f t="shared" si="66"/>
        <v>130950</v>
      </c>
      <c r="R902" s="10">
        <v>22</v>
      </c>
      <c r="S902" s="11">
        <f t="shared" si="67"/>
        <v>6529344</v>
      </c>
      <c r="T902" s="12">
        <v>0.06</v>
      </c>
      <c r="U902" s="76" t="str">
        <f>IF(T902&lt;3%,"Low",IF('Main Data'!T902&lt;5%,"Mid",IF('Main Data'!T902&lt;8%,"High","Super")))</f>
        <v>High</v>
      </c>
      <c r="V902" s="86" t="str">
        <f t="shared" si="68"/>
        <v>Qualified</v>
      </c>
    </row>
    <row r="903" spans="1:22" ht="15.75" customHeight="1" x14ac:dyDescent="0.3">
      <c r="A903" s="9" t="s">
        <v>1796</v>
      </c>
      <c r="B903" s="71">
        <v>43806</v>
      </c>
      <c r="C903" s="10">
        <f t="shared" si="65"/>
        <v>2019</v>
      </c>
      <c r="D903" s="10" t="s">
        <v>1093</v>
      </c>
      <c r="E903" s="10" t="s">
        <v>1094</v>
      </c>
      <c r="F903" s="10" t="s">
        <v>71</v>
      </c>
      <c r="G903" s="10" t="s">
        <v>55</v>
      </c>
      <c r="H903" s="10" t="s">
        <v>88</v>
      </c>
      <c r="I903" s="10" t="s">
        <v>92</v>
      </c>
      <c r="J903" s="10" t="s">
        <v>242</v>
      </c>
      <c r="K903" s="10" t="s">
        <v>81</v>
      </c>
      <c r="L903" s="10" t="s">
        <v>60</v>
      </c>
      <c r="M903" s="10" t="s">
        <v>61</v>
      </c>
      <c r="N903" s="71">
        <v>43806</v>
      </c>
      <c r="O903" s="10">
        <v>296700</v>
      </c>
      <c r="P903" s="10">
        <v>689850</v>
      </c>
      <c r="Q903" s="11">
        <f t="shared" si="66"/>
        <v>393150</v>
      </c>
      <c r="R903" s="10">
        <v>46</v>
      </c>
      <c r="S903" s="11">
        <f t="shared" si="67"/>
        <v>31664115</v>
      </c>
      <c r="T903" s="12">
        <v>0.1</v>
      </c>
      <c r="U903" s="76" t="str">
        <f>IF(T903&lt;3%,"Low",IF('Main Data'!T903&lt;5%,"Mid",IF('Main Data'!T903&lt;8%,"High","Super")))</f>
        <v>Super</v>
      </c>
      <c r="V903" s="86" t="str">
        <f t="shared" si="68"/>
        <v>Qualified</v>
      </c>
    </row>
    <row r="904" spans="1:22" ht="15.75" customHeight="1" x14ac:dyDescent="0.3">
      <c r="A904" s="9" t="s">
        <v>1797</v>
      </c>
      <c r="B904" s="71">
        <v>43806</v>
      </c>
      <c r="C904" s="10">
        <f t="shared" si="65"/>
        <v>2019</v>
      </c>
      <c r="D904" s="10" t="s">
        <v>676</v>
      </c>
      <c r="E904" s="10" t="s">
        <v>445</v>
      </c>
      <c r="F904" s="10" t="s">
        <v>54</v>
      </c>
      <c r="G904" s="10" t="s">
        <v>106</v>
      </c>
      <c r="H904" s="10" t="s">
        <v>56</v>
      </c>
      <c r="I904" s="10" t="s">
        <v>107</v>
      </c>
      <c r="J904" s="10" t="s">
        <v>181</v>
      </c>
      <c r="K904" s="10" t="s">
        <v>59</v>
      </c>
      <c r="L904" s="10" t="s">
        <v>60</v>
      </c>
      <c r="M904" s="10" t="s">
        <v>61</v>
      </c>
      <c r="N904" s="71">
        <v>43809</v>
      </c>
      <c r="O904" s="10">
        <v>23850</v>
      </c>
      <c r="P904" s="10">
        <v>39150</v>
      </c>
      <c r="Q904" s="11">
        <f t="shared" si="66"/>
        <v>15300</v>
      </c>
      <c r="R904" s="10">
        <v>34</v>
      </c>
      <c r="S904" s="11">
        <f t="shared" si="67"/>
        <v>1331100</v>
      </c>
      <c r="T904" s="12">
        <v>0</v>
      </c>
      <c r="U904" s="76" t="str">
        <f>IF(T904&lt;3%,"Low",IF('Main Data'!T904&lt;5%,"Mid",IF('Main Data'!T904&lt;8%,"High","Super")))</f>
        <v>Low</v>
      </c>
      <c r="V904" s="86" t="str">
        <f t="shared" si="68"/>
        <v>Qualified</v>
      </c>
    </row>
    <row r="905" spans="1:22" ht="15.75" customHeight="1" x14ac:dyDescent="0.3">
      <c r="A905" s="9" t="s">
        <v>1798</v>
      </c>
      <c r="B905" s="71">
        <v>43806</v>
      </c>
      <c r="C905" s="10">
        <f t="shared" si="65"/>
        <v>2019</v>
      </c>
      <c r="D905" s="10" t="s">
        <v>528</v>
      </c>
      <c r="E905" s="10" t="s">
        <v>529</v>
      </c>
      <c r="F905" s="10" t="s">
        <v>261</v>
      </c>
      <c r="G905" s="10" t="s">
        <v>55</v>
      </c>
      <c r="H905" s="10" t="s">
        <v>316</v>
      </c>
      <c r="I905" s="10" t="s">
        <v>92</v>
      </c>
      <c r="J905" s="10" t="s">
        <v>751</v>
      </c>
      <c r="K905" s="10" t="s">
        <v>81</v>
      </c>
      <c r="L905" s="10" t="s">
        <v>459</v>
      </c>
      <c r="M905" s="10" t="s">
        <v>61</v>
      </c>
      <c r="N905" s="71">
        <v>43815</v>
      </c>
      <c r="O905" s="10">
        <v>5669850</v>
      </c>
      <c r="P905" s="10">
        <v>8999850</v>
      </c>
      <c r="Q905" s="11">
        <f t="shared" si="66"/>
        <v>3330000</v>
      </c>
      <c r="R905" s="10">
        <v>16</v>
      </c>
      <c r="S905" s="11">
        <f t="shared" si="67"/>
        <v>143997600</v>
      </c>
      <c r="T905" s="12">
        <v>0</v>
      </c>
      <c r="U905" s="76" t="str">
        <f>IF(T905&lt;3%,"Low",IF('Main Data'!T905&lt;5%,"Mid",IF('Main Data'!T905&lt;8%,"High","Super")))</f>
        <v>Low</v>
      </c>
      <c r="V905" s="86" t="str">
        <f t="shared" si="68"/>
        <v>Qualified</v>
      </c>
    </row>
    <row r="906" spans="1:22" ht="15.75" customHeight="1" x14ac:dyDescent="0.3">
      <c r="A906" s="9" t="s">
        <v>1799</v>
      </c>
      <c r="B906" s="71">
        <v>43806</v>
      </c>
      <c r="C906" s="10">
        <f t="shared" si="65"/>
        <v>2019</v>
      </c>
      <c r="D906" s="10" t="s">
        <v>528</v>
      </c>
      <c r="E906" s="10" t="s">
        <v>529</v>
      </c>
      <c r="F906" s="10" t="s">
        <v>261</v>
      </c>
      <c r="G906" s="10" t="s">
        <v>55</v>
      </c>
      <c r="H906" s="10" t="s">
        <v>316</v>
      </c>
      <c r="I906" s="10" t="s">
        <v>92</v>
      </c>
      <c r="J906" s="10" t="s">
        <v>349</v>
      </c>
      <c r="K906" s="10" t="s">
        <v>59</v>
      </c>
      <c r="L906" s="10" t="s">
        <v>67</v>
      </c>
      <c r="M906" s="10" t="s">
        <v>61</v>
      </c>
      <c r="N906" s="71">
        <v>43815</v>
      </c>
      <c r="O906" s="10">
        <v>166650</v>
      </c>
      <c r="P906" s="10">
        <v>297600</v>
      </c>
      <c r="Q906" s="11">
        <f t="shared" si="66"/>
        <v>130950</v>
      </c>
      <c r="R906" s="10">
        <v>39</v>
      </c>
      <c r="S906" s="11">
        <f t="shared" si="67"/>
        <v>11603424</v>
      </c>
      <c r="T906" s="12">
        <v>0.01</v>
      </c>
      <c r="U906" s="76" t="str">
        <f>IF(T906&lt;3%,"Low",IF('Main Data'!T906&lt;5%,"Mid",IF('Main Data'!T906&lt;8%,"High","Super")))</f>
        <v>Low</v>
      </c>
      <c r="V906" s="86" t="str">
        <f t="shared" si="68"/>
        <v>Qualified</v>
      </c>
    </row>
    <row r="907" spans="1:22" ht="15.75" customHeight="1" x14ac:dyDescent="0.3">
      <c r="A907" s="9" t="s">
        <v>1800</v>
      </c>
      <c r="B907" s="71">
        <v>43806</v>
      </c>
      <c r="C907" s="10">
        <f t="shared" si="65"/>
        <v>2019</v>
      </c>
      <c r="D907" s="10" t="s">
        <v>1628</v>
      </c>
      <c r="E907" s="10" t="s">
        <v>1363</v>
      </c>
      <c r="F907" s="10" t="s">
        <v>71</v>
      </c>
      <c r="G907" s="10" t="s">
        <v>106</v>
      </c>
      <c r="H907" s="10" t="s">
        <v>122</v>
      </c>
      <c r="I907" s="10" t="s">
        <v>117</v>
      </c>
      <c r="J907" s="10" t="s">
        <v>442</v>
      </c>
      <c r="K907" s="10" t="s">
        <v>59</v>
      </c>
      <c r="L907" s="10" t="s">
        <v>67</v>
      </c>
      <c r="M907" s="10" t="s">
        <v>61</v>
      </c>
      <c r="N907" s="71">
        <v>43806</v>
      </c>
      <c r="O907" s="10">
        <v>22950</v>
      </c>
      <c r="P907" s="10">
        <v>41700</v>
      </c>
      <c r="Q907" s="11">
        <f t="shared" si="66"/>
        <v>18750</v>
      </c>
      <c r="R907" s="10">
        <v>23</v>
      </c>
      <c r="S907" s="11">
        <f t="shared" si="67"/>
        <v>958683</v>
      </c>
      <c r="T907" s="12">
        <v>0.01</v>
      </c>
      <c r="U907" s="76" t="str">
        <f>IF(T907&lt;3%,"Low",IF('Main Data'!T907&lt;5%,"Mid",IF('Main Data'!T907&lt;8%,"High","Super")))</f>
        <v>Low</v>
      </c>
      <c r="V907" s="86" t="str">
        <f t="shared" si="68"/>
        <v>Qualified</v>
      </c>
    </row>
    <row r="908" spans="1:22" ht="15.75" customHeight="1" x14ac:dyDescent="0.3">
      <c r="A908" s="13" t="s">
        <v>1801</v>
      </c>
      <c r="B908" s="71">
        <v>43806</v>
      </c>
      <c r="C908" s="10">
        <f t="shared" si="65"/>
        <v>2019</v>
      </c>
      <c r="D908" s="10" t="s">
        <v>188</v>
      </c>
      <c r="E908" s="10" t="s">
        <v>189</v>
      </c>
      <c r="F908" s="10" t="s">
        <v>54</v>
      </c>
      <c r="G908" s="10" t="s">
        <v>72</v>
      </c>
      <c r="H908" s="10" t="s">
        <v>56</v>
      </c>
      <c r="I908" s="10" t="s">
        <v>117</v>
      </c>
      <c r="J908" s="10" t="s">
        <v>371</v>
      </c>
      <c r="K908" s="10" t="s">
        <v>59</v>
      </c>
      <c r="L908" s="10" t="s">
        <v>60</v>
      </c>
      <c r="M908" s="10" t="s">
        <v>61</v>
      </c>
      <c r="N908" s="71">
        <v>43807</v>
      </c>
      <c r="O908" s="10">
        <v>252750.00000000003</v>
      </c>
      <c r="P908" s="10">
        <v>407700</v>
      </c>
      <c r="Q908" s="11">
        <f t="shared" si="66"/>
        <v>154949.99999999997</v>
      </c>
      <c r="R908" s="10">
        <v>50</v>
      </c>
      <c r="S908" s="11">
        <f t="shared" si="67"/>
        <v>20376846</v>
      </c>
      <c r="T908" s="12">
        <v>0.02</v>
      </c>
      <c r="U908" s="76" t="str">
        <f>IF(T908&lt;3%,"Low",IF('Main Data'!T908&lt;5%,"Mid",IF('Main Data'!T908&lt;8%,"High","Super")))</f>
        <v>Low</v>
      </c>
      <c r="V908" s="86" t="str">
        <f t="shared" si="68"/>
        <v>Qualified</v>
      </c>
    </row>
    <row r="909" spans="1:22" ht="15.75" customHeight="1" x14ac:dyDescent="0.3">
      <c r="A909" s="9" t="s">
        <v>1802</v>
      </c>
      <c r="B909" s="71">
        <v>43809</v>
      </c>
      <c r="C909" s="10">
        <f t="shared" si="65"/>
        <v>2019</v>
      </c>
      <c r="D909" s="10" t="s">
        <v>1435</v>
      </c>
      <c r="E909" s="10" t="s">
        <v>159</v>
      </c>
      <c r="F909" s="10" t="s">
        <v>71</v>
      </c>
      <c r="G909" s="10" t="s">
        <v>72</v>
      </c>
      <c r="H909" s="10" t="s">
        <v>122</v>
      </c>
      <c r="I909" s="10" t="s">
        <v>57</v>
      </c>
      <c r="J909" s="10" t="s">
        <v>488</v>
      </c>
      <c r="K909" s="10" t="s">
        <v>59</v>
      </c>
      <c r="L909" s="10" t="s">
        <v>136</v>
      </c>
      <c r="M909" s="10" t="s">
        <v>76</v>
      </c>
      <c r="N909" s="71">
        <v>43810</v>
      </c>
      <c r="O909" s="10">
        <v>77850</v>
      </c>
      <c r="P909" s="10">
        <v>194700</v>
      </c>
      <c r="Q909" s="11">
        <f t="shared" si="66"/>
        <v>116850</v>
      </c>
      <c r="R909" s="10">
        <v>42</v>
      </c>
      <c r="S909" s="11">
        <f t="shared" si="67"/>
        <v>8167665</v>
      </c>
      <c r="T909" s="12">
        <v>0.05</v>
      </c>
      <c r="U909" s="76" t="str">
        <f>IF(T909&lt;3%,"Low",IF('Main Data'!T909&lt;5%,"Mid",IF('Main Data'!T909&lt;8%,"High","Super")))</f>
        <v>High</v>
      </c>
      <c r="V909" s="86" t="str">
        <f t="shared" si="68"/>
        <v>Qualified</v>
      </c>
    </row>
    <row r="910" spans="1:22" ht="15.75" customHeight="1" x14ac:dyDescent="0.3">
      <c r="A910" s="9" t="s">
        <v>1803</v>
      </c>
      <c r="B910" s="71">
        <v>43813</v>
      </c>
      <c r="C910" s="10">
        <f t="shared" si="65"/>
        <v>2019</v>
      </c>
      <c r="D910" s="10" t="s">
        <v>1750</v>
      </c>
      <c r="E910" s="10" t="s">
        <v>1160</v>
      </c>
      <c r="F910" s="10" t="s">
        <v>71</v>
      </c>
      <c r="G910" s="10" t="s">
        <v>87</v>
      </c>
      <c r="H910" s="10" t="s">
        <v>304</v>
      </c>
      <c r="I910" s="10" t="s">
        <v>74</v>
      </c>
      <c r="J910" s="10" t="s">
        <v>510</v>
      </c>
      <c r="K910" s="10" t="s">
        <v>59</v>
      </c>
      <c r="L910" s="10" t="s">
        <v>67</v>
      </c>
      <c r="M910" s="10" t="s">
        <v>61</v>
      </c>
      <c r="N910" s="71">
        <v>43815</v>
      </c>
      <c r="O910" s="10">
        <v>49800</v>
      </c>
      <c r="P910" s="10">
        <v>77700</v>
      </c>
      <c r="Q910" s="11">
        <f t="shared" si="66"/>
        <v>27900</v>
      </c>
      <c r="R910" s="10">
        <v>32</v>
      </c>
      <c r="S910" s="11">
        <f t="shared" si="67"/>
        <v>2481738</v>
      </c>
      <c r="T910" s="12">
        <v>0.06</v>
      </c>
      <c r="U910" s="76" t="str">
        <f>IF(T910&lt;3%,"Low",IF('Main Data'!T910&lt;5%,"Mid",IF('Main Data'!T910&lt;8%,"High","Super")))</f>
        <v>High</v>
      </c>
      <c r="V910" s="86" t="str">
        <f t="shared" si="68"/>
        <v>Qualified</v>
      </c>
    </row>
    <row r="911" spans="1:22" ht="15.75" customHeight="1" x14ac:dyDescent="0.3">
      <c r="A911" s="9" t="s">
        <v>1804</v>
      </c>
      <c r="B911" s="71">
        <v>43816</v>
      </c>
      <c r="C911" s="10">
        <f t="shared" si="65"/>
        <v>2019</v>
      </c>
      <c r="D911" s="10" t="s">
        <v>1805</v>
      </c>
      <c r="E911" s="10" t="s">
        <v>628</v>
      </c>
      <c r="F911" s="10" t="s">
        <v>71</v>
      </c>
      <c r="G911" s="10" t="s">
        <v>72</v>
      </c>
      <c r="H911" s="10" t="s">
        <v>304</v>
      </c>
      <c r="I911" s="10" t="s">
        <v>107</v>
      </c>
      <c r="J911" s="10" t="s">
        <v>197</v>
      </c>
      <c r="K911" s="10" t="s">
        <v>81</v>
      </c>
      <c r="L911" s="10" t="s">
        <v>60</v>
      </c>
      <c r="M911" s="10" t="s">
        <v>61</v>
      </c>
      <c r="N911" s="71">
        <v>43818</v>
      </c>
      <c r="O911" s="10">
        <v>151050</v>
      </c>
      <c r="P911" s="10">
        <v>239700</v>
      </c>
      <c r="Q911" s="11">
        <f t="shared" si="66"/>
        <v>88650</v>
      </c>
      <c r="R911" s="10">
        <v>30</v>
      </c>
      <c r="S911" s="11">
        <f t="shared" si="67"/>
        <v>7171824</v>
      </c>
      <c r="T911" s="12">
        <v>0.08</v>
      </c>
      <c r="U911" s="76" t="str">
        <f>IF(T911&lt;3%,"Low",IF('Main Data'!T911&lt;5%,"Mid",IF('Main Data'!T911&lt;8%,"High","Super")))</f>
        <v>Super</v>
      </c>
      <c r="V911" s="86" t="str">
        <f t="shared" si="68"/>
        <v>Qualified</v>
      </c>
    </row>
    <row r="912" spans="1:22" ht="15.75" customHeight="1" x14ac:dyDescent="0.3">
      <c r="A912" s="9" t="s">
        <v>1806</v>
      </c>
      <c r="B912" s="71">
        <v>43817</v>
      </c>
      <c r="C912" s="10">
        <f t="shared" si="65"/>
        <v>2019</v>
      </c>
      <c r="D912" s="10" t="s">
        <v>1807</v>
      </c>
      <c r="E912" s="10" t="s">
        <v>977</v>
      </c>
      <c r="F912" s="10" t="s">
        <v>71</v>
      </c>
      <c r="G912" s="10" t="s">
        <v>106</v>
      </c>
      <c r="H912" s="10" t="s">
        <v>194</v>
      </c>
      <c r="I912" s="10" t="s">
        <v>117</v>
      </c>
      <c r="J912" s="10" t="s">
        <v>272</v>
      </c>
      <c r="K912" s="10" t="s">
        <v>59</v>
      </c>
      <c r="L912" s="10" t="s">
        <v>60</v>
      </c>
      <c r="M912" s="10" t="s">
        <v>61</v>
      </c>
      <c r="N912" s="71">
        <v>43820</v>
      </c>
      <c r="O912" s="10">
        <v>57600</v>
      </c>
      <c r="P912" s="10">
        <v>94500</v>
      </c>
      <c r="Q912" s="11">
        <f t="shared" si="66"/>
        <v>36900</v>
      </c>
      <c r="R912" s="10">
        <v>40</v>
      </c>
      <c r="S912" s="11">
        <f t="shared" si="67"/>
        <v>3776220</v>
      </c>
      <c r="T912" s="12">
        <v>0.04</v>
      </c>
      <c r="U912" s="76" t="str">
        <f>IF(T912&lt;3%,"Low",IF('Main Data'!T912&lt;5%,"Mid",IF('Main Data'!T912&lt;8%,"High","Super")))</f>
        <v>Mid</v>
      </c>
      <c r="V912" s="86" t="str">
        <f t="shared" si="68"/>
        <v>Qualified</v>
      </c>
    </row>
    <row r="913" spans="1:22" ht="15.75" customHeight="1" x14ac:dyDescent="0.3">
      <c r="A913" s="9" t="s">
        <v>1808</v>
      </c>
      <c r="B913" s="71">
        <v>43818</v>
      </c>
      <c r="C913" s="10">
        <f t="shared" si="65"/>
        <v>2019</v>
      </c>
      <c r="D913" s="10" t="s">
        <v>603</v>
      </c>
      <c r="E913" s="10" t="s">
        <v>587</v>
      </c>
      <c r="F913" s="10" t="s">
        <v>71</v>
      </c>
      <c r="G913" s="10" t="s">
        <v>87</v>
      </c>
      <c r="H913" s="10" t="s">
        <v>194</v>
      </c>
      <c r="I913" s="10" t="s">
        <v>117</v>
      </c>
      <c r="J913" s="10" t="s">
        <v>700</v>
      </c>
      <c r="K913" s="10" t="s">
        <v>59</v>
      </c>
      <c r="L913" s="10" t="s">
        <v>67</v>
      </c>
      <c r="M913" s="10" t="s">
        <v>61</v>
      </c>
      <c r="N913" s="71">
        <v>43820</v>
      </c>
      <c r="O913" s="10">
        <v>34650</v>
      </c>
      <c r="P913" s="10">
        <v>56700</v>
      </c>
      <c r="Q913" s="11">
        <f t="shared" si="66"/>
        <v>22050</v>
      </c>
      <c r="R913" s="10">
        <v>38</v>
      </c>
      <c r="S913" s="11">
        <f t="shared" si="67"/>
        <v>2152899</v>
      </c>
      <c r="T913" s="12">
        <v>0.03</v>
      </c>
      <c r="U913" s="76" t="str">
        <f>IF(T913&lt;3%,"Low",IF('Main Data'!T913&lt;5%,"Mid",IF('Main Data'!T913&lt;8%,"High","Super")))</f>
        <v>Mid</v>
      </c>
      <c r="V913" s="86" t="str">
        <f t="shared" si="68"/>
        <v>Qualified</v>
      </c>
    </row>
    <row r="914" spans="1:22" ht="15.75" customHeight="1" x14ac:dyDescent="0.3">
      <c r="A914" s="9" t="s">
        <v>1809</v>
      </c>
      <c r="B914" s="71">
        <v>43819</v>
      </c>
      <c r="C914" s="10">
        <f t="shared" si="65"/>
        <v>2019</v>
      </c>
      <c r="D914" s="10" t="s">
        <v>728</v>
      </c>
      <c r="E914" s="10" t="s">
        <v>539</v>
      </c>
      <c r="F914" s="10" t="s">
        <v>71</v>
      </c>
      <c r="G914" s="10" t="s">
        <v>55</v>
      </c>
      <c r="H914" s="10" t="s">
        <v>146</v>
      </c>
      <c r="I914" s="10" t="s">
        <v>117</v>
      </c>
      <c r="J914" s="10" t="s">
        <v>573</v>
      </c>
      <c r="K914" s="10" t="s">
        <v>81</v>
      </c>
      <c r="L914" s="10" t="s">
        <v>60</v>
      </c>
      <c r="M914" s="10" t="s">
        <v>76</v>
      </c>
      <c r="N914" s="71">
        <v>43821</v>
      </c>
      <c r="O914" s="10">
        <v>936000</v>
      </c>
      <c r="P914" s="10">
        <v>2339850</v>
      </c>
      <c r="Q914" s="11">
        <f t="shared" si="66"/>
        <v>1403850</v>
      </c>
      <c r="R914" s="10">
        <v>22</v>
      </c>
      <c r="S914" s="11">
        <f t="shared" si="67"/>
        <v>51429903</v>
      </c>
      <c r="T914" s="12">
        <v>0.02</v>
      </c>
      <c r="U914" s="76" t="str">
        <f>IF(T914&lt;3%,"Low",IF('Main Data'!T914&lt;5%,"Mid",IF('Main Data'!T914&lt;8%,"High","Super")))</f>
        <v>Low</v>
      </c>
      <c r="V914" s="86" t="str">
        <f t="shared" si="68"/>
        <v>Qualified</v>
      </c>
    </row>
    <row r="915" spans="1:22" ht="15.75" customHeight="1" x14ac:dyDescent="0.3">
      <c r="A915" s="13" t="s">
        <v>1810</v>
      </c>
      <c r="B915" s="71">
        <v>43819</v>
      </c>
      <c r="C915" s="10">
        <f t="shared" si="65"/>
        <v>2019</v>
      </c>
      <c r="D915" s="10" t="s">
        <v>293</v>
      </c>
      <c r="E915" s="10" t="s">
        <v>145</v>
      </c>
      <c r="F915" s="10" t="s">
        <v>71</v>
      </c>
      <c r="G915" s="10" t="s">
        <v>106</v>
      </c>
      <c r="H915" s="10" t="s">
        <v>146</v>
      </c>
      <c r="I915" s="10" t="s">
        <v>57</v>
      </c>
      <c r="J915" s="10" t="s">
        <v>674</v>
      </c>
      <c r="K915" s="10" t="s">
        <v>59</v>
      </c>
      <c r="L915" s="10" t="s">
        <v>67</v>
      </c>
      <c r="M915" s="10" t="s">
        <v>61</v>
      </c>
      <c r="N915" s="71">
        <v>43821</v>
      </c>
      <c r="O915" s="10">
        <v>28800</v>
      </c>
      <c r="P915" s="10">
        <v>48900</v>
      </c>
      <c r="Q915" s="11">
        <f t="shared" si="66"/>
        <v>20100</v>
      </c>
      <c r="R915" s="10">
        <v>38</v>
      </c>
      <c r="S915" s="11">
        <f t="shared" si="67"/>
        <v>1857222</v>
      </c>
      <c r="T915" s="12">
        <v>0.02</v>
      </c>
      <c r="U915" s="76" t="str">
        <f>IF(T915&lt;3%,"Low",IF('Main Data'!T915&lt;5%,"Mid",IF('Main Data'!T915&lt;8%,"High","Super")))</f>
        <v>Low</v>
      </c>
      <c r="V915" s="86" t="str">
        <f t="shared" si="68"/>
        <v>Qualified</v>
      </c>
    </row>
    <row r="916" spans="1:22" ht="15.75" customHeight="1" x14ac:dyDescent="0.3">
      <c r="A916" s="9" t="s">
        <v>1811</v>
      </c>
      <c r="B916" s="71">
        <v>43826</v>
      </c>
      <c r="C916" s="10">
        <f t="shared" si="65"/>
        <v>2019</v>
      </c>
      <c r="D916" s="10" t="s">
        <v>144</v>
      </c>
      <c r="E916" s="10" t="s">
        <v>145</v>
      </c>
      <c r="F916" s="10" t="s">
        <v>71</v>
      </c>
      <c r="G916" s="10" t="s">
        <v>106</v>
      </c>
      <c r="H916" s="10" t="s">
        <v>146</v>
      </c>
      <c r="I916" s="10" t="s">
        <v>92</v>
      </c>
      <c r="J916" s="10" t="s">
        <v>1003</v>
      </c>
      <c r="K916" s="10" t="s">
        <v>59</v>
      </c>
      <c r="L916" s="10" t="s">
        <v>60</v>
      </c>
      <c r="M916" s="10" t="s">
        <v>76</v>
      </c>
      <c r="N916" s="71">
        <v>43833</v>
      </c>
      <c r="O916" s="10">
        <v>60450.000000000007</v>
      </c>
      <c r="P916" s="10">
        <v>140700</v>
      </c>
      <c r="Q916" s="11">
        <f t="shared" si="66"/>
        <v>80250</v>
      </c>
      <c r="R916" s="10">
        <v>46</v>
      </c>
      <c r="S916" s="11">
        <f t="shared" si="67"/>
        <v>6459537</v>
      </c>
      <c r="T916" s="12">
        <v>0.09</v>
      </c>
      <c r="U916" s="76" t="str">
        <f>IF(T916&lt;3%,"Low",IF('Main Data'!T916&lt;5%,"Mid",IF('Main Data'!T916&lt;8%,"High","Super")))</f>
        <v>Super</v>
      </c>
      <c r="V916" s="86" t="str">
        <f t="shared" si="68"/>
        <v>Qualified</v>
      </c>
    </row>
    <row r="917" spans="1:22" ht="15.75" customHeight="1" x14ac:dyDescent="0.3">
      <c r="A917" s="9" t="s">
        <v>1812</v>
      </c>
      <c r="B917" s="71">
        <v>43827</v>
      </c>
      <c r="C917" s="10">
        <f t="shared" si="65"/>
        <v>2019</v>
      </c>
      <c r="D917" s="10" t="s">
        <v>1813</v>
      </c>
      <c r="E917" s="10" t="s">
        <v>53</v>
      </c>
      <c r="F917" s="10" t="s">
        <v>54</v>
      </c>
      <c r="G917" s="10" t="s">
        <v>55</v>
      </c>
      <c r="H917" s="10" t="s">
        <v>56</v>
      </c>
      <c r="I917" s="10" t="s">
        <v>57</v>
      </c>
      <c r="J917" s="10" t="s">
        <v>629</v>
      </c>
      <c r="K917" s="10" t="s">
        <v>59</v>
      </c>
      <c r="L917" s="10" t="s">
        <v>67</v>
      </c>
      <c r="M917" s="10" t="s">
        <v>61</v>
      </c>
      <c r="N917" s="71">
        <v>43829</v>
      </c>
      <c r="O917" s="10">
        <v>26400</v>
      </c>
      <c r="P917" s="10">
        <v>44100</v>
      </c>
      <c r="Q917" s="11">
        <f t="shared" si="66"/>
        <v>17700</v>
      </c>
      <c r="R917" s="10">
        <v>26</v>
      </c>
      <c r="S917" s="11">
        <f t="shared" si="67"/>
        <v>1145277</v>
      </c>
      <c r="T917" s="12">
        <v>0.03</v>
      </c>
      <c r="U917" s="76" t="str">
        <f>IF(T917&lt;3%,"Low",IF('Main Data'!T917&lt;5%,"Mid",IF('Main Data'!T917&lt;8%,"High","Super")))</f>
        <v>Mid</v>
      </c>
      <c r="V917" s="86" t="str">
        <f t="shared" si="68"/>
        <v>Qualified</v>
      </c>
    </row>
    <row r="918" spans="1:22" ht="15.75" customHeight="1" x14ac:dyDescent="0.3">
      <c r="A918" s="9" t="s">
        <v>1814</v>
      </c>
      <c r="B918" s="71">
        <v>43828</v>
      </c>
      <c r="C918" s="10">
        <f t="shared" si="65"/>
        <v>2019</v>
      </c>
      <c r="D918" s="10" t="s">
        <v>742</v>
      </c>
      <c r="E918" s="10" t="s">
        <v>455</v>
      </c>
      <c r="F918" s="10" t="s">
        <v>71</v>
      </c>
      <c r="G918" s="10" t="s">
        <v>106</v>
      </c>
      <c r="H918" s="10" t="s">
        <v>155</v>
      </c>
      <c r="I918" s="10" t="s">
        <v>57</v>
      </c>
      <c r="J918" s="10" t="s">
        <v>718</v>
      </c>
      <c r="K918" s="10" t="s">
        <v>81</v>
      </c>
      <c r="L918" s="10" t="s">
        <v>82</v>
      </c>
      <c r="M918" s="10" t="s">
        <v>83</v>
      </c>
      <c r="N918" s="71">
        <v>43829</v>
      </c>
      <c r="O918" s="10">
        <v>3294150</v>
      </c>
      <c r="P918" s="10">
        <v>8034600</v>
      </c>
      <c r="Q918" s="11">
        <f t="shared" si="66"/>
        <v>4740450</v>
      </c>
      <c r="R918" s="10">
        <v>44</v>
      </c>
      <c r="S918" s="11">
        <f t="shared" si="67"/>
        <v>353281362</v>
      </c>
      <c r="T918" s="12">
        <v>0.03</v>
      </c>
      <c r="U918" s="76" t="str">
        <f>IF(T918&lt;3%,"Low",IF('Main Data'!T918&lt;5%,"Mid",IF('Main Data'!T918&lt;8%,"High","Super")))</f>
        <v>Mid</v>
      </c>
      <c r="V918" s="86" t="str">
        <f t="shared" si="68"/>
        <v>Qualified</v>
      </c>
    </row>
    <row r="919" spans="1:22" ht="15.75" customHeight="1" x14ac:dyDescent="0.3">
      <c r="A919" s="9" t="s">
        <v>1815</v>
      </c>
      <c r="B919" s="71">
        <v>43830</v>
      </c>
      <c r="C919" s="10">
        <f t="shared" si="65"/>
        <v>2019</v>
      </c>
      <c r="D919" s="10" t="s">
        <v>1043</v>
      </c>
      <c r="E919" s="10" t="s">
        <v>370</v>
      </c>
      <c r="F919" s="10" t="s">
        <v>71</v>
      </c>
      <c r="G919" s="10" t="s">
        <v>55</v>
      </c>
      <c r="H919" s="10" t="s">
        <v>146</v>
      </c>
      <c r="I919" s="10" t="s">
        <v>92</v>
      </c>
      <c r="J919" s="10" t="s">
        <v>186</v>
      </c>
      <c r="K919" s="10" t="s">
        <v>81</v>
      </c>
      <c r="L919" s="10" t="s">
        <v>60</v>
      </c>
      <c r="M919" s="10" t="s">
        <v>61</v>
      </c>
      <c r="N919" s="71">
        <v>43832</v>
      </c>
      <c r="O919" s="10">
        <v>95850</v>
      </c>
      <c r="P919" s="10">
        <v>299700</v>
      </c>
      <c r="Q919" s="11">
        <f t="shared" si="66"/>
        <v>203850</v>
      </c>
      <c r="R919" s="10">
        <v>44</v>
      </c>
      <c r="S919" s="11">
        <f t="shared" si="67"/>
        <v>13177809</v>
      </c>
      <c r="T919" s="12">
        <v>0.03</v>
      </c>
      <c r="U919" s="76" t="str">
        <f>IF(T919&lt;3%,"Low",IF('Main Data'!T919&lt;5%,"Mid",IF('Main Data'!T919&lt;8%,"High","Super")))</f>
        <v>Mid</v>
      </c>
      <c r="V919" s="86" t="str">
        <f t="shared" si="68"/>
        <v>Qualified</v>
      </c>
    </row>
    <row r="920" spans="1:22" ht="15.75" customHeight="1" x14ac:dyDescent="0.3">
      <c r="A920" s="9" t="s">
        <v>1816</v>
      </c>
      <c r="B920" s="71">
        <v>43831</v>
      </c>
      <c r="C920" s="10">
        <f t="shared" si="65"/>
        <v>2020</v>
      </c>
      <c r="D920" s="10" t="s">
        <v>492</v>
      </c>
      <c r="E920" s="10" t="s">
        <v>493</v>
      </c>
      <c r="F920" s="10" t="s">
        <v>71</v>
      </c>
      <c r="G920" s="10" t="s">
        <v>87</v>
      </c>
      <c r="H920" s="10" t="s">
        <v>112</v>
      </c>
      <c r="I920" s="10" t="s">
        <v>92</v>
      </c>
      <c r="J920" s="10" t="s">
        <v>684</v>
      </c>
      <c r="K920" s="10" t="s">
        <v>59</v>
      </c>
      <c r="L920" s="10" t="s">
        <v>60</v>
      </c>
      <c r="M920" s="10" t="s">
        <v>61</v>
      </c>
      <c r="N920" s="71">
        <v>43831</v>
      </c>
      <c r="O920" s="10">
        <v>47100</v>
      </c>
      <c r="P920" s="10">
        <v>73650</v>
      </c>
      <c r="Q920" s="11">
        <f t="shared" si="66"/>
        <v>26550</v>
      </c>
      <c r="R920" s="10">
        <v>13</v>
      </c>
      <c r="S920" s="11">
        <f t="shared" si="67"/>
        <v>956713.5</v>
      </c>
      <c r="T920" s="12">
        <v>0.01</v>
      </c>
      <c r="U920" s="76" t="str">
        <f>IF(T920&lt;3%,"Low",IF('Main Data'!T920&lt;5%,"Mid",IF('Main Data'!T920&lt;8%,"High","Super")))</f>
        <v>Low</v>
      </c>
      <c r="V920" s="86" t="str">
        <f t="shared" si="68"/>
        <v>Qualified</v>
      </c>
    </row>
    <row r="921" spans="1:22" ht="15.75" customHeight="1" x14ac:dyDescent="0.3">
      <c r="A921" s="9" t="s">
        <v>1817</v>
      </c>
      <c r="B921" s="71">
        <v>43831</v>
      </c>
      <c r="C921" s="10">
        <f t="shared" si="65"/>
        <v>2020</v>
      </c>
      <c r="D921" s="10" t="s">
        <v>1447</v>
      </c>
      <c r="E921" s="10" t="s">
        <v>1160</v>
      </c>
      <c r="F921" s="10" t="s">
        <v>71</v>
      </c>
      <c r="G921" s="10" t="s">
        <v>106</v>
      </c>
      <c r="H921" s="10" t="s">
        <v>304</v>
      </c>
      <c r="I921" s="10" t="s">
        <v>117</v>
      </c>
      <c r="J921" s="10" t="s">
        <v>113</v>
      </c>
      <c r="K921" s="10" t="s">
        <v>59</v>
      </c>
      <c r="L921" s="10" t="s">
        <v>60</v>
      </c>
      <c r="M921" s="10" t="s">
        <v>61</v>
      </c>
      <c r="N921" s="71">
        <v>43833</v>
      </c>
      <c r="O921" s="10">
        <v>79950</v>
      </c>
      <c r="P921" s="10">
        <v>129000</v>
      </c>
      <c r="Q921" s="11">
        <f t="shared" si="66"/>
        <v>49050</v>
      </c>
      <c r="R921" s="10">
        <v>2</v>
      </c>
      <c r="S921" s="11">
        <f t="shared" si="67"/>
        <v>254130</v>
      </c>
      <c r="T921" s="12">
        <v>0.03</v>
      </c>
      <c r="U921" s="76" t="str">
        <f>IF(T921&lt;3%,"Low",IF('Main Data'!T921&lt;5%,"Mid",IF('Main Data'!T921&lt;8%,"High","Super")))</f>
        <v>Mid</v>
      </c>
      <c r="V921" s="86" t="str">
        <f t="shared" si="68"/>
        <v>Not Qualified</v>
      </c>
    </row>
    <row r="922" spans="1:22" ht="15.75" customHeight="1" x14ac:dyDescent="0.3">
      <c r="A922" s="9" t="s">
        <v>1818</v>
      </c>
      <c r="B922" s="71">
        <v>43831</v>
      </c>
      <c r="C922" s="10">
        <f t="shared" si="65"/>
        <v>2020</v>
      </c>
      <c r="D922" s="10" t="s">
        <v>1447</v>
      </c>
      <c r="E922" s="10" t="s">
        <v>1160</v>
      </c>
      <c r="F922" s="10" t="s">
        <v>71</v>
      </c>
      <c r="G922" s="10" t="s">
        <v>106</v>
      </c>
      <c r="H922" s="10" t="s">
        <v>304</v>
      </c>
      <c r="I922" s="10" t="s">
        <v>117</v>
      </c>
      <c r="J922" s="10" t="s">
        <v>471</v>
      </c>
      <c r="K922" s="10" t="s">
        <v>59</v>
      </c>
      <c r="L922" s="10" t="s">
        <v>60</v>
      </c>
      <c r="M922" s="10" t="s">
        <v>61</v>
      </c>
      <c r="N922" s="71">
        <v>43832</v>
      </c>
      <c r="O922" s="10">
        <v>1015950.0000000001</v>
      </c>
      <c r="P922" s="10">
        <v>2478000</v>
      </c>
      <c r="Q922" s="11">
        <f t="shared" si="66"/>
        <v>1462050</v>
      </c>
      <c r="R922" s="10">
        <v>10</v>
      </c>
      <c r="S922" s="11">
        <f t="shared" si="67"/>
        <v>24581760</v>
      </c>
      <c r="T922" s="12">
        <v>0.08</v>
      </c>
      <c r="U922" s="76" t="str">
        <f>IF(T922&lt;3%,"Low",IF('Main Data'!T922&lt;5%,"Mid",IF('Main Data'!T922&lt;8%,"High","Super")))</f>
        <v>Super</v>
      </c>
      <c r="V922" s="86" t="str">
        <f t="shared" si="68"/>
        <v>Qualified</v>
      </c>
    </row>
    <row r="923" spans="1:22" ht="15.75" customHeight="1" x14ac:dyDescent="0.3">
      <c r="A923" s="9" t="s">
        <v>1819</v>
      </c>
      <c r="B923" s="71">
        <v>43833</v>
      </c>
      <c r="C923" s="10">
        <f t="shared" si="65"/>
        <v>2020</v>
      </c>
      <c r="D923" s="10" t="s">
        <v>709</v>
      </c>
      <c r="E923" s="10" t="s">
        <v>710</v>
      </c>
      <c r="F923" s="10" t="s">
        <v>54</v>
      </c>
      <c r="G923" s="10" t="s">
        <v>106</v>
      </c>
      <c r="H923" s="10" t="s">
        <v>65</v>
      </c>
      <c r="I923" s="10" t="s">
        <v>92</v>
      </c>
      <c r="J923" s="10" t="s">
        <v>200</v>
      </c>
      <c r="K923" s="10" t="s">
        <v>59</v>
      </c>
      <c r="L923" s="10" t="s">
        <v>136</v>
      </c>
      <c r="M923" s="10" t="s">
        <v>61</v>
      </c>
      <c r="N923" s="71">
        <v>43833</v>
      </c>
      <c r="O923" s="10">
        <v>71850</v>
      </c>
      <c r="P923" s="10">
        <v>179550</v>
      </c>
      <c r="Q923" s="11">
        <f t="shared" si="66"/>
        <v>107700</v>
      </c>
      <c r="R923" s="10">
        <v>38</v>
      </c>
      <c r="S923" s="11">
        <f t="shared" si="67"/>
        <v>6819309</v>
      </c>
      <c r="T923" s="12">
        <v>0.02</v>
      </c>
      <c r="U923" s="76" t="str">
        <f>IF(T923&lt;3%,"Low",IF('Main Data'!T923&lt;5%,"Mid",IF('Main Data'!T923&lt;8%,"High","Super")))</f>
        <v>Low</v>
      </c>
      <c r="V923" s="86" t="str">
        <f t="shared" si="68"/>
        <v>Qualified</v>
      </c>
    </row>
    <row r="924" spans="1:22" ht="15.75" customHeight="1" x14ac:dyDescent="0.3">
      <c r="A924" s="9" t="s">
        <v>1820</v>
      </c>
      <c r="B924" s="71">
        <v>43833</v>
      </c>
      <c r="C924" s="10">
        <f t="shared" si="65"/>
        <v>2020</v>
      </c>
      <c r="D924" s="10" t="s">
        <v>1759</v>
      </c>
      <c r="E924" s="10" t="s">
        <v>165</v>
      </c>
      <c r="F924" s="10" t="s">
        <v>71</v>
      </c>
      <c r="G924" s="10" t="s">
        <v>87</v>
      </c>
      <c r="H924" s="10" t="s">
        <v>88</v>
      </c>
      <c r="I924" s="10" t="s">
        <v>92</v>
      </c>
      <c r="J924" s="10" t="s">
        <v>297</v>
      </c>
      <c r="K924" s="10" t="s">
        <v>59</v>
      </c>
      <c r="L924" s="10" t="s">
        <v>67</v>
      </c>
      <c r="M924" s="10" t="s">
        <v>61</v>
      </c>
      <c r="N924" s="71">
        <v>43833</v>
      </c>
      <c r="O924" s="10">
        <v>52200</v>
      </c>
      <c r="P924" s="10">
        <v>81450</v>
      </c>
      <c r="Q924" s="11">
        <f t="shared" si="66"/>
        <v>29250</v>
      </c>
      <c r="R924" s="10">
        <v>12</v>
      </c>
      <c r="S924" s="11">
        <f t="shared" si="67"/>
        <v>976585.5</v>
      </c>
      <c r="T924" s="12">
        <v>0.01</v>
      </c>
      <c r="U924" s="76" t="str">
        <f>IF(T924&lt;3%,"Low",IF('Main Data'!T924&lt;5%,"Mid",IF('Main Data'!T924&lt;8%,"High","Super")))</f>
        <v>Low</v>
      </c>
      <c r="V924" s="86" t="str">
        <f t="shared" si="68"/>
        <v>Qualified</v>
      </c>
    </row>
    <row r="925" spans="1:22" ht="15.75" customHeight="1" x14ac:dyDescent="0.3">
      <c r="A925" s="9" t="s">
        <v>1821</v>
      </c>
      <c r="B925" s="71">
        <v>43834</v>
      </c>
      <c r="C925" s="10">
        <f t="shared" si="65"/>
        <v>2020</v>
      </c>
      <c r="D925" s="10" t="s">
        <v>590</v>
      </c>
      <c r="E925" s="10" t="s">
        <v>579</v>
      </c>
      <c r="F925" s="10" t="s">
        <v>71</v>
      </c>
      <c r="G925" s="10" t="s">
        <v>72</v>
      </c>
      <c r="H925" s="10" t="s">
        <v>73</v>
      </c>
      <c r="I925" s="10" t="s">
        <v>117</v>
      </c>
      <c r="J925" s="10" t="s">
        <v>500</v>
      </c>
      <c r="K925" s="10" t="s">
        <v>59</v>
      </c>
      <c r="L925" s="10" t="s">
        <v>60</v>
      </c>
      <c r="M925" s="10" t="s">
        <v>61</v>
      </c>
      <c r="N925" s="71">
        <v>43834</v>
      </c>
      <c r="O925" s="10">
        <v>36750</v>
      </c>
      <c r="P925" s="10">
        <v>58350</v>
      </c>
      <c r="Q925" s="11">
        <f t="shared" si="66"/>
        <v>21600</v>
      </c>
      <c r="R925" s="10">
        <v>50</v>
      </c>
      <c r="S925" s="11">
        <f t="shared" si="67"/>
        <v>2912832</v>
      </c>
      <c r="T925" s="12">
        <v>0.08</v>
      </c>
      <c r="U925" s="76" t="str">
        <f>IF(T925&lt;3%,"Low",IF('Main Data'!T925&lt;5%,"Mid",IF('Main Data'!T925&lt;8%,"High","Super")))</f>
        <v>Super</v>
      </c>
      <c r="V925" s="86" t="str">
        <f t="shared" si="68"/>
        <v>Qualified</v>
      </c>
    </row>
    <row r="926" spans="1:22" ht="15.75" customHeight="1" x14ac:dyDescent="0.3">
      <c r="A926" s="9" t="s">
        <v>1822</v>
      </c>
      <c r="B926" s="71">
        <v>43835</v>
      </c>
      <c r="C926" s="10">
        <f t="shared" si="65"/>
        <v>2020</v>
      </c>
      <c r="D926" s="10" t="s">
        <v>1375</v>
      </c>
      <c r="E926" s="10" t="s">
        <v>340</v>
      </c>
      <c r="F926" s="10" t="s">
        <v>54</v>
      </c>
      <c r="G926" s="10" t="s">
        <v>106</v>
      </c>
      <c r="H926" s="10" t="s">
        <v>65</v>
      </c>
      <c r="I926" s="10" t="s">
        <v>117</v>
      </c>
      <c r="J926" s="10" t="s">
        <v>173</v>
      </c>
      <c r="K926" s="10" t="s">
        <v>59</v>
      </c>
      <c r="L926" s="10" t="s">
        <v>67</v>
      </c>
      <c r="M926" s="10" t="s">
        <v>61</v>
      </c>
      <c r="N926" s="71">
        <v>43836</v>
      </c>
      <c r="O926" s="10">
        <v>37800</v>
      </c>
      <c r="P926" s="10">
        <v>60000</v>
      </c>
      <c r="Q926" s="11">
        <f t="shared" si="66"/>
        <v>22200</v>
      </c>
      <c r="R926" s="10">
        <v>22</v>
      </c>
      <c r="S926" s="11">
        <f t="shared" si="67"/>
        <v>1314600</v>
      </c>
      <c r="T926" s="12">
        <v>0.09</v>
      </c>
      <c r="U926" s="76" t="str">
        <f>IF(T926&lt;3%,"Low",IF('Main Data'!T926&lt;5%,"Mid",IF('Main Data'!T926&lt;8%,"High","Super")))</f>
        <v>Super</v>
      </c>
      <c r="V926" s="86" t="str">
        <f t="shared" si="68"/>
        <v>Qualified</v>
      </c>
    </row>
    <row r="927" spans="1:22" ht="15.75" customHeight="1" x14ac:dyDescent="0.3">
      <c r="A927" s="9" t="s">
        <v>1823</v>
      </c>
      <c r="B927" s="71">
        <v>43836</v>
      </c>
      <c r="C927" s="10">
        <f t="shared" si="65"/>
        <v>2020</v>
      </c>
      <c r="D927" s="10" t="s">
        <v>1824</v>
      </c>
      <c r="E927" s="10" t="s">
        <v>222</v>
      </c>
      <c r="F927" s="10" t="s">
        <v>71</v>
      </c>
      <c r="G927" s="10" t="s">
        <v>106</v>
      </c>
      <c r="H927" s="10" t="s">
        <v>155</v>
      </c>
      <c r="I927" s="10" t="s">
        <v>117</v>
      </c>
      <c r="J927" s="10" t="s">
        <v>345</v>
      </c>
      <c r="K927" s="10" t="s">
        <v>59</v>
      </c>
      <c r="L927" s="10" t="s">
        <v>60</v>
      </c>
      <c r="M927" s="10" t="s">
        <v>61</v>
      </c>
      <c r="N927" s="71">
        <v>43839</v>
      </c>
      <c r="O927" s="10">
        <v>51000</v>
      </c>
      <c r="P927" s="10">
        <v>81000</v>
      </c>
      <c r="Q927" s="11">
        <f t="shared" si="66"/>
        <v>30000</v>
      </c>
      <c r="R927" s="10">
        <v>38</v>
      </c>
      <c r="S927" s="11">
        <f t="shared" si="67"/>
        <v>3075570</v>
      </c>
      <c r="T927" s="12">
        <v>0.03</v>
      </c>
      <c r="U927" s="76" t="str">
        <f>IF(T927&lt;3%,"Low",IF('Main Data'!T927&lt;5%,"Mid",IF('Main Data'!T927&lt;8%,"High","Super")))</f>
        <v>Mid</v>
      </c>
      <c r="V927" s="86" t="str">
        <f t="shared" si="68"/>
        <v>Qualified</v>
      </c>
    </row>
    <row r="928" spans="1:22" ht="15.75" customHeight="1" x14ac:dyDescent="0.3">
      <c r="A928" s="9" t="s">
        <v>1825</v>
      </c>
      <c r="B928" s="71">
        <v>43838</v>
      </c>
      <c r="C928" s="10">
        <f t="shared" si="65"/>
        <v>2020</v>
      </c>
      <c r="D928" s="10" t="s">
        <v>476</v>
      </c>
      <c r="E928" s="10" t="s">
        <v>477</v>
      </c>
      <c r="F928" s="10" t="s">
        <v>261</v>
      </c>
      <c r="G928" s="10" t="s">
        <v>72</v>
      </c>
      <c r="H928" s="10" t="s">
        <v>146</v>
      </c>
      <c r="I928" s="10" t="s">
        <v>74</v>
      </c>
      <c r="J928" s="10" t="s">
        <v>419</v>
      </c>
      <c r="K928" s="10" t="s">
        <v>59</v>
      </c>
      <c r="L928" s="10" t="s">
        <v>60</v>
      </c>
      <c r="M928" s="10" t="s">
        <v>61</v>
      </c>
      <c r="N928" s="71">
        <v>43839</v>
      </c>
      <c r="O928" s="10">
        <v>66900</v>
      </c>
      <c r="P928" s="10">
        <v>163350</v>
      </c>
      <c r="Q928" s="11">
        <f t="shared" si="66"/>
        <v>96450</v>
      </c>
      <c r="R928" s="10">
        <v>19</v>
      </c>
      <c r="S928" s="11">
        <f t="shared" si="67"/>
        <v>3092215.5</v>
      </c>
      <c r="T928" s="12">
        <v>7.0000000000000007E-2</v>
      </c>
      <c r="U928" s="76" t="str">
        <f>IF(T928&lt;3%,"Low",IF('Main Data'!T928&lt;5%,"Mid",IF('Main Data'!T928&lt;8%,"High","Super")))</f>
        <v>High</v>
      </c>
      <c r="V928" s="86" t="str">
        <f t="shared" si="68"/>
        <v>Qualified</v>
      </c>
    </row>
    <row r="929" spans="1:22" ht="15.75" customHeight="1" x14ac:dyDescent="0.3">
      <c r="A929" s="9" t="s">
        <v>1826</v>
      </c>
      <c r="B929" s="71">
        <v>43839</v>
      </c>
      <c r="C929" s="10">
        <f t="shared" si="65"/>
        <v>2020</v>
      </c>
      <c r="D929" s="10" t="s">
        <v>896</v>
      </c>
      <c r="E929" s="10" t="s">
        <v>1827</v>
      </c>
      <c r="F929" s="10" t="s">
        <v>261</v>
      </c>
      <c r="G929" s="10" t="s">
        <v>106</v>
      </c>
      <c r="H929" s="10" t="s">
        <v>146</v>
      </c>
      <c r="I929" s="10" t="s">
        <v>117</v>
      </c>
      <c r="J929" s="10" t="s">
        <v>234</v>
      </c>
      <c r="K929" s="10" t="s">
        <v>59</v>
      </c>
      <c r="L929" s="10" t="s">
        <v>60</v>
      </c>
      <c r="M929" s="10" t="s">
        <v>61</v>
      </c>
      <c r="N929" s="71">
        <v>43841</v>
      </c>
      <c r="O929" s="10">
        <v>208200</v>
      </c>
      <c r="P929" s="10">
        <v>335700</v>
      </c>
      <c r="Q929" s="11">
        <f t="shared" si="66"/>
        <v>127500</v>
      </c>
      <c r="R929" s="10">
        <v>34</v>
      </c>
      <c r="S929" s="11">
        <f t="shared" si="67"/>
        <v>11390301</v>
      </c>
      <c r="T929" s="12">
        <v>7.0000000000000007E-2</v>
      </c>
      <c r="U929" s="76" t="str">
        <f>IF(T929&lt;3%,"Low",IF('Main Data'!T929&lt;5%,"Mid",IF('Main Data'!T929&lt;8%,"High","Super")))</f>
        <v>High</v>
      </c>
      <c r="V929" s="86" t="str">
        <f t="shared" si="68"/>
        <v>Qualified</v>
      </c>
    </row>
    <row r="930" spans="1:22" ht="15.75" customHeight="1" x14ac:dyDescent="0.3">
      <c r="A930" s="9" t="s">
        <v>1828</v>
      </c>
      <c r="B930" s="71">
        <v>43839</v>
      </c>
      <c r="C930" s="10">
        <f t="shared" si="65"/>
        <v>2020</v>
      </c>
      <c r="D930" s="10" t="s">
        <v>896</v>
      </c>
      <c r="E930" s="10" t="s">
        <v>1829</v>
      </c>
      <c r="F930" s="10" t="s">
        <v>261</v>
      </c>
      <c r="G930" s="10" t="s">
        <v>106</v>
      </c>
      <c r="H930" s="10" t="s">
        <v>146</v>
      </c>
      <c r="I930" s="10" t="s">
        <v>117</v>
      </c>
      <c r="J930" s="10" t="s">
        <v>942</v>
      </c>
      <c r="K930" s="10" t="s">
        <v>81</v>
      </c>
      <c r="L930" s="10" t="s">
        <v>60</v>
      </c>
      <c r="M930" s="10" t="s">
        <v>76</v>
      </c>
      <c r="N930" s="71">
        <v>43840</v>
      </c>
      <c r="O930" s="10">
        <v>220500</v>
      </c>
      <c r="P930" s="10">
        <v>449850</v>
      </c>
      <c r="Q930" s="11">
        <f t="shared" si="66"/>
        <v>229350</v>
      </c>
      <c r="R930" s="10">
        <v>36</v>
      </c>
      <c r="S930" s="11">
        <f t="shared" si="67"/>
        <v>16181104.5</v>
      </c>
      <c r="T930" s="12">
        <v>0.03</v>
      </c>
      <c r="U930" s="76" t="str">
        <f>IF(T930&lt;3%,"Low",IF('Main Data'!T930&lt;5%,"Mid",IF('Main Data'!T930&lt;8%,"High","Super")))</f>
        <v>Mid</v>
      </c>
      <c r="V930" s="86" t="str">
        <f t="shared" si="68"/>
        <v>Qualified</v>
      </c>
    </row>
    <row r="931" spans="1:22" ht="15.75" customHeight="1" x14ac:dyDescent="0.3">
      <c r="A931" s="9" t="s">
        <v>1830</v>
      </c>
      <c r="B931" s="71">
        <v>43839</v>
      </c>
      <c r="C931" s="10">
        <f t="shared" si="65"/>
        <v>2020</v>
      </c>
      <c r="D931" s="10" t="s">
        <v>835</v>
      </c>
      <c r="E931" s="10" t="s">
        <v>169</v>
      </c>
      <c r="F931" s="10" t="s">
        <v>54</v>
      </c>
      <c r="G931" s="10" t="s">
        <v>72</v>
      </c>
      <c r="H931" s="10" t="s">
        <v>65</v>
      </c>
      <c r="I931" s="10" t="s">
        <v>92</v>
      </c>
      <c r="J931" s="10" t="s">
        <v>810</v>
      </c>
      <c r="K931" s="10" t="s">
        <v>59</v>
      </c>
      <c r="L931" s="10" t="s">
        <v>60</v>
      </c>
      <c r="M931" s="10" t="s">
        <v>61</v>
      </c>
      <c r="N931" s="71">
        <v>43848</v>
      </c>
      <c r="O931" s="10">
        <v>329550</v>
      </c>
      <c r="P931" s="10">
        <v>531600</v>
      </c>
      <c r="Q931" s="11">
        <f t="shared" si="66"/>
        <v>202050</v>
      </c>
      <c r="R931" s="10">
        <v>44</v>
      </c>
      <c r="S931" s="11">
        <f t="shared" si="67"/>
        <v>23385084</v>
      </c>
      <c r="T931" s="12">
        <v>0.01</v>
      </c>
      <c r="U931" s="76" t="str">
        <f>IF(T931&lt;3%,"Low",IF('Main Data'!T931&lt;5%,"Mid",IF('Main Data'!T931&lt;8%,"High","Super")))</f>
        <v>Low</v>
      </c>
      <c r="V931" s="86" t="str">
        <f t="shared" si="68"/>
        <v>Qualified</v>
      </c>
    </row>
    <row r="932" spans="1:22" ht="15.75" customHeight="1" x14ac:dyDescent="0.3">
      <c r="A932" s="9" t="s">
        <v>1831</v>
      </c>
      <c r="B932" s="71">
        <v>43841</v>
      </c>
      <c r="C932" s="10">
        <f t="shared" si="65"/>
        <v>2020</v>
      </c>
      <c r="D932" s="10" t="s">
        <v>205</v>
      </c>
      <c r="E932" s="10" t="s">
        <v>206</v>
      </c>
      <c r="F932" s="10" t="s">
        <v>71</v>
      </c>
      <c r="G932" s="10" t="s">
        <v>106</v>
      </c>
      <c r="H932" s="10" t="s">
        <v>155</v>
      </c>
      <c r="I932" s="10" t="s">
        <v>57</v>
      </c>
      <c r="J932" s="10" t="s">
        <v>326</v>
      </c>
      <c r="K932" s="10" t="s">
        <v>59</v>
      </c>
      <c r="L932" s="10" t="s">
        <v>60</v>
      </c>
      <c r="M932" s="10" t="s">
        <v>61</v>
      </c>
      <c r="N932" s="71">
        <v>43843</v>
      </c>
      <c r="O932" s="10">
        <v>297450</v>
      </c>
      <c r="P932" s="10">
        <v>464700</v>
      </c>
      <c r="Q932" s="11">
        <f t="shared" si="66"/>
        <v>167250</v>
      </c>
      <c r="R932" s="10">
        <v>30</v>
      </c>
      <c r="S932" s="11">
        <f t="shared" si="67"/>
        <v>13927059</v>
      </c>
      <c r="T932" s="12">
        <v>0.03</v>
      </c>
      <c r="U932" s="76" t="str">
        <f>IF(T932&lt;3%,"Low",IF('Main Data'!T932&lt;5%,"Mid",IF('Main Data'!T932&lt;8%,"High","Super")))</f>
        <v>Mid</v>
      </c>
      <c r="V932" s="86" t="str">
        <f t="shared" si="68"/>
        <v>Qualified</v>
      </c>
    </row>
    <row r="933" spans="1:22" ht="15.75" customHeight="1" x14ac:dyDescent="0.3">
      <c r="A933" s="9" t="s">
        <v>1832</v>
      </c>
      <c r="B933" s="71">
        <v>43843</v>
      </c>
      <c r="C933" s="10">
        <f t="shared" si="65"/>
        <v>2020</v>
      </c>
      <c r="D933" s="10" t="s">
        <v>171</v>
      </c>
      <c r="E933" s="10" t="s">
        <v>172</v>
      </c>
      <c r="F933" s="10" t="s">
        <v>54</v>
      </c>
      <c r="G933" s="10" t="s">
        <v>106</v>
      </c>
      <c r="H933" s="10" t="s">
        <v>65</v>
      </c>
      <c r="I933" s="10" t="s">
        <v>57</v>
      </c>
      <c r="J933" s="10" t="s">
        <v>142</v>
      </c>
      <c r="K933" s="10" t="s">
        <v>59</v>
      </c>
      <c r="L933" s="10" t="s">
        <v>60</v>
      </c>
      <c r="M933" s="10" t="s">
        <v>61</v>
      </c>
      <c r="N933" s="71">
        <v>43845</v>
      </c>
      <c r="O933" s="10">
        <v>68850</v>
      </c>
      <c r="P933" s="10">
        <v>109200</v>
      </c>
      <c r="Q933" s="11">
        <f t="shared" si="66"/>
        <v>40350</v>
      </c>
      <c r="R933" s="10">
        <v>50</v>
      </c>
      <c r="S933" s="11">
        <f t="shared" si="67"/>
        <v>5458908</v>
      </c>
      <c r="T933" s="12">
        <v>0.01</v>
      </c>
      <c r="U933" s="76" t="str">
        <f>IF(T933&lt;3%,"Low",IF('Main Data'!T933&lt;5%,"Mid",IF('Main Data'!T933&lt;8%,"High","Super")))</f>
        <v>Low</v>
      </c>
      <c r="V933" s="86" t="str">
        <f t="shared" si="68"/>
        <v>Qualified</v>
      </c>
    </row>
    <row r="934" spans="1:22" ht="15.75" customHeight="1" x14ac:dyDescent="0.3">
      <c r="A934" s="9" t="s">
        <v>1833</v>
      </c>
      <c r="B934" s="71">
        <v>43844</v>
      </c>
      <c r="C934" s="10">
        <f t="shared" si="65"/>
        <v>2020</v>
      </c>
      <c r="D934" s="10" t="s">
        <v>638</v>
      </c>
      <c r="E934" s="10" t="s">
        <v>165</v>
      </c>
      <c r="F934" s="10" t="s">
        <v>71</v>
      </c>
      <c r="G934" s="10" t="s">
        <v>106</v>
      </c>
      <c r="H934" s="10" t="s">
        <v>88</v>
      </c>
      <c r="I934" s="10" t="s">
        <v>117</v>
      </c>
      <c r="J934" s="10" t="s">
        <v>326</v>
      </c>
      <c r="K934" s="10" t="s">
        <v>59</v>
      </c>
      <c r="L934" s="10" t="s">
        <v>60</v>
      </c>
      <c r="M934" s="10" t="s">
        <v>61</v>
      </c>
      <c r="N934" s="71">
        <v>43845</v>
      </c>
      <c r="O934" s="10">
        <v>297450</v>
      </c>
      <c r="P934" s="10">
        <v>464700</v>
      </c>
      <c r="Q934" s="11">
        <f t="shared" si="66"/>
        <v>167250</v>
      </c>
      <c r="R934" s="10">
        <v>37</v>
      </c>
      <c r="S934" s="11">
        <f t="shared" si="67"/>
        <v>17189253</v>
      </c>
      <c r="T934" s="12">
        <v>0.01</v>
      </c>
      <c r="U934" s="76" t="str">
        <f>IF(T934&lt;3%,"Low",IF('Main Data'!T934&lt;5%,"Mid",IF('Main Data'!T934&lt;8%,"High","Super")))</f>
        <v>Low</v>
      </c>
      <c r="V934" s="86" t="str">
        <f t="shared" si="68"/>
        <v>Qualified</v>
      </c>
    </row>
    <row r="935" spans="1:22" ht="15.75" customHeight="1" x14ac:dyDescent="0.3">
      <c r="A935" s="9" t="s">
        <v>1834</v>
      </c>
      <c r="B935" s="71">
        <v>43844</v>
      </c>
      <c r="C935" s="10">
        <f t="shared" si="65"/>
        <v>2020</v>
      </c>
      <c r="D935" s="10" t="s">
        <v>1835</v>
      </c>
      <c r="E935" s="10" t="s">
        <v>521</v>
      </c>
      <c r="F935" s="10" t="s">
        <v>71</v>
      </c>
      <c r="G935" s="10" t="s">
        <v>55</v>
      </c>
      <c r="H935" s="10" t="s">
        <v>88</v>
      </c>
      <c r="I935" s="10" t="s">
        <v>117</v>
      </c>
      <c r="J935" s="10" t="s">
        <v>147</v>
      </c>
      <c r="K935" s="10" t="s">
        <v>59</v>
      </c>
      <c r="L935" s="10" t="s">
        <v>67</v>
      </c>
      <c r="M935" s="10" t="s">
        <v>61</v>
      </c>
      <c r="N935" s="71">
        <v>43845</v>
      </c>
      <c r="O935" s="10">
        <v>19500</v>
      </c>
      <c r="P935" s="10">
        <v>43200</v>
      </c>
      <c r="Q935" s="11">
        <f t="shared" si="66"/>
        <v>23700</v>
      </c>
      <c r="R935" s="10">
        <v>46</v>
      </c>
      <c r="S935" s="11">
        <f t="shared" si="67"/>
        <v>1985040</v>
      </c>
      <c r="T935" s="12">
        <v>0.05</v>
      </c>
      <c r="U935" s="76" t="str">
        <f>IF(T935&lt;3%,"Low",IF('Main Data'!T935&lt;5%,"Mid",IF('Main Data'!T935&lt;8%,"High","Super")))</f>
        <v>High</v>
      </c>
      <c r="V935" s="86" t="str">
        <f t="shared" si="68"/>
        <v>Qualified</v>
      </c>
    </row>
    <row r="936" spans="1:22" ht="15.75" customHeight="1" x14ac:dyDescent="0.3">
      <c r="A936" s="9" t="s">
        <v>1836</v>
      </c>
      <c r="B936" s="71">
        <v>43849</v>
      </c>
      <c r="C936" s="10">
        <f t="shared" si="65"/>
        <v>2020</v>
      </c>
      <c r="D936" s="10" t="s">
        <v>120</v>
      </c>
      <c r="E936" s="10" t="s">
        <v>121</v>
      </c>
      <c r="F936" s="10" t="s">
        <v>71</v>
      </c>
      <c r="G936" s="10" t="s">
        <v>72</v>
      </c>
      <c r="H936" s="10" t="s">
        <v>122</v>
      </c>
      <c r="I936" s="10" t="s">
        <v>57</v>
      </c>
      <c r="J936" s="10" t="s">
        <v>162</v>
      </c>
      <c r="K936" s="10" t="s">
        <v>59</v>
      </c>
      <c r="L936" s="10" t="s">
        <v>60</v>
      </c>
      <c r="M936" s="10" t="s">
        <v>61</v>
      </c>
      <c r="N936" s="71">
        <v>43851</v>
      </c>
      <c r="O936" s="10">
        <v>52800</v>
      </c>
      <c r="P936" s="10">
        <v>85200</v>
      </c>
      <c r="Q936" s="11">
        <f t="shared" si="66"/>
        <v>32400</v>
      </c>
      <c r="R936" s="10">
        <v>23</v>
      </c>
      <c r="S936" s="11">
        <f t="shared" si="67"/>
        <v>1957896</v>
      </c>
      <c r="T936" s="12">
        <v>0.02</v>
      </c>
      <c r="U936" s="76" t="str">
        <f>IF(T936&lt;3%,"Low",IF('Main Data'!T936&lt;5%,"Mid",IF('Main Data'!T936&lt;8%,"High","Super")))</f>
        <v>Low</v>
      </c>
      <c r="V936" s="86" t="str">
        <f t="shared" si="68"/>
        <v>Qualified</v>
      </c>
    </row>
    <row r="937" spans="1:22" ht="15.75" customHeight="1" x14ac:dyDescent="0.3">
      <c r="A937" s="9" t="s">
        <v>1837</v>
      </c>
      <c r="B937" s="71">
        <v>43851</v>
      </c>
      <c r="C937" s="10">
        <f t="shared" si="65"/>
        <v>2020</v>
      </c>
      <c r="D937" s="10" t="s">
        <v>571</v>
      </c>
      <c r="E937" s="10" t="s">
        <v>572</v>
      </c>
      <c r="F937" s="10" t="s">
        <v>261</v>
      </c>
      <c r="G937" s="10" t="s">
        <v>72</v>
      </c>
      <c r="H937" s="10" t="s">
        <v>146</v>
      </c>
      <c r="I937" s="10" t="s">
        <v>57</v>
      </c>
      <c r="J937" s="10" t="s">
        <v>591</v>
      </c>
      <c r="K937" s="10" t="s">
        <v>59</v>
      </c>
      <c r="L937" s="10" t="s">
        <v>60</v>
      </c>
      <c r="M937" s="10" t="s">
        <v>61</v>
      </c>
      <c r="N937" s="71">
        <v>43851</v>
      </c>
      <c r="O937" s="10">
        <v>165600</v>
      </c>
      <c r="P937" s="10">
        <v>254700</v>
      </c>
      <c r="Q937" s="11">
        <f t="shared" si="66"/>
        <v>89100</v>
      </c>
      <c r="R937" s="10">
        <v>43</v>
      </c>
      <c r="S937" s="11">
        <f t="shared" si="67"/>
        <v>10929177</v>
      </c>
      <c r="T937" s="12">
        <v>0.09</v>
      </c>
      <c r="U937" s="76" t="str">
        <f>IF(T937&lt;3%,"Low",IF('Main Data'!T937&lt;5%,"Mid",IF('Main Data'!T937&lt;8%,"High","Super")))</f>
        <v>Super</v>
      </c>
      <c r="V937" s="86" t="str">
        <f t="shared" si="68"/>
        <v>Qualified</v>
      </c>
    </row>
    <row r="938" spans="1:22" ht="15.75" customHeight="1" x14ac:dyDescent="0.3">
      <c r="A938" s="9" t="s">
        <v>1838</v>
      </c>
      <c r="B938" s="71">
        <v>43854</v>
      </c>
      <c r="C938" s="10">
        <f t="shared" si="65"/>
        <v>2020</v>
      </c>
      <c r="D938" s="10" t="s">
        <v>458</v>
      </c>
      <c r="E938" s="10" t="s">
        <v>189</v>
      </c>
      <c r="F938" s="10" t="s">
        <v>54</v>
      </c>
      <c r="G938" s="10" t="s">
        <v>106</v>
      </c>
      <c r="H938" s="10" t="s">
        <v>56</v>
      </c>
      <c r="I938" s="10" t="s">
        <v>92</v>
      </c>
      <c r="J938" s="10" t="s">
        <v>700</v>
      </c>
      <c r="K938" s="10" t="s">
        <v>59</v>
      </c>
      <c r="L938" s="10" t="s">
        <v>67</v>
      </c>
      <c r="M938" s="10" t="s">
        <v>61</v>
      </c>
      <c r="N938" s="71">
        <v>43858</v>
      </c>
      <c r="O938" s="10">
        <v>34650</v>
      </c>
      <c r="P938" s="10">
        <v>56700</v>
      </c>
      <c r="Q938" s="11">
        <f t="shared" si="66"/>
        <v>22050</v>
      </c>
      <c r="R938" s="10">
        <v>22</v>
      </c>
      <c r="S938" s="11">
        <f t="shared" si="67"/>
        <v>1241730</v>
      </c>
      <c r="T938" s="12">
        <v>0.1</v>
      </c>
      <c r="U938" s="76" t="str">
        <f>IF(T938&lt;3%,"Low",IF('Main Data'!T938&lt;5%,"Mid",IF('Main Data'!T938&lt;8%,"High","Super")))</f>
        <v>Super</v>
      </c>
      <c r="V938" s="86" t="str">
        <f t="shared" si="68"/>
        <v>Qualified</v>
      </c>
    </row>
    <row r="939" spans="1:22" ht="15.75" customHeight="1" x14ac:dyDescent="0.3">
      <c r="A939" s="9" t="s">
        <v>1839</v>
      </c>
      <c r="B939" s="71">
        <v>43855</v>
      </c>
      <c r="C939" s="10">
        <f t="shared" si="65"/>
        <v>2020</v>
      </c>
      <c r="D939" s="10" t="s">
        <v>1768</v>
      </c>
      <c r="E939" s="10" t="s">
        <v>233</v>
      </c>
      <c r="F939" s="10" t="s">
        <v>54</v>
      </c>
      <c r="G939" s="10" t="s">
        <v>55</v>
      </c>
      <c r="H939" s="10" t="s">
        <v>65</v>
      </c>
      <c r="I939" s="10" t="s">
        <v>107</v>
      </c>
      <c r="J939" s="10" t="s">
        <v>108</v>
      </c>
      <c r="K939" s="10" t="s">
        <v>59</v>
      </c>
      <c r="L939" s="10" t="s">
        <v>60</v>
      </c>
      <c r="M939" s="10" t="s">
        <v>61</v>
      </c>
      <c r="N939" s="71">
        <v>43857</v>
      </c>
      <c r="O939" s="10">
        <v>814350</v>
      </c>
      <c r="P939" s="10">
        <v>1357200</v>
      </c>
      <c r="Q939" s="11">
        <f t="shared" si="66"/>
        <v>542850</v>
      </c>
      <c r="R939" s="10">
        <v>25</v>
      </c>
      <c r="S939" s="11">
        <f t="shared" si="67"/>
        <v>33902856</v>
      </c>
      <c r="T939" s="12">
        <v>0.02</v>
      </c>
      <c r="U939" s="76" t="str">
        <f>IF(T939&lt;3%,"Low",IF('Main Data'!T939&lt;5%,"Mid",IF('Main Data'!T939&lt;8%,"High","Super")))</f>
        <v>Low</v>
      </c>
      <c r="V939" s="86" t="str">
        <f t="shared" si="68"/>
        <v>Qualified</v>
      </c>
    </row>
    <row r="940" spans="1:22" ht="15.75" customHeight="1" x14ac:dyDescent="0.3">
      <c r="A940" s="9" t="s">
        <v>1840</v>
      </c>
      <c r="B940" s="71">
        <v>43856</v>
      </c>
      <c r="C940" s="10">
        <f t="shared" si="65"/>
        <v>2020</v>
      </c>
      <c r="D940" s="10" t="s">
        <v>1483</v>
      </c>
      <c r="E940" s="10" t="s">
        <v>358</v>
      </c>
      <c r="F940" s="10" t="s">
        <v>71</v>
      </c>
      <c r="G940" s="10" t="s">
        <v>72</v>
      </c>
      <c r="H940" s="10" t="s">
        <v>73</v>
      </c>
      <c r="I940" s="10" t="s">
        <v>92</v>
      </c>
      <c r="J940" s="10" t="s">
        <v>371</v>
      </c>
      <c r="K940" s="10" t="s">
        <v>59</v>
      </c>
      <c r="L940" s="10" t="s">
        <v>60</v>
      </c>
      <c r="M940" s="10" t="s">
        <v>61</v>
      </c>
      <c r="N940" s="71">
        <v>43861</v>
      </c>
      <c r="O940" s="10">
        <v>252750.00000000003</v>
      </c>
      <c r="P940" s="10">
        <v>407700</v>
      </c>
      <c r="Q940" s="11">
        <f t="shared" si="66"/>
        <v>154949.99999999997</v>
      </c>
      <c r="R940" s="10">
        <v>38</v>
      </c>
      <c r="S940" s="11">
        <f t="shared" si="67"/>
        <v>15488523</v>
      </c>
      <c r="T940" s="12">
        <v>0.01</v>
      </c>
      <c r="U940" s="76" t="str">
        <f>IF(T940&lt;3%,"Low",IF('Main Data'!T940&lt;5%,"Mid",IF('Main Data'!T940&lt;8%,"High","Super")))</f>
        <v>Low</v>
      </c>
      <c r="V940" s="86" t="str">
        <f t="shared" si="68"/>
        <v>Qualified</v>
      </c>
    </row>
    <row r="941" spans="1:22" ht="15.75" customHeight="1" x14ac:dyDescent="0.3">
      <c r="A941" s="9" t="s">
        <v>1841</v>
      </c>
      <c r="B941" s="71">
        <v>43857</v>
      </c>
      <c r="C941" s="10">
        <f t="shared" si="65"/>
        <v>2020</v>
      </c>
      <c r="D941" s="10" t="s">
        <v>482</v>
      </c>
      <c r="E941" s="10" t="s">
        <v>370</v>
      </c>
      <c r="F941" s="10" t="s">
        <v>71</v>
      </c>
      <c r="G941" s="10" t="s">
        <v>106</v>
      </c>
      <c r="H941" s="10" t="s">
        <v>146</v>
      </c>
      <c r="I941" s="10" t="s">
        <v>117</v>
      </c>
      <c r="J941" s="10" t="s">
        <v>186</v>
      </c>
      <c r="K941" s="10" t="s">
        <v>81</v>
      </c>
      <c r="L941" s="10" t="s">
        <v>60</v>
      </c>
      <c r="M941" s="10" t="s">
        <v>61</v>
      </c>
      <c r="N941" s="71">
        <v>43860</v>
      </c>
      <c r="O941" s="10">
        <v>95850</v>
      </c>
      <c r="P941" s="10">
        <v>299700</v>
      </c>
      <c r="Q941" s="11">
        <f t="shared" si="66"/>
        <v>203850</v>
      </c>
      <c r="R941" s="10">
        <v>9</v>
      </c>
      <c r="S941" s="11">
        <f t="shared" si="67"/>
        <v>2679318</v>
      </c>
      <c r="T941" s="12">
        <v>0.06</v>
      </c>
      <c r="U941" s="76" t="str">
        <f>IF(T941&lt;3%,"Low",IF('Main Data'!T941&lt;5%,"Mid",IF('Main Data'!T941&lt;8%,"High","Super")))</f>
        <v>High</v>
      </c>
      <c r="V941" s="86" t="str">
        <f t="shared" si="68"/>
        <v>Qualified</v>
      </c>
    </row>
    <row r="942" spans="1:22" ht="15.75" customHeight="1" x14ac:dyDescent="0.3">
      <c r="A942" s="9" t="s">
        <v>1842</v>
      </c>
      <c r="B942" s="71">
        <v>43858</v>
      </c>
      <c r="C942" s="10">
        <f t="shared" si="65"/>
        <v>2020</v>
      </c>
      <c r="D942" s="10" t="s">
        <v>1072</v>
      </c>
      <c r="E942" s="10" t="s">
        <v>1073</v>
      </c>
      <c r="F942" s="10" t="s">
        <v>54</v>
      </c>
      <c r="G942" s="10" t="s">
        <v>72</v>
      </c>
      <c r="H942" s="10" t="s">
        <v>56</v>
      </c>
      <c r="I942" s="10" t="s">
        <v>107</v>
      </c>
      <c r="J942" s="10" t="s">
        <v>480</v>
      </c>
      <c r="K942" s="10" t="s">
        <v>253</v>
      </c>
      <c r="L942" s="10" t="s">
        <v>459</v>
      </c>
      <c r="M942" s="10" t="s">
        <v>61</v>
      </c>
      <c r="N942" s="71">
        <v>43858</v>
      </c>
      <c r="O942" s="10">
        <v>842400</v>
      </c>
      <c r="P942" s="10">
        <v>2054699.9999999998</v>
      </c>
      <c r="Q942" s="11">
        <f t="shared" si="66"/>
        <v>1212299.9999999998</v>
      </c>
      <c r="R942" s="10">
        <v>27</v>
      </c>
      <c r="S942" s="11">
        <f t="shared" si="67"/>
        <v>55291976.999999993</v>
      </c>
      <c r="T942" s="12">
        <v>0.09</v>
      </c>
      <c r="U942" s="76" t="str">
        <f>IF(T942&lt;3%,"Low",IF('Main Data'!T942&lt;5%,"Mid",IF('Main Data'!T942&lt;8%,"High","Super")))</f>
        <v>Super</v>
      </c>
      <c r="V942" s="86" t="str">
        <f t="shared" si="68"/>
        <v>Qualified</v>
      </c>
    </row>
    <row r="943" spans="1:22" ht="15.75" customHeight="1" x14ac:dyDescent="0.3">
      <c r="A943" s="13" t="s">
        <v>1843</v>
      </c>
      <c r="B943" s="71">
        <v>43858</v>
      </c>
      <c r="C943" s="10">
        <f t="shared" si="65"/>
        <v>2020</v>
      </c>
      <c r="D943" s="10" t="s">
        <v>1844</v>
      </c>
      <c r="E943" s="10" t="s">
        <v>1433</v>
      </c>
      <c r="F943" s="10" t="s">
        <v>71</v>
      </c>
      <c r="G943" s="10" t="s">
        <v>87</v>
      </c>
      <c r="H943" s="10" t="s">
        <v>194</v>
      </c>
      <c r="I943" s="10" t="s">
        <v>92</v>
      </c>
      <c r="J943" s="10" t="s">
        <v>938</v>
      </c>
      <c r="K943" s="10" t="s">
        <v>59</v>
      </c>
      <c r="L943" s="10" t="s">
        <v>67</v>
      </c>
      <c r="M943" s="10" t="s">
        <v>76</v>
      </c>
      <c r="N943" s="71">
        <v>43858</v>
      </c>
      <c r="O943" s="10">
        <v>22950</v>
      </c>
      <c r="P943" s="10">
        <v>37050</v>
      </c>
      <c r="Q943" s="11">
        <f t="shared" si="66"/>
        <v>14100</v>
      </c>
      <c r="R943" s="10">
        <v>45</v>
      </c>
      <c r="S943" s="11">
        <f t="shared" si="67"/>
        <v>1664656.5</v>
      </c>
      <c r="T943" s="12">
        <v>7.0000000000000007E-2</v>
      </c>
      <c r="U943" s="76" t="str">
        <f>IF(T943&lt;3%,"Low",IF('Main Data'!T943&lt;5%,"Mid",IF('Main Data'!T943&lt;8%,"High","Super")))</f>
        <v>High</v>
      </c>
      <c r="V943" s="86" t="str">
        <f t="shared" si="68"/>
        <v>Qualified</v>
      </c>
    </row>
    <row r="944" spans="1:22" ht="15.75" customHeight="1" x14ac:dyDescent="0.3">
      <c r="A944" s="13" t="s">
        <v>1845</v>
      </c>
      <c r="B944" s="71">
        <v>43858</v>
      </c>
      <c r="C944" s="10">
        <f t="shared" si="65"/>
        <v>2020</v>
      </c>
      <c r="D944" s="10" t="s">
        <v>1844</v>
      </c>
      <c r="E944" s="10" t="s">
        <v>1433</v>
      </c>
      <c r="F944" s="10" t="s">
        <v>71</v>
      </c>
      <c r="G944" s="10" t="s">
        <v>87</v>
      </c>
      <c r="H944" s="10" t="s">
        <v>194</v>
      </c>
      <c r="I944" s="10" t="s">
        <v>92</v>
      </c>
      <c r="J944" s="10" t="s">
        <v>297</v>
      </c>
      <c r="K944" s="10" t="s">
        <v>59</v>
      </c>
      <c r="L944" s="10" t="s">
        <v>67</v>
      </c>
      <c r="M944" s="10" t="s">
        <v>61</v>
      </c>
      <c r="N944" s="71">
        <v>43862</v>
      </c>
      <c r="O944" s="10">
        <v>52200</v>
      </c>
      <c r="P944" s="10">
        <v>81450</v>
      </c>
      <c r="Q944" s="11">
        <f t="shared" si="66"/>
        <v>29250</v>
      </c>
      <c r="R944" s="10">
        <v>11</v>
      </c>
      <c r="S944" s="11">
        <f t="shared" si="67"/>
        <v>895950</v>
      </c>
      <c r="T944" s="12">
        <v>0</v>
      </c>
      <c r="U944" s="76" t="str">
        <f>IF(T944&lt;3%,"Low",IF('Main Data'!T944&lt;5%,"Mid",IF('Main Data'!T944&lt;8%,"High","Super")))</f>
        <v>Low</v>
      </c>
      <c r="V944" s="86" t="str">
        <f t="shared" si="68"/>
        <v>Qualified</v>
      </c>
    </row>
    <row r="945" spans="1:22" ht="15.75" customHeight="1" x14ac:dyDescent="0.3">
      <c r="A945" s="9" t="s">
        <v>1846</v>
      </c>
      <c r="B945" s="71">
        <v>43859</v>
      </c>
      <c r="C945" s="10">
        <f t="shared" si="65"/>
        <v>2020</v>
      </c>
      <c r="D945" s="10" t="s">
        <v>1016</v>
      </c>
      <c r="E945" s="10" t="s">
        <v>154</v>
      </c>
      <c r="F945" s="10" t="s">
        <v>71</v>
      </c>
      <c r="G945" s="10" t="s">
        <v>106</v>
      </c>
      <c r="H945" s="10" t="s">
        <v>155</v>
      </c>
      <c r="I945" s="10" t="s">
        <v>117</v>
      </c>
      <c r="J945" s="10" t="s">
        <v>93</v>
      </c>
      <c r="K945" s="10" t="s">
        <v>59</v>
      </c>
      <c r="L945" s="10" t="s">
        <v>67</v>
      </c>
      <c r="M945" s="10" t="s">
        <v>61</v>
      </c>
      <c r="N945" s="71">
        <v>43861</v>
      </c>
      <c r="O945" s="10">
        <v>16350.000000000002</v>
      </c>
      <c r="P945" s="10">
        <v>39000</v>
      </c>
      <c r="Q945" s="11">
        <f t="shared" si="66"/>
        <v>22650</v>
      </c>
      <c r="R945" s="10">
        <v>12</v>
      </c>
      <c r="S945" s="11">
        <f t="shared" si="67"/>
        <v>466050</v>
      </c>
      <c r="T945" s="12">
        <v>0.05</v>
      </c>
      <c r="U945" s="76" t="str">
        <f>IF(T945&lt;3%,"Low",IF('Main Data'!T945&lt;5%,"Mid",IF('Main Data'!T945&lt;8%,"High","Super")))</f>
        <v>High</v>
      </c>
      <c r="V945" s="86" t="str">
        <f t="shared" si="68"/>
        <v>Qualified</v>
      </c>
    </row>
    <row r="946" spans="1:22" ht="15.75" customHeight="1" x14ac:dyDescent="0.3">
      <c r="A946" s="9" t="s">
        <v>1847</v>
      </c>
      <c r="B946" s="71">
        <v>43861</v>
      </c>
      <c r="C946" s="10">
        <f t="shared" si="65"/>
        <v>2020</v>
      </c>
      <c r="D946" s="10" t="s">
        <v>1189</v>
      </c>
      <c r="E946" s="10" t="s">
        <v>551</v>
      </c>
      <c r="F946" s="10" t="s">
        <v>71</v>
      </c>
      <c r="G946" s="10" t="s">
        <v>55</v>
      </c>
      <c r="H946" s="10" t="s">
        <v>112</v>
      </c>
      <c r="I946" s="10" t="s">
        <v>117</v>
      </c>
      <c r="J946" s="10" t="s">
        <v>480</v>
      </c>
      <c r="K946" s="10" t="s">
        <v>253</v>
      </c>
      <c r="L946" s="10" t="s">
        <v>459</v>
      </c>
      <c r="M946" s="10" t="s">
        <v>61</v>
      </c>
      <c r="N946" s="71">
        <v>43864</v>
      </c>
      <c r="O946" s="10">
        <v>842400</v>
      </c>
      <c r="P946" s="10">
        <v>2054699.9999999998</v>
      </c>
      <c r="Q946" s="11">
        <f t="shared" si="66"/>
        <v>1212299.9999999998</v>
      </c>
      <c r="R946" s="10">
        <v>21</v>
      </c>
      <c r="S946" s="11">
        <f t="shared" si="67"/>
        <v>43045964.999999993</v>
      </c>
      <c r="T946" s="12">
        <v>0.05</v>
      </c>
      <c r="U946" s="76" t="str">
        <f>IF(T946&lt;3%,"Low",IF('Main Data'!T946&lt;5%,"Mid",IF('Main Data'!T946&lt;8%,"High","Super")))</f>
        <v>High</v>
      </c>
      <c r="V946" s="86" t="str">
        <f t="shared" si="68"/>
        <v>Qualified</v>
      </c>
    </row>
    <row r="947" spans="1:22" ht="15.75" customHeight="1" x14ac:dyDescent="0.3">
      <c r="A947" s="9" t="s">
        <v>1848</v>
      </c>
      <c r="B947" s="71">
        <v>43862</v>
      </c>
      <c r="C947" s="10">
        <f t="shared" si="65"/>
        <v>2020</v>
      </c>
      <c r="D947" s="10" t="s">
        <v>1315</v>
      </c>
      <c r="E947" s="10" t="s">
        <v>572</v>
      </c>
      <c r="F947" s="10" t="s">
        <v>261</v>
      </c>
      <c r="G947" s="10" t="s">
        <v>72</v>
      </c>
      <c r="H947" s="10" t="s">
        <v>146</v>
      </c>
      <c r="I947" s="10" t="s">
        <v>74</v>
      </c>
      <c r="J947" s="10" t="s">
        <v>488</v>
      </c>
      <c r="K947" s="10" t="s">
        <v>59</v>
      </c>
      <c r="L947" s="10" t="s">
        <v>136</v>
      </c>
      <c r="M947" s="10" t="s">
        <v>61</v>
      </c>
      <c r="N947" s="71">
        <v>43864</v>
      </c>
      <c r="O947" s="10">
        <v>77850</v>
      </c>
      <c r="P947" s="10">
        <v>194700</v>
      </c>
      <c r="Q947" s="11">
        <f t="shared" si="66"/>
        <v>116850</v>
      </c>
      <c r="R947" s="10">
        <v>49</v>
      </c>
      <c r="S947" s="11">
        <f t="shared" si="67"/>
        <v>9522777</v>
      </c>
      <c r="T947" s="12">
        <v>0.09</v>
      </c>
      <c r="U947" s="76" t="str">
        <f>IF(T947&lt;3%,"Low",IF('Main Data'!T947&lt;5%,"Mid",IF('Main Data'!T947&lt;8%,"High","Super")))</f>
        <v>Super</v>
      </c>
      <c r="V947" s="86" t="str">
        <f t="shared" si="68"/>
        <v>Qualified</v>
      </c>
    </row>
    <row r="948" spans="1:22" ht="15.75" customHeight="1" x14ac:dyDescent="0.3">
      <c r="A948" s="9" t="s">
        <v>1849</v>
      </c>
      <c r="B948" s="71">
        <v>43863</v>
      </c>
      <c r="C948" s="10">
        <f t="shared" si="65"/>
        <v>2020</v>
      </c>
      <c r="D948" s="10" t="s">
        <v>792</v>
      </c>
      <c r="E948" s="10" t="s">
        <v>740</v>
      </c>
      <c r="F948" s="10" t="s">
        <v>71</v>
      </c>
      <c r="G948" s="10" t="s">
        <v>55</v>
      </c>
      <c r="H948" s="10" t="s">
        <v>97</v>
      </c>
      <c r="I948" s="10" t="s">
        <v>107</v>
      </c>
      <c r="J948" s="10" t="s">
        <v>446</v>
      </c>
      <c r="K948" s="10" t="s">
        <v>59</v>
      </c>
      <c r="L948" s="10" t="s">
        <v>60</v>
      </c>
      <c r="M948" s="10" t="s">
        <v>61</v>
      </c>
      <c r="N948" s="71">
        <v>43863</v>
      </c>
      <c r="O948" s="10">
        <v>33900</v>
      </c>
      <c r="P948" s="10">
        <v>53700</v>
      </c>
      <c r="Q948" s="11">
        <f t="shared" si="66"/>
        <v>19800</v>
      </c>
      <c r="R948" s="10">
        <v>34</v>
      </c>
      <c r="S948" s="11">
        <f t="shared" si="67"/>
        <v>1822041</v>
      </c>
      <c r="T948" s="12">
        <v>7.0000000000000007E-2</v>
      </c>
      <c r="U948" s="76" t="str">
        <f>IF(T948&lt;3%,"Low",IF('Main Data'!T948&lt;5%,"Mid",IF('Main Data'!T948&lt;8%,"High","Super")))</f>
        <v>High</v>
      </c>
      <c r="V948" s="86" t="str">
        <f t="shared" si="68"/>
        <v>Qualified</v>
      </c>
    </row>
    <row r="949" spans="1:22" ht="15.75" customHeight="1" x14ac:dyDescent="0.3">
      <c r="A949" s="9" t="s">
        <v>1850</v>
      </c>
      <c r="B949" s="71">
        <v>43865</v>
      </c>
      <c r="C949" s="10">
        <f t="shared" si="65"/>
        <v>2020</v>
      </c>
      <c r="D949" s="10" t="s">
        <v>1152</v>
      </c>
      <c r="E949" s="10" t="s">
        <v>628</v>
      </c>
      <c r="F949" s="10" t="s">
        <v>71</v>
      </c>
      <c r="G949" s="10" t="s">
        <v>106</v>
      </c>
      <c r="H949" s="10" t="s">
        <v>304</v>
      </c>
      <c r="I949" s="10" t="s">
        <v>107</v>
      </c>
      <c r="J949" s="10" t="s">
        <v>181</v>
      </c>
      <c r="K949" s="10" t="s">
        <v>59</v>
      </c>
      <c r="L949" s="10" t="s">
        <v>60</v>
      </c>
      <c r="M949" s="10" t="s">
        <v>61</v>
      </c>
      <c r="N949" s="71">
        <v>43867</v>
      </c>
      <c r="O949" s="10">
        <v>23850</v>
      </c>
      <c r="P949" s="10">
        <v>39150</v>
      </c>
      <c r="Q949" s="11">
        <f t="shared" si="66"/>
        <v>15300</v>
      </c>
      <c r="R949" s="10">
        <v>44</v>
      </c>
      <c r="S949" s="11">
        <f t="shared" si="67"/>
        <v>1719859.5</v>
      </c>
      <c r="T949" s="12">
        <v>7.0000000000000007E-2</v>
      </c>
      <c r="U949" s="76" t="str">
        <f>IF(T949&lt;3%,"Low",IF('Main Data'!T949&lt;5%,"Mid",IF('Main Data'!T949&lt;8%,"High","Super")))</f>
        <v>High</v>
      </c>
      <c r="V949" s="86" t="str">
        <f t="shared" si="68"/>
        <v>Qualified</v>
      </c>
    </row>
    <row r="950" spans="1:22" ht="15.75" customHeight="1" x14ac:dyDescent="0.3">
      <c r="A950" s="9" t="s">
        <v>1851</v>
      </c>
      <c r="B950" s="71">
        <v>43866</v>
      </c>
      <c r="C950" s="10">
        <f t="shared" si="65"/>
        <v>2020</v>
      </c>
      <c r="D950" s="10" t="s">
        <v>1245</v>
      </c>
      <c r="E950" s="10" t="s">
        <v>279</v>
      </c>
      <c r="F950" s="10" t="s">
        <v>71</v>
      </c>
      <c r="G950" s="10" t="s">
        <v>87</v>
      </c>
      <c r="H950" s="10" t="s">
        <v>155</v>
      </c>
      <c r="I950" s="10" t="s">
        <v>74</v>
      </c>
      <c r="J950" s="10" t="s">
        <v>226</v>
      </c>
      <c r="K950" s="10" t="s">
        <v>81</v>
      </c>
      <c r="L950" s="10" t="s">
        <v>227</v>
      </c>
      <c r="M950" s="10" t="s">
        <v>61</v>
      </c>
      <c r="N950" s="71">
        <v>43868</v>
      </c>
      <c r="O950" s="10">
        <v>132300</v>
      </c>
      <c r="P950" s="10">
        <v>314850</v>
      </c>
      <c r="Q950" s="11">
        <f t="shared" si="66"/>
        <v>182550</v>
      </c>
      <c r="R950" s="10">
        <v>17</v>
      </c>
      <c r="S950" s="11">
        <f t="shared" si="67"/>
        <v>5352450</v>
      </c>
      <c r="T950" s="12">
        <v>0</v>
      </c>
      <c r="U950" s="76" t="str">
        <f>IF(T950&lt;3%,"Low",IF('Main Data'!T950&lt;5%,"Mid",IF('Main Data'!T950&lt;8%,"High","Super")))</f>
        <v>Low</v>
      </c>
      <c r="V950" s="86" t="str">
        <f t="shared" si="68"/>
        <v>Qualified</v>
      </c>
    </row>
    <row r="951" spans="1:22" ht="15.75" customHeight="1" x14ac:dyDescent="0.3">
      <c r="A951" s="9" t="s">
        <v>1852</v>
      </c>
      <c r="B951" s="71">
        <v>43866</v>
      </c>
      <c r="C951" s="10">
        <f t="shared" si="65"/>
        <v>2020</v>
      </c>
      <c r="D951" s="10" t="s">
        <v>128</v>
      </c>
      <c r="E951" s="10" t="s">
        <v>129</v>
      </c>
      <c r="F951" s="10" t="s">
        <v>54</v>
      </c>
      <c r="G951" s="10" t="s">
        <v>72</v>
      </c>
      <c r="H951" s="10" t="s">
        <v>56</v>
      </c>
      <c r="I951" s="10" t="s">
        <v>92</v>
      </c>
      <c r="J951" s="10" t="s">
        <v>480</v>
      </c>
      <c r="K951" s="10" t="s">
        <v>253</v>
      </c>
      <c r="L951" s="10" t="s">
        <v>459</v>
      </c>
      <c r="M951" s="10" t="s">
        <v>61</v>
      </c>
      <c r="N951" s="71">
        <v>43873</v>
      </c>
      <c r="O951" s="10">
        <v>842400</v>
      </c>
      <c r="P951" s="10">
        <v>2054699.9999999998</v>
      </c>
      <c r="Q951" s="11">
        <f t="shared" si="66"/>
        <v>1212299.9999999998</v>
      </c>
      <c r="R951" s="10">
        <v>3</v>
      </c>
      <c r="S951" s="11">
        <f t="shared" si="67"/>
        <v>5958629.9999999991</v>
      </c>
      <c r="T951" s="12">
        <v>0.1</v>
      </c>
      <c r="U951" s="76" t="str">
        <f>IF(T951&lt;3%,"Low",IF('Main Data'!T951&lt;5%,"Mid",IF('Main Data'!T951&lt;8%,"High","Super")))</f>
        <v>Super</v>
      </c>
      <c r="V951" s="86" t="str">
        <f t="shared" si="68"/>
        <v>Qualified</v>
      </c>
    </row>
    <row r="952" spans="1:22" ht="15.75" customHeight="1" x14ac:dyDescent="0.3">
      <c r="A952" s="9" t="s">
        <v>1853</v>
      </c>
      <c r="B952" s="71">
        <v>43866</v>
      </c>
      <c r="C952" s="10">
        <f t="shared" si="65"/>
        <v>2020</v>
      </c>
      <c r="D952" s="10" t="s">
        <v>825</v>
      </c>
      <c r="E952" s="10" t="s">
        <v>826</v>
      </c>
      <c r="F952" s="10" t="s">
        <v>71</v>
      </c>
      <c r="G952" s="10" t="s">
        <v>87</v>
      </c>
      <c r="H952" s="10" t="s">
        <v>304</v>
      </c>
      <c r="I952" s="10" t="s">
        <v>117</v>
      </c>
      <c r="J952" s="10" t="s">
        <v>437</v>
      </c>
      <c r="K952" s="10" t="s">
        <v>59</v>
      </c>
      <c r="L952" s="10" t="s">
        <v>60</v>
      </c>
      <c r="M952" s="10" t="s">
        <v>61</v>
      </c>
      <c r="N952" s="71">
        <v>43868</v>
      </c>
      <c r="O952" s="10">
        <v>27600</v>
      </c>
      <c r="P952" s="10">
        <v>43200</v>
      </c>
      <c r="Q952" s="11">
        <f t="shared" si="66"/>
        <v>15600</v>
      </c>
      <c r="R952" s="10">
        <v>32</v>
      </c>
      <c r="S952" s="11">
        <f t="shared" si="67"/>
        <v>1381968</v>
      </c>
      <c r="T952" s="12">
        <v>0.01</v>
      </c>
      <c r="U952" s="76" t="str">
        <f>IF(T952&lt;3%,"Low",IF('Main Data'!T952&lt;5%,"Mid",IF('Main Data'!T952&lt;8%,"High","Super")))</f>
        <v>Low</v>
      </c>
      <c r="V952" s="86" t="str">
        <f t="shared" si="68"/>
        <v>Qualified</v>
      </c>
    </row>
    <row r="953" spans="1:22" ht="15.75" customHeight="1" x14ac:dyDescent="0.3">
      <c r="A953" s="9" t="s">
        <v>1854</v>
      </c>
      <c r="B953" s="71">
        <v>43868</v>
      </c>
      <c r="C953" s="10">
        <f t="shared" si="65"/>
        <v>2020</v>
      </c>
      <c r="D953" s="10" t="s">
        <v>652</v>
      </c>
      <c r="E953" s="10" t="s">
        <v>445</v>
      </c>
      <c r="F953" s="10" t="s">
        <v>54</v>
      </c>
      <c r="G953" s="10" t="s">
        <v>72</v>
      </c>
      <c r="H953" s="10" t="s">
        <v>56</v>
      </c>
      <c r="I953" s="10" t="s">
        <v>74</v>
      </c>
      <c r="J953" s="10" t="s">
        <v>181</v>
      </c>
      <c r="K953" s="10" t="s">
        <v>59</v>
      </c>
      <c r="L953" s="10" t="s">
        <v>60</v>
      </c>
      <c r="M953" s="10" t="s">
        <v>76</v>
      </c>
      <c r="N953" s="71">
        <v>43870</v>
      </c>
      <c r="O953" s="10">
        <v>23850</v>
      </c>
      <c r="P953" s="10">
        <v>39150</v>
      </c>
      <c r="Q953" s="11">
        <f t="shared" si="66"/>
        <v>15300</v>
      </c>
      <c r="R953" s="10">
        <v>25</v>
      </c>
      <c r="S953" s="11">
        <f t="shared" si="67"/>
        <v>977184</v>
      </c>
      <c r="T953" s="12">
        <v>0.04</v>
      </c>
      <c r="U953" s="76" t="str">
        <f>IF(T953&lt;3%,"Low",IF('Main Data'!T953&lt;5%,"Mid",IF('Main Data'!T953&lt;8%,"High","Super")))</f>
        <v>Mid</v>
      </c>
      <c r="V953" s="86" t="str">
        <f t="shared" si="68"/>
        <v>Qualified</v>
      </c>
    </row>
    <row r="954" spans="1:22" ht="15.75" customHeight="1" x14ac:dyDescent="0.3">
      <c r="A954" s="9" t="s">
        <v>1855</v>
      </c>
      <c r="B954" s="71">
        <v>43868</v>
      </c>
      <c r="C954" s="10">
        <f t="shared" si="65"/>
        <v>2020</v>
      </c>
      <c r="D954" s="10" t="s">
        <v>1082</v>
      </c>
      <c r="E954" s="10" t="s">
        <v>96</v>
      </c>
      <c r="F954" s="10" t="s">
        <v>71</v>
      </c>
      <c r="G954" s="10" t="s">
        <v>72</v>
      </c>
      <c r="H954" s="10" t="s">
        <v>97</v>
      </c>
      <c r="I954" s="10" t="s">
        <v>57</v>
      </c>
      <c r="J954" s="10" t="s">
        <v>89</v>
      </c>
      <c r="K954" s="10" t="s">
        <v>59</v>
      </c>
      <c r="L954" s="10" t="s">
        <v>67</v>
      </c>
      <c r="M954" s="10" t="s">
        <v>61</v>
      </c>
      <c r="N954" s="71">
        <v>43870</v>
      </c>
      <c r="O954" s="10">
        <v>13500</v>
      </c>
      <c r="P954" s="10">
        <v>31500</v>
      </c>
      <c r="Q954" s="11">
        <f t="shared" si="66"/>
        <v>18000</v>
      </c>
      <c r="R954" s="10">
        <v>33</v>
      </c>
      <c r="S954" s="11">
        <f t="shared" si="67"/>
        <v>1037925</v>
      </c>
      <c r="T954" s="12">
        <v>0.05</v>
      </c>
      <c r="U954" s="76" t="str">
        <f>IF(T954&lt;3%,"Low",IF('Main Data'!T954&lt;5%,"Mid",IF('Main Data'!T954&lt;8%,"High","Super")))</f>
        <v>High</v>
      </c>
      <c r="V954" s="86" t="str">
        <f t="shared" si="68"/>
        <v>Qualified</v>
      </c>
    </row>
    <row r="955" spans="1:22" ht="15.75" customHeight="1" x14ac:dyDescent="0.3">
      <c r="A955" s="9" t="s">
        <v>1856</v>
      </c>
      <c r="B955" s="71">
        <v>43870</v>
      </c>
      <c r="C955" s="10">
        <f t="shared" si="65"/>
        <v>2020</v>
      </c>
      <c r="D955" s="10" t="s">
        <v>52</v>
      </c>
      <c r="E955" s="10" t="s">
        <v>53</v>
      </c>
      <c r="F955" s="10" t="s">
        <v>54</v>
      </c>
      <c r="G955" s="10" t="s">
        <v>55</v>
      </c>
      <c r="H955" s="10" t="s">
        <v>56</v>
      </c>
      <c r="I955" s="10" t="s">
        <v>117</v>
      </c>
      <c r="J955" s="10" t="s">
        <v>398</v>
      </c>
      <c r="K955" s="10" t="s">
        <v>81</v>
      </c>
      <c r="L955" s="10" t="s">
        <v>60</v>
      </c>
      <c r="M955" s="10" t="s">
        <v>61</v>
      </c>
      <c r="N955" s="71">
        <v>43871</v>
      </c>
      <c r="O955" s="10">
        <v>817800</v>
      </c>
      <c r="P955" s="10">
        <v>1514550</v>
      </c>
      <c r="Q955" s="11">
        <f t="shared" si="66"/>
        <v>696750</v>
      </c>
      <c r="R955" s="10">
        <v>29</v>
      </c>
      <c r="S955" s="11">
        <f t="shared" si="67"/>
        <v>43846222.5</v>
      </c>
      <c r="T955" s="12">
        <v>0.05</v>
      </c>
      <c r="U955" s="76" t="str">
        <f>IF(T955&lt;3%,"Low",IF('Main Data'!T955&lt;5%,"Mid",IF('Main Data'!T955&lt;8%,"High","Super")))</f>
        <v>High</v>
      </c>
      <c r="V955" s="86" t="str">
        <f t="shared" si="68"/>
        <v>Qualified</v>
      </c>
    </row>
    <row r="956" spans="1:22" ht="15.75" customHeight="1" x14ac:dyDescent="0.3">
      <c r="A956" s="9" t="s">
        <v>1857</v>
      </c>
      <c r="B956" s="71">
        <v>43870</v>
      </c>
      <c r="C956" s="10">
        <f t="shared" si="65"/>
        <v>2020</v>
      </c>
      <c r="D956" s="10" t="s">
        <v>52</v>
      </c>
      <c r="E956" s="10" t="s">
        <v>53</v>
      </c>
      <c r="F956" s="10" t="s">
        <v>54</v>
      </c>
      <c r="G956" s="10" t="s">
        <v>55</v>
      </c>
      <c r="H956" s="10" t="s">
        <v>56</v>
      </c>
      <c r="I956" s="10" t="s">
        <v>117</v>
      </c>
      <c r="J956" s="10" t="s">
        <v>753</v>
      </c>
      <c r="K956" s="10" t="s">
        <v>59</v>
      </c>
      <c r="L956" s="10" t="s">
        <v>67</v>
      </c>
      <c r="M956" s="10" t="s">
        <v>61</v>
      </c>
      <c r="N956" s="71">
        <v>43870</v>
      </c>
      <c r="O956" s="10">
        <v>38850</v>
      </c>
      <c r="P956" s="10">
        <v>59700</v>
      </c>
      <c r="Q956" s="11">
        <f t="shared" si="66"/>
        <v>20850</v>
      </c>
      <c r="R956" s="10">
        <v>4</v>
      </c>
      <c r="S956" s="11">
        <f t="shared" si="67"/>
        <v>233427</v>
      </c>
      <c r="T956" s="12">
        <v>0.09</v>
      </c>
      <c r="U956" s="76" t="str">
        <f>IF(T956&lt;3%,"Low",IF('Main Data'!T956&lt;5%,"Mid",IF('Main Data'!T956&lt;8%,"High","Super")))</f>
        <v>Super</v>
      </c>
      <c r="V956" s="86" t="str">
        <f t="shared" si="68"/>
        <v>Not Qualified</v>
      </c>
    </row>
    <row r="957" spans="1:22" ht="15.75" customHeight="1" x14ac:dyDescent="0.3">
      <c r="A957" s="9" t="s">
        <v>1858</v>
      </c>
      <c r="B957" s="71">
        <v>43871</v>
      </c>
      <c r="C957" s="10">
        <f t="shared" si="65"/>
        <v>2020</v>
      </c>
      <c r="D957" s="10" t="s">
        <v>1859</v>
      </c>
      <c r="E957" s="10" t="s">
        <v>180</v>
      </c>
      <c r="F957" s="10" t="s">
        <v>54</v>
      </c>
      <c r="G957" s="10" t="s">
        <v>55</v>
      </c>
      <c r="H957" s="10" t="s">
        <v>65</v>
      </c>
      <c r="I957" s="10" t="s">
        <v>92</v>
      </c>
      <c r="J957" s="10" t="s">
        <v>419</v>
      </c>
      <c r="K957" s="10" t="s">
        <v>59</v>
      </c>
      <c r="L957" s="10" t="s">
        <v>60</v>
      </c>
      <c r="M957" s="10" t="s">
        <v>76</v>
      </c>
      <c r="N957" s="71">
        <v>43880</v>
      </c>
      <c r="O957" s="10">
        <v>66900</v>
      </c>
      <c r="P957" s="10">
        <v>163350</v>
      </c>
      <c r="Q957" s="11">
        <f t="shared" si="66"/>
        <v>96450</v>
      </c>
      <c r="R957" s="10">
        <v>30</v>
      </c>
      <c r="S957" s="11">
        <f t="shared" si="67"/>
        <v>4887432</v>
      </c>
      <c r="T957" s="12">
        <v>0.08</v>
      </c>
      <c r="U957" s="76" t="str">
        <f>IF(T957&lt;3%,"Low",IF('Main Data'!T957&lt;5%,"Mid",IF('Main Data'!T957&lt;8%,"High","Super")))</f>
        <v>Super</v>
      </c>
      <c r="V957" s="86" t="str">
        <f t="shared" si="68"/>
        <v>Qualified</v>
      </c>
    </row>
    <row r="958" spans="1:22" ht="15.75" customHeight="1" x14ac:dyDescent="0.3">
      <c r="A958" s="9" t="s">
        <v>1860</v>
      </c>
      <c r="B958" s="71">
        <v>43871</v>
      </c>
      <c r="C958" s="10">
        <f t="shared" si="65"/>
        <v>2020</v>
      </c>
      <c r="D958" s="10" t="s">
        <v>749</v>
      </c>
      <c r="E958" s="10" t="s">
        <v>750</v>
      </c>
      <c r="F958" s="10" t="s">
        <v>54</v>
      </c>
      <c r="G958" s="10" t="s">
        <v>72</v>
      </c>
      <c r="H958" s="10" t="s">
        <v>56</v>
      </c>
      <c r="I958" s="10" t="s">
        <v>74</v>
      </c>
      <c r="J958" s="10" t="s">
        <v>367</v>
      </c>
      <c r="K958" s="10" t="s">
        <v>59</v>
      </c>
      <c r="L958" s="10" t="s">
        <v>60</v>
      </c>
      <c r="M958" s="10" t="s">
        <v>61</v>
      </c>
      <c r="N958" s="71">
        <v>43873</v>
      </c>
      <c r="O958" s="10">
        <v>29700</v>
      </c>
      <c r="P958" s="10">
        <v>47250</v>
      </c>
      <c r="Q958" s="11">
        <f t="shared" si="66"/>
        <v>17550</v>
      </c>
      <c r="R958" s="10">
        <v>24</v>
      </c>
      <c r="S958" s="11">
        <f t="shared" si="67"/>
        <v>1133055</v>
      </c>
      <c r="T958" s="12">
        <v>0.02</v>
      </c>
      <c r="U958" s="76" t="str">
        <f>IF(T958&lt;3%,"Low",IF('Main Data'!T958&lt;5%,"Mid",IF('Main Data'!T958&lt;8%,"High","Super")))</f>
        <v>Low</v>
      </c>
      <c r="V958" s="86" t="str">
        <f t="shared" si="68"/>
        <v>Qualified</v>
      </c>
    </row>
    <row r="959" spans="1:22" ht="15.75" customHeight="1" x14ac:dyDescent="0.3">
      <c r="A959" s="9" t="s">
        <v>1861</v>
      </c>
      <c r="B959" s="71">
        <v>43872</v>
      </c>
      <c r="C959" s="10">
        <f t="shared" si="65"/>
        <v>2020</v>
      </c>
      <c r="D959" s="10" t="s">
        <v>1862</v>
      </c>
      <c r="E959" s="10" t="s">
        <v>977</v>
      </c>
      <c r="F959" s="10" t="s">
        <v>71</v>
      </c>
      <c r="G959" s="10" t="s">
        <v>55</v>
      </c>
      <c r="H959" s="10" t="s">
        <v>194</v>
      </c>
      <c r="I959" s="10" t="s">
        <v>74</v>
      </c>
      <c r="J959" s="10" t="s">
        <v>186</v>
      </c>
      <c r="K959" s="10" t="s">
        <v>81</v>
      </c>
      <c r="L959" s="10" t="s">
        <v>60</v>
      </c>
      <c r="M959" s="10" t="s">
        <v>61</v>
      </c>
      <c r="N959" s="71">
        <v>43873</v>
      </c>
      <c r="O959" s="10">
        <v>95850</v>
      </c>
      <c r="P959" s="10">
        <v>299700</v>
      </c>
      <c r="Q959" s="11">
        <f t="shared" si="66"/>
        <v>203850</v>
      </c>
      <c r="R959" s="10">
        <v>9</v>
      </c>
      <c r="S959" s="11">
        <f t="shared" si="67"/>
        <v>2670327</v>
      </c>
      <c r="T959" s="12">
        <v>0.09</v>
      </c>
      <c r="U959" s="76" t="str">
        <f>IF(T959&lt;3%,"Low",IF('Main Data'!T959&lt;5%,"Mid",IF('Main Data'!T959&lt;8%,"High","Super")))</f>
        <v>Super</v>
      </c>
      <c r="V959" s="86" t="str">
        <f t="shared" si="68"/>
        <v>Qualified</v>
      </c>
    </row>
    <row r="960" spans="1:22" ht="15.75" customHeight="1" x14ac:dyDescent="0.3">
      <c r="A960" s="9" t="s">
        <v>1863</v>
      </c>
      <c r="B960" s="71">
        <v>43874</v>
      </c>
      <c r="C960" s="10">
        <f t="shared" si="65"/>
        <v>2020</v>
      </c>
      <c r="D960" s="10" t="s">
        <v>1864</v>
      </c>
      <c r="E960" s="10" t="s">
        <v>393</v>
      </c>
      <c r="F960" s="10" t="s">
        <v>71</v>
      </c>
      <c r="G960" s="10" t="s">
        <v>72</v>
      </c>
      <c r="H960" s="10" t="s">
        <v>122</v>
      </c>
      <c r="I960" s="10" t="s">
        <v>117</v>
      </c>
      <c r="J960" s="10" t="s">
        <v>246</v>
      </c>
      <c r="K960" s="10" t="s">
        <v>81</v>
      </c>
      <c r="L960" s="10" t="s">
        <v>227</v>
      </c>
      <c r="M960" s="10" t="s">
        <v>61</v>
      </c>
      <c r="N960" s="71">
        <v>43874</v>
      </c>
      <c r="O960" s="10">
        <v>148650</v>
      </c>
      <c r="P960" s="10">
        <v>239850</v>
      </c>
      <c r="Q960" s="11">
        <f t="shared" si="66"/>
        <v>91200</v>
      </c>
      <c r="R960" s="10">
        <v>33</v>
      </c>
      <c r="S960" s="11">
        <f t="shared" si="67"/>
        <v>7912651.5</v>
      </c>
      <c r="T960" s="12">
        <v>0.01</v>
      </c>
      <c r="U960" s="76" t="str">
        <f>IF(T960&lt;3%,"Low",IF('Main Data'!T960&lt;5%,"Mid",IF('Main Data'!T960&lt;8%,"High","Super")))</f>
        <v>Low</v>
      </c>
      <c r="V960" s="86" t="str">
        <f t="shared" si="68"/>
        <v>Qualified</v>
      </c>
    </row>
    <row r="961" spans="1:22" ht="15.75" customHeight="1" x14ac:dyDescent="0.3">
      <c r="A961" s="9" t="s">
        <v>1865</v>
      </c>
      <c r="B961" s="71">
        <v>43874</v>
      </c>
      <c r="C961" s="10">
        <f t="shared" si="65"/>
        <v>2020</v>
      </c>
      <c r="D961" s="10" t="s">
        <v>1496</v>
      </c>
      <c r="E961" s="10" t="s">
        <v>813</v>
      </c>
      <c r="F961" s="10" t="s">
        <v>54</v>
      </c>
      <c r="G961" s="10" t="s">
        <v>72</v>
      </c>
      <c r="H961" s="10" t="s">
        <v>65</v>
      </c>
      <c r="I961" s="10" t="s">
        <v>117</v>
      </c>
      <c r="J961" s="10" t="s">
        <v>415</v>
      </c>
      <c r="K961" s="10" t="s">
        <v>59</v>
      </c>
      <c r="L961" s="10" t="s">
        <v>60</v>
      </c>
      <c r="M961" s="10" t="s">
        <v>61</v>
      </c>
      <c r="N961" s="71">
        <v>43875</v>
      </c>
      <c r="O961" s="10">
        <v>54750</v>
      </c>
      <c r="P961" s="10">
        <v>89700</v>
      </c>
      <c r="Q961" s="11">
        <f t="shared" si="66"/>
        <v>34950</v>
      </c>
      <c r="R961" s="10">
        <v>23</v>
      </c>
      <c r="S961" s="11">
        <f t="shared" si="67"/>
        <v>2062203</v>
      </c>
      <c r="T961" s="12">
        <v>0.01</v>
      </c>
      <c r="U961" s="76" t="str">
        <f>IF(T961&lt;3%,"Low",IF('Main Data'!T961&lt;5%,"Mid",IF('Main Data'!T961&lt;8%,"High","Super")))</f>
        <v>Low</v>
      </c>
      <c r="V961" s="86" t="str">
        <f t="shared" si="68"/>
        <v>Qualified</v>
      </c>
    </row>
    <row r="962" spans="1:22" ht="15.75" customHeight="1" x14ac:dyDescent="0.3">
      <c r="A962" s="9" t="s">
        <v>1866</v>
      </c>
      <c r="B962" s="71">
        <v>43874</v>
      </c>
      <c r="C962" s="10">
        <f t="shared" si="65"/>
        <v>2020</v>
      </c>
      <c r="D962" s="10" t="s">
        <v>392</v>
      </c>
      <c r="E962" s="10" t="s">
        <v>393</v>
      </c>
      <c r="F962" s="10" t="s">
        <v>71</v>
      </c>
      <c r="G962" s="10" t="s">
        <v>55</v>
      </c>
      <c r="H962" s="10" t="s">
        <v>122</v>
      </c>
      <c r="I962" s="10" t="s">
        <v>107</v>
      </c>
      <c r="J962" s="10" t="s">
        <v>465</v>
      </c>
      <c r="K962" s="10" t="s">
        <v>59</v>
      </c>
      <c r="L962" s="10" t="s">
        <v>60</v>
      </c>
      <c r="M962" s="10" t="s">
        <v>61</v>
      </c>
      <c r="N962" s="71">
        <v>43877</v>
      </c>
      <c r="O962" s="10">
        <v>52500</v>
      </c>
      <c r="P962" s="10">
        <v>86100</v>
      </c>
      <c r="Q962" s="11">
        <f t="shared" si="66"/>
        <v>33600</v>
      </c>
      <c r="R962" s="10">
        <v>48</v>
      </c>
      <c r="S962" s="11">
        <f t="shared" si="67"/>
        <v>4128495</v>
      </c>
      <c r="T962" s="12">
        <v>0.05</v>
      </c>
      <c r="U962" s="76" t="str">
        <f>IF(T962&lt;3%,"Low",IF('Main Data'!T962&lt;5%,"Mid",IF('Main Data'!T962&lt;8%,"High","Super")))</f>
        <v>High</v>
      </c>
      <c r="V962" s="86" t="str">
        <f t="shared" si="68"/>
        <v>Qualified</v>
      </c>
    </row>
    <row r="963" spans="1:22" ht="15.75" customHeight="1" x14ac:dyDescent="0.3">
      <c r="A963" s="9" t="s">
        <v>1867</v>
      </c>
      <c r="B963" s="71">
        <v>43876</v>
      </c>
      <c r="C963" s="10">
        <f t="shared" si="65"/>
        <v>2020</v>
      </c>
      <c r="D963" s="10" t="s">
        <v>613</v>
      </c>
      <c r="E963" s="10" t="s">
        <v>614</v>
      </c>
      <c r="F963" s="10" t="s">
        <v>71</v>
      </c>
      <c r="G963" s="10" t="s">
        <v>72</v>
      </c>
      <c r="H963" s="10" t="s">
        <v>97</v>
      </c>
      <c r="I963" s="10" t="s">
        <v>74</v>
      </c>
      <c r="J963" s="10" t="s">
        <v>190</v>
      </c>
      <c r="K963" s="10" t="s">
        <v>81</v>
      </c>
      <c r="L963" s="10" t="s">
        <v>60</v>
      </c>
      <c r="M963" s="10" t="s">
        <v>61</v>
      </c>
      <c r="N963" s="71">
        <v>43877</v>
      </c>
      <c r="O963" s="10">
        <v>594600</v>
      </c>
      <c r="P963" s="10">
        <v>2287200</v>
      </c>
      <c r="Q963" s="11">
        <f t="shared" si="66"/>
        <v>1692600</v>
      </c>
      <c r="R963" s="10">
        <v>44</v>
      </c>
      <c r="S963" s="11">
        <f t="shared" si="67"/>
        <v>100568184</v>
      </c>
      <c r="T963" s="12">
        <v>0.03</v>
      </c>
      <c r="U963" s="76" t="str">
        <f>IF(T963&lt;3%,"Low",IF('Main Data'!T963&lt;5%,"Mid",IF('Main Data'!T963&lt;8%,"High","Super")))</f>
        <v>Mid</v>
      </c>
      <c r="V963" s="86" t="str">
        <f t="shared" si="68"/>
        <v>Qualified</v>
      </c>
    </row>
    <row r="964" spans="1:22" ht="15.75" customHeight="1" x14ac:dyDescent="0.3">
      <c r="A964" s="9" t="s">
        <v>1868</v>
      </c>
      <c r="B964" s="71">
        <v>43876</v>
      </c>
      <c r="C964" s="10">
        <f t="shared" si="65"/>
        <v>2020</v>
      </c>
      <c r="D964" s="10" t="s">
        <v>1869</v>
      </c>
      <c r="E964" s="10" t="s">
        <v>358</v>
      </c>
      <c r="F964" s="10" t="s">
        <v>71</v>
      </c>
      <c r="G964" s="10" t="s">
        <v>55</v>
      </c>
      <c r="H964" s="10" t="s">
        <v>73</v>
      </c>
      <c r="I964" s="10" t="s">
        <v>107</v>
      </c>
      <c r="J964" s="10" t="s">
        <v>530</v>
      </c>
      <c r="K964" s="10" t="s">
        <v>59</v>
      </c>
      <c r="L964" s="10" t="s">
        <v>136</v>
      </c>
      <c r="M964" s="10" t="s">
        <v>61</v>
      </c>
      <c r="N964" s="71">
        <v>43877</v>
      </c>
      <c r="O964" s="10">
        <v>37500</v>
      </c>
      <c r="P964" s="10">
        <v>85200</v>
      </c>
      <c r="Q964" s="11">
        <f t="shared" si="66"/>
        <v>47700</v>
      </c>
      <c r="R964" s="10">
        <v>34</v>
      </c>
      <c r="S964" s="11">
        <f t="shared" si="67"/>
        <v>2896800</v>
      </c>
      <c r="T964" s="12">
        <v>0</v>
      </c>
      <c r="U964" s="76" t="str">
        <f>IF(T964&lt;3%,"Low",IF('Main Data'!T964&lt;5%,"Mid",IF('Main Data'!T964&lt;8%,"High","Super")))</f>
        <v>Low</v>
      </c>
      <c r="V964" s="86" t="str">
        <f t="shared" si="68"/>
        <v>Qualified</v>
      </c>
    </row>
    <row r="965" spans="1:22" ht="15.75" customHeight="1" x14ac:dyDescent="0.3">
      <c r="A965" s="9" t="s">
        <v>1870</v>
      </c>
      <c r="B965" s="71">
        <v>43876</v>
      </c>
      <c r="C965" s="10">
        <f t="shared" ref="C965:C1003" si="69">YEAR(B965)</f>
        <v>2020</v>
      </c>
      <c r="D965" s="10" t="s">
        <v>1278</v>
      </c>
      <c r="E965" s="10" t="s">
        <v>610</v>
      </c>
      <c r="F965" s="10" t="s">
        <v>261</v>
      </c>
      <c r="G965" s="10" t="s">
        <v>55</v>
      </c>
      <c r="H965" s="10" t="s">
        <v>112</v>
      </c>
      <c r="I965" s="10" t="s">
        <v>107</v>
      </c>
      <c r="J965" s="10" t="s">
        <v>598</v>
      </c>
      <c r="K965" s="10" t="s">
        <v>59</v>
      </c>
      <c r="L965" s="10" t="s">
        <v>136</v>
      </c>
      <c r="M965" s="10" t="s">
        <v>61</v>
      </c>
      <c r="N965" s="71">
        <v>43878</v>
      </c>
      <c r="O965" s="10">
        <v>252000</v>
      </c>
      <c r="P965" s="10">
        <v>614550</v>
      </c>
      <c r="Q965" s="11">
        <f t="shared" ref="Q965:Q1003" si="70">P965-O965</f>
        <v>362550</v>
      </c>
      <c r="R965" s="10">
        <v>26</v>
      </c>
      <c r="S965" s="11">
        <f t="shared" ref="S965:S1003" si="71">(R965*P965)-(P965*T965)</f>
        <v>15941427</v>
      </c>
      <c r="T965" s="12">
        <v>0.06</v>
      </c>
      <c r="U965" s="76" t="str">
        <f>IF(T965&lt;3%,"Low",IF('Main Data'!T965&lt;5%,"Mid",IF('Main Data'!T965&lt;8%,"High","Super")))</f>
        <v>High</v>
      </c>
      <c r="V965" s="86" t="str">
        <f t="shared" ref="V965:V1003" si="72">IF(OR(R965&gt;10,S965&gt;2000000),"Qualified","Not Qualified")</f>
        <v>Qualified</v>
      </c>
    </row>
    <row r="966" spans="1:22" ht="15.75" customHeight="1" x14ac:dyDescent="0.3">
      <c r="A966" s="9" t="s">
        <v>1871</v>
      </c>
      <c r="B966" s="71">
        <v>43876</v>
      </c>
      <c r="C966" s="10">
        <f t="shared" si="69"/>
        <v>2020</v>
      </c>
      <c r="D966" s="10" t="s">
        <v>820</v>
      </c>
      <c r="E966" s="10" t="s">
        <v>521</v>
      </c>
      <c r="F966" s="10" t="s">
        <v>71</v>
      </c>
      <c r="G966" s="10" t="s">
        <v>55</v>
      </c>
      <c r="H966" s="10" t="s">
        <v>88</v>
      </c>
      <c r="I966" s="10" t="s">
        <v>92</v>
      </c>
      <c r="J966" s="10" t="s">
        <v>147</v>
      </c>
      <c r="K966" s="10" t="s">
        <v>59</v>
      </c>
      <c r="L966" s="10" t="s">
        <v>67</v>
      </c>
      <c r="M966" s="10" t="s">
        <v>61</v>
      </c>
      <c r="N966" s="71">
        <v>43880</v>
      </c>
      <c r="O966" s="10">
        <v>19500</v>
      </c>
      <c r="P966" s="10">
        <v>43200</v>
      </c>
      <c r="Q966" s="11">
        <f t="shared" si="70"/>
        <v>23700</v>
      </c>
      <c r="R966" s="10">
        <v>41</v>
      </c>
      <c r="S966" s="11">
        <f t="shared" si="71"/>
        <v>1766880</v>
      </c>
      <c r="T966" s="12">
        <v>0.1</v>
      </c>
      <c r="U966" s="76" t="str">
        <f>IF(T966&lt;3%,"Low",IF('Main Data'!T966&lt;5%,"Mid",IF('Main Data'!T966&lt;8%,"High","Super")))</f>
        <v>Super</v>
      </c>
      <c r="V966" s="86" t="str">
        <f t="shared" si="72"/>
        <v>Qualified</v>
      </c>
    </row>
    <row r="967" spans="1:22" ht="15.75" customHeight="1" x14ac:dyDescent="0.3">
      <c r="A967" s="9" t="s">
        <v>1872</v>
      </c>
      <c r="B967" s="71">
        <v>43877</v>
      </c>
      <c r="C967" s="10">
        <f t="shared" si="69"/>
        <v>2020</v>
      </c>
      <c r="D967" s="10" t="s">
        <v>1873</v>
      </c>
      <c r="E967" s="10" t="s">
        <v>245</v>
      </c>
      <c r="F967" s="10" t="s">
        <v>71</v>
      </c>
      <c r="G967" s="10" t="s">
        <v>72</v>
      </c>
      <c r="H967" s="10" t="s">
        <v>146</v>
      </c>
      <c r="I967" s="10" t="s">
        <v>107</v>
      </c>
      <c r="J967" s="10" t="s">
        <v>272</v>
      </c>
      <c r="K967" s="10" t="s">
        <v>59</v>
      </c>
      <c r="L967" s="10" t="s">
        <v>60</v>
      </c>
      <c r="M967" s="10" t="s">
        <v>61</v>
      </c>
      <c r="N967" s="71">
        <v>43878</v>
      </c>
      <c r="O967" s="10">
        <v>57600</v>
      </c>
      <c r="P967" s="10">
        <v>94500</v>
      </c>
      <c r="Q967" s="11">
        <f t="shared" si="70"/>
        <v>36900</v>
      </c>
      <c r="R967" s="10">
        <v>35</v>
      </c>
      <c r="S967" s="11">
        <f t="shared" si="71"/>
        <v>3304665</v>
      </c>
      <c r="T967" s="12">
        <v>0.03</v>
      </c>
      <c r="U967" s="76" t="str">
        <f>IF(T967&lt;3%,"Low",IF('Main Data'!T967&lt;5%,"Mid",IF('Main Data'!T967&lt;8%,"High","Super")))</f>
        <v>Mid</v>
      </c>
      <c r="V967" s="86" t="str">
        <f t="shared" si="72"/>
        <v>Qualified</v>
      </c>
    </row>
    <row r="968" spans="1:22" ht="15.75" customHeight="1" x14ac:dyDescent="0.3">
      <c r="A968" s="9" t="s">
        <v>1874</v>
      </c>
      <c r="B968" s="71">
        <v>43879</v>
      </c>
      <c r="C968" s="10">
        <f t="shared" si="69"/>
        <v>2020</v>
      </c>
      <c r="D968" s="10" t="s">
        <v>1875</v>
      </c>
      <c r="E968" s="10" t="s">
        <v>733</v>
      </c>
      <c r="F968" s="10" t="s">
        <v>71</v>
      </c>
      <c r="G968" s="10" t="s">
        <v>106</v>
      </c>
      <c r="H968" s="10" t="s">
        <v>112</v>
      </c>
      <c r="I968" s="10" t="s">
        <v>92</v>
      </c>
      <c r="J968" s="10" t="s">
        <v>465</v>
      </c>
      <c r="K968" s="10" t="s">
        <v>59</v>
      </c>
      <c r="L968" s="10" t="s">
        <v>60</v>
      </c>
      <c r="M968" s="10" t="s">
        <v>61</v>
      </c>
      <c r="N968" s="71">
        <v>43886</v>
      </c>
      <c r="O968" s="10">
        <v>52500</v>
      </c>
      <c r="P968" s="10">
        <v>86100</v>
      </c>
      <c r="Q968" s="11">
        <f t="shared" si="70"/>
        <v>33600</v>
      </c>
      <c r="R968" s="10">
        <v>5</v>
      </c>
      <c r="S968" s="11">
        <f t="shared" si="71"/>
        <v>424473</v>
      </c>
      <c r="T968" s="12">
        <v>7.0000000000000007E-2</v>
      </c>
      <c r="U968" s="76" t="str">
        <f>IF(T968&lt;3%,"Low",IF('Main Data'!T968&lt;5%,"Mid",IF('Main Data'!T968&lt;8%,"High","Super")))</f>
        <v>High</v>
      </c>
      <c r="V968" s="86" t="str">
        <f t="shared" si="72"/>
        <v>Not Qualified</v>
      </c>
    </row>
    <row r="969" spans="1:22" ht="15.75" customHeight="1" x14ac:dyDescent="0.3">
      <c r="A969" s="9" t="s">
        <v>1876</v>
      </c>
      <c r="B969" s="71">
        <v>43882</v>
      </c>
      <c r="C969" s="10">
        <f t="shared" si="69"/>
        <v>2020</v>
      </c>
      <c r="D969" s="10" t="s">
        <v>1877</v>
      </c>
      <c r="E969" s="10" t="s">
        <v>462</v>
      </c>
      <c r="F969" s="10" t="s">
        <v>71</v>
      </c>
      <c r="G969" s="10" t="s">
        <v>87</v>
      </c>
      <c r="H969" s="10" t="s">
        <v>112</v>
      </c>
      <c r="I969" s="10" t="s">
        <v>92</v>
      </c>
      <c r="J969" s="10" t="s">
        <v>291</v>
      </c>
      <c r="K969" s="10" t="s">
        <v>59</v>
      </c>
      <c r="L969" s="10" t="s">
        <v>60</v>
      </c>
      <c r="M969" s="10" t="s">
        <v>61</v>
      </c>
      <c r="N969" s="71">
        <v>43887</v>
      </c>
      <c r="O969" s="10">
        <v>133800</v>
      </c>
      <c r="P969" s="10">
        <v>446100</v>
      </c>
      <c r="Q969" s="11">
        <f t="shared" si="70"/>
        <v>312300</v>
      </c>
      <c r="R969" s="10">
        <v>31</v>
      </c>
      <c r="S969" s="11">
        <f t="shared" si="71"/>
        <v>13829100</v>
      </c>
      <c r="T969" s="12">
        <v>0</v>
      </c>
      <c r="U969" s="76" t="str">
        <f>IF(T969&lt;3%,"Low",IF('Main Data'!T969&lt;5%,"Mid",IF('Main Data'!T969&lt;8%,"High","Super")))</f>
        <v>Low</v>
      </c>
      <c r="V969" s="86" t="str">
        <f t="shared" si="72"/>
        <v>Qualified</v>
      </c>
    </row>
    <row r="970" spans="1:22" ht="15.75" customHeight="1" x14ac:dyDescent="0.3">
      <c r="A970" s="9" t="s">
        <v>1878</v>
      </c>
      <c r="B970" s="71">
        <v>43882</v>
      </c>
      <c r="C970" s="10">
        <f t="shared" si="69"/>
        <v>2020</v>
      </c>
      <c r="D970" s="10" t="s">
        <v>502</v>
      </c>
      <c r="E970" s="10" t="s">
        <v>503</v>
      </c>
      <c r="F970" s="10" t="s">
        <v>261</v>
      </c>
      <c r="G970" s="10" t="s">
        <v>55</v>
      </c>
      <c r="H970" s="10" t="s">
        <v>316</v>
      </c>
      <c r="I970" s="10" t="s">
        <v>92</v>
      </c>
      <c r="J970" s="10" t="s">
        <v>894</v>
      </c>
      <c r="K970" s="10" t="s">
        <v>59</v>
      </c>
      <c r="L970" s="10" t="s">
        <v>67</v>
      </c>
      <c r="M970" s="10" t="s">
        <v>61</v>
      </c>
      <c r="N970" s="71">
        <v>43884</v>
      </c>
      <c r="O970" s="10">
        <v>16350.000000000002</v>
      </c>
      <c r="P970" s="10">
        <v>27300</v>
      </c>
      <c r="Q970" s="11">
        <f t="shared" si="70"/>
        <v>10949.999999999998</v>
      </c>
      <c r="R970" s="10">
        <v>40</v>
      </c>
      <c r="S970" s="11">
        <f t="shared" si="71"/>
        <v>1090635</v>
      </c>
      <c r="T970" s="12">
        <v>0.05</v>
      </c>
      <c r="U970" s="76" t="str">
        <f>IF(T970&lt;3%,"Low",IF('Main Data'!T970&lt;5%,"Mid",IF('Main Data'!T970&lt;8%,"High","Super")))</f>
        <v>High</v>
      </c>
      <c r="V970" s="86" t="str">
        <f t="shared" si="72"/>
        <v>Qualified</v>
      </c>
    </row>
    <row r="971" spans="1:22" ht="15.75" customHeight="1" x14ac:dyDescent="0.3">
      <c r="A971" s="9" t="s">
        <v>1879</v>
      </c>
      <c r="B971" s="71">
        <v>43882</v>
      </c>
      <c r="C971" s="10">
        <f t="shared" si="69"/>
        <v>2020</v>
      </c>
      <c r="D971" s="10" t="s">
        <v>566</v>
      </c>
      <c r="E971" s="10" t="s">
        <v>129</v>
      </c>
      <c r="F971" s="10" t="s">
        <v>54</v>
      </c>
      <c r="G971" s="10" t="s">
        <v>87</v>
      </c>
      <c r="H971" s="10" t="s">
        <v>56</v>
      </c>
      <c r="I971" s="10" t="s">
        <v>107</v>
      </c>
      <c r="J971" s="10" t="s">
        <v>89</v>
      </c>
      <c r="K971" s="10" t="s">
        <v>59</v>
      </c>
      <c r="L971" s="10" t="s">
        <v>67</v>
      </c>
      <c r="M971" s="10" t="s">
        <v>61</v>
      </c>
      <c r="N971" s="71">
        <v>43882</v>
      </c>
      <c r="O971" s="10">
        <v>13500</v>
      </c>
      <c r="P971" s="10">
        <v>31500</v>
      </c>
      <c r="Q971" s="11">
        <f t="shared" si="70"/>
        <v>18000</v>
      </c>
      <c r="R971" s="10">
        <v>27</v>
      </c>
      <c r="S971" s="11">
        <f t="shared" si="71"/>
        <v>849240</v>
      </c>
      <c r="T971" s="12">
        <v>0.04</v>
      </c>
      <c r="U971" s="76" t="str">
        <f>IF(T971&lt;3%,"Low",IF('Main Data'!T971&lt;5%,"Mid",IF('Main Data'!T971&lt;8%,"High","Super")))</f>
        <v>Mid</v>
      </c>
      <c r="V971" s="86" t="str">
        <f t="shared" si="72"/>
        <v>Qualified</v>
      </c>
    </row>
    <row r="972" spans="1:22" ht="15.75" customHeight="1" x14ac:dyDescent="0.3">
      <c r="A972" s="9" t="s">
        <v>1880</v>
      </c>
      <c r="B972" s="71">
        <v>43883</v>
      </c>
      <c r="C972" s="10">
        <f t="shared" si="69"/>
        <v>2020</v>
      </c>
      <c r="D972" s="10" t="s">
        <v>1881</v>
      </c>
      <c r="E972" s="10" t="s">
        <v>1617</v>
      </c>
      <c r="F972" s="10" t="s">
        <v>71</v>
      </c>
      <c r="G972" s="10" t="s">
        <v>72</v>
      </c>
      <c r="H972" s="10" t="s">
        <v>88</v>
      </c>
      <c r="I972" s="10" t="s">
        <v>57</v>
      </c>
      <c r="J972" s="10" t="s">
        <v>166</v>
      </c>
      <c r="K972" s="10" t="s">
        <v>59</v>
      </c>
      <c r="L972" s="10" t="s">
        <v>136</v>
      </c>
      <c r="M972" s="10" t="s">
        <v>61</v>
      </c>
      <c r="N972" s="71">
        <v>43885</v>
      </c>
      <c r="O972" s="10">
        <v>14100</v>
      </c>
      <c r="P972" s="10">
        <v>31200</v>
      </c>
      <c r="Q972" s="11">
        <f t="shared" si="70"/>
        <v>17100</v>
      </c>
      <c r="R972" s="10">
        <v>39</v>
      </c>
      <c r="S972" s="11">
        <f t="shared" si="71"/>
        <v>1215552</v>
      </c>
      <c r="T972" s="12">
        <v>0.04</v>
      </c>
      <c r="U972" s="76" t="str">
        <f>IF(T972&lt;3%,"Low",IF('Main Data'!T972&lt;5%,"Mid",IF('Main Data'!T972&lt;8%,"High","Super")))</f>
        <v>Mid</v>
      </c>
      <c r="V972" s="86" t="str">
        <f t="shared" si="72"/>
        <v>Qualified</v>
      </c>
    </row>
    <row r="973" spans="1:22" ht="15.75" customHeight="1" x14ac:dyDescent="0.3">
      <c r="A973" s="9" t="s">
        <v>1882</v>
      </c>
      <c r="B973" s="71">
        <v>43884</v>
      </c>
      <c r="C973" s="10">
        <f t="shared" si="69"/>
        <v>2020</v>
      </c>
      <c r="D973" s="10" t="s">
        <v>1488</v>
      </c>
      <c r="E973" s="10" t="s">
        <v>521</v>
      </c>
      <c r="F973" s="10" t="s">
        <v>71</v>
      </c>
      <c r="G973" s="10" t="s">
        <v>87</v>
      </c>
      <c r="H973" s="10" t="s">
        <v>88</v>
      </c>
      <c r="I973" s="10" t="s">
        <v>107</v>
      </c>
      <c r="J973" s="10" t="s">
        <v>300</v>
      </c>
      <c r="K973" s="10" t="s">
        <v>81</v>
      </c>
      <c r="L973" s="10" t="s">
        <v>136</v>
      </c>
      <c r="M973" s="10" t="s">
        <v>61</v>
      </c>
      <c r="N973" s="71">
        <v>43886</v>
      </c>
      <c r="O973" s="10">
        <v>302700</v>
      </c>
      <c r="P973" s="10">
        <v>531150</v>
      </c>
      <c r="Q973" s="11">
        <f t="shared" si="70"/>
        <v>228450</v>
      </c>
      <c r="R973" s="10">
        <v>21</v>
      </c>
      <c r="S973" s="11">
        <f t="shared" si="71"/>
        <v>11106346.5</v>
      </c>
      <c r="T973" s="12">
        <v>0.09</v>
      </c>
      <c r="U973" s="76" t="str">
        <f>IF(T973&lt;3%,"Low",IF('Main Data'!T973&lt;5%,"Mid",IF('Main Data'!T973&lt;8%,"High","Super")))</f>
        <v>Super</v>
      </c>
      <c r="V973" s="86" t="str">
        <f t="shared" si="72"/>
        <v>Qualified</v>
      </c>
    </row>
    <row r="974" spans="1:22" ht="15.75" customHeight="1" x14ac:dyDescent="0.3">
      <c r="A974" s="9" t="s">
        <v>1883</v>
      </c>
      <c r="B974" s="71">
        <v>43886</v>
      </c>
      <c r="C974" s="10">
        <f t="shared" si="69"/>
        <v>2020</v>
      </c>
      <c r="D974" s="10" t="s">
        <v>590</v>
      </c>
      <c r="E974" s="10" t="s">
        <v>579</v>
      </c>
      <c r="F974" s="10" t="s">
        <v>71</v>
      </c>
      <c r="G974" s="10" t="s">
        <v>106</v>
      </c>
      <c r="H974" s="10" t="s">
        <v>73</v>
      </c>
      <c r="I974" s="10" t="s">
        <v>107</v>
      </c>
      <c r="J974" s="10" t="s">
        <v>326</v>
      </c>
      <c r="K974" s="10" t="s">
        <v>59</v>
      </c>
      <c r="L974" s="10" t="s">
        <v>60</v>
      </c>
      <c r="M974" s="10" t="s">
        <v>61</v>
      </c>
      <c r="N974" s="71">
        <v>43886</v>
      </c>
      <c r="O974" s="10">
        <v>297450</v>
      </c>
      <c r="P974" s="10">
        <v>464700</v>
      </c>
      <c r="Q974" s="11">
        <f t="shared" si="70"/>
        <v>167250</v>
      </c>
      <c r="R974" s="10">
        <v>15</v>
      </c>
      <c r="S974" s="11">
        <f t="shared" si="71"/>
        <v>6970500</v>
      </c>
      <c r="T974" s="12">
        <v>0</v>
      </c>
      <c r="U974" s="76" t="str">
        <f>IF(T974&lt;3%,"Low",IF('Main Data'!T974&lt;5%,"Mid",IF('Main Data'!T974&lt;8%,"High","Super")))</f>
        <v>Low</v>
      </c>
      <c r="V974" s="86" t="str">
        <f t="shared" si="72"/>
        <v>Qualified</v>
      </c>
    </row>
    <row r="975" spans="1:22" ht="15.75" customHeight="1" x14ac:dyDescent="0.3">
      <c r="A975" s="9" t="s">
        <v>1884</v>
      </c>
      <c r="B975" s="71">
        <v>43887</v>
      </c>
      <c r="C975" s="10">
        <f t="shared" si="69"/>
        <v>2020</v>
      </c>
      <c r="D975" s="10" t="s">
        <v>1885</v>
      </c>
      <c r="E975" s="10" t="s">
        <v>1433</v>
      </c>
      <c r="F975" s="10" t="s">
        <v>71</v>
      </c>
      <c r="G975" s="10" t="s">
        <v>106</v>
      </c>
      <c r="H975" s="10" t="s">
        <v>194</v>
      </c>
      <c r="I975" s="10" t="s">
        <v>92</v>
      </c>
      <c r="J975" s="10" t="s">
        <v>367</v>
      </c>
      <c r="K975" s="10" t="s">
        <v>59</v>
      </c>
      <c r="L975" s="10" t="s">
        <v>60</v>
      </c>
      <c r="M975" s="10" t="s">
        <v>61</v>
      </c>
      <c r="N975" s="71">
        <v>43889</v>
      </c>
      <c r="O975" s="10">
        <v>29700</v>
      </c>
      <c r="P975" s="10">
        <v>47250</v>
      </c>
      <c r="Q975" s="11">
        <f t="shared" si="70"/>
        <v>17550</v>
      </c>
      <c r="R975" s="10">
        <v>41</v>
      </c>
      <c r="S975" s="11">
        <f t="shared" si="71"/>
        <v>1934415</v>
      </c>
      <c r="T975" s="12">
        <v>0.06</v>
      </c>
      <c r="U975" s="76" t="str">
        <f>IF(T975&lt;3%,"Low",IF('Main Data'!T975&lt;5%,"Mid",IF('Main Data'!T975&lt;8%,"High","Super")))</f>
        <v>High</v>
      </c>
      <c r="V975" s="86" t="str">
        <f t="shared" si="72"/>
        <v>Qualified</v>
      </c>
    </row>
    <row r="976" spans="1:22" ht="15.75" customHeight="1" x14ac:dyDescent="0.3">
      <c r="A976" s="9" t="s">
        <v>1886</v>
      </c>
      <c r="B976" s="71">
        <v>43888</v>
      </c>
      <c r="C976" s="10">
        <f t="shared" si="69"/>
        <v>2020</v>
      </c>
      <c r="D976" s="10" t="s">
        <v>1887</v>
      </c>
      <c r="E976" s="10" t="s">
        <v>1888</v>
      </c>
      <c r="F976" s="10" t="s">
        <v>71</v>
      </c>
      <c r="G976" s="10" t="s">
        <v>72</v>
      </c>
      <c r="H976" s="10" t="s">
        <v>112</v>
      </c>
      <c r="I976" s="10" t="s">
        <v>117</v>
      </c>
      <c r="J976" s="10" t="s">
        <v>93</v>
      </c>
      <c r="K976" s="10" t="s">
        <v>59</v>
      </c>
      <c r="L976" s="10" t="s">
        <v>67</v>
      </c>
      <c r="M976" s="10" t="s">
        <v>61</v>
      </c>
      <c r="N976" s="71">
        <v>43889</v>
      </c>
      <c r="O976" s="10">
        <v>16350.000000000002</v>
      </c>
      <c r="P976" s="10">
        <v>39000</v>
      </c>
      <c r="Q976" s="11">
        <f t="shared" si="70"/>
        <v>22650</v>
      </c>
      <c r="R976" s="10">
        <v>11</v>
      </c>
      <c r="S976" s="11">
        <f t="shared" si="71"/>
        <v>425490</v>
      </c>
      <c r="T976" s="12">
        <v>0.09</v>
      </c>
      <c r="U976" s="76" t="str">
        <f>IF(T976&lt;3%,"Low",IF('Main Data'!T976&lt;5%,"Mid",IF('Main Data'!T976&lt;8%,"High","Super")))</f>
        <v>Super</v>
      </c>
      <c r="V976" s="86" t="str">
        <f t="shared" si="72"/>
        <v>Qualified</v>
      </c>
    </row>
    <row r="977" spans="1:22" ht="15.75" customHeight="1" x14ac:dyDescent="0.3">
      <c r="A977" s="9" t="s">
        <v>1889</v>
      </c>
      <c r="B977" s="71">
        <v>43890</v>
      </c>
      <c r="C977" s="10">
        <f t="shared" si="69"/>
        <v>2020</v>
      </c>
      <c r="D977" s="10" t="s">
        <v>1890</v>
      </c>
      <c r="E977" s="10" t="s">
        <v>539</v>
      </c>
      <c r="F977" s="10" t="s">
        <v>71</v>
      </c>
      <c r="G977" s="10" t="s">
        <v>72</v>
      </c>
      <c r="H977" s="10" t="s">
        <v>146</v>
      </c>
      <c r="I977" s="10" t="s">
        <v>57</v>
      </c>
      <c r="J977" s="10" t="s">
        <v>280</v>
      </c>
      <c r="K977" s="10" t="s">
        <v>59</v>
      </c>
      <c r="L977" s="10" t="s">
        <v>67</v>
      </c>
      <c r="M977" s="10" t="s">
        <v>61</v>
      </c>
      <c r="N977" s="71">
        <v>43890</v>
      </c>
      <c r="O977" s="10">
        <v>34350</v>
      </c>
      <c r="P977" s="10">
        <v>53700</v>
      </c>
      <c r="Q977" s="11">
        <f t="shared" si="70"/>
        <v>19350</v>
      </c>
      <c r="R977" s="10">
        <v>32</v>
      </c>
      <c r="S977" s="11">
        <f t="shared" si="71"/>
        <v>1713567</v>
      </c>
      <c r="T977" s="12">
        <v>0.09</v>
      </c>
      <c r="U977" s="76" t="str">
        <f>IF(T977&lt;3%,"Low",IF('Main Data'!T977&lt;5%,"Mid",IF('Main Data'!T977&lt;8%,"High","Super")))</f>
        <v>Super</v>
      </c>
      <c r="V977" s="86" t="str">
        <f t="shared" si="72"/>
        <v>Qualified</v>
      </c>
    </row>
    <row r="978" spans="1:22" ht="15.75" customHeight="1" x14ac:dyDescent="0.3">
      <c r="A978" s="9" t="s">
        <v>1891</v>
      </c>
      <c r="B978" s="71">
        <v>43891</v>
      </c>
      <c r="C978" s="10">
        <f t="shared" si="69"/>
        <v>2020</v>
      </c>
      <c r="D978" s="10" t="s">
        <v>812</v>
      </c>
      <c r="E978" s="10" t="s">
        <v>813</v>
      </c>
      <c r="F978" s="10" t="s">
        <v>54</v>
      </c>
      <c r="G978" s="10" t="s">
        <v>106</v>
      </c>
      <c r="H978" s="10" t="s">
        <v>65</v>
      </c>
      <c r="I978" s="10" t="s">
        <v>57</v>
      </c>
      <c r="J978" s="10" t="s">
        <v>256</v>
      </c>
      <c r="K978" s="10" t="s">
        <v>59</v>
      </c>
      <c r="L978" s="10" t="s">
        <v>60</v>
      </c>
      <c r="M978" s="10" t="s">
        <v>61</v>
      </c>
      <c r="N978" s="71">
        <v>43893</v>
      </c>
      <c r="O978" s="10">
        <v>204600</v>
      </c>
      <c r="P978" s="10">
        <v>314700</v>
      </c>
      <c r="Q978" s="11">
        <f t="shared" si="70"/>
        <v>110100</v>
      </c>
      <c r="R978" s="10">
        <v>42</v>
      </c>
      <c r="S978" s="11">
        <f t="shared" si="71"/>
        <v>13185930</v>
      </c>
      <c r="T978" s="12">
        <v>0.1</v>
      </c>
      <c r="U978" s="76" t="str">
        <f>IF(T978&lt;3%,"Low",IF('Main Data'!T978&lt;5%,"Mid",IF('Main Data'!T978&lt;8%,"High","Super")))</f>
        <v>Super</v>
      </c>
      <c r="V978" s="86" t="str">
        <f t="shared" si="72"/>
        <v>Qualified</v>
      </c>
    </row>
    <row r="979" spans="1:22" ht="15.75" customHeight="1" x14ac:dyDescent="0.3">
      <c r="A979" s="9" t="s">
        <v>1892</v>
      </c>
      <c r="B979" s="71">
        <v>43891</v>
      </c>
      <c r="C979" s="10">
        <f t="shared" si="69"/>
        <v>2020</v>
      </c>
      <c r="D979" s="10" t="s">
        <v>694</v>
      </c>
      <c r="E979" s="10" t="s">
        <v>628</v>
      </c>
      <c r="F979" s="10" t="s">
        <v>71</v>
      </c>
      <c r="G979" s="10" t="s">
        <v>72</v>
      </c>
      <c r="H979" s="10" t="s">
        <v>304</v>
      </c>
      <c r="I979" s="10" t="s">
        <v>117</v>
      </c>
      <c r="J979" s="10" t="s">
        <v>591</v>
      </c>
      <c r="K979" s="10" t="s">
        <v>59</v>
      </c>
      <c r="L979" s="10" t="s">
        <v>60</v>
      </c>
      <c r="M979" s="10" t="s">
        <v>61</v>
      </c>
      <c r="N979" s="71">
        <v>43893</v>
      </c>
      <c r="O979" s="10">
        <v>165600</v>
      </c>
      <c r="P979" s="10">
        <v>254700</v>
      </c>
      <c r="Q979" s="11">
        <f t="shared" si="70"/>
        <v>89100</v>
      </c>
      <c r="R979" s="10">
        <v>46</v>
      </c>
      <c r="S979" s="11">
        <f t="shared" si="71"/>
        <v>11693277</v>
      </c>
      <c r="T979" s="12">
        <v>0.09</v>
      </c>
      <c r="U979" s="76" t="str">
        <f>IF(T979&lt;3%,"Low",IF('Main Data'!T979&lt;5%,"Mid",IF('Main Data'!T979&lt;8%,"High","Super")))</f>
        <v>Super</v>
      </c>
      <c r="V979" s="86" t="str">
        <f t="shared" si="72"/>
        <v>Qualified</v>
      </c>
    </row>
    <row r="980" spans="1:22" ht="15.75" customHeight="1" x14ac:dyDescent="0.3">
      <c r="A980" s="9" t="s">
        <v>1893</v>
      </c>
      <c r="B980" s="71">
        <v>43894</v>
      </c>
      <c r="C980" s="10">
        <f t="shared" si="69"/>
        <v>2020</v>
      </c>
      <c r="D980" s="10" t="s">
        <v>458</v>
      </c>
      <c r="E980" s="10" t="s">
        <v>189</v>
      </c>
      <c r="F980" s="10" t="s">
        <v>54</v>
      </c>
      <c r="G980" s="10" t="s">
        <v>55</v>
      </c>
      <c r="H980" s="10" t="s">
        <v>56</v>
      </c>
      <c r="I980" s="10" t="s">
        <v>74</v>
      </c>
      <c r="J980" s="10" t="s">
        <v>833</v>
      </c>
      <c r="K980" s="10" t="s">
        <v>59</v>
      </c>
      <c r="L980" s="10" t="s">
        <v>67</v>
      </c>
      <c r="M980" s="10" t="s">
        <v>61</v>
      </c>
      <c r="N980" s="71">
        <v>43895</v>
      </c>
      <c r="O980" s="10">
        <v>15750</v>
      </c>
      <c r="P980" s="10">
        <v>29250</v>
      </c>
      <c r="Q980" s="11">
        <f t="shared" si="70"/>
        <v>13500</v>
      </c>
      <c r="R980" s="10">
        <v>20</v>
      </c>
      <c r="S980" s="11">
        <f t="shared" si="71"/>
        <v>583245</v>
      </c>
      <c r="T980" s="12">
        <v>0.06</v>
      </c>
      <c r="U980" s="76" t="str">
        <f>IF(T980&lt;3%,"Low",IF('Main Data'!T980&lt;5%,"Mid",IF('Main Data'!T980&lt;8%,"High","Super")))</f>
        <v>High</v>
      </c>
      <c r="V980" s="86" t="str">
        <f t="shared" si="72"/>
        <v>Qualified</v>
      </c>
    </row>
    <row r="981" spans="1:22" ht="15.75" customHeight="1" x14ac:dyDescent="0.3">
      <c r="A981" s="9" t="s">
        <v>1894</v>
      </c>
      <c r="B981" s="71">
        <v>43896</v>
      </c>
      <c r="C981" s="10">
        <f t="shared" si="69"/>
        <v>2020</v>
      </c>
      <c r="D981" s="10" t="s">
        <v>1895</v>
      </c>
      <c r="E981" s="10" t="s">
        <v>268</v>
      </c>
      <c r="F981" s="10" t="s">
        <v>71</v>
      </c>
      <c r="G981" s="10" t="s">
        <v>72</v>
      </c>
      <c r="H981" s="10" t="s">
        <v>155</v>
      </c>
      <c r="I981" s="10" t="s">
        <v>92</v>
      </c>
      <c r="J981" s="10" t="s">
        <v>162</v>
      </c>
      <c r="K981" s="10" t="s">
        <v>59</v>
      </c>
      <c r="L981" s="10" t="s">
        <v>60</v>
      </c>
      <c r="M981" s="10" t="s">
        <v>61</v>
      </c>
      <c r="N981" s="71">
        <v>43901</v>
      </c>
      <c r="O981" s="10">
        <v>52800</v>
      </c>
      <c r="P981" s="10">
        <v>85200</v>
      </c>
      <c r="Q981" s="11">
        <f t="shared" si="70"/>
        <v>32400</v>
      </c>
      <c r="R981" s="10">
        <v>10</v>
      </c>
      <c r="S981" s="11">
        <f t="shared" si="71"/>
        <v>844332</v>
      </c>
      <c r="T981" s="12">
        <v>0.09</v>
      </c>
      <c r="U981" s="76" t="str">
        <f>IF(T981&lt;3%,"Low",IF('Main Data'!T981&lt;5%,"Mid",IF('Main Data'!T981&lt;8%,"High","Super")))</f>
        <v>Super</v>
      </c>
      <c r="V981" s="86" t="str">
        <f t="shared" si="72"/>
        <v>Not Qualified</v>
      </c>
    </row>
    <row r="982" spans="1:22" ht="15.75" customHeight="1" x14ac:dyDescent="0.3">
      <c r="A982" s="9" t="s">
        <v>1896</v>
      </c>
      <c r="B982" s="71">
        <v>43897</v>
      </c>
      <c r="C982" s="10">
        <f t="shared" si="69"/>
        <v>2020</v>
      </c>
      <c r="D982" s="10" t="s">
        <v>1897</v>
      </c>
      <c r="E982" s="10" t="s">
        <v>241</v>
      </c>
      <c r="F982" s="10" t="s">
        <v>71</v>
      </c>
      <c r="G982" s="10" t="s">
        <v>72</v>
      </c>
      <c r="H982" s="10" t="s">
        <v>146</v>
      </c>
      <c r="I982" s="10" t="s">
        <v>74</v>
      </c>
      <c r="J982" s="10" t="s">
        <v>248</v>
      </c>
      <c r="K982" s="10" t="s">
        <v>59</v>
      </c>
      <c r="L982" s="10" t="s">
        <v>67</v>
      </c>
      <c r="M982" s="10" t="s">
        <v>61</v>
      </c>
      <c r="N982" s="71">
        <v>43899</v>
      </c>
      <c r="O982" s="10">
        <v>56250</v>
      </c>
      <c r="P982" s="10">
        <v>106200</v>
      </c>
      <c r="Q982" s="11">
        <f t="shared" si="70"/>
        <v>49950</v>
      </c>
      <c r="R982" s="10">
        <v>29</v>
      </c>
      <c r="S982" s="11">
        <f t="shared" si="71"/>
        <v>3072366</v>
      </c>
      <c r="T982" s="12">
        <v>7.0000000000000007E-2</v>
      </c>
      <c r="U982" s="76" t="str">
        <f>IF(T982&lt;3%,"Low",IF('Main Data'!T982&lt;5%,"Mid",IF('Main Data'!T982&lt;8%,"High","Super")))</f>
        <v>High</v>
      </c>
      <c r="V982" s="86" t="str">
        <f t="shared" si="72"/>
        <v>Qualified</v>
      </c>
    </row>
    <row r="983" spans="1:22" ht="15.75" customHeight="1" x14ac:dyDescent="0.3">
      <c r="A983" s="9" t="s">
        <v>1898</v>
      </c>
      <c r="B983" s="71">
        <v>43900</v>
      </c>
      <c r="C983" s="10">
        <f t="shared" si="69"/>
        <v>2020</v>
      </c>
      <c r="D983" s="10" t="s">
        <v>192</v>
      </c>
      <c r="E983" s="10" t="s">
        <v>193</v>
      </c>
      <c r="F983" s="10" t="s">
        <v>71</v>
      </c>
      <c r="G983" s="10" t="s">
        <v>106</v>
      </c>
      <c r="H983" s="10" t="s">
        <v>194</v>
      </c>
      <c r="I983" s="10" t="s">
        <v>117</v>
      </c>
      <c r="J983" s="10" t="s">
        <v>345</v>
      </c>
      <c r="K983" s="10" t="s">
        <v>59</v>
      </c>
      <c r="L983" s="10" t="s">
        <v>60</v>
      </c>
      <c r="M983" s="10" t="s">
        <v>61</v>
      </c>
      <c r="N983" s="71">
        <v>43902</v>
      </c>
      <c r="O983" s="10">
        <v>51000</v>
      </c>
      <c r="P983" s="10">
        <v>81000</v>
      </c>
      <c r="Q983" s="11">
        <f t="shared" si="70"/>
        <v>30000</v>
      </c>
      <c r="R983" s="10">
        <v>1</v>
      </c>
      <c r="S983" s="11">
        <f t="shared" si="71"/>
        <v>81000</v>
      </c>
      <c r="T983" s="12">
        <v>0</v>
      </c>
      <c r="U983" s="76" t="str">
        <f>IF(T983&lt;3%,"Low",IF('Main Data'!T983&lt;5%,"Mid",IF('Main Data'!T983&lt;8%,"High","Super")))</f>
        <v>Low</v>
      </c>
      <c r="V983" s="86" t="str">
        <f t="shared" si="72"/>
        <v>Not Qualified</v>
      </c>
    </row>
    <row r="984" spans="1:22" ht="15.75" customHeight="1" x14ac:dyDescent="0.3">
      <c r="A984" s="9" t="s">
        <v>1899</v>
      </c>
      <c r="B984" s="71">
        <v>43900</v>
      </c>
      <c r="C984" s="10">
        <f t="shared" si="69"/>
        <v>2020</v>
      </c>
      <c r="D984" s="10" t="s">
        <v>1900</v>
      </c>
      <c r="E984" s="10" t="s">
        <v>485</v>
      </c>
      <c r="F984" s="10" t="s">
        <v>71</v>
      </c>
      <c r="G984" s="10" t="s">
        <v>55</v>
      </c>
      <c r="H984" s="10" t="s">
        <v>185</v>
      </c>
      <c r="I984" s="10" t="s">
        <v>117</v>
      </c>
      <c r="J984" s="10" t="s">
        <v>931</v>
      </c>
      <c r="K984" s="10" t="s">
        <v>59</v>
      </c>
      <c r="L984" s="10" t="s">
        <v>60</v>
      </c>
      <c r="M984" s="10" t="s">
        <v>61</v>
      </c>
      <c r="N984" s="71">
        <v>43902</v>
      </c>
      <c r="O984" s="10">
        <v>27600</v>
      </c>
      <c r="P984" s="10">
        <v>43200</v>
      </c>
      <c r="Q984" s="11">
        <f t="shared" si="70"/>
        <v>15600</v>
      </c>
      <c r="R984" s="10">
        <v>6</v>
      </c>
      <c r="S984" s="11">
        <f t="shared" si="71"/>
        <v>256608</v>
      </c>
      <c r="T984" s="12">
        <v>0.06</v>
      </c>
      <c r="U984" s="76" t="str">
        <f>IF(T984&lt;3%,"Low",IF('Main Data'!T984&lt;5%,"Mid",IF('Main Data'!T984&lt;8%,"High","Super")))</f>
        <v>High</v>
      </c>
      <c r="V984" s="86" t="str">
        <f t="shared" si="72"/>
        <v>Not Qualified</v>
      </c>
    </row>
    <row r="985" spans="1:22" ht="15.75" customHeight="1" x14ac:dyDescent="0.3">
      <c r="A985" s="9" t="s">
        <v>1901</v>
      </c>
      <c r="B985" s="71">
        <v>43900</v>
      </c>
      <c r="C985" s="10">
        <f t="shared" si="69"/>
        <v>2020</v>
      </c>
      <c r="D985" s="10" t="s">
        <v>631</v>
      </c>
      <c r="E985" s="10" t="s">
        <v>70</v>
      </c>
      <c r="F985" s="10" t="s">
        <v>71</v>
      </c>
      <c r="G985" s="10" t="s">
        <v>87</v>
      </c>
      <c r="H985" s="10" t="s">
        <v>73</v>
      </c>
      <c r="I985" s="10" t="s">
        <v>92</v>
      </c>
      <c r="J985" s="10" t="s">
        <v>863</v>
      </c>
      <c r="K985" s="10" t="s">
        <v>59</v>
      </c>
      <c r="L985" s="10" t="s">
        <v>67</v>
      </c>
      <c r="M985" s="10" t="s">
        <v>61</v>
      </c>
      <c r="N985" s="71">
        <v>43904</v>
      </c>
      <c r="O985" s="10">
        <v>13050</v>
      </c>
      <c r="P985" s="10">
        <v>27150</v>
      </c>
      <c r="Q985" s="11">
        <f t="shared" si="70"/>
        <v>14100</v>
      </c>
      <c r="R985" s="10">
        <v>18</v>
      </c>
      <c r="S985" s="11">
        <f t="shared" si="71"/>
        <v>487071</v>
      </c>
      <c r="T985" s="12">
        <v>0.06</v>
      </c>
      <c r="U985" s="76" t="str">
        <f>IF(T985&lt;3%,"Low",IF('Main Data'!T985&lt;5%,"Mid",IF('Main Data'!T985&lt;8%,"High","Super")))</f>
        <v>High</v>
      </c>
      <c r="V985" s="86" t="str">
        <f t="shared" si="72"/>
        <v>Qualified</v>
      </c>
    </row>
    <row r="986" spans="1:22" ht="15.75" customHeight="1" x14ac:dyDescent="0.3">
      <c r="A986" s="9" t="s">
        <v>1902</v>
      </c>
      <c r="B986" s="71">
        <v>43901</v>
      </c>
      <c r="C986" s="10">
        <f t="shared" si="69"/>
        <v>2020</v>
      </c>
      <c r="D986" s="10" t="s">
        <v>785</v>
      </c>
      <c r="E986" s="10" t="s">
        <v>159</v>
      </c>
      <c r="F986" s="10" t="s">
        <v>71</v>
      </c>
      <c r="G986" s="10" t="s">
        <v>72</v>
      </c>
      <c r="H986" s="10" t="s">
        <v>122</v>
      </c>
      <c r="I986" s="10" t="s">
        <v>107</v>
      </c>
      <c r="J986" s="10" t="s">
        <v>573</v>
      </c>
      <c r="K986" s="10" t="s">
        <v>81</v>
      </c>
      <c r="L986" s="10" t="s">
        <v>60</v>
      </c>
      <c r="M986" s="10" t="s">
        <v>61</v>
      </c>
      <c r="N986" s="71">
        <v>43903</v>
      </c>
      <c r="O986" s="10">
        <v>936000</v>
      </c>
      <c r="P986" s="10">
        <v>2339850</v>
      </c>
      <c r="Q986" s="11">
        <f t="shared" si="70"/>
        <v>1403850</v>
      </c>
      <c r="R986" s="10">
        <v>24</v>
      </c>
      <c r="S986" s="11">
        <f t="shared" si="71"/>
        <v>56062806</v>
      </c>
      <c r="T986" s="12">
        <v>0.04</v>
      </c>
      <c r="U986" s="76" t="str">
        <f>IF(T986&lt;3%,"Low",IF('Main Data'!T986&lt;5%,"Mid",IF('Main Data'!T986&lt;8%,"High","Super")))</f>
        <v>Mid</v>
      </c>
      <c r="V986" s="86" t="str">
        <f t="shared" si="72"/>
        <v>Qualified</v>
      </c>
    </row>
    <row r="987" spans="1:22" ht="15.75" customHeight="1" x14ac:dyDescent="0.3">
      <c r="A987" s="9" t="s">
        <v>1903</v>
      </c>
      <c r="B987" s="71">
        <v>43901</v>
      </c>
      <c r="C987" s="10">
        <f t="shared" si="69"/>
        <v>2020</v>
      </c>
      <c r="D987" s="10" t="s">
        <v>1091</v>
      </c>
      <c r="E987" s="10" t="s">
        <v>101</v>
      </c>
      <c r="F987" s="10" t="s">
        <v>71</v>
      </c>
      <c r="G987" s="10" t="s">
        <v>106</v>
      </c>
      <c r="H987" s="10" t="s">
        <v>97</v>
      </c>
      <c r="I987" s="10" t="s">
        <v>92</v>
      </c>
      <c r="J987" s="10" t="s">
        <v>406</v>
      </c>
      <c r="K987" s="10" t="s">
        <v>81</v>
      </c>
      <c r="L987" s="10" t="s">
        <v>82</v>
      </c>
      <c r="M987" s="10" t="s">
        <v>83</v>
      </c>
      <c r="N987" s="71">
        <v>43901</v>
      </c>
      <c r="O987" s="10">
        <v>4184850</v>
      </c>
      <c r="P987" s="10">
        <v>6749850</v>
      </c>
      <c r="Q987" s="11">
        <f t="shared" si="70"/>
        <v>2565000</v>
      </c>
      <c r="R987" s="10">
        <v>18</v>
      </c>
      <c r="S987" s="11">
        <f t="shared" si="71"/>
        <v>120889813.5</v>
      </c>
      <c r="T987" s="12">
        <v>0.09</v>
      </c>
      <c r="U987" s="76" t="str">
        <f>IF(T987&lt;3%,"Low",IF('Main Data'!T987&lt;5%,"Mid",IF('Main Data'!T987&lt;8%,"High","Super")))</f>
        <v>Super</v>
      </c>
      <c r="V987" s="86" t="str">
        <f t="shared" si="72"/>
        <v>Qualified</v>
      </c>
    </row>
    <row r="988" spans="1:22" ht="15.75" customHeight="1" x14ac:dyDescent="0.3">
      <c r="A988" s="9" t="s">
        <v>1904</v>
      </c>
      <c r="B988" s="71">
        <v>43902</v>
      </c>
      <c r="C988" s="10">
        <f t="shared" si="69"/>
        <v>2020</v>
      </c>
      <c r="D988" s="10" t="s">
        <v>1149</v>
      </c>
      <c r="E988" s="10" t="s">
        <v>1150</v>
      </c>
      <c r="F988" s="10" t="s">
        <v>71</v>
      </c>
      <c r="G988" s="10" t="s">
        <v>106</v>
      </c>
      <c r="H988" s="10" t="s">
        <v>185</v>
      </c>
      <c r="I988" s="10" t="s">
        <v>74</v>
      </c>
      <c r="J988" s="10" t="s">
        <v>429</v>
      </c>
      <c r="K988" s="10" t="s">
        <v>59</v>
      </c>
      <c r="L988" s="10" t="s">
        <v>60</v>
      </c>
      <c r="M988" s="10" t="s">
        <v>61</v>
      </c>
      <c r="N988" s="71">
        <v>43903</v>
      </c>
      <c r="O988" s="10">
        <v>29100</v>
      </c>
      <c r="P988" s="10">
        <v>46200</v>
      </c>
      <c r="Q988" s="11">
        <f t="shared" si="70"/>
        <v>17100</v>
      </c>
      <c r="R988" s="10">
        <v>18</v>
      </c>
      <c r="S988" s="11">
        <f t="shared" si="71"/>
        <v>830676</v>
      </c>
      <c r="T988" s="12">
        <v>0.02</v>
      </c>
      <c r="U988" s="76" t="str">
        <f>IF(T988&lt;3%,"Low",IF('Main Data'!T988&lt;5%,"Mid",IF('Main Data'!T988&lt;8%,"High","Super")))</f>
        <v>Low</v>
      </c>
      <c r="V988" s="86" t="str">
        <f t="shared" si="72"/>
        <v>Qualified</v>
      </c>
    </row>
    <row r="989" spans="1:22" ht="15.75" customHeight="1" x14ac:dyDescent="0.3">
      <c r="A989" s="9" t="s">
        <v>1905</v>
      </c>
      <c r="B989" s="71">
        <v>43902</v>
      </c>
      <c r="C989" s="10">
        <f t="shared" si="69"/>
        <v>2020</v>
      </c>
      <c r="D989" s="10" t="s">
        <v>1225</v>
      </c>
      <c r="E989" s="10" t="s">
        <v>323</v>
      </c>
      <c r="F989" s="10" t="s">
        <v>71</v>
      </c>
      <c r="G989" s="10" t="s">
        <v>72</v>
      </c>
      <c r="H989" s="10" t="s">
        <v>194</v>
      </c>
      <c r="I989" s="10" t="s">
        <v>74</v>
      </c>
      <c r="J989" s="10" t="s">
        <v>753</v>
      </c>
      <c r="K989" s="10" t="s">
        <v>59</v>
      </c>
      <c r="L989" s="10" t="s">
        <v>67</v>
      </c>
      <c r="M989" s="10" t="s">
        <v>61</v>
      </c>
      <c r="N989" s="71">
        <v>43905</v>
      </c>
      <c r="O989" s="10">
        <v>38850</v>
      </c>
      <c r="P989" s="10">
        <v>59700</v>
      </c>
      <c r="Q989" s="11">
        <f t="shared" si="70"/>
        <v>20850</v>
      </c>
      <c r="R989" s="10">
        <v>11</v>
      </c>
      <c r="S989" s="11">
        <f t="shared" si="71"/>
        <v>652521</v>
      </c>
      <c r="T989" s="12">
        <v>7.0000000000000007E-2</v>
      </c>
      <c r="U989" s="76" t="str">
        <f>IF(T989&lt;3%,"Low",IF('Main Data'!T989&lt;5%,"Mid",IF('Main Data'!T989&lt;8%,"High","Super")))</f>
        <v>High</v>
      </c>
      <c r="V989" s="86" t="str">
        <f t="shared" si="72"/>
        <v>Qualified</v>
      </c>
    </row>
    <row r="990" spans="1:22" ht="15.75" customHeight="1" x14ac:dyDescent="0.3">
      <c r="A990" s="13" t="s">
        <v>1906</v>
      </c>
      <c r="B990" s="71">
        <v>43903</v>
      </c>
      <c r="C990" s="10">
        <f t="shared" si="69"/>
        <v>2020</v>
      </c>
      <c r="D990" s="10" t="s">
        <v>221</v>
      </c>
      <c r="E990" s="10" t="s">
        <v>222</v>
      </c>
      <c r="F990" s="10" t="s">
        <v>71</v>
      </c>
      <c r="G990" s="10" t="s">
        <v>106</v>
      </c>
      <c r="H990" s="10" t="s">
        <v>155</v>
      </c>
      <c r="I990" s="10" t="s">
        <v>107</v>
      </c>
      <c r="J990" s="10" t="s">
        <v>1168</v>
      </c>
      <c r="K990" s="10" t="s">
        <v>59</v>
      </c>
      <c r="L990" s="10" t="s">
        <v>67</v>
      </c>
      <c r="M990" s="10" t="s">
        <v>61</v>
      </c>
      <c r="N990" s="71">
        <v>43904</v>
      </c>
      <c r="O990" s="10">
        <v>40200</v>
      </c>
      <c r="P990" s="10">
        <v>91200</v>
      </c>
      <c r="Q990" s="11">
        <f t="shared" si="70"/>
        <v>51000</v>
      </c>
      <c r="R990" s="10">
        <v>49</v>
      </c>
      <c r="S990" s="11">
        <f t="shared" si="71"/>
        <v>4461504</v>
      </c>
      <c r="T990" s="12">
        <v>0.08</v>
      </c>
      <c r="U990" s="76" t="str">
        <f>IF(T990&lt;3%,"Low",IF('Main Data'!T990&lt;5%,"Mid",IF('Main Data'!T990&lt;8%,"High","Super")))</f>
        <v>Super</v>
      </c>
      <c r="V990" s="86" t="str">
        <f t="shared" si="72"/>
        <v>Qualified</v>
      </c>
    </row>
    <row r="991" spans="1:22" ht="15.75" customHeight="1" x14ac:dyDescent="0.3">
      <c r="A991" s="9" t="s">
        <v>1907</v>
      </c>
      <c r="B991" s="71">
        <v>43905</v>
      </c>
      <c r="C991" s="10">
        <f t="shared" si="69"/>
        <v>2020</v>
      </c>
      <c r="D991" s="10" t="s">
        <v>328</v>
      </c>
      <c r="E991" s="10" t="s">
        <v>70</v>
      </c>
      <c r="F991" s="10" t="s">
        <v>71</v>
      </c>
      <c r="G991" s="10" t="s">
        <v>87</v>
      </c>
      <c r="H991" s="10" t="s">
        <v>73</v>
      </c>
      <c r="I991" s="10" t="s">
        <v>57</v>
      </c>
      <c r="J991" s="10" t="s">
        <v>398</v>
      </c>
      <c r="K991" s="10" t="s">
        <v>81</v>
      </c>
      <c r="L991" s="10" t="s">
        <v>60</v>
      </c>
      <c r="M991" s="10" t="s">
        <v>61</v>
      </c>
      <c r="N991" s="71">
        <v>43906</v>
      </c>
      <c r="O991" s="10">
        <v>817800</v>
      </c>
      <c r="P991" s="10">
        <v>1514550</v>
      </c>
      <c r="Q991" s="11">
        <f t="shared" si="70"/>
        <v>696750</v>
      </c>
      <c r="R991" s="10">
        <v>42</v>
      </c>
      <c r="S991" s="11">
        <f t="shared" si="71"/>
        <v>63459645</v>
      </c>
      <c r="T991" s="12">
        <v>0.1</v>
      </c>
      <c r="U991" s="76" t="str">
        <f>IF(T991&lt;3%,"Low",IF('Main Data'!T991&lt;5%,"Mid",IF('Main Data'!T991&lt;8%,"High","Super")))</f>
        <v>Super</v>
      </c>
      <c r="V991" s="86" t="str">
        <f t="shared" si="72"/>
        <v>Qualified</v>
      </c>
    </row>
    <row r="992" spans="1:22" ht="15.75" customHeight="1" x14ac:dyDescent="0.3">
      <c r="A992" s="9" t="s">
        <v>1908</v>
      </c>
      <c r="B992" s="71">
        <v>43907</v>
      </c>
      <c r="C992" s="10">
        <f t="shared" si="69"/>
        <v>2020</v>
      </c>
      <c r="D992" s="10" t="s">
        <v>286</v>
      </c>
      <c r="E992" s="10" t="s">
        <v>1251</v>
      </c>
      <c r="F992" s="10" t="s">
        <v>261</v>
      </c>
      <c r="G992" s="10" t="s">
        <v>106</v>
      </c>
      <c r="H992" s="10" t="s">
        <v>194</v>
      </c>
      <c r="I992" s="10" t="s">
        <v>117</v>
      </c>
      <c r="J992" s="10" t="s">
        <v>437</v>
      </c>
      <c r="K992" s="10" t="s">
        <v>59</v>
      </c>
      <c r="L992" s="10" t="s">
        <v>60</v>
      </c>
      <c r="M992" s="10" t="s">
        <v>61</v>
      </c>
      <c r="N992" s="71">
        <v>43909</v>
      </c>
      <c r="O992" s="10">
        <v>27600</v>
      </c>
      <c r="P992" s="10">
        <v>43200</v>
      </c>
      <c r="Q992" s="11">
        <f t="shared" si="70"/>
        <v>15600</v>
      </c>
      <c r="R992" s="10">
        <v>40</v>
      </c>
      <c r="S992" s="11">
        <f t="shared" si="71"/>
        <v>1728000</v>
      </c>
      <c r="T992" s="12">
        <v>0</v>
      </c>
      <c r="U992" s="76" t="str">
        <f>IF(T992&lt;3%,"Low",IF('Main Data'!T992&lt;5%,"Mid",IF('Main Data'!T992&lt;8%,"High","Super")))</f>
        <v>Low</v>
      </c>
      <c r="V992" s="86" t="str">
        <f t="shared" si="72"/>
        <v>Qualified</v>
      </c>
    </row>
    <row r="993" spans="1:22" ht="15.75" customHeight="1" x14ac:dyDescent="0.3">
      <c r="A993" s="9" t="s">
        <v>1909</v>
      </c>
      <c r="B993" s="71">
        <v>43908</v>
      </c>
      <c r="C993" s="10">
        <f t="shared" si="69"/>
        <v>2020</v>
      </c>
      <c r="D993" s="10" t="s">
        <v>1910</v>
      </c>
      <c r="E993" s="10" t="s">
        <v>449</v>
      </c>
      <c r="F993" s="10" t="s">
        <v>54</v>
      </c>
      <c r="G993" s="10" t="s">
        <v>55</v>
      </c>
      <c r="H993" s="10" t="s">
        <v>65</v>
      </c>
      <c r="I993" s="10" t="s">
        <v>57</v>
      </c>
      <c r="J993" s="10" t="s">
        <v>186</v>
      </c>
      <c r="K993" s="10" t="s">
        <v>81</v>
      </c>
      <c r="L993" s="10" t="s">
        <v>60</v>
      </c>
      <c r="M993" s="10" t="s">
        <v>61</v>
      </c>
      <c r="N993" s="71">
        <v>43909</v>
      </c>
      <c r="O993" s="10">
        <v>95850</v>
      </c>
      <c r="P993" s="10">
        <v>299700</v>
      </c>
      <c r="Q993" s="11">
        <f t="shared" si="70"/>
        <v>203850</v>
      </c>
      <c r="R993" s="10">
        <v>29</v>
      </c>
      <c r="S993" s="11">
        <f t="shared" si="71"/>
        <v>8673318</v>
      </c>
      <c r="T993" s="12">
        <v>0.06</v>
      </c>
      <c r="U993" s="76" t="str">
        <f>IF(T993&lt;3%,"Low",IF('Main Data'!T993&lt;5%,"Mid",IF('Main Data'!T993&lt;8%,"High","Super")))</f>
        <v>High</v>
      </c>
      <c r="V993" s="86" t="str">
        <f t="shared" si="72"/>
        <v>Qualified</v>
      </c>
    </row>
    <row r="994" spans="1:22" ht="15.75" customHeight="1" x14ac:dyDescent="0.3">
      <c r="A994" s="9" t="s">
        <v>1911</v>
      </c>
      <c r="B994" s="71">
        <v>43909</v>
      </c>
      <c r="C994" s="10">
        <f t="shared" si="69"/>
        <v>2020</v>
      </c>
      <c r="D994" s="10" t="s">
        <v>1416</v>
      </c>
      <c r="E994" s="10" t="s">
        <v>145</v>
      </c>
      <c r="F994" s="10" t="s">
        <v>71</v>
      </c>
      <c r="G994" s="10" t="s">
        <v>72</v>
      </c>
      <c r="H994" s="10" t="s">
        <v>146</v>
      </c>
      <c r="I994" s="10" t="s">
        <v>57</v>
      </c>
      <c r="J994" s="10" t="s">
        <v>450</v>
      </c>
      <c r="K994" s="10" t="s">
        <v>59</v>
      </c>
      <c r="L994" s="10" t="s">
        <v>136</v>
      </c>
      <c r="M994" s="10" t="s">
        <v>76</v>
      </c>
      <c r="N994" s="71">
        <v>43911</v>
      </c>
      <c r="O994" s="10">
        <v>21900</v>
      </c>
      <c r="P994" s="10">
        <v>53550</v>
      </c>
      <c r="Q994" s="11">
        <f t="shared" si="70"/>
        <v>31650</v>
      </c>
      <c r="R994" s="10">
        <v>10</v>
      </c>
      <c r="S994" s="11">
        <f t="shared" si="71"/>
        <v>534964.5</v>
      </c>
      <c r="T994" s="12">
        <v>0.01</v>
      </c>
      <c r="U994" s="76" t="str">
        <f>IF(T994&lt;3%,"Low",IF('Main Data'!T994&lt;5%,"Mid",IF('Main Data'!T994&lt;8%,"High","Super")))</f>
        <v>Low</v>
      </c>
      <c r="V994" s="86" t="str">
        <f t="shared" si="72"/>
        <v>Not Qualified</v>
      </c>
    </row>
    <row r="995" spans="1:22" ht="15.75" customHeight="1" x14ac:dyDescent="0.3">
      <c r="A995" s="9" t="s">
        <v>1912</v>
      </c>
      <c r="B995" s="71">
        <v>43910</v>
      </c>
      <c r="C995" s="10">
        <f t="shared" si="69"/>
        <v>2020</v>
      </c>
      <c r="D995" s="10" t="s">
        <v>673</v>
      </c>
      <c r="E995" s="10" t="s">
        <v>268</v>
      </c>
      <c r="F995" s="10" t="s">
        <v>71</v>
      </c>
      <c r="G995" s="10" t="s">
        <v>72</v>
      </c>
      <c r="H995" s="10" t="s">
        <v>73</v>
      </c>
      <c r="I995" s="10" t="s">
        <v>92</v>
      </c>
      <c r="J995" s="10" t="s">
        <v>190</v>
      </c>
      <c r="K995" s="10" t="s">
        <v>81</v>
      </c>
      <c r="L995" s="10" t="s">
        <v>60</v>
      </c>
      <c r="M995" s="10" t="s">
        <v>61</v>
      </c>
      <c r="N995" s="71">
        <v>43912</v>
      </c>
      <c r="O995" s="10">
        <v>480300.00000000006</v>
      </c>
      <c r="P995" s="10">
        <v>2287200</v>
      </c>
      <c r="Q995" s="11">
        <f t="shared" si="70"/>
        <v>1806900</v>
      </c>
      <c r="R995" s="10">
        <v>46</v>
      </c>
      <c r="S995" s="11">
        <f t="shared" si="71"/>
        <v>105188328</v>
      </c>
      <c r="T995" s="12">
        <v>0.01</v>
      </c>
      <c r="U995" s="76" t="str">
        <f>IF(T995&lt;3%,"Low",IF('Main Data'!T995&lt;5%,"Mid",IF('Main Data'!T995&lt;8%,"High","Super")))</f>
        <v>Low</v>
      </c>
      <c r="V995" s="86" t="str">
        <f t="shared" si="72"/>
        <v>Qualified</v>
      </c>
    </row>
    <row r="996" spans="1:22" ht="15.75" customHeight="1" x14ac:dyDescent="0.3">
      <c r="A996" s="9" t="s">
        <v>1913</v>
      </c>
      <c r="B996" s="71">
        <v>43912</v>
      </c>
      <c r="C996" s="10">
        <f t="shared" si="69"/>
        <v>2020</v>
      </c>
      <c r="D996" s="10" t="s">
        <v>311</v>
      </c>
      <c r="E996" s="10" t="s">
        <v>312</v>
      </c>
      <c r="F996" s="10" t="s">
        <v>71</v>
      </c>
      <c r="G996" s="10" t="s">
        <v>106</v>
      </c>
      <c r="H996" s="10" t="s">
        <v>88</v>
      </c>
      <c r="I996" s="10" t="s">
        <v>92</v>
      </c>
      <c r="J996" s="10" t="s">
        <v>142</v>
      </c>
      <c r="K996" s="10" t="s">
        <v>59</v>
      </c>
      <c r="L996" s="10" t="s">
        <v>60</v>
      </c>
      <c r="M996" s="10" t="s">
        <v>61</v>
      </c>
      <c r="N996" s="71">
        <v>43919</v>
      </c>
      <c r="O996" s="10">
        <v>68850</v>
      </c>
      <c r="P996" s="10">
        <v>109200</v>
      </c>
      <c r="Q996" s="11">
        <f t="shared" si="70"/>
        <v>40350</v>
      </c>
      <c r="R996" s="10">
        <v>18</v>
      </c>
      <c r="S996" s="11">
        <f t="shared" si="71"/>
        <v>1955772</v>
      </c>
      <c r="T996" s="12">
        <v>0.09</v>
      </c>
      <c r="U996" s="76" t="str">
        <f>IF(T996&lt;3%,"Low",IF('Main Data'!T996&lt;5%,"Mid",IF('Main Data'!T996&lt;8%,"High","Super")))</f>
        <v>Super</v>
      </c>
      <c r="V996" s="86" t="str">
        <f t="shared" si="72"/>
        <v>Qualified</v>
      </c>
    </row>
    <row r="997" spans="1:22" ht="15.75" customHeight="1" x14ac:dyDescent="0.3">
      <c r="A997" s="9" t="s">
        <v>1914</v>
      </c>
      <c r="B997" s="71">
        <v>43912</v>
      </c>
      <c r="C997" s="10">
        <f t="shared" si="69"/>
        <v>2020</v>
      </c>
      <c r="D997" s="10" t="s">
        <v>311</v>
      </c>
      <c r="E997" s="10" t="s">
        <v>312</v>
      </c>
      <c r="F997" s="10" t="s">
        <v>71</v>
      </c>
      <c r="G997" s="10" t="s">
        <v>106</v>
      </c>
      <c r="H997" s="10" t="s">
        <v>88</v>
      </c>
      <c r="I997" s="10" t="s">
        <v>92</v>
      </c>
      <c r="J997" s="10" t="s">
        <v>130</v>
      </c>
      <c r="K997" s="10" t="s">
        <v>59</v>
      </c>
      <c r="L997" s="10" t="s">
        <v>67</v>
      </c>
      <c r="M997" s="10" t="s">
        <v>61</v>
      </c>
      <c r="N997" s="71">
        <v>43916</v>
      </c>
      <c r="O997" s="10">
        <v>10650</v>
      </c>
      <c r="P997" s="10">
        <v>17100</v>
      </c>
      <c r="Q997" s="11">
        <f t="shared" si="70"/>
        <v>6450</v>
      </c>
      <c r="R997" s="10">
        <v>28</v>
      </c>
      <c r="S997" s="11">
        <f t="shared" si="71"/>
        <v>477261</v>
      </c>
      <c r="T997" s="12">
        <v>0.09</v>
      </c>
      <c r="U997" s="76" t="str">
        <f>IF(T997&lt;3%,"Low",IF('Main Data'!T997&lt;5%,"Mid",IF('Main Data'!T997&lt;8%,"High","Super")))</f>
        <v>Super</v>
      </c>
      <c r="V997" s="86" t="str">
        <f t="shared" si="72"/>
        <v>Qualified</v>
      </c>
    </row>
    <row r="998" spans="1:22" ht="15.75" customHeight="1" x14ac:dyDescent="0.3">
      <c r="A998" s="9" t="s">
        <v>1915</v>
      </c>
      <c r="B998" s="71">
        <v>43912</v>
      </c>
      <c r="C998" s="10">
        <f t="shared" si="69"/>
        <v>2020</v>
      </c>
      <c r="D998" s="10" t="s">
        <v>1916</v>
      </c>
      <c r="E998" s="10" t="s">
        <v>506</v>
      </c>
      <c r="F998" s="10" t="s">
        <v>54</v>
      </c>
      <c r="G998" s="10" t="s">
        <v>106</v>
      </c>
      <c r="H998" s="10" t="s">
        <v>56</v>
      </c>
      <c r="I998" s="10" t="s">
        <v>57</v>
      </c>
      <c r="J998" s="10" t="s">
        <v>546</v>
      </c>
      <c r="K998" s="10" t="s">
        <v>59</v>
      </c>
      <c r="L998" s="10" t="s">
        <v>60</v>
      </c>
      <c r="M998" s="10" t="s">
        <v>61</v>
      </c>
      <c r="N998" s="71">
        <v>43914</v>
      </c>
      <c r="O998" s="10">
        <v>224250</v>
      </c>
      <c r="P998" s="10">
        <v>521399.99999999994</v>
      </c>
      <c r="Q998" s="11">
        <f t="shared" si="70"/>
        <v>297149.99999999994</v>
      </c>
      <c r="R998" s="10">
        <v>10</v>
      </c>
      <c r="S998" s="11">
        <f t="shared" si="71"/>
        <v>5182715.9999999991</v>
      </c>
      <c r="T998" s="12">
        <v>0.06</v>
      </c>
      <c r="U998" s="76" t="str">
        <f>IF(T998&lt;3%,"Low",IF('Main Data'!T998&lt;5%,"Mid",IF('Main Data'!T998&lt;8%,"High","Super")))</f>
        <v>High</v>
      </c>
      <c r="V998" s="86" t="str">
        <f t="shared" si="72"/>
        <v>Qualified</v>
      </c>
    </row>
    <row r="999" spans="1:22" ht="15.75" customHeight="1" x14ac:dyDescent="0.3">
      <c r="A999" s="9" t="s">
        <v>1917</v>
      </c>
      <c r="B999" s="71">
        <v>43913</v>
      </c>
      <c r="C999" s="10">
        <f t="shared" si="69"/>
        <v>2020</v>
      </c>
      <c r="D999" s="10" t="s">
        <v>1322</v>
      </c>
      <c r="E999" s="10" t="s">
        <v>1051</v>
      </c>
      <c r="F999" s="10" t="s">
        <v>71</v>
      </c>
      <c r="G999" s="10" t="s">
        <v>72</v>
      </c>
      <c r="H999" s="10" t="s">
        <v>122</v>
      </c>
      <c r="I999" s="10" t="s">
        <v>57</v>
      </c>
      <c r="J999" s="10" t="s">
        <v>93</v>
      </c>
      <c r="K999" s="10" t="s">
        <v>59</v>
      </c>
      <c r="L999" s="10" t="s">
        <v>67</v>
      </c>
      <c r="M999" s="10" t="s">
        <v>61</v>
      </c>
      <c r="N999" s="71">
        <v>43914</v>
      </c>
      <c r="O999" s="10">
        <v>16350.000000000002</v>
      </c>
      <c r="P999" s="10">
        <v>39000</v>
      </c>
      <c r="Q999" s="11">
        <f t="shared" si="70"/>
        <v>22650</v>
      </c>
      <c r="R999" s="10">
        <v>8</v>
      </c>
      <c r="S999" s="11">
        <f t="shared" si="71"/>
        <v>311220</v>
      </c>
      <c r="T999" s="12">
        <v>0.02</v>
      </c>
      <c r="U999" s="76" t="str">
        <f>IF(T999&lt;3%,"Low",IF('Main Data'!T999&lt;5%,"Mid",IF('Main Data'!T999&lt;8%,"High","Super")))</f>
        <v>Low</v>
      </c>
      <c r="V999" s="86" t="str">
        <f t="shared" si="72"/>
        <v>Not Qualified</v>
      </c>
    </row>
    <row r="1000" spans="1:22" ht="15.75" customHeight="1" x14ac:dyDescent="0.3">
      <c r="A1000" s="9" t="s">
        <v>1918</v>
      </c>
      <c r="B1000" s="71">
        <v>43914</v>
      </c>
      <c r="C1000" s="10">
        <f t="shared" si="69"/>
        <v>2020</v>
      </c>
      <c r="D1000" s="10" t="s">
        <v>1039</v>
      </c>
      <c r="E1000" s="10" t="s">
        <v>572</v>
      </c>
      <c r="F1000" s="10" t="s">
        <v>261</v>
      </c>
      <c r="G1000" s="10" t="s">
        <v>72</v>
      </c>
      <c r="H1000" s="10" t="s">
        <v>146</v>
      </c>
      <c r="I1000" s="10" t="s">
        <v>74</v>
      </c>
      <c r="J1000" s="10" t="s">
        <v>394</v>
      </c>
      <c r="K1000" s="10" t="s">
        <v>59</v>
      </c>
      <c r="L1000" s="10" t="s">
        <v>67</v>
      </c>
      <c r="M1000" s="10" t="s">
        <v>61</v>
      </c>
      <c r="N1000" s="71">
        <v>43916</v>
      </c>
      <c r="O1000" s="10">
        <v>3600</v>
      </c>
      <c r="P1000" s="10">
        <v>18900</v>
      </c>
      <c r="Q1000" s="11">
        <f t="shared" si="70"/>
        <v>15300</v>
      </c>
      <c r="R1000" s="10">
        <v>37</v>
      </c>
      <c r="S1000" s="11">
        <f t="shared" si="71"/>
        <v>698733</v>
      </c>
      <c r="T1000" s="12">
        <v>0.03</v>
      </c>
      <c r="U1000" s="76" t="str">
        <f>IF(T1000&lt;3%,"Low",IF('Main Data'!T1000&lt;5%,"Mid",IF('Main Data'!T1000&lt;8%,"High","Super")))</f>
        <v>Mid</v>
      </c>
      <c r="V1000" s="86" t="str">
        <f t="shared" si="72"/>
        <v>Qualified</v>
      </c>
    </row>
    <row r="1001" spans="1:22" ht="15.75" customHeight="1" x14ac:dyDescent="0.3">
      <c r="A1001" s="9" t="s">
        <v>1919</v>
      </c>
      <c r="B1001" s="71">
        <v>43914</v>
      </c>
      <c r="C1001" s="10">
        <f t="shared" si="69"/>
        <v>2020</v>
      </c>
      <c r="D1001" s="10" t="s">
        <v>735</v>
      </c>
      <c r="E1001" s="10" t="s">
        <v>169</v>
      </c>
      <c r="F1001" s="10" t="s">
        <v>54</v>
      </c>
      <c r="G1001" s="10" t="s">
        <v>87</v>
      </c>
      <c r="H1001" s="10" t="s">
        <v>65</v>
      </c>
      <c r="I1001" s="10" t="s">
        <v>92</v>
      </c>
      <c r="J1001" s="10" t="s">
        <v>66</v>
      </c>
      <c r="K1001" s="10" t="s">
        <v>59</v>
      </c>
      <c r="L1001" s="10" t="s">
        <v>67</v>
      </c>
      <c r="M1001" s="10" t="s">
        <v>61</v>
      </c>
      <c r="N1001" s="71">
        <v>43918</v>
      </c>
      <c r="O1001" s="10">
        <v>35850</v>
      </c>
      <c r="P1001" s="10">
        <v>63900</v>
      </c>
      <c r="Q1001" s="11">
        <f t="shared" si="70"/>
        <v>28050</v>
      </c>
      <c r="R1001" s="10">
        <v>44</v>
      </c>
      <c r="S1001" s="11">
        <f t="shared" si="71"/>
        <v>2810961</v>
      </c>
      <c r="T1001" s="12">
        <v>0.01</v>
      </c>
      <c r="U1001" s="76" t="str">
        <f>IF(T1001&lt;3%,"Low",IF('Main Data'!T1001&lt;5%,"Mid",IF('Main Data'!T1001&lt;8%,"High","Super")))</f>
        <v>Low</v>
      </c>
      <c r="V1001" s="86" t="str">
        <f t="shared" si="72"/>
        <v>Qualified</v>
      </c>
    </row>
    <row r="1002" spans="1:22" ht="15.75" customHeight="1" x14ac:dyDescent="0.3">
      <c r="A1002" s="13" t="s">
        <v>1920</v>
      </c>
      <c r="B1002" s="71">
        <v>43914</v>
      </c>
      <c r="C1002" s="10">
        <f t="shared" si="69"/>
        <v>2020</v>
      </c>
      <c r="D1002" s="10" t="s">
        <v>658</v>
      </c>
      <c r="E1002" s="10" t="s">
        <v>209</v>
      </c>
      <c r="F1002" s="10" t="s">
        <v>71</v>
      </c>
      <c r="G1002" s="10" t="s">
        <v>55</v>
      </c>
      <c r="H1002" s="10" t="s">
        <v>185</v>
      </c>
      <c r="I1002" s="10" t="s">
        <v>107</v>
      </c>
      <c r="J1002" s="10" t="s">
        <v>166</v>
      </c>
      <c r="K1002" s="10" t="s">
        <v>59</v>
      </c>
      <c r="L1002" s="10" t="s">
        <v>136</v>
      </c>
      <c r="M1002" s="10" t="s">
        <v>61</v>
      </c>
      <c r="N1002" s="71">
        <v>43916</v>
      </c>
      <c r="O1002" s="10">
        <v>14100</v>
      </c>
      <c r="P1002" s="10">
        <v>31200</v>
      </c>
      <c r="Q1002" s="11">
        <f t="shared" si="70"/>
        <v>17100</v>
      </c>
      <c r="R1002" s="10">
        <v>36</v>
      </c>
      <c r="S1002" s="11">
        <f t="shared" si="71"/>
        <v>1120080</v>
      </c>
      <c r="T1002" s="12">
        <v>0.1</v>
      </c>
      <c r="U1002" s="76" t="str">
        <f>IF(T1002&lt;3%,"Low",IF('Main Data'!T1002&lt;5%,"Mid",IF('Main Data'!T1002&lt;8%,"High","Super")))</f>
        <v>Super</v>
      </c>
      <c r="V1002" s="86" t="str">
        <f t="shared" si="72"/>
        <v>Qualified</v>
      </c>
    </row>
    <row r="1003" spans="1:22" ht="15.75" customHeight="1" x14ac:dyDescent="0.3">
      <c r="A1003" s="9" t="s">
        <v>1921</v>
      </c>
      <c r="B1003" s="71">
        <v>43914</v>
      </c>
      <c r="C1003" s="10">
        <f t="shared" si="69"/>
        <v>2020</v>
      </c>
      <c r="D1003" s="10" t="s">
        <v>244</v>
      </c>
      <c r="E1003" s="10" t="s">
        <v>245</v>
      </c>
      <c r="F1003" s="10" t="s">
        <v>71</v>
      </c>
      <c r="G1003" s="10" t="s">
        <v>72</v>
      </c>
      <c r="H1003" s="10" t="s">
        <v>146</v>
      </c>
      <c r="I1003" s="10" t="s">
        <v>92</v>
      </c>
      <c r="J1003" s="10" t="s">
        <v>151</v>
      </c>
      <c r="K1003" s="10" t="s">
        <v>59</v>
      </c>
      <c r="L1003" s="10" t="s">
        <v>67</v>
      </c>
      <c r="M1003" s="10" t="s">
        <v>61</v>
      </c>
      <c r="N1003" s="71">
        <v>43919</v>
      </c>
      <c r="O1003" s="10">
        <v>27300</v>
      </c>
      <c r="P1003" s="10">
        <v>44700</v>
      </c>
      <c r="Q1003" s="11">
        <f t="shared" si="70"/>
        <v>17400</v>
      </c>
      <c r="R1003" s="10">
        <v>45</v>
      </c>
      <c r="S1003" s="11">
        <f t="shared" si="71"/>
        <v>2009265</v>
      </c>
      <c r="T1003" s="12">
        <v>0.05</v>
      </c>
      <c r="U1003" s="76" t="str">
        <f>IF(T1003&lt;3%,"Low",IF('Main Data'!T1003&lt;5%,"Mid",IF('Main Data'!T1003&lt;8%,"High","Super")))</f>
        <v>High</v>
      </c>
      <c r="V1003" s="86" t="str">
        <f t="shared" si="72"/>
        <v>Qualified</v>
      </c>
    </row>
    <row r="1004" spans="1:22" ht="15.75" customHeight="1" x14ac:dyDescent="0.3">
      <c r="B1004" s="10"/>
      <c r="C1004" s="10"/>
      <c r="D1004" s="10"/>
      <c r="E1004" s="10"/>
      <c r="F1004" s="10"/>
      <c r="G1004" s="10"/>
      <c r="H1004" s="10"/>
      <c r="I1004" s="10"/>
      <c r="J1004" s="10"/>
      <c r="K1004" s="10"/>
      <c r="L1004" s="10"/>
      <c r="M1004" s="10"/>
      <c r="N1004" s="10"/>
      <c r="O1004" s="10"/>
      <c r="P1004" s="10"/>
      <c r="Q1004" s="11"/>
      <c r="R1004" s="10"/>
      <c r="S1004" s="11"/>
      <c r="T1004" s="12"/>
      <c r="U1004" s="12"/>
      <c r="V1004" s="12"/>
    </row>
    <row r="1005" spans="1:22" ht="15.75" customHeight="1" x14ac:dyDescent="0.3">
      <c r="B1005" s="10"/>
      <c r="C1005" s="10"/>
      <c r="D1005" s="10"/>
      <c r="E1005" s="10"/>
      <c r="F1005" s="10"/>
      <c r="G1005" s="10"/>
      <c r="H1005" s="10"/>
      <c r="I1005" s="10"/>
      <c r="J1005" s="10"/>
      <c r="K1005" s="10"/>
      <c r="L1005" s="10"/>
      <c r="M1005" s="10"/>
      <c r="N1005" s="10"/>
      <c r="O1005" s="10"/>
      <c r="P1005" s="10"/>
      <c r="Q1005" s="11"/>
      <c r="R1005" s="10"/>
      <c r="S1005" s="11"/>
      <c r="T1005" s="12"/>
      <c r="U1005" s="12"/>
      <c r="V1005" s="12"/>
    </row>
    <row r="1006" spans="1:22" ht="15.75" customHeight="1" x14ac:dyDescent="0.3">
      <c r="B1006" s="10"/>
      <c r="C1006" s="10"/>
      <c r="D1006" s="10"/>
      <c r="E1006" s="10"/>
      <c r="F1006" s="10"/>
      <c r="G1006" s="10"/>
      <c r="H1006" s="10"/>
      <c r="I1006" s="10"/>
      <c r="J1006" s="10"/>
      <c r="K1006" s="10"/>
      <c r="L1006" s="10"/>
      <c r="M1006" s="10"/>
      <c r="N1006" s="10"/>
      <c r="O1006" s="10"/>
      <c r="P1006" s="10"/>
      <c r="Q1006" s="11"/>
      <c r="R1006" s="10"/>
      <c r="S1006" s="11"/>
      <c r="T1006" s="12"/>
      <c r="U1006" s="12"/>
      <c r="V1006" s="12"/>
    </row>
    <row r="1007" spans="1:22" ht="15.75" customHeight="1" x14ac:dyDescent="0.3">
      <c r="B1007" s="10"/>
      <c r="C1007" s="10"/>
      <c r="D1007" s="10"/>
      <c r="E1007" s="10"/>
      <c r="F1007" s="10"/>
      <c r="G1007" s="10"/>
      <c r="H1007" s="10"/>
      <c r="I1007" s="10"/>
      <c r="J1007" s="10"/>
      <c r="K1007" s="10"/>
      <c r="L1007" s="10"/>
      <c r="M1007" s="10"/>
      <c r="N1007" s="10"/>
      <c r="O1007" s="10"/>
      <c r="P1007" s="10"/>
      <c r="Q1007" s="11"/>
      <c r="R1007" s="10"/>
      <c r="S1007" s="11"/>
      <c r="T1007" s="12"/>
      <c r="U1007" s="12"/>
      <c r="V1007" s="12"/>
    </row>
    <row r="1008" spans="1:22" ht="15.75" customHeight="1" x14ac:dyDescent="0.3">
      <c r="B1008" s="10"/>
      <c r="C1008" s="10"/>
      <c r="D1008" s="10"/>
      <c r="E1008" s="10"/>
      <c r="F1008" s="10"/>
      <c r="G1008" s="10"/>
      <c r="H1008" s="10"/>
      <c r="I1008" s="10"/>
      <c r="J1008" s="10"/>
      <c r="K1008" s="10"/>
      <c r="L1008" s="10"/>
      <c r="M1008" s="10"/>
      <c r="N1008" s="10"/>
      <c r="O1008" s="10"/>
      <c r="P1008" s="10"/>
      <c r="Q1008" s="11"/>
      <c r="R1008" s="10"/>
      <c r="S1008" s="11"/>
      <c r="T1008" s="12"/>
      <c r="U1008" s="12"/>
      <c r="V1008" s="12"/>
    </row>
    <row r="1009" spans="2:22" ht="15.75" customHeight="1" x14ac:dyDescent="0.3">
      <c r="B1009" s="10"/>
      <c r="C1009" s="10"/>
      <c r="D1009" s="10"/>
      <c r="E1009" s="10"/>
      <c r="F1009" s="10"/>
      <c r="G1009" s="10"/>
      <c r="H1009" s="10"/>
      <c r="I1009" s="10"/>
      <c r="J1009" s="10"/>
      <c r="K1009" s="10"/>
      <c r="L1009" s="10"/>
      <c r="M1009" s="10"/>
      <c r="N1009" s="10"/>
      <c r="O1009" s="10"/>
      <c r="P1009" s="10"/>
      <c r="Q1009" s="11"/>
      <c r="R1009" s="10"/>
      <c r="S1009" s="11"/>
      <c r="T1009" s="12"/>
      <c r="U1009" s="12"/>
      <c r="V1009" s="12"/>
    </row>
    <row r="1010" spans="2:22" ht="15.75" customHeight="1" x14ac:dyDescent="0.3">
      <c r="B1010" s="10"/>
      <c r="C1010" s="10"/>
      <c r="D1010" s="10"/>
      <c r="E1010" s="10"/>
      <c r="F1010" s="10"/>
      <c r="G1010" s="10"/>
      <c r="H1010" s="10"/>
      <c r="I1010" s="10"/>
      <c r="J1010" s="10"/>
      <c r="K1010" s="10"/>
      <c r="L1010" s="10"/>
      <c r="M1010" s="10"/>
      <c r="N1010" s="10"/>
      <c r="O1010" s="10"/>
      <c r="P1010" s="10"/>
      <c r="Q1010" s="11"/>
      <c r="R1010" s="10"/>
      <c r="S1010" s="11"/>
      <c r="T1010" s="12"/>
      <c r="U1010" s="12"/>
      <c r="V1010" s="12"/>
    </row>
    <row r="1011" spans="2:22" ht="15.75" customHeight="1" x14ac:dyDescent="0.3">
      <c r="B1011" s="10"/>
      <c r="C1011" s="10"/>
      <c r="D1011" s="10"/>
      <c r="E1011" s="10"/>
      <c r="F1011" s="10"/>
      <c r="G1011" s="10"/>
      <c r="H1011" s="10"/>
      <c r="I1011" s="10"/>
      <c r="J1011" s="10"/>
      <c r="K1011" s="10"/>
      <c r="L1011" s="10"/>
      <c r="M1011" s="10"/>
      <c r="N1011" s="10"/>
      <c r="O1011" s="10"/>
      <c r="P1011" s="10"/>
      <c r="Q1011" s="11"/>
      <c r="R1011" s="10"/>
      <c r="S1011" s="11"/>
      <c r="T1011" s="12"/>
      <c r="U1011" s="12"/>
      <c r="V1011" s="12"/>
    </row>
    <row r="1012" spans="2:22" ht="15.75" customHeight="1" x14ac:dyDescent="0.3">
      <c r="B1012" s="10"/>
      <c r="C1012" s="10"/>
      <c r="D1012" s="10"/>
      <c r="E1012" s="10"/>
      <c r="F1012" s="10"/>
      <c r="G1012" s="10"/>
      <c r="H1012" s="10"/>
      <c r="I1012" s="10"/>
      <c r="J1012" s="10"/>
      <c r="K1012" s="10"/>
      <c r="L1012" s="10"/>
      <c r="M1012" s="10"/>
      <c r="N1012" s="10"/>
      <c r="O1012" s="10"/>
      <c r="P1012" s="10"/>
      <c r="Q1012" s="11"/>
      <c r="R1012" s="10"/>
      <c r="S1012" s="11"/>
      <c r="T1012" s="12"/>
      <c r="U1012" s="12"/>
      <c r="V1012" s="12"/>
    </row>
    <row r="1013" spans="2:22" ht="15.75" customHeight="1" x14ac:dyDescent="0.3">
      <c r="B1013" s="10"/>
      <c r="C1013" s="10"/>
      <c r="D1013" s="10"/>
      <c r="E1013" s="10"/>
      <c r="F1013" s="10"/>
      <c r="G1013" s="10"/>
      <c r="H1013" s="10"/>
      <c r="I1013" s="10"/>
      <c r="J1013" s="10"/>
      <c r="K1013" s="10"/>
      <c r="L1013" s="10"/>
      <c r="M1013" s="10"/>
      <c r="N1013" s="10"/>
      <c r="O1013" s="10"/>
      <c r="P1013" s="10"/>
      <c r="Q1013" s="11"/>
      <c r="R1013" s="10"/>
      <c r="S1013" s="11"/>
      <c r="T1013" s="12"/>
      <c r="U1013" s="12"/>
      <c r="V1013" s="12"/>
    </row>
    <row r="1014" spans="2:22" ht="15.75" customHeight="1" x14ac:dyDescent="0.3">
      <c r="B1014" s="10"/>
      <c r="C1014" s="10"/>
      <c r="D1014" s="10"/>
      <c r="E1014" s="10"/>
      <c r="F1014" s="10"/>
      <c r="G1014" s="10"/>
      <c r="H1014" s="10"/>
      <c r="I1014" s="10"/>
      <c r="J1014" s="10"/>
      <c r="K1014" s="10"/>
      <c r="L1014" s="10"/>
      <c r="M1014" s="10"/>
      <c r="N1014" s="10"/>
      <c r="O1014" s="10"/>
      <c r="P1014" s="10"/>
      <c r="Q1014" s="11"/>
      <c r="R1014" s="10"/>
      <c r="S1014" s="11"/>
      <c r="T1014" s="12"/>
      <c r="U1014" s="12"/>
      <c r="V1014" s="12"/>
    </row>
    <row r="1015" spans="2:22" ht="15.75" customHeight="1" x14ac:dyDescent="0.3">
      <c r="B1015" s="10"/>
      <c r="C1015" s="10"/>
      <c r="D1015" s="10"/>
      <c r="E1015" s="10"/>
      <c r="F1015" s="10"/>
      <c r="G1015" s="10"/>
      <c r="H1015" s="10"/>
      <c r="I1015" s="10"/>
      <c r="J1015" s="10"/>
      <c r="K1015" s="10"/>
      <c r="L1015" s="10"/>
      <c r="M1015" s="10"/>
      <c r="N1015" s="10"/>
      <c r="O1015" s="10"/>
      <c r="P1015" s="10"/>
      <c r="Q1015" s="11"/>
      <c r="R1015" s="10"/>
      <c r="S1015" s="11"/>
      <c r="T1015" s="12"/>
      <c r="U1015" s="12"/>
      <c r="V1015" s="12"/>
    </row>
    <row r="1016" spans="2:22" ht="15.75" customHeight="1" x14ac:dyDescent="0.3">
      <c r="B1016" s="10"/>
      <c r="C1016" s="10"/>
      <c r="D1016" s="10"/>
      <c r="E1016" s="10"/>
      <c r="F1016" s="10"/>
      <c r="G1016" s="10"/>
      <c r="H1016" s="10"/>
      <c r="I1016" s="10"/>
      <c r="J1016" s="10"/>
      <c r="K1016" s="10"/>
      <c r="L1016" s="10"/>
      <c r="M1016" s="10"/>
      <c r="N1016" s="10"/>
      <c r="O1016" s="10"/>
      <c r="P1016" s="10"/>
      <c r="Q1016" s="11"/>
      <c r="R1016" s="10"/>
      <c r="S1016" s="11"/>
      <c r="T1016" s="12"/>
      <c r="U1016" s="12"/>
      <c r="V1016" s="12"/>
    </row>
    <row r="1017" spans="2:22" ht="15.75" customHeight="1" x14ac:dyDescent="0.3">
      <c r="B1017" s="10"/>
      <c r="C1017" s="10"/>
      <c r="D1017" s="10"/>
      <c r="E1017" s="10"/>
      <c r="F1017" s="10"/>
      <c r="G1017" s="10"/>
      <c r="H1017" s="10"/>
      <c r="I1017" s="10"/>
      <c r="J1017" s="10"/>
      <c r="K1017" s="10"/>
      <c r="L1017" s="10"/>
      <c r="M1017" s="10"/>
      <c r="N1017" s="10"/>
      <c r="O1017" s="10"/>
      <c r="P1017" s="10"/>
      <c r="Q1017" s="11"/>
      <c r="R1017" s="10"/>
      <c r="S1017" s="11"/>
      <c r="T1017" s="12"/>
      <c r="U1017" s="12"/>
      <c r="V1017" s="12"/>
    </row>
    <row r="1018" spans="2:22" ht="15.75" customHeight="1" x14ac:dyDescent="0.3">
      <c r="B1018" s="10"/>
      <c r="C1018" s="10"/>
      <c r="D1018" s="10"/>
      <c r="E1018" s="10"/>
      <c r="F1018" s="10"/>
      <c r="G1018" s="10"/>
      <c r="H1018" s="10"/>
      <c r="I1018" s="10"/>
      <c r="J1018" s="10"/>
      <c r="K1018" s="10"/>
      <c r="L1018" s="10"/>
      <c r="M1018" s="10"/>
      <c r="N1018" s="10"/>
      <c r="O1018" s="10"/>
      <c r="P1018" s="10"/>
      <c r="Q1018" s="11"/>
      <c r="R1018" s="10"/>
      <c r="S1018" s="11"/>
      <c r="T1018" s="12"/>
      <c r="U1018" s="12"/>
      <c r="V1018" s="12"/>
    </row>
    <row r="1019" spans="2:22" ht="15.75" customHeight="1" x14ac:dyDescent="0.3">
      <c r="B1019" s="10"/>
      <c r="C1019" s="10"/>
      <c r="D1019" s="10"/>
      <c r="E1019" s="10"/>
      <c r="F1019" s="10"/>
      <c r="G1019" s="10"/>
      <c r="H1019" s="10"/>
      <c r="I1019" s="10"/>
      <c r="J1019" s="10"/>
      <c r="K1019" s="10"/>
      <c r="L1019" s="10"/>
      <c r="M1019" s="10"/>
      <c r="N1019" s="10"/>
      <c r="O1019" s="10"/>
      <c r="P1019" s="10"/>
      <c r="Q1019" s="11"/>
      <c r="R1019" s="10"/>
      <c r="S1019" s="11"/>
      <c r="T1019" s="12"/>
      <c r="U1019" s="12"/>
      <c r="V1019" s="12"/>
    </row>
    <row r="1020" spans="2:22" ht="15.75" customHeight="1" x14ac:dyDescent="0.3">
      <c r="B1020" s="10"/>
      <c r="C1020" s="10"/>
      <c r="D1020" s="10"/>
      <c r="E1020" s="10"/>
      <c r="F1020" s="10"/>
      <c r="G1020" s="10"/>
      <c r="H1020" s="10"/>
      <c r="I1020" s="10"/>
      <c r="J1020" s="10"/>
      <c r="K1020" s="10"/>
      <c r="L1020" s="10"/>
      <c r="M1020" s="10"/>
      <c r="N1020" s="10"/>
      <c r="O1020" s="10"/>
      <c r="P1020" s="10"/>
      <c r="Q1020" s="11"/>
      <c r="R1020" s="10"/>
      <c r="S1020" s="11"/>
      <c r="T1020" s="12"/>
      <c r="U1020" s="12"/>
      <c r="V1020" s="12"/>
    </row>
    <row r="1021" spans="2:22" ht="15.75" customHeight="1" x14ac:dyDescent="0.3">
      <c r="B1021" s="10"/>
      <c r="C1021" s="10"/>
      <c r="D1021" s="10"/>
      <c r="E1021" s="10"/>
      <c r="F1021" s="10"/>
      <c r="G1021" s="10"/>
      <c r="H1021" s="10"/>
      <c r="I1021" s="10"/>
      <c r="J1021" s="10"/>
      <c r="K1021" s="10"/>
      <c r="L1021" s="10"/>
      <c r="M1021" s="10"/>
      <c r="N1021" s="10"/>
      <c r="O1021" s="10"/>
      <c r="P1021" s="10"/>
      <c r="Q1021" s="11"/>
      <c r="R1021" s="10"/>
      <c r="S1021" s="11"/>
      <c r="T1021" s="12"/>
      <c r="U1021" s="12"/>
      <c r="V1021" s="12"/>
    </row>
    <row r="1022" spans="2:22" ht="15.75" customHeight="1" x14ac:dyDescent="0.3">
      <c r="B1022" s="10"/>
      <c r="C1022" s="10"/>
      <c r="D1022" s="10"/>
      <c r="E1022" s="10"/>
      <c r="F1022" s="10"/>
      <c r="G1022" s="10"/>
      <c r="H1022" s="10"/>
      <c r="I1022" s="10"/>
      <c r="J1022" s="10"/>
      <c r="K1022" s="10"/>
      <c r="L1022" s="10"/>
      <c r="M1022" s="10"/>
      <c r="N1022" s="10"/>
      <c r="O1022" s="10"/>
      <c r="P1022" s="10"/>
      <c r="Q1022" s="11"/>
      <c r="R1022" s="10"/>
      <c r="S1022" s="11"/>
      <c r="T1022" s="12"/>
      <c r="U1022" s="12"/>
      <c r="V1022" s="12"/>
    </row>
    <row r="1023" spans="2:22" ht="15.75" customHeight="1" x14ac:dyDescent="0.3">
      <c r="B1023" s="10"/>
      <c r="C1023" s="10"/>
      <c r="D1023" s="10"/>
      <c r="E1023" s="10"/>
      <c r="F1023" s="10"/>
      <c r="G1023" s="10"/>
      <c r="H1023" s="10"/>
      <c r="I1023" s="10"/>
      <c r="J1023" s="10"/>
      <c r="K1023" s="10"/>
      <c r="L1023" s="10"/>
      <c r="M1023" s="10"/>
      <c r="N1023" s="10"/>
      <c r="O1023" s="10"/>
      <c r="P1023" s="10"/>
      <c r="Q1023" s="11"/>
      <c r="R1023" s="10"/>
      <c r="S1023" s="11"/>
      <c r="T1023" s="12"/>
      <c r="U1023" s="12"/>
      <c r="V1023" s="12"/>
    </row>
    <row r="1024" spans="2:22" ht="15.75" customHeight="1" x14ac:dyDescent="0.3">
      <c r="B1024" s="10"/>
      <c r="C1024" s="10"/>
      <c r="D1024" s="10"/>
      <c r="E1024" s="10"/>
      <c r="F1024" s="10"/>
      <c r="G1024" s="10"/>
      <c r="H1024" s="10"/>
      <c r="I1024" s="10"/>
      <c r="J1024" s="10"/>
      <c r="K1024" s="10"/>
      <c r="L1024" s="10"/>
      <c r="M1024" s="10"/>
      <c r="N1024" s="10"/>
      <c r="O1024" s="10"/>
      <c r="P1024" s="10"/>
      <c r="Q1024" s="11"/>
      <c r="R1024" s="10"/>
      <c r="S1024" s="11"/>
      <c r="T1024" s="12"/>
      <c r="U1024" s="12"/>
      <c r="V1024" s="12"/>
    </row>
    <row r="1025" spans="2:22" ht="15.75" customHeight="1" x14ac:dyDescent="0.3">
      <c r="B1025" s="10"/>
      <c r="C1025" s="10"/>
      <c r="D1025" s="10"/>
      <c r="E1025" s="10"/>
      <c r="F1025" s="10"/>
      <c r="G1025" s="10"/>
      <c r="H1025" s="10"/>
      <c r="I1025" s="10"/>
      <c r="J1025" s="10"/>
      <c r="K1025" s="10"/>
      <c r="L1025" s="10"/>
      <c r="M1025" s="10"/>
      <c r="N1025" s="10"/>
      <c r="O1025" s="10"/>
      <c r="P1025" s="10"/>
      <c r="Q1025" s="11"/>
      <c r="R1025" s="10"/>
      <c r="S1025" s="11"/>
      <c r="T1025" s="12"/>
      <c r="U1025" s="12"/>
      <c r="V1025" s="12"/>
    </row>
    <row r="1026" spans="2:22" ht="15.75" customHeight="1" x14ac:dyDescent="0.3">
      <c r="B1026" s="10"/>
      <c r="C1026" s="10"/>
      <c r="D1026" s="10"/>
      <c r="E1026" s="10"/>
      <c r="F1026" s="10"/>
      <c r="G1026" s="10"/>
      <c r="H1026" s="10"/>
      <c r="I1026" s="10"/>
      <c r="J1026" s="10"/>
      <c r="K1026" s="10"/>
      <c r="L1026" s="10"/>
      <c r="M1026" s="10"/>
      <c r="N1026" s="10"/>
      <c r="O1026" s="10"/>
      <c r="P1026" s="10"/>
      <c r="Q1026" s="11"/>
      <c r="R1026" s="10"/>
      <c r="S1026" s="11"/>
      <c r="T1026" s="12"/>
      <c r="U1026" s="12"/>
      <c r="V1026" s="12"/>
    </row>
    <row r="1027" spans="2:22" ht="15.75" customHeight="1" x14ac:dyDescent="0.3">
      <c r="B1027" s="10"/>
      <c r="C1027" s="10"/>
      <c r="D1027" s="10"/>
      <c r="E1027" s="10"/>
      <c r="F1027" s="10"/>
      <c r="G1027" s="10"/>
      <c r="H1027" s="10"/>
      <c r="I1027" s="10"/>
      <c r="J1027" s="10"/>
      <c r="K1027" s="10"/>
      <c r="L1027" s="10"/>
      <c r="M1027" s="10"/>
      <c r="N1027" s="10"/>
      <c r="O1027" s="10"/>
      <c r="P1027" s="10"/>
      <c r="Q1027" s="11"/>
      <c r="R1027" s="10"/>
      <c r="S1027" s="11"/>
      <c r="T1027" s="12"/>
      <c r="U1027" s="12"/>
      <c r="V1027" s="12"/>
    </row>
    <row r="1028" spans="2:22" ht="15.75" customHeight="1" x14ac:dyDescent="0.3">
      <c r="B1028" s="10"/>
      <c r="C1028" s="10"/>
      <c r="D1028" s="10"/>
      <c r="E1028" s="10"/>
      <c r="F1028" s="10"/>
      <c r="G1028" s="10"/>
      <c r="H1028" s="10"/>
      <c r="I1028" s="10"/>
      <c r="J1028" s="10"/>
      <c r="K1028" s="10"/>
      <c r="L1028" s="10"/>
      <c r="M1028" s="10"/>
      <c r="N1028" s="10"/>
      <c r="O1028" s="10"/>
      <c r="P1028" s="10"/>
      <c r="Q1028" s="11"/>
      <c r="R1028" s="10"/>
      <c r="S1028" s="11"/>
      <c r="T1028" s="12"/>
      <c r="U1028" s="12"/>
      <c r="V1028" s="12"/>
    </row>
    <row r="1029" spans="2:22" ht="15.75" customHeight="1" x14ac:dyDescent="0.3">
      <c r="B1029" s="10"/>
      <c r="C1029" s="10"/>
      <c r="D1029" s="10"/>
      <c r="E1029" s="10"/>
      <c r="F1029" s="10"/>
      <c r="G1029" s="10"/>
      <c r="H1029" s="10"/>
      <c r="I1029" s="10"/>
      <c r="J1029" s="10"/>
      <c r="K1029" s="10"/>
      <c r="L1029" s="10"/>
      <c r="M1029" s="10"/>
      <c r="N1029" s="10"/>
      <c r="O1029" s="10"/>
      <c r="P1029" s="10"/>
      <c r="Q1029" s="11"/>
      <c r="R1029" s="10"/>
      <c r="S1029" s="11"/>
      <c r="T1029" s="12"/>
      <c r="U1029" s="12"/>
      <c r="V1029" s="12"/>
    </row>
    <row r="1030" spans="2:22" ht="15.75" customHeight="1" x14ac:dyDescent="0.3">
      <c r="B1030" s="10"/>
      <c r="C1030" s="10"/>
      <c r="D1030" s="10"/>
      <c r="E1030" s="10"/>
      <c r="F1030" s="10"/>
      <c r="G1030" s="10"/>
      <c r="H1030" s="10"/>
      <c r="I1030" s="10"/>
      <c r="J1030" s="10"/>
      <c r="K1030" s="10"/>
      <c r="L1030" s="10"/>
      <c r="M1030" s="10"/>
      <c r="N1030" s="10"/>
      <c r="O1030" s="10"/>
      <c r="P1030" s="10"/>
      <c r="Q1030" s="11"/>
      <c r="R1030" s="10"/>
      <c r="S1030" s="11"/>
      <c r="T1030" s="12"/>
      <c r="U1030" s="12"/>
      <c r="V1030" s="12"/>
    </row>
    <row r="1031" spans="2:22" ht="15.75" customHeight="1" x14ac:dyDescent="0.3">
      <c r="B1031" s="10"/>
      <c r="C1031" s="10"/>
      <c r="D1031" s="10"/>
      <c r="E1031" s="10"/>
      <c r="F1031" s="10"/>
      <c r="G1031" s="10"/>
      <c r="H1031" s="10"/>
      <c r="I1031" s="10"/>
      <c r="J1031" s="10"/>
      <c r="K1031" s="10"/>
      <c r="L1031" s="10"/>
      <c r="M1031" s="10"/>
      <c r="N1031" s="10"/>
      <c r="O1031" s="10"/>
      <c r="P1031" s="10"/>
      <c r="Q1031" s="11"/>
      <c r="R1031" s="10"/>
      <c r="S1031" s="11"/>
      <c r="T1031" s="12"/>
      <c r="U1031" s="12"/>
      <c r="V1031" s="12"/>
    </row>
    <row r="1032" spans="2:22" ht="15.75" customHeight="1" x14ac:dyDescent="0.3">
      <c r="B1032" s="10"/>
      <c r="C1032" s="10"/>
      <c r="D1032" s="10"/>
      <c r="E1032" s="10"/>
      <c r="F1032" s="10"/>
      <c r="G1032" s="10"/>
      <c r="H1032" s="10"/>
      <c r="I1032" s="10"/>
      <c r="J1032" s="10"/>
      <c r="K1032" s="10"/>
      <c r="L1032" s="10"/>
      <c r="M1032" s="10"/>
      <c r="N1032" s="10"/>
      <c r="O1032" s="10"/>
      <c r="P1032" s="10"/>
      <c r="Q1032" s="11"/>
      <c r="R1032" s="10"/>
      <c r="S1032" s="11"/>
      <c r="T1032" s="12"/>
      <c r="U1032" s="12"/>
      <c r="V1032" s="12"/>
    </row>
    <row r="1033" spans="2:22" ht="15.75" customHeight="1" x14ac:dyDescent="0.3">
      <c r="B1033" s="10"/>
      <c r="C1033" s="10"/>
      <c r="D1033" s="10"/>
      <c r="E1033" s="10"/>
      <c r="F1033" s="10"/>
      <c r="G1033" s="10"/>
      <c r="H1033" s="10"/>
      <c r="I1033" s="10"/>
      <c r="J1033" s="10"/>
      <c r="K1033" s="10"/>
      <c r="L1033" s="10"/>
      <c r="M1033" s="10"/>
      <c r="N1033" s="10"/>
      <c r="O1033" s="10"/>
      <c r="P1033" s="10"/>
      <c r="Q1033" s="11"/>
      <c r="R1033" s="10"/>
      <c r="S1033" s="11"/>
      <c r="T1033" s="12"/>
      <c r="U1033" s="12"/>
      <c r="V1033" s="12"/>
    </row>
    <row r="1034" spans="2:22" ht="15.75" customHeight="1" x14ac:dyDescent="0.3">
      <c r="B1034" s="10"/>
      <c r="C1034" s="10"/>
      <c r="D1034" s="10"/>
      <c r="E1034" s="10"/>
      <c r="F1034" s="10"/>
      <c r="G1034" s="10"/>
      <c r="H1034" s="10"/>
      <c r="I1034" s="10"/>
      <c r="J1034" s="10"/>
      <c r="K1034" s="10"/>
      <c r="L1034" s="10"/>
      <c r="M1034" s="10"/>
      <c r="N1034" s="10"/>
      <c r="O1034" s="10"/>
      <c r="P1034" s="10"/>
      <c r="Q1034" s="11"/>
      <c r="R1034" s="10"/>
      <c r="S1034" s="11"/>
      <c r="T1034" s="12"/>
      <c r="U1034" s="12"/>
      <c r="V1034" s="12"/>
    </row>
    <row r="1035" spans="2:22" ht="15.75" customHeight="1" x14ac:dyDescent="0.3">
      <c r="B1035" s="10"/>
      <c r="C1035" s="10"/>
      <c r="D1035" s="10"/>
      <c r="E1035" s="10"/>
      <c r="F1035" s="10"/>
      <c r="G1035" s="10"/>
      <c r="H1035" s="10"/>
      <c r="I1035" s="10"/>
      <c r="J1035" s="10"/>
      <c r="K1035" s="10"/>
      <c r="L1035" s="10"/>
      <c r="M1035" s="10"/>
      <c r="N1035" s="10"/>
      <c r="O1035" s="10"/>
      <c r="P1035" s="10"/>
      <c r="Q1035" s="11"/>
      <c r="R1035" s="10"/>
      <c r="S1035" s="11"/>
      <c r="T1035" s="12"/>
      <c r="U1035" s="12"/>
      <c r="V1035" s="12"/>
    </row>
    <row r="1036" spans="2:22" ht="15.75" customHeight="1" x14ac:dyDescent="0.3">
      <c r="B1036" s="10"/>
      <c r="C1036" s="10"/>
      <c r="D1036" s="10"/>
      <c r="E1036" s="10"/>
      <c r="F1036" s="10"/>
      <c r="G1036" s="10"/>
      <c r="H1036" s="10"/>
      <c r="I1036" s="10"/>
      <c r="J1036" s="10"/>
      <c r="K1036" s="10"/>
      <c r="L1036" s="10"/>
      <c r="M1036" s="10"/>
      <c r="N1036" s="10"/>
      <c r="O1036" s="10"/>
      <c r="P1036" s="10"/>
      <c r="Q1036" s="11"/>
      <c r="R1036" s="10"/>
      <c r="S1036" s="11"/>
      <c r="T1036" s="12"/>
      <c r="U1036" s="12"/>
      <c r="V1036" s="12"/>
    </row>
    <row r="1037" spans="2:22" ht="15.75" customHeight="1" x14ac:dyDescent="0.3">
      <c r="B1037" s="10"/>
      <c r="C1037" s="10"/>
      <c r="D1037" s="10"/>
      <c r="E1037" s="10"/>
      <c r="F1037" s="10"/>
      <c r="G1037" s="10"/>
      <c r="H1037" s="10"/>
      <c r="I1037" s="10"/>
      <c r="J1037" s="10"/>
      <c r="K1037" s="10"/>
      <c r="L1037" s="10"/>
      <c r="M1037" s="10"/>
      <c r="N1037" s="10"/>
      <c r="O1037" s="10"/>
      <c r="P1037" s="10"/>
      <c r="Q1037" s="11"/>
      <c r="R1037" s="10"/>
      <c r="S1037" s="11"/>
      <c r="T1037" s="12"/>
      <c r="U1037" s="12"/>
      <c r="V1037" s="12"/>
    </row>
    <row r="1038" spans="2:22" ht="15.75" customHeight="1" x14ac:dyDescent="0.3">
      <c r="B1038" s="10"/>
      <c r="C1038" s="10"/>
      <c r="D1038" s="10"/>
      <c r="E1038" s="10"/>
      <c r="F1038" s="10"/>
      <c r="G1038" s="10"/>
      <c r="H1038" s="10"/>
      <c r="I1038" s="10"/>
      <c r="J1038" s="10"/>
      <c r="K1038" s="10"/>
      <c r="L1038" s="10"/>
      <c r="M1038" s="10"/>
      <c r="N1038" s="10"/>
      <c r="O1038" s="10"/>
      <c r="P1038" s="10"/>
      <c r="Q1038" s="11"/>
      <c r="R1038" s="10"/>
      <c r="S1038" s="11"/>
      <c r="T1038" s="12"/>
      <c r="U1038" s="12"/>
      <c r="V1038" s="12"/>
    </row>
    <row r="1039" spans="2:22" ht="15.75" customHeight="1" x14ac:dyDescent="0.3">
      <c r="B1039" s="10"/>
      <c r="C1039" s="10"/>
      <c r="D1039" s="10"/>
      <c r="E1039" s="10"/>
      <c r="F1039" s="10"/>
      <c r="G1039" s="10"/>
      <c r="H1039" s="10"/>
      <c r="I1039" s="10"/>
      <c r="J1039" s="10"/>
      <c r="K1039" s="10"/>
      <c r="L1039" s="10"/>
      <c r="M1039" s="10"/>
      <c r="N1039" s="10"/>
      <c r="O1039" s="10"/>
      <c r="P1039" s="10"/>
      <c r="Q1039" s="11"/>
      <c r="R1039" s="10"/>
      <c r="S1039" s="11"/>
      <c r="T1039" s="12"/>
      <c r="U1039" s="12"/>
      <c r="V1039" s="12"/>
    </row>
    <row r="1040" spans="2:22" ht="15.75" customHeight="1" x14ac:dyDescent="0.3">
      <c r="B1040" s="10"/>
      <c r="C1040" s="10"/>
      <c r="D1040" s="10"/>
      <c r="E1040" s="10"/>
      <c r="F1040" s="10"/>
      <c r="G1040" s="10"/>
      <c r="H1040" s="10"/>
      <c r="I1040" s="10"/>
      <c r="J1040" s="10"/>
      <c r="K1040" s="10"/>
      <c r="L1040" s="10"/>
      <c r="M1040" s="10"/>
      <c r="N1040" s="10"/>
      <c r="O1040" s="10"/>
      <c r="P1040" s="10"/>
      <c r="Q1040" s="11"/>
      <c r="R1040" s="10"/>
      <c r="S1040" s="11"/>
      <c r="T1040" s="12"/>
      <c r="U1040" s="12"/>
      <c r="V1040" s="12"/>
    </row>
    <row r="1041" spans="2:22" ht="15.75" customHeight="1" x14ac:dyDescent="0.3">
      <c r="B1041" s="10"/>
      <c r="C1041" s="10"/>
      <c r="D1041" s="10"/>
      <c r="E1041" s="10"/>
      <c r="F1041" s="10"/>
      <c r="G1041" s="10"/>
      <c r="H1041" s="10"/>
      <c r="I1041" s="10"/>
      <c r="J1041" s="10"/>
      <c r="K1041" s="10"/>
      <c r="L1041" s="10"/>
      <c r="M1041" s="10"/>
      <c r="N1041" s="10"/>
      <c r="O1041" s="10"/>
      <c r="P1041" s="10"/>
      <c r="Q1041" s="11"/>
      <c r="R1041" s="10"/>
      <c r="S1041" s="11"/>
      <c r="T1041" s="12"/>
      <c r="U1041" s="12"/>
      <c r="V1041" s="12"/>
    </row>
    <row r="1042" spans="2:22" ht="15.75" customHeight="1" x14ac:dyDescent="0.3">
      <c r="B1042" s="10"/>
      <c r="C1042" s="10"/>
      <c r="D1042" s="10"/>
      <c r="E1042" s="10"/>
      <c r="F1042" s="10"/>
      <c r="G1042" s="10"/>
      <c r="H1042" s="10"/>
      <c r="I1042" s="10"/>
      <c r="J1042" s="10"/>
      <c r="K1042" s="10"/>
      <c r="L1042" s="10"/>
      <c r="M1042" s="10"/>
      <c r="N1042" s="10"/>
      <c r="O1042" s="10"/>
      <c r="P1042" s="10"/>
      <c r="Q1042" s="11"/>
      <c r="R1042" s="10"/>
      <c r="S1042" s="11"/>
      <c r="T1042" s="12"/>
      <c r="U1042" s="12"/>
      <c r="V1042" s="12"/>
    </row>
  </sheetData>
  <mergeCells count="4">
    <mergeCell ref="Y16:Y19"/>
    <mergeCell ref="Y20:Y23"/>
    <mergeCell ref="Y24:Y27"/>
    <mergeCell ref="Y28:Y31"/>
  </mergeCells>
  <conditionalFormatting sqref="Y16 Y20 Y24 Y28">
    <cfRule type="colorScale" priority="1">
      <colorScale>
        <cfvo type="min"/>
        <cfvo type="percentile" val="50"/>
        <cfvo type="max"/>
        <color rgb="FFF8696B"/>
        <color rgb="FFFCFCFF"/>
        <color rgb="FF5A8AC6"/>
      </colorScale>
    </cfRule>
  </conditionalFormatting>
  <conditionalFormatting sqref="Y16">
    <cfRule type="colorScale" priority="2">
      <colorScale>
        <cfvo type="min"/>
        <cfvo type="percentile" val="50"/>
        <cfvo type="max"/>
        <color rgb="FFF8696B"/>
        <color rgb="FFFFEB84"/>
        <color rgb="FF63BE7B"/>
      </colorScale>
    </cfRule>
  </conditionalFormatting>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A4FC6-41D0-46AB-9502-469E3D1F17AC}">
  <sheetPr>
    <tabColor rgb="FF00B050"/>
  </sheetPr>
  <dimension ref="A3:B22"/>
  <sheetViews>
    <sheetView topLeftCell="A4" workbookViewId="0">
      <selection activeCell="A18" sqref="A18:B22"/>
    </sheetView>
  </sheetViews>
  <sheetFormatPr defaultRowHeight="14.4" x14ac:dyDescent="0.3"/>
  <cols>
    <col min="1" max="1" width="16.21875" bestFit="1" customWidth="1"/>
    <col min="2" max="2" width="19.21875" bestFit="1" customWidth="1"/>
    <col min="4" max="4" width="16.21875" bestFit="1" customWidth="1"/>
    <col min="5" max="5" width="19.21875" bestFit="1" customWidth="1"/>
  </cols>
  <sheetData>
    <row r="3" spans="1:2" x14ac:dyDescent="0.3">
      <c r="A3" s="83" t="s">
        <v>2250</v>
      </c>
      <c r="B3" t="s">
        <v>2253</v>
      </c>
    </row>
    <row r="4" spans="1:2" x14ac:dyDescent="0.3">
      <c r="A4" s="84" t="s">
        <v>2252</v>
      </c>
      <c r="B4" s="85">
        <v>2016931397.73</v>
      </c>
    </row>
    <row r="5" spans="1:2" x14ac:dyDescent="0.3">
      <c r="A5" s="84" t="s">
        <v>2251</v>
      </c>
      <c r="B5" s="85">
        <v>2016931397.73</v>
      </c>
    </row>
    <row r="11" spans="1:2" x14ac:dyDescent="0.3">
      <c r="A11" s="83" t="s">
        <v>2250</v>
      </c>
      <c r="B11" t="s">
        <v>2253</v>
      </c>
    </row>
    <row r="12" spans="1:2" x14ac:dyDescent="0.3">
      <c r="A12" s="84" t="s">
        <v>87</v>
      </c>
      <c r="B12" s="85">
        <v>215664784.5</v>
      </c>
    </row>
    <row r="13" spans="1:2" x14ac:dyDescent="0.3">
      <c r="A13" s="84" t="s">
        <v>72</v>
      </c>
      <c r="B13" s="85">
        <v>783349373.73000002</v>
      </c>
    </row>
    <row r="14" spans="1:2" x14ac:dyDescent="0.3">
      <c r="A14" s="84" t="s">
        <v>55</v>
      </c>
      <c r="B14" s="85">
        <v>308404020</v>
      </c>
    </row>
    <row r="15" spans="1:2" x14ac:dyDescent="0.3">
      <c r="A15" s="84" t="s">
        <v>106</v>
      </c>
      <c r="B15" s="85">
        <v>709513219.5</v>
      </c>
    </row>
    <row r="16" spans="1:2" x14ac:dyDescent="0.3">
      <c r="A16" s="84" t="s">
        <v>2251</v>
      </c>
      <c r="B16" s="85">
        <v>2016931397.73</v>
      </c>
    </row>
    <row r="18" spans="1:2" x14ac:dyDescent="0.3">
      <c r="A18" s="83" t="s">
        <v>2250</v>
      </c>
      <c r="B18" t="s">
        <v>2253</v>
      </c>
    </row>
    <row r="19" spans="1:2" x14ac:dyDescent="0.3">
      <c r="A19" s="84" t="s">
        <v>253</v>
      </c>
      <c r="B19" s="85">
        <v>90576011.999999985</v>
      </c>
    </row>
    <row r="20" spans="1:2" x14ac:dyDescent="0.3">
      <c r="A20" s="84" t="s">
        <v>59</v>
      </c>
      <c r="B20" s="85">
        <v>661483965</v>
      </c>
    </row>
    <row r="21" spans="1:2" x14ac:dyDescent="0.3">
      <c r="A21" s="84" t="s">
        <v>81</v>
      </c>
      <c r="B21" s="85">
        <v>1264871420.73</v>
      </c>
    </row>
    <row r="22" spans="1:2" x14ac:dyDescent="0.3">
      <c r="A22" s="84" t="s">
        <v>2251</v>
      </c>
      <c r="B22" s="85">
        <v>2016931397.73</v>
      </c>
    </row>
  </sheetData>
  <pageMargins left="0.7" right="0.7" top="0.75" bottom="0.75" header="0.3" footer="0.3"/>
  <pageSetup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B664E-D4A0-4273-8CD4-23BF3B0283F2}">
  <sheetPr>
    <tabColor rgb="FF00B0F0"/>
  </sheetPr>
  <dimension ref="A1"/>
  <sheetViews>
    <sheetView zoomScale="80" zoomScaleNormal="80" workbookViewId="0">
      <selection activeCell="R14" sqref="R1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sheetPr>
  <dimension ref="A1:B1000"/>
  <sheetViews>
    <sheetView topLeftCell="A10" workbookViewId="0">
      <selection activeCell="A24" sqref="A24"/>
    </sheetView>
  </sheetViews>
  <sheetFormatPr defaultColWidth="14.44140625" defaultRowHeight="15" customHeight="1" x14ac:dyDescent="0.3"/>
  <cols>
    <col min="1" max="1" width="17.33203125" style="78" bestFit="1" customWidth="1"/>
    <col min="2" max="26" width="8.6640625" style="78" customWidth="1"/>
    <col min="27" max="16384" width="14.44140625" style="78"/>
  </cols>
  <sheetData>
    <row r="1" spans="1:2" ht="15" customHeight="1" x14ac:dyDescent="0.3">
      <c r="A1" s="78" t="s">
        <v>2235</v>
      </c>
    </row>
    <row r="2" spans="1:2" ht="14.4" x14ac:dyDescent="0.3"/>
    <row r="3" spans="1:2" ht="14.4" x14ac:dyDescent="0.3">
      <c r="A3" s="78" t="s">
        <v>2236</v>
      </c>
    </row>
    <row r="5" spans="1:2" ht="14.4" x14ac:dyDescent="0.3">
      <c r="A5" s="78" t="s">
        <v>2237</v>
      </c>
    </row>
    <row r="7" spans="1:2" ht="14.4" x14ac:dyDescent="0.3">
      <c r="A7" s="78" t="s">
        <v>2238</v>
      </c>
    </row>
    <row r="8" spans="1:2" ht="14.4" x14ac:dyDescent="0.3"/>
    <row r="9" spans="1:2" ht="15" customHeight="1" x14ac:dyDescent="0.3">
      <c r="A9" s="78" t="s">
        <v>2239</v>
      </c>
    </row>
    <row r="11" spans="1:2" ht="14.4" x14ac:dyDescent="0.3">
      <c r="A11" s="78" t="s">
        <v>2240</v>
      </c>
    </row>
    <row r="12" spans="1:2" ht="14.4" x14ac:dyDescent="0.3">
      <c r="A12" s="78" t="s">
        <v>2118</v>
      </c>
      <c r="B12" s="77" t="s">
        <v>92</v>
      </c>
    </row>
    <row r="13" spans="1:2" ht="14.4" x14ac:dyDescent="0.3">
      <c r="A13" s="78" t="s">
        <v>2119</v>
      </c>
      <c r="B13" s="77" t="s">
        <v>2106</v>
      </c>
    </row>
    <row r="14" spans="1:2" ht="14.4" x14ac:dyDescent="0.3">
      <c r="A14" s="78" t="s">
        <v>2120</v>
      </c>
      <c r="B14" s="77" t="s">
        <v>57</v>
      </c>
    </row>
    <row r="15" spans="1:2" ht="14.4" x14ac:dyDescent="0.3">
      <c r="A15" s="78" t="s">
        <v>2121</v>
      </c>
      <c r="B15" s="77" t="s">
        <v>2122</v>
      </c>
    </row>
    <row r="17" spans="1:2" ht="15" customHeight="1" x14ac:dyDescent="0.3">
      <c r="A17" s="78" t="s">
        <v>2108</v>
      </c>
    </row>
    <row r="18" spans="1:2" ht="15" customHeight="1" x14ac:dyDescent="0.3">
      <c r="A18" s="78" t="b">
        <v>1</v>
      </c>
      <c r="B18" s="77" t="s">
        <v>2151</v>
      </c>
    </row>
    <row r="19" spans="1:2" ht="15" customHeight="1" x14ac:dyDescent="0.3">
      <c r="A19" s="78" t="b">
        <v>0</v>
      </c>
      <c r="B19" s="77" t="s">
        <v>2152</v>
      </c>
    </row>
    <row r="21" spans="1:2" ht="15.75" customHeight="1" x14ac:dyDescent="0.3"/>
    <row r="22" spans="1:2" ht="15.75" customHeight="1" x14ac:dyDescent="0.3">
      <c r="A22" s="78" t="s">
        <v>2241</v>
      </c>
    </row>
    <row r="23" spans="1:2" ht="15.75" customHeight="1" x14ac:dyDescent="0.3"/>
    <row r="24" spans="1:2" ht="15.75" customHeight="1" x14ac:dyDescent="0.3">
      <c r="A24" s="78" t="s">
        <v>2242</v>
      </c>
    </row>
    <row r="25" spans="1:2" ht="15.75" customHeight="1" x14ac:dyDescent="0.3"/>
    <row r="26" spans="1:2" ht="15.75" customHeight="1" x14ac:dyDescent="0.3">
      <c r="A26" s="78" t="s">
        <v>2243</v>
      </c>
    </row>
    <row r="27" spans="1:2" ht="15.75" customHeight="1" x14ac:dyDescent="0.3"/>
    <row r="28" spans="1:2" ht="15.75" customHeight="1" x14ac:dyDescent="0.3"/>
    <row r="29" spans="1:2" ht="15.75" customHeight="1" x14ac:dyDescent="0.3"/>
    <row r="30" spans="1:2" ht="15.75" customHeight="1" x14ac:dyDescent="0.3"/>
    <row r="31" spans="1:2" ht="15.75" customHeight="1" x14ac:dyDescent="0.3"/>
    <row r="32" spans="1: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2060"/>
  </sheetPr>
  <dimension ref="A1:Z51"/>
  <sheetViews>
    <sheetView topLeftCell="A28" workbookViewId="0">
      <selection activeCell="H37" sqref="H37"/>
    </sheetView>
  </sheetViews>
  <sheetFormatPr defaultRowHeight="14.4" x14ac:dyDescent="0.3"/>
  <cols>
    <col min="1" max="1" width="11.44140625" bestFit="1" customWidth="1"/>
    <col min="2" max="3" width="16.5546875" bestFit="1" customWidth="1"/>
    <col min="4" max="4" width="28.88671875" bestFit="1" customWidth="1"/>
    <col min="5" max="5" width="9.33203125" bestFit="1" customWidth="1"/>
    <col min="6" max="6" width="11.5546875" bestFit="1" customWidth="1"/>
    <col min="7" max="7" width="16.6640625" bestFit="1" customWidth="1"/>
    <col min="8" max="8" width="13.44140625" bestFit="1" customWidth="1"/>
    <col min="9" max="9" width="12.6640625" bestFit="1" customWidth="1"/>
  </cols>
  <sheetData>
    <row r="1" spans="1:10" x14ac:dyDescent="0.3">
      <c r="F1" s="37" t="s">
        <v>2156</v>
      </c>
    </row>
    <row r="2" spans="1:10" x14ac:dyDescent="0.3">
      <c r="A2" s="42" t="s">
        <v>2216</v>
      </c>
      <c r="B2" s="42" t="s">
        <v>2153</v>
      </c>
      <c r="C2" s="42" t="s">
        <v>2154</v>
      </c>
      <c r="D2" s="42" t="s">
        <v>1928</v>
      </c>
      <c r="E2" s="42"/>
      <c r="F2" s="42" t="s">
        <v>2178</v>
      </c>
      <c r="G2" s="42" t="s">
        <v>2155</v>
      </c>
    </row>
    <row r="3" spans="1:10" x14ac:dyDescent="0.3">
      <c r="A3" s="37" t="s">
        <v>1935</v>
      </c>
      <c r="B3" t="str">
        <f>HLOOKUP(A3,$F$26:$Z$27,2,FALSE)</f>
        <v>Raina Aryani</v>
      </c>
      <c r="C3" t="str">
        <f>VLOOKUP(A3,$F$2:$G$22,2,FALSE)</f>
        <v>Raina Aryani</v>
      </c>
      <c r="D3" t="str">
        <f>VLOOKUP(A3,Employee!$A$3:$E$47,5,TRUE)</f>
        <v>raina.aryani-e@ubd.ac.id</v>
      </c>
      <c r="F3" s="9" t="s">
        <v>1935</v>
      </c>
      <c r="G3" s="37" t="s">
        <v>2157</v>
      </c>
      <c r="J3" s="9"/>
    </row>
    <row r="4" spans="1:10" x14ac:dyDescent="0.3">
      <c r="A4" s="37" t="s">
        <v>1945</v>
      </c>
      <c r="B4" t="str">
        <f t="shared" ref="B4:B27" si="0">HLOOKUP(A4,$F$26:$Z$27,2,FALSE)</f>
        <v>Karen Riyanti</v>
      </c>
      <c r="C4" t="str">
        <f t="shared" ref="C4:C27" si="1">VLOOKUP(A4,$F$2:$G$22,2,FALSE)</f>
        <v>Karen Riyanti</v>
      </c>
      <c r="D4" t="str">
        <f>VLOOKUP(A4,Employee!$A$3:$E$47,5,TRUE)</f>
        <v>karen.riyanti-e@ubd.ac.id</v>
      </c>
      <c r="F4" s="9" t="s">
        <v>1940</v>
      </c>
      <c r="G4" s="37" t="s">
        <v>2158</v>
      </c>
      <c r="J4" s="9"/>
    </row>
    <row r="5" spans="1:10" x14ac:dyDescent="0.3">
      <c r="A5" s="37" t="s">
        <v>1940</v>
      </c>
      <c r="B5" t="str">
        <f t="shared" si="0"/>
        <v>Tari Anggraini</v>
      </c>
      <c r="C5" t="str">
        <f t="shared" si="1"/>
        <v>Tari Anggraini</v>
      </c>
      <c r="D5" t="str">
        <f>VLOOKUP(A5,Employee!$A$3:$E$47,5,TRUE)</f>
        <v>tari.anggraini-e@ubd.ac.id</v>
      </c>
      <c r="F5" s="9" t="s">
        <v>1945</v>
      </c>
      <c r="G5" s="37" t="s">
        <v>2159</v>
      </c>
      <c r="J5" s="9"/>
    </row>
    <row r="6" spans="1:10" x14ac:dyDescent="0.3">
      <c r="A6" s="37" t="s">
        <v>1970</v>
      </c>
      <c r="B6" t="str">
        <f t="shared" si="0"/>
        <v>Aurora Anggraini</v>
      </c>
      <c r="C6" t="str">
        <f t="shared" si="1"/>
        <v>Aurora Anggraini</v>
      </c>
      <c r="D6" t="str">
        <f>VLOOKUP(A6,Employee!$A$3:$E$47,5,TRUE)</f>
        <v>aurora.anggraini-e@ubd.ac.id</v>
      </c>
      <c r="F6" s="9" t="s">
        <v>1950</v>
      </c>
      <c r="G6" s="37" t="s">
        <v>2160</v>
      </c>
      <c r="J6" s="9"/>
    </row>
    <row r="7" spans="1:10" x14ac:dyDescent="0.3">
      <c r="A7" s="37" t="s">
        <v>2011</v>
      </c>
      <c r="B7" t="str">
        <f t="shared" si="0"/>
        <v>Eja Widodo</v>
      </c>
      <c r="C7" t="str">
        <f t="shared" si="1"/>
        <v>Eja Widodo</v>
      </c>
      <c r="D7" t="str">
        <f>VLOOKUP(A7,Employee!$A$3:$E$47,5,TRUE)</f>
        <v>eja.widodo-e@ubd.ac.id</v>
      </c>
      <c r="F7" s="9" t="s">
        <v>1953</v>
      </c>
      <c r="G7" s="37" t="s">
        <v>2161</v>
      </c>
      <c r="J7" s="9"/>
    </row>
    <row r="8" spans="1:10" x14ac:dyDescent="0.3">
      <c r="A8" s="37" t="s">
        <v>1950</v>
      </c>
      <c r="B8" t="str">
        <f t="shared" si="0"/>
        <v>Titin Aryani</v>
      </c>
      <c r="C8" t="str">
        <f t="shared" si="1"/>
        <v>Titin Aryani</v>
      </c>
      <c r="D8" t="str">
        <f>VLOOKUP(A8,Employee!$A$3:$E$47,5,TRUE)</f>
        <v>titin.aryani-e@ubd.ac.id</v>
      </c>
      <c r="F8" s="9" t="s">
        <v>1958</v>
      </c>
      <c r="G8" s="37" t="s">
        <v>2162</v>
      </c>
      <c r="J8" s="9"/>
    </row>
    <row r="9" spans="1:10" x14ac:dyDescent="0.3">
      <c r="A9" s="37" t="s">
        <v>1953</v>
      </c>
      <c r="B9" t="str">
        <f t="shared" si="0"/>
        <v>Ilsa Utami</v>
      </c>
      <c r="C9" t="str">
        <f t="shared" si="1"/>
        <v>Ilsa Utami</v>
      </c>
      <c r="D9" t="str">
        <f>VLOOKUP(A9,Employee!$A$3:$E$47,5,TRUE)</f>
        <v>ilsa.utami-e@ubd.ac.id</v>
      </c>
      <c r="F9" s="9" t="s">
        <v>1963</v>
      </c>
      <c r="G9" s="37" t="s">
        <v>2163</v>
      </c>
      <c r="J9" s="9"/>
    </row>
    <row r="10" spans="1:10" x14ac:dyDescent="0.3">
      <c r="A10" s="37" t="s">
        <v>1958</v>
      </c>
      <c r="B10" t="str">
        <f t="shared" si="0"/>
        <v>Jessica Hariyah</v>
      </c>
      <c r="C10" t="str">
        <f t="shared" si="1"/>
        <v>Jessica Hariyah</v>
      </c>
      <c r="D10" t="str">
        <f>VLOOKUP(A10,Employee!$A$3:$E$47,5,TRUE)</f>
        <v>jessica.hariyah-e@ubd.ac.id</v>
      </c>
      <c r="F10" s="9" t="s">
        <v>1967</v>
      </c>
      <c r="G10" s="37" t="s">
        <v>2164</v>
      </c>
      <c r="J10" s="9"/>
    </row>
    <row r="11" spans="1:10" x14ac:dyDescent="0.3">
      <c r="A11" s="37" t="s">
        <v>1963</v>
      </c>
      <c r="B11" t="str">
        <f t="shared" si="0"/>
        <v>Almira Hasanah</v>
      </c>
      <c r="C11" t="str">
        <f t="shared" si="1"/>
        <v>Almira Hasanah</v>
      </c>
      <c r="D11" t="str">
        <f>VLOOKUP(A11,Employee!$A$3:$E$47,5,TRUE)</f>
        <v>almira.hasanah-e@ubd.ac.id</v>
      </c>
      <c r="F11" s="9" t="s">
        <v>1970</v>
      </c>
      <c r="G11" s="37" t="s">
        <v>2165</v>
      </c>
      <c r="J11" s="9"/>
    </row>
    <row r="12" spans="1:10" x14ac:dyDescent="0.3">
      <c r="A12" s="37" t="s">
        <v>1967</v>
      </c>
      <c r="B12" t="str">
        <f t="shared" si="0"/>
        <v>Sari Astuti</v>
      </c>
      <c r="C12" t="str">
        <f t="shared" si="1"/>
        <v>Sari Astuti</v>
      </c>
      <c r="D12" t="str">
        <f>VLOOKUP(A12,Employee!$A$3:$E$47,5,TRUE)</f>
        <v>sari.astuti-e@ubd.ac.id</v>
      </c>
      <c r="F12" s="9" t="s">
        <v>1973</v>
      </c>
      <c r="G12" s="37" t="s">
        <v>2166</v>
      </c>
      <c r="J12" s="9"/>
    </row>
    <row r="13" spans="1:10" x14ac:dyDescent="0.3">
      <c r="A13" s="37" t="s">
        <v>1973</v>
      </c>
      <c r="B13" t="str">
        <f t="shared" si="0"/>
        <v>Vivi Andriani</v>
      </c>
      <c r="C13" t="str">
        <f t="shared" si="1"/>
        <v>Vivi Andriani</v>
      </c>
      <c r="D13" t="str">
        <f>VLOOKUP(A13,Employee!$A$3:$E$47,5,TRUE)</f>
        <v>vivi.andriani-e@ubd.ac.id</v>
      </c>
      <c r="F13" s="9" t="s">
        <v>1977</v>
      </c>
      <c r="G13" s="37" t="s">
        <v>2167</v>
      </c>
      <c r="J13" s="9"/>
    </row>
    <row r="14" spans="1:10" x14ac:dyDescent="0.3">
      <c r="A14" s="37" t="s">
        <v>2007</v>
      </c>
      <c r="B14" t="str">
        <f t="shared" si="0"/>
        <v>Balapati Prasetya</v>
      </c>
      <c r="C14" t="str">
        <f t="shared" si="1"/>
        <v>Balapati Prasetya</v>
      </c>
      <c r="D14" t="str">
        <f>VLOOKUP(A14,Employee!$A$3:$E$47,5,TRUE)</f>
        <v>balapati.prasetya-e@ubd.ac.id</v>
      </c>
      <c r="F14" s="9" t="s">
        <v>1981</v>
      </c>
      <c r="G14" s="37" t="s">
        <v>2168</v>
      </c>
      <c r="J14" s="9"/>
    </row>
    <row r="15" spans="1:10" x14ac:dyDescent="0.3">
      <c r="A15" s="37" t="s">
        <v>2003</v>
      </c>
      <c r="B15" t="str">
        <f t="shared" si="0"/>
        <v>Dimaz Zulkarnain</v>
      </c>
      <c r="C15" t="str">
        <f t="shared" si="1"/>
        <v>Dimaz Zulkarnain</v>
      </c>
      <c r="D15" t="str">
        <f>VLOOKUP(A15,Employee!$A$3:$E$47,5,TRUE)</f>
        <v>dimaz.zulkarnain-e@ubd.ac.id</v>
      </c>
      <c r="F15" s="9" t="s">
        <v>1985</v>
      </c>
      <c r="G15" s="37" t="s">
        <v>2169</v>
      </c>
      <c r="J15" s="9"/>
    </row>
    <row r="16" spans="1:10" x14ac:dyDescent="0.3">
      <c r="A16" s="37" t="s">
        <v>2000</v>
      </c>
      <c r="B16" t="str">
        <f t="shared" si="0"/>
        <v>Sabar Situmorang</v>
      </c>
      <c r="C16" t="str">
        <f t="shared" si="1"/>
        <v>Sabar Situmorang</v>
      </c>
      <c r="D16" t="str">
        <f>VLOOKUP(A16,Employee!$A$3:$E$47,5,TRUE)</f>
        <v>sabar.situmorang-e@ubd.ac.id</v>
      </c>
      <c r="F16" s="9" t="s">
        <v>1988</v>
      </c>
      <c r="G16" s="37" t="s">
        <v>2170</v>
      </c>
      <c r="J16" s="9"/>
    </row>
    <row r="17" spans="1:26" x14ac:dyDescent="0.3">
      <c r="A17" s="37" t="s">
        <v>1996</v>
      </c>
      <c r="B17" t="str">
        <f t="shared" si="0"/>
        <v>Kardi Saptono</v>
      </c>
      <c r="C17" t="str">
        <f t="shared" si="1"/>
        <v>Kardi Saptono</v>
      </c>
      <c r="D17" t="str">
        <f>VLOOKUP(A17,Employee!$A$3:$E$47,5,TRUE)</f>
        <v>kardi.saptono-e@ubd.ac.id</v>
      </c>
      <c r="F17" s="9" t="s">
        <v>1992</v>
      </c>
      <c r="G17" s="37" t="s">
        <v>2171</v>
      </c>
      <c r="J17" s="9"/>
    </row>
    <row r="18" spans="1:26" x14ac:dyDescent="0.3">
      <c r="A18" s="37" t="s">
        <v>1992</v>
      </c>
      <c r="B18" t="str">
        <f t="shared" si="0"/>
        <v>Galar Halim</v>
      </c>
      <c r="C18" t="str">
        <f t="shared" si="1"/>
        <v>Galar Halim</v>
      </c>
      <c r="D18" t="str">
        <f>VLOOKUP(A18,Employee!$A$3:$E$47,5,TRUE)</f>
        <v>galar.halim-e@ubd.ac.id</v>
      </c>
      <c r="F18" s="9" t="s">
        <v>1996</v>
      </c>
      <c r="G18" s="37" t="s">
        <v>2172</v>
      </c>
      <c r="J18" s="9"/>
    </row>
    <row r="19" spans="1:26" x14ac:dyDescent="0.3">
      <c r="A19" s="37" t="s">
        <v>1988</v>
      </c>
      <c r="B19" t="str">
        <f t="shared" si="0"/>
        <v>Harsana Budiman</v>
      </c>
      <c r="C19" t="str">
        <f t="shared" si="1"/>
        <v>Harsana Budiman</v>
      </c>
      <c r="D19" t="str">
        <f>VLOOKUP(A19,Employee!$A$3:$E$47,5,TRUE)</f>
        <v>harsana.budiman-e@ubd.ac.id</v>
      </c>
      <c r="F19" s="9" t="s">
        <v>2000</v>
      </c>
      <c r="G19" s="37" t="s">
        <v>2173</v>
      </c>
      <c r="J19" s="9"/>
    </row>
    <row r="20" spans="1:26" x14ac:dyDescent="0.3">
      <c r="A20" s="37" t="s">
        <v>1977</v>
      </c>
      <c r="B20" t="str">
        <f t="shared" si="0"/>
        <v>Eka Nashiruddin</v>
      </c>
      <c r="C20" t="str">
        <f t="shared" si="1"/>
        <v>Eka Nashiruddin</v>
      </c>
      <c r="D20" t="str">
        <f>VLOOKUP(A20,Employee!$A$3:$E$47,5,TRUE)</f>
        <v>eka.nashiruddin-e@ubd.ac.id</v>
      </c>
      <c r="F20" s="9" t="s">
        <v>2003</v>
      </c>
      <c r="G20" s="37" t="s">
        <v>2174</v>
      </c>
      <c r="J20" s="9"/>
    </row>
    <row r="21" spans="1:26" x14ac:dyDescent="0.3">
      <c r="A21" s="37" t="s">
        <v>1985</v>
      </c>
      <c r="B21" t="str">
        <f t="shared" si="0"/>
        <v>Sidiq Pranowo</v>
      </c>
      <c r="C21" t="str">
        <f t="shared" si="1"/>
        <v>Sidiq Pranowo</v>
      </c>
      <c r="D21" t="str">
        <f>VLOOKUP(A21,Employee!$A$3:$E$47,5,TRUE)</f>
        <v>sidiq.pranowo-e@ubd.ac.id</v>
      </c>
      <c r="F21" s="9" t="s">
        <v>2007</v>
      </c>
      <c r="G21" s="37" t="s">
        <v>2175</v>
      </c>
      <c r="J21" s="9"/>
    </row>
    <row r="22" spans="1:26" x14ac:dyDescent="0.3">
      <c r="A22" s="37" t="s">
        <v>1981</v>
      </c>
      <c r="B22" t="str">
        <f t="shared" si="0"/>
        <v>Adiarja Sirait</v>
      </c>
      <c r="C22" t="str">
        <f t="shared" si="1"/>
        <v>Adiarja Sirait</v>
      </c>
      <c r="D22" t="str">
        <f>VLOOKUP(A22,Employee!$A$3:$E$47,5,TRUE)</f>
        <v>adiarja.sirait-e@ubd.ac.id</v>
      </c>
      <c r="F22" s="9" t="s">
        <v>2011</v>
      </c>
      <c r="G22" s="37" t="s">
        <v>2176</v>
      </c>
      <c r="J22" s="9"/>
    </row>
    <row r="23" spans="1:26" x14ac:dyDescent="0.3">
      <c r="A23" s="37" t="s">
        <v>1935</v>
      </c>
      <c r="B23" t="str">
        <f t="shared" si="0"/>
        <v>Raina Aryani</v>
      </c>
      <c r="C23" t="str">
        <f t="shared" si="1"/>
        <v>Raina Aryani</v>
      </c>
      <c r="D23" t="str">
        <f>VLOOKUP(A23,Employee!$A$3:$E$47,5,TRUE)</f>
        <v>raina.aryani-e@ubd.ac.id</v>
      </c>
    </row>
    <row r="24" spans="1:26" x14ac:dyDescent="0.3">
      <c r="A24" s="37" t="s">
        <v>2011</v>
      </c>
      <c r="B24" t="str">
        <f t="shared" si="0"/>
        <v>Eja Widodo</v>
      </c>
      <c r="C24" t="str">
        <f t="shared" si="1"/>
        <v>Eja Widodo</v>
      </c>
      <c r="D24" t="str">
        <f>VLOOKUP(A24,Employee!$A$3:$E$47,5,TRUE)</f>
        <v>eja.widodo-e@ubd.ac.id</v>
      </c>
    </row>
    <row r="25" spans="1:26" x14ac:dyDescent="0.3">
      <c r="A25" s="37" t="s">
        <v>1973</v>
      </c>
      <c r="B25" t="str">
        <f t="shared" si="0"/>
        <v>Vivi Andriani</v>
      </c>
      <c r="C25" t="str">
        <f t="shared" si="1"/>
        <v>Vivi Andriani</v>
      </c>
      <c r="D25" t="str">
        <f>VLOOKUP(A25,Employee!$A$3:$E$47,5,TRUE)</f>
        <v>vivi.andriani-e@ubd.ac.id</v>
      </c>
      <c r="F25" s="37" t="s">
        <v>2177</v>
      </c>
    </row>
    <row r="26" spans="1:26" x14ac:dyDescent="0.3">
      <c r="A26" s="37" t="s">
        <v>1977</v>
      </c>
      <c r="B26" t="str">
        <f t="shared" si="0"/>
        <v>Eka Nashiruddin</v>
      </c>
      <c r="C26" t="str">
        <f t="shared" si="1"/>
        <v>Eka Nashiruddin</v>
      </c>
      <c r="D26" t="str">
        <f>VLOOKUP(A26,Employee!$A$3:$E$47,5,TRUE)</f>
        <v>eka.nashiruddin-e@ubd.ac.id</v>
      </c>
      <c r="F26" s="42" t="s">
        <v>2178</v>
      </c>
      <c r="G26" s="37" t="s">
        <v>1935</v>
      </c>
      <c r="H26" s="37" t="s">
        <v>1940</v>
      </c>
      <c r="I26" s="37" t="s">
        <v>1945</v>
      </c>
      <c r="J26" s="37" t="s">
        <v>1950</v>
      </c>
      <c r="K26" s="37" t="s">
        <v>1953</v>
      </c>
      <c r="L26" s="37" t="s">
        <v>1958</v>
      </c>
      <c r="M26" s="37" t="s">
        <v>1963</v>
      </c>
      <c r="N26" s="37" t="s">
        <v>1967</v>
      </c>
      <c r="O26" s="37" t="s">
        <v>1970</v>
      </c>
      <c r="P26" s="37" t="s">
        <v>1973</v>
      </c>
      <c r="Q26" s="37" t="s">
        <v>1977</v>
      </c>
      <c r="R26" s="37" t="s">
        <v>1981</v>
      </c>
      <c r="S26" s="37" t="s">
        <v>1985</v>
      </c>
      <c r="T26" s="37" t="s">
        <v>1988</v>
      </c>
      <c r="U26" s="37" t="s">
        <v>1992</v>
      </c>
      <c r="V26" s="37" t="s">
        <v>1996</v>
      </c>
      <c r="W26" s="37" t="s">
        <v>2000</v>
      </c>
      <c r="X26" s="37" t="s">
        <v>2003</v>
      </c>
      <c r="Y26" s="37" t="s">
        <v>2007</v>
      </c>
      <c r="Z26" s="37" t="s">
        <v>2011</v>
      </c>
    </row>
    <row r="27" spans="1:26" x14ac:dyDescent="0.3">
      <c r="A27" s="37" t="s">
        <v>1985</v>
      </c>
      <c r="B27" t="str">
        <f t="shared" si="0"/>
        <v>Sidiq Pranowo</v>
      </c>
      <c r="C27" t="str">
        <f t="shared" si="1"/>
        <v>Sidiq Pranowo</v>
      </c>
      <c r="D27" t="str">
        <f>VLOOKUP(A27,Employee!$A$3:$E$47,5,TRUE)</f>
        <v>sidiq.pranowo-e@ubd.ac.id</v>
      </c>
      <c r="F27" s="42" t="s">
        <v>2155</v>
      </c>
      <c r="G27" s="37" t="s">
        <v>2157</v>
      </c>
      <c r="H27" s="37" t="s">
        <v>2158</v>
      </c>
      <c r="I27" s="37" t="s">
        <v>2159</v>
      </c>
      <c r="J27" s="37" t="s">
        <v>2160</v>
      </c>
      <c r="K27" s="37" t="s">
        <v>2161</v>
      </c>
      <c r="L27" s="37" t="s">
        <v>2162</v>
      </c>
      <c r="M27" s="37" t="s">
        <v>2163</v>
      </c>
      <c r="N27" s="37" t="s">
        <v>2164</v>
      </c>
      <c r="O27" s="37" t="s">
        <v>2165</v>
      </c>
      <c r="P27" s="37" t="s">
        <v>2166</v>
      </c>
      <c r="Q27" s="37" t="s">
        <v>2167</v>
      </c>
      <c r="R27" s="37" t="s">
        <v>2168</v>
      </c>
      <c r="S27" s="37" t="s">
        <v>2169</v>
      </c>
      <c r="T27" s="37" t="s">
        <v>2170</v>
      </c>
      <c r="U27" s="37" t="s">
        <v>2171</v>
      </c>
      <c r="V27" s="37" t="s">
        <v>2172</v>
      </c>
      <c r="W27" s="37" t="s">
        <v>2173</v>
      </c>
      <c r="X27" s="37" t="s">
        <v>2174</v>
      </c>
      <c r="Y27" s="37" t="s">
        <v>2175</v>
      </c>
      <c r="Z27" s="37" t="s">
        <v>2176</v>
      </c>
    </row>
    <row r="34" spans="1:11" ht="21" x14ac:dyDescent="0.4">
      <c r="A34" s="43" t="s">
        <v>2227</v>
      </c>
    </row>
    <row r="35" spans="1:11" ht="28.8" x14ac:dyDescent="0.3">
      <c r="A35" s="55" t="s">
        <v>2198</v>
      </c>
      <c r="B35" s="55" t="s">
        <v>2199</v>
      </c>
      <c r="C35" s="56" t="s">
        <v>2200</v>
      </c>
      <c r="D35" s="56" t="s">
        <v>2201</v>
      </c>
      <c r="E35" s="56" t="s">
        <v>2219</v>
      </c>
      <c r="F35" s="56" t="s">
        <v>2202</v>
      </c>
      <c r="G35" s="56" t="s">
        <v>2221</v>
      </c>
      <c r="H35" s="55" t="s">
        <v>2203</v>
      </c>
      <c r="I35" s="56" t="s">
        <v>2204</v>
      </c>
    </row>
    <row r="36" spans="1:11" x14ac:dyDescent="0.3">
      <c r="A36" s="52">
        <v>1</v>
      </c>
      <c r="B36" s="50" t="s">
        <v>2172</v>
      </c>
      <c r="C36" s="52" t="s">
        <v>2205</v>
      </c>
      <c r="D36" s="50" t="str">
        <f>VLOOKUP(C36,A$48:B$51,2,FALSE)</f>
        <v>LUX</v>
      </c>
      <c r="E36" s="52">
        <v>2</v>
      </c>
      <c r="F36" s="74">
        <f>HLOOKUP(C36,$E$48:$H$50,3,FALSE)</f>
        <v>750000</v>
      </c>
      <c r="G36" s="74">
        <f>E36*F36</f>
        <v>1500000</v>
      </c>
      <c r="H36" s="75">
        <f>IF(E36&gt;5,G36*0.08,0)</f>
        <v>0</v>
      </c>
      <c r="I36" s="74">
        <f>G36-H36</f>
        <v>1500000</v>
      </c>
      <c r="K36" s="37" t="s">
        <v>2217</v>
      </c>
    </row>
    <row r="37" spans="1:11" x14ac:dyDescent="0.3">
      <c r="A37" s="52">
        <v>2</v>
      </c>
      <c r="B37" s="50" t="s">
        <v>2173</v>
      </c>
      <c r="C37" s="52" t="s">
        <v>2206</v>
      </c>
      <c r="D37" s="50" t="str">
        <f>VLOOKUP(C37,A$48:B$51,2,FALSE)</f>
        <v>VIP</v>
      </c>
      <c r="E37" s="52">
        <v>7</v>
      </c>
      <c r="F37" s="74">
        <f>HLOOKUP(C37,$E$48:$H$50,3,FALSE)</f>
        <v>500000</v>
      </c>
      <c r="G37" s="74">
        <f>E37*F37</f>
        <v>3500000</v>
      </c>
      <c r="H37" s="75">
        <f>IF(E37&gt;5,G37*0.08,0)</f>
        <v>280000</v>
      </c>
      <c r="I37" s="74">
        <f>G37-H37</f>
        <v>3220000</v>
      </c>
      <c r="K37" s="37" t="s">
        <v>2218</v>
      </c>
    </row>
    <row r="38" spans="1:11" x14ac:dyDescent="0.3">
      <c r="A38" s="52">
        <v>3</v>
      </c>
      <c r="B38" s="50" t="s">
        <v>2174</v>
      </c>
      <c r="C38" s="52" t="s">
        <v>2205</v>
      </c>
      <c r="D38" s="50" t="str">
        <f>VLOOKUP(C38,A$48:B$51,2,FALSE)</f>
        <v>LUX</v>
      </c>
      <c r="E38" s="52">
        <v>3</v>
      </c>
      <c r="F38" s="74">
        <f>HLOOKUP(C38,$E$48:$H$50,3,FALSE)</f>
        <v>750000</v>
      </c>
      <c r="G38" s="74">
        <f>E38*F38</f>
        <v>2250000</v>
      </c>
      <c r="H38" s="75">
        <f>IF(E38&gt;5,G38*0.08,0)</f>
        <v>0</v>
      </c>
      <c r="I38" s="74">
        <f>G38-H38</f>
        <v>2250000</v>
      </c>
    </row>
    <row r="39" spans="1:11" x14ac:dyDescent="0.3">
      <c r="A39" s="52">
        <v>4</v>
      </c>
      <c r="B39" s="50" t="s">
        <v>2175</v>
      </c>
      <c r="C39" s="72" t="s">
        <v>2207</v>
      </c>
      <c r="D39" s="50" t="str">
        <f>VLOOKUP(C39,A$48:B$51,2,FALSE)</f>
        <v>EKONOMIS</v>
      </c>
      <c r="E39" s="52">
        <v>10</v>
      </c>
      <c r="F39" s="74">
        <f>HLOOKUP(C39,$E$48:$H$50,3,FALSE)</f>
        <v>250000</v>
      </c>
      <c r="G39" s="74">
        <f>E39*F39</f>
        <v>2500000</v>
      </c>
      <c r="H39" s="75">
        <f>IF(E39&gt;5,G39*0.08,0)</f>
        <v>200000</v>
      </c>
      <c r="I39" s="74">
        <f>G39-H39</f>
        <v>2300000</v>
      </c>
    </row>
    <row r="40" spans="1:11" x14ac:dyDescent="0.3">
      <c r="A40" s="52">
        <v>5</v>
      </c>
      <c r="B40" s="50" t="s">
        <v>2176</v>
      </c>
      <c r="C40" s="52" t="s">
        <v>2206</v>
      </c>
      <c r="D40" s="50" t="str">
        <f>VLOOKUP(C40,A$48:B$51,2,FALSE)</f>
        <v>VIP</v>
      </c>
      <c r="E40" s="52">
        <v>3</v>
      </c>
      <c r="F40" s="74">
        <f>HLOOKUP(C40,$E$48:$H$50,3,FALSE)</f>
        <v>500000</v>
      </c>
      <c r="G40" s="74">
        <f>E40*F40</f>
        <v>1500000</v>
      </c>
      <c r="H40" s="75">
        <f>IF(E40&gt;5,G40*0.08,0)</f>
        <v>0</v>
      </c>
      <c r="I40" s="74">
        <f>G40-H40</f>
        <v>1500000</v>
      </c>
    </row>
    <row r="41" spans="1:11" x14ac:dyDescent="0.3">
      <c r="A41" s="92" t="s">
        <v>2208</v>
      </c>
      <c r="B41" s="93"/>
      <c r="C41" s="93"/>
      <c r="D41" s="93"/>
      <c r="E41" s="93"/>
      <c r="F41" s="93"/>
      <c r="G41" s="93"/>
      <c r="H41" s="94"/>
      <c r="I41" s="74">
        <f>SUM(I36:I40)</f>
        <v>10770000</v>
      </c>
    </row>
    <row r="42" spans="1:11" x14ac:dyDescent="0.3">
      <c r="A42" s="92" t="s">
        <v>2209</v>
      </c>
      <c r="B42" s="93"/>
      <c r="C42" s="93"/>
      <c r="D42" s="93"/>
      <c r="E42" s="93"/>
      <c r="F42" s="93"/>
      <c r="G42" s="93"/>
      <c r="H42" s="94"/>
      <c r="I42" s="74">
        <f>AVERAGE(I36:I40)</f>
        <v>2154000</v>
      </c>
    </row>
    <row r="43" spans="1:11" x14ac:dyDescent="0.3">
      <c r="A43" s="92" t="s">
        <v>2210</v>
      </c>
      <c r="B43" s="93"/>
      <c r="C43" s="93"/>
      <c r="D43" s="93"/>
      <c r="E43" s="93"/>
      <c r="F43" s="93"/>
      <c r="G43" s="93"/>
      <c r="H43" s="94"/>
      <c r="I43" s="74">
        <f>MAX(I36:I40)</f>
        <v>3220000</v>
      </c>
    </row>
    <row r="44" spans="1:11" x14ac:dyDescent="0.3">
      <c r="A44" s="92" t="s">
        <v>2211</v>
      </c>
      <c r="B44" s="93"/>
      <c r="C44" s="93"/>
      <c r="D44" s="93"/>
      <c r="E44" s="93"/>
      <c r="F44" s="93"/>
      <c r="G44" s="93"/>
      <c r="H44" s="94"/>
      <c r="I44" s="74">
        <f>MIN(I36:I40)</f>
        <v>1500000</v>
      </c>
    </row>
    <row r="45" spans="1:11" x14ac:dyDescent="0.3">
      <c r="A45" s="37"/>
      <c r="B45" s="37"/>
      <c r="C45" s="37"/>
      <c r="D45" s="37"/>
      <c r="E45" s="37"/>
      <c r="F45" s="37"/>
      <c r="G45" s="37"/>
      <c r="H45" s="37"/>
      <c r="I45" s="37"/>
    </row>
    <row r="46" spans="1:11" x14ac:dyDescent="0.3">
      <c r="A46" s="37" t="s">
        <v>2212</v>
      </c>
      <c r="B46" s="37"/>
      <c r="C46" s="37"/>
      <c r="D46" s="37"/>
      <c r="E46" s="37"/>
      <c r="F46" s="37"/>
      <c r="G46" s="37"/>
      <c r="H46" s="37"/>
      <c r="I46" s="37"/>
    </row>
    <row r="47" spans="1:11" x14ac:dyDescent="0.3">
      <c r="A47" s="37"/>
      <c r="B47" s="37"/>
      <c r="C47" s="37"/>
      <c r="D47" s="37"/>
      <c r="E47" s="37"/>
      <c r="F47" s="37"/>
      <c r="G47" s="37"/>
      <c r="H47" s="37"/>
      <c r="I47" s="37"/>
    </row>
    <row r="48" spans="1:11" ht="28.8" x14ac:dyDescent="0.3">
      <c r="A48" s="56" t="s">
        <v>2200</v>
      </c>
      <c r="B48" s="55" t="s">
        <v>2201</v>
      </c>
      <c r="C48" s="37"/>
      <c r="D48" s="37"/>
      <c r="E48" s="57" t="s">
        <v>2200</v>
      </c>
      <c r="F48" s="53" t="s">
        <v>2205</v>
      </c>
      <c r="G48" s="53" t="s">
        <v>2206</v>
      </c>
      <c r="H48" s="53" t="s">
        <v>2207</v>
      </c>
      <c r="I48" s="37"/>
    </row>
    <row r="49" spans="1:9" x14ac:dyDescent="0.3">
      <c r="A49" s="50" t="s">
        <v>2205</v>
      </c>
      <c r="B49" s="50" t="s">
        <v>2213</v>
      </c>
      <c r="C49" s="37"/>
      <c r="D49" s="37"/>
      <c r="E49" s="50"/>
      <c r="F49" s="50"/>
      <c r="G49" s="50"/>
      <c r="H49" s="50"/>
      <c r="I49" s="37"/>
    </row>
    <row r="50" spans="1:9" x14ac:dyDescent="0.3">
      <c r="A50" s="50" t="s">
        <v>2206</v>
      </c>
      <c r="B50" s="50" t="s">
        <v>2214</v>
      </c>
      <c r="C50" s="37"/>
      <c r="D50" s="37"/>
      <c r="E50" s="58" t="s">
        <v>2220</v>
      </c>
      <c r="F50" s="59">
        <v>750000</v>
      </c>
      <c r="G50" s="59">
        <v>500000</v>
      </c>
      <c r="H50" s="59">
        <v>250000</v>
      </c>
      <c r="I50" s="37"/>
    </row>
    <row r="51" spans="1:9" x14ac:dyDescent="0.3">
      <c r="A51" s="73" t="s">
        <v>2207</v>
      </c>
      <c r="B51" s="73" t="s">
        <v>2215</v>
      </c>
      <c r="C51" s="37"/>
      <c r="D51" s="37"/>
      <c r="E51" s="37"/>
      <c r="F51" s="37"/>
      <c r="G51" s="37"/>
      <c r="H51" s="37"/>
      <c r="I51" s="37"/>
    </row>
  </sheetData>
  <mergeCells count="4">
    <mergeCell ref="A41:H41"/>
    <mergeCell ref="A42:H42"/>
    <mergeCell ref="A43:H43"/>
    <mergeCell ref="A44:H44"/>
  </mergeCells>
  <phoneticPr fontId="16"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Cell Ref</vt:lpstr>
      <vt:lpstr>Employee</vt:lpstr>
      <vt:lpstr>If Condition</vt:lpstr>
      <vt:lpstr>Description</vt:lpstr>
      <vt:lpstr>Main Data</vt:lpstr>
      <vt:lpstr>Pivot Table Main Data</vt:lpstr>
      <vt:lpstr>Dashboard Main Data</vt:lpstr>
      <vt:lpstr>Helper</vt:lpstr>
      <vt:lpstr> Vlookup &amp; Hlookup</vt:lpstr>
      <vt:lpstr>Data Dashboard</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Aldi Kusuma Perdana;20201000033</dc:creator>
  <cp:keywords>Workshop Excel Basic to Advance</cp:keywords>
  <cp:lastModifiedBy>Aldi Kusuma Perdana</cp:lastModifiedBy>
  <dcterms:created xsi:type="dcterms:W3CDTF">2022-05-15T10:15:59Z</dcterms:created>
  <dcterms:modified xsi:type="dcterms:W3CDTF">2025-06-10T23:48:23Z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328d462-42cc-4ffe-841e-377ea32349cf_Enabled">
    <vt:lpwstr>true</vt:lpwstr>
  </property>
  <property fmtid="{D5CDD505-2E9C-101B-9397-08002B2CF9AE}" pid="3" name="MSIP_Label_0328d462-42cc-4ffe-841e-377ea32349cf_SetDate">
    <vt:lpwstr>2022-08-07T16:04:57Z</vt:lpwstr>
  </property>
  <property fmtid="{D5CDD505-2E9C-101B-9397-08002B2CF9AE}" pid="4" name="MSIP_Label_0328d462-42cc-4ffe-841e-377ea32349cf_Method">
    <vt:lpwstr>Privileged</vt:lpwstr>
  </property>
  <property fmtid="{D5CDD505-2E9C-101B-9397-08002B2CF9AE}" pid="5" name="MSIP_Label_0328d462-42cc-4ffe-841e-377ea32349cf_Name">
    <vt:lpwstr>PUBLIC</vt:lpwstr>
  </property>
  <property fmtid="{D5CDD505-2E9C-101B-9397-08002B2CF9AE}" pid="6" name="MSIP_Label_0328d462-42cc-4ffe-841e-377ea32349cf_SiteId">
    <vt:lpwstr>5a0b86e1-3af7-4d16-a63e-afe55beab795</vt:lpwstr>
  </property>
  <property fmtid="{D5CDD505-2E9C-101B-9397-08002B2CF9AE}" pid="7" name="MSIP_Label_0328d462-42cc-4ffe-841e-377ea32349cf_ActionId">
    <vt:lpwstr>3c7feed2-99d0-4f6f-96e7-5c4b2990420c</vt:lpwstr>
  </property>
  <property fmtid="{D5CDD505-2E9C-101B-9397-08002B2CF9AE}" pid="8" name="MSIP_Label_0328d462-42cc-4ffe-841e-377ea32349cf_ContentBits">
    <vt:lpwstr>0</vt:lpwstr>
  </property>
</Properties>
</file>