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nghamton0-my.sharepoint.com/personal/tcheng8_binghamton_edu/Documents/itri/"/>
    </mc:Choice>
  </mc:AlternateContent>
  <xr:revisionPtr revIDLastSave="4" documentId="7E038F03050C8C8335154C5FC20C0E551C85A117" xr6:coauthVersionLast="32" xr6:coauthVersionMax="32" xr10:uidLastSave="{25988659-EDEC-D941-B208-6131B188B12E}"/>
  <bookViews>
    <workbookView xWindow="240" yWindow="460" windowWidth="25400" windowHeight="15240" xr2:uid="{00000000-000D-0000-FFFF-FFFF00000000}"/>
  </bookViews>
  <sheets>
    <sheet name="4k_iops" sheetId="5" r:id="rId1"/>
    <sheet name="4k_cpu" sheetId="6" r:id="rId2"/>
    <sheet name="4k_vm_exits" sheetId="7" r:id="rId3"/>
    <sheet name="ssd_iops_12g" sheetId="8" r:id="rId4"/>
    <sheet name="ssd_cpu_12g" sheetId="9" r:id="rId5"/>
    <sheet name="vm_exit_12g" sheetId="10" r:id="rId6"/>
  </sheets>
  <calcPr calcId="179016"/>
</workbook>
</file>

<file path=xl/calcChain.xml><?xml version="1.0" encoding="utf-8"?>
<calcChain xmlns="http://schemas.openxmlformats.org/spreadsheetml/2006/main">
  <c r="B44" i="10" l="1"/>
  <c r="C43" i="10"/>
  <c r="C42" i="10"/>
  <c r="C41" i="10"/>
  <c r="C40" i="10"/>
  <c r="C39" i="10"/>
  <c r="C38" i="10"/>
  <c r="C37" i="10"/>
  <c r="C36" i="10"/>
  <c r="C35" i="10"/>
  <c r="B32" i="10"/>
  <c r="J31" i="10"/>
  <c r="H31" i="10"/>
  <c r="C31" i="10"/>
  <c r="J30" i="10"/>
  <c r="H30" i="10"/>
  <c r="C30" i="10"/>
  <c r="J29" i="10"/>
  <c r="H29" i="10"/>
  <c r="C29" i="10"/>
  <c r="J28" i="10"/>
  <c r="H28" i="10"/>
  <c r="C28" i="10"/>
  <c r="J27" i="10"/>
  <c r="H27" i="10"/>
  <c r="C27" i="10"/>
  <c r="J26" i="10"/>
  <c r="H26" i="10"/>
  <c r="C26" i="10"/>
  <c r="J25" i="10"/>
  <c r="H25" i="10"/>
  <c r="C25" i="10"/>
  <c r="J24" i="10"/>
  <c r="H24" i="10"/>
  <c r="C24" i="10"/>
  <c r="B21" i="10"/>
  <c r="C20" i="10"/>
  <c r="C19" i="10"/>
  <c r="C18" i="10"/>
  <c r="C17" i="10"/>
  <c r="C16" i="10"/>
  <c r="C15" i="10"/>
  <c r="C14" i="10"/>
  <c r="H11" i="10"/>
  <c r="B11" i="10"/>
  <c r="H10" i="10"/>
  <c r="C10" i="10"/>
  <c r="J9" i="10"/>
  <c r="H9" i="10"/>
  <c r="C9" i="10"/>
  <c r="J8" i="10"/>
  <c r="H8" i="10"/>
  <c r="C8" i="10"/>
  <c r="J7" i="10"/>
  <c r="H7" i="10"/>
  <c r="C7" i="10"/>
  <c r="J6" i="10"/>
  <c r="H6" i="10"/>
  <c r="C6" i="10"/>
  <c r="J5" i="10"/>
  <c r="H5" i="10"/>
  <c r="C5" i="10"/>
  <c r="J4" i="10"/>
  <c r="H4" i="10"/>
  <c r="C4" i="10"/>
  <c r="J3" i="10"/>
  <c r="H3" i="10"/>
  <c r="C3" i="10"/>
  <c r="C2" i="10"/>
  <c r="P30" i="9"/>
  <c r="O30" i="9"/>
  <c r="P29" i="9"/>
  <c r="O29" i="9"/>
  <c r="P28" i="9"/>
  <c r="O28" i="9"/>
  <c r="P27" i="9"/>
  <c r="O27" i="9"/>
  <c r="P26" i="9"/>
  <c r="O26" i="9"/>
  <c r="P22" i="9"/>
  <c r="O22" i="9"/>
  <c r="P21" i="9"/>
  <c r="O21" i="9"/>
  <c r="P20" i="9"/>
  <c r="O20" i="9"/>
  <c r="P19" i="9"/>
  <c r="O19" i="9"/>
  <c r="P18" i="9"/>
  <c r="O18" i="9"/>
  <c r="P14" i="9"/>
  <c r="O14" i="9"/>
  <c r="P13" i="9"/>
  <c r="O13" i="9"/>
  <c r="P12" i="9"/>
  <c r="O12" i="9"/>
  <c r="P11" i="9"/>
  <c r="O11" i="9"/>
  <c r="P10" i="9"/>
  <c r="O10" i="9"/>
  <c r="P6" i="9"/>
  <c r="O6" i="9"/>
  <c r="P5" i="9"/>
  <c r="O5" i="9"/>
  <c r="P4" i="9"/>
  <c r="O4" i="9"/>
  <c r="P3" i="9"/>
  <c r="O3" i="9"/>
  <c r="P2" i="9"/>
  <c r="O2" i="9"/>
  <c r="J23" i="8"/>
  <c r="E23" i="8"/>
  <c r="J22" i="8"/>
  <c r="E22" i="8"/>
  <c r="J21" i="8"/>
  <c r="E21" i="8"/>
  <c r="J16" i="8"/>
  <c r="E16" i="8"/>
  <c r="J15" i="8"/>
  <c r="E15" i="8"/>
  <c r="J14" i="8"/>
  <c r="E14" i="8"/>
  <c r="J10" i="8"/>
  <c r="E10" i="8"/>
  <c r="J9" i="8"/>
  <c r="E9" i="8"/>
  <c r="J8" i="8"/>
  <c r="E8" i="8"/>
  <c r="J4" i="8"/>
  <c r="J3" i="8"/>
  <c r="J2" i="8"/>
  <c r="C2" i="7"/>
  <c r="C3" i="7"/>
  <c r="C4" i="7"/>
  <c r="C5" i="7"/>
  <c r="C6" i="7"/>
  <c r="C7" i="7"/>
  <c r="C8" i="7"/>
  <c r="C9" i="7"/>
  <c r="B10" i="7"/>
  <c r="C13" i="7"/>
  <c r="C14" i="7"/>
  <c r="C15" i="7"/>
  <c r="C16" i="7"/>
  <c r="C17" i="7"/>
  <c r="C18" i="7"/>
  <c r="C19" i="7"/>
  <c r="B20" i="7"/>
  <c r="C23" i="7"/>
  <c r="C24" i="7"/>
  <c r="C25" i="7"/>
  <c r="C26" i="7"/>
  <c r="C27" i="7"/>
  <c r="C28" i="7"/>
  <c r="C29" i="7"/>
  <c r="C30" i="7"/>
  <c r="B31" i="7"/>
  <c r="C34" i="7"/>
  <c r="C35" i="7"/>
  <c r="C36" i="7"/>
  <c r="C37" i="7"/>
  <c r="C38" i="7"/>
  <c r="C39" i="7"/>
  <c r="C40" i="7"/>
  <c r="C41" i="7"/>
  <c r="B42" i="7"/>
  <c r="J3" i="5"/>
  <c r="J4" i="5"/>
  <c r="J5" i="5"/>
  <c r="J28" i="5"/>
  <c r="E29" i="5"/>
  <c r="J29" i="5"/>
  <c r="J30" i="5"/>
  <c r="E31" i="5"/>
  <c r="J31" i="5"/>
  <c r="E9" i="5"/>
  <c r="E10" i="5"/>
  <c r="J10" i="5"/>
  <c r="E11" i="5"/>
  <c r="J11" i="5"/>
  <c r="E12" i="5"/>
  <c r="J12" i="5"/>
  <c r="E16" i="5"/>
  <c r="E17" i="5"/>
  <c r="J17" i="5"/>
  <c r="E19" i="5"/>
  <c r="J19" i="5"/>
  <c r="E18" i="5"/>
  <c r="J18" i="5"/>
  <c r="E32" i="5"/>
  <c r="J32" i="5"/>
  <c r="E33" i="5"/>
  <c r="J33" i="5"/>
  <c r="E34" i="5"/>
  <c r="J34" i="5"/>
  <c r="E35" i="5"/>
  <c r="J35" i="5"/>
  <c r="E22" i="5"/>
  <c r="E23" i="5"/>
  <c r="J23" i="5"/>
  <c r="E25" i="5"/>
  <c r="J25" i="5"/>
  <c r="E24" i="5"/>
  <c r="J24" i="5"/>
</calcChain>
</file>

<file path=xl/sharedStrings.xml><?xml version="1.0" encoding="utf-8"?>
<sst xmlns="http://schemas.openxmlformats.org/spreadsheetml/2006/main" count="544" uniqueCount="66">
  <si>
    <t>CONDITION</t>
  </si>
  <si>
    <t>EXPERIMENT ID</t>
  </si>
  <si>
    <t>EXPERIMENT</t>
  </si>
  <si>
    <t>PAGE_CACHE</t>
  </si>
  <si>
    <t>THROUGHPUT (MB/s)</t>
  </si>
  <si>
    <t>IOPS</t>
  </si>
  <si>
    <t>RUNTIME (msec)</t>
  </si>
  <si>
    <t>DISK IO</t>
  </si>
  <si>
    <t>ISSUED IO</t>
  </si>
  <si>
    <t>%IOPS GUEST/HOST</t>
  </si>
  <si>
    <t>READ</t>
  </si>
  <si>
    <t>BAREMETAL</t>
  </si>
  <si>
    <t>KERNEL</t>
  </si>
  <si>
    <t>VFIO-SATA</t>
  </si>
  <si>
    <t>USERSPACE</t>
  </si>
  <si>
    <t>VHOST-SCSI</t>
  </si>
  <si>
    <t>USERSPACE+KERNEL</t>
  </si>
  <si>
    <t>VIRTIO-BLK</t>
  </si>
  <si>
    <t>RUNTIME</t>
  </si>
  <si>
    <t>--</t>
  </si>
  <si>
    <t>WRITE</t>
  </si>
  <si>
    <t>EXTRA</t>
  </si>
  <si>
    <t>PROCESSOR</t>
  </si>
  <si>
    <t>GUEST</t>
  </si>
  <si>
    <t>USR</t>
  </si>
  <si>
    <t>NICE</t>
  </si>
  <si>
    <t>SYS</t>
  </si>
  <si>
    <t>IRQ</t>
  </si>
  <si>
    <t>SOFTIRQ</t>
  </si>
  <si>
    <t>STEAL</t>
  </si>
  <si>
    <t>WAIT</t>
  </si>
  <si>
    <t>IDLE</t>
  </si>
  <si>
    <t>pCPU0</t>
  </si>
  <si>
    <t>VFIO-SSD</t>
  </si>
  <si>
    <t>pCPU1</t>
  </si>
  <si>
    <t>461: READ: USERSPACE + HOST PAGE CACHE</t>
  </si>
  <si>
    <t>CPUID</t>
  </si>
  <si>
    <t>EPT_VIOLATION</t>
  </si>
  <si>
    <t>EXTERNAL_INTERRUPT</t>
  </si>
  <si>
    <t>IO_INSTRUCTION</t>
  </si>
  <si>
    <t>MSR_READ</t>
  </si>
  <si>
    <t>MSR_WRITE</t>
  </si>
  <si>
    <t>PAUSE_INSTRUCTION</t>
  </si>
  <si>
    <t>PREEMPTION_TIMER</t>
  </si>
  <si>
    <t>TOTAL</t>
  </si>
  <si>
    <t>462: READ: NO PAGE CACHE</t>
  </si>
  <si>
    <t>463: WRITE: USERSPACE + HOST PAGE CACHE</t>
  </si>
  <si>
    <t>464: WRITE: NO PAGE CACHE</t>
  </si>
  <si>
    <t>% DISK IO REDUCTION</t>
  </si>
  <si>
    <t>USER TOTAL</t>
  </si>
  <si>
    <t>SYSTEM TOTAL</t>
  </si>
  <si>
    <t>Bufferd read from SSD</t>
  </si>
  <si>
    <t>Direct read from SSD</t>
  </si>
  <si>
    <t>Buffered Write to SSD</t>
  </si>
  <si>
    <t>Direct write to SSD</t>
  </si>
  <si>
    <t>426, buffered read</t>
  </si>
  <si>
    <t>%VM EXIT</t>
  </si>
  <si>
    <t>COUNT</t>
  </si>
  <si>
    <t>BUFFERED READ</t>
  </si>
  <si>
    <t>DIRECT READ</t>
  </si>
  <si>
    <t>EPT_MISCONFIG</t>
  </si>
  <si>
    <t>427, direct read</t>
  </si>
  <si>
    <t>DIRECT WRITE</t>
  </si>
  <si>
    <t>428, buffered write</t>
  </si>
  <si>
    <t>TOAL</t>
  </si>
  <si>
    <t>429, direct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</si>
</sst>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 applyFont="1" applyFill="1" applyAlignment="1"/>
    <xf numFmtId="2" fontId="1" fillId="0" borderId="0" xfId="1" applyNumberFormat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3" fillId="0" borderId="0" xfId="1" applyFont="1" applyFill="1" applyAlignment="1"/>
    <xf numFmtId="2" fontId="1" fillId="0" borderId="0" xfId="1" applyNumberFormat="1" applyFont="1" applyFill="1" applyAlignment="1"/>
    <xf numFmtId="0" fontId="2" fillId="0" borderId="0" xfId="1" quotePrefix="1" applyFont="1" applyFill="1" applyAlignment="1">
      <alignment vertical="center"/>
    </xf>
    <xf numFmtId="2" fontId="2" fillId="0" borderId="0" xfId="1" applyNumberFormat="1" applyFont="1" applyFill="1" applyAlignment="1">
      <alignment vertical="center"/>
    </xf>
    <xf numFmtId="164" fontId="1" fillId="0" borderId="0" xfId="1" applyNumberFormat="1" applyFont="1" applyFill="1" applyAlignment="1"/>
    <xf numFmtId="0" fontId="2" fillId="0" borderId="0" xfId="1" applyFont="1" applyFill="1" applyAlignment="1"/>
    <xf numFmtId="0" fontId="2" fillId="0" borderId="0" xfId="1" quotePrefix="1" applyFont="1" applyFill="1" applyAlignment="1"/>
    <xf numFmtId="0" fontId="1" fillId="0" borderId="0" xfId="1"/>
    <xf numFmtId="1" fontId="1" fillId="0" borderId="0" xfId="1" applyNumberFormat="1"/>
    <xf numFmtId="2" fontId="2" fillId="0" borderId="0" xfId="1" applyNumberFormat="1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2" fontId="1" fillId="0" borderId="0" xfId="1" applyNumberFormat="1" applyAlignment="1">
      <alignment horizontal="left" vertical="center"/>
    </xf>
    <xf numFmtId="2" fontId="1" fillId="0" borderId="0" xfId="1" applyNumberFormat="1" applyFont="1" applyAlignment="1">
      <alignment horizontal="left" vertical="center"/>
    </xf>
    <xf numFmtId="2" fontId="3" fillId="0" borderId="0" xfId="1" applyNumberFormat="1" applyFont="1" applyAlignment="1">
      <alignment horizontal="left" vertic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horizontal="left"/>
    </xf>
    <xf numFmtId="0" fontId="1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1" fillId="0" borderId="0" xfId="1" applyFill="1"/>
    <xf numFmtId="0" fontId="4" fillId="0" borderId="0" xfId="1" applyFont="1"/>
    <xf numFmtId="1" fontId="4" fillId="0" borderId="0" xfId="1" applyNumberFormat="1" applyFont="1"/>
    <xf numFmtId="0" fontId="2" fillId="0" borderId="0" xfId="1" applyFont="1"/>
    <xf numFmtId="0" fontId="2" fillId="0" borderId="0" xfId="1" quotePrefix="1" applyFont="1" applyFill="1" applyAlignment="1">
      <alignment horizontal="left"/>
    </xf>
    <xf numFmtId="0" fontId="2" fillId="0" borderId="0" xfId="1" applyFont="1" applyFill="1" applyAlignment="1">
      <alignment vertical="center"/>
    </xf>
    <xf numFmtId="0" fontId="2" fillId="0" borderId="0" xfId="1" applyFont="1" applyAlignment="1">
      <alignment horizontal="left" vertical="center"/>
    </xf>
    <xf numFmtId="0" fontId="2" fillId="0" borderId="0" xfId="1" applyFont="1" applyFill="1" applyAlignment="1">
      <alignment horizontal="left" vertical="center"/>
    </xf>
    <xf numFmtId="0" fontId="1" fillId="0" borderId="0" xfId="1" applyFont="1" applyFill="1" applyAlignment="1">
      <alignment horizontal="left" vertical="center"/>
    </xf>
    <xf numFmtId="0" fontId="2" fillId="0" borderId="0" xfId="1" applyFont="1" applyFill="1" applyAlignment="1">
      <alignment vertical="center"/>
    </xf>
    <xf numFmtId="0" fontId="2" fillId="0" borderId="0" xfId="1" applyFont="1" applyAlignment="1">
      <alignment horizontal="left" vertical="center"/>
    </xf>
    <xf numFmtId="0" fontId="2" fillId="0" borderId="0" xfId="1" applyFont="1" applyFill="1" applyAlignment="1">
      <alignment horizontal="left" vertical="center"/>
    </xf>
    <xf numFmtId="0" fontId="1" fillId="0" borderId="0" xfId="1" applyFont="1" applyFill="1" applyAlignment="1">
      <alignment horizontal="left" vertical="center"/>
    </xf>
  </cellXfs>
  <cellStyles count="2">
    <cellStyle name="Normal" xfId="0" builtinId="0"/>
    <cellStyle name="Normal 2" xfId="1" xr:uid="{E2C0AD5B-41A1-944E-B9AD-564C0DD8766F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33BAF-2FDC-8844-BEAD-44F5E51DA049}">
  <dimension ref="A1:K35"/>
  <sheetViews>
    <sheetView tabSelected="1" zoomScaleNormal="100" workbookViewId="0">
      <selection activeCell="A24" sqref="A24:XFD24"/>
    </sheetView>
  </sheetViews>
  <sheetFormatPr baseColWidth="10" defaultColWidth="10.83203125" defaultRowHeight="16" x14ac:dyDescent="0.2"/>
  <cols>
    <col min="1" max="1" width="20" style="1" bestFit="1" customWidth="1"/>
    <col min="2" max="2" width="14.33203125" style="1" bestFit="1" customWidth="1"/>
    <col min="3" max="3" width="12" style="1" bestFit="1" customWidth="1"/>
    <col min="4" max="4" width="18.5" style="1" bestFit="1" customWidth="1"/>
    <col min="5" max="5" width="19.83203125" style="1" bestFit="1" customWidth="1"/>
    <col min="6" max="6" width="10.83203125" style="1"/>
    <col min="7" max="7" width="15.33203125" style="1" bestFit="1" customWidth="1"/>
    <col min="8" max="9" width="10.83203125" style="1"/>
    <col min="10" max="10" width="18.1640625" style="1" bestFit="1" customWidth="1"/>
    <col min="11" max="16384" width="10.83203125" style="1"/>
  </cols>
  <sheetData>
    <row r="1" spans="1:10" x14ac:dyDescent="0.2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7" t="s">
        <v>9</v>
      </c>
    </row>
    <row r="2" spans="1:10" x14ac:dyDescent="0.2">
      <c r="A2" s="29" t="s">
        <v>10</v>
      </c>
      <c r="B2" s="3">
        <v>447</v>
      </c>
      <c r="C2" s="29" t="s">
        <v>11</v>
      </c>
      <c r="D2" s="29" t="s">
        <v>12</v>
      </c>
      <c r="E2" s="1">
        <v>1623.9</v>
      </c>
      <c r="F2" s="1">
        <v>415705</v>
      </c>
      <c r="G2" s="1">
        <v>3153</v>
      </c>
      <c r="H2" s="1">
        <v>40969</v>
      </c>
      <c r="I2" s="3">
        <v>1310720</v>
      </c>
      <c r="J2" s="2">
        <v>100</v>
      </c>
    </row>
    <row r="3" spans="1:10" x14ac:dyDescent="0.2">
      <c r="A3" s="29"/>
      <c r="B3" s="3">
        <v>449</v>
      </c>
      <c r="C3" s="29" t="s">
        <v>13</v>
      </c>
      <c r="D3" s="29" t="s">
        <v>14</v>
      </c>
      <c r="E3" s="1">
        <v>1592.6</v>
      </c>
      <c r="F3" s="1">
        <v>407688</v>
      </c>
      <c r="G3" s="1">
        <v>3215</v>
      </c>
      <c r="H3" s="1">
        <v>40969</v>
      </c>
      <c r="I3" s="3">
        <v>1310720</v>
      </c>
      <c r="J3" s="2">
        <f>F3/$F$2*100</f>
        <v>98.071468950337376</v>
      </c>
    </row>
    <row r="4" spans="1:10" x14ac:dyDescent="0.2">
      <c r="A4" s="29"/>
      <c r="B4" s="3">
        <v>465</v>
      </c>
      <c r="C4" s="29" t="s">
        <v>15</v>
      </c>
      <c r="D4" s="29" t="s">
        <v>16</v>
      </c>
      <c r="E4" s="1">
        <v>1599.6</v>
      </c>
      <c r="F4" s="1">
        <v>409472</v>
      </c>
      <c r="G4" s="1">
        <v>3201</v>
      </c>
      <c r="H4" s="1">
        <v>40972</v>
      </c>
      <c r="I4" s="1">
        <v>1310720</v>
      </c>
      <c r="J4" s="2">
        <f>F4/$F$2*100</f>
        <v>98.500619429643621</v>
      </c>
    </row>
    <row r="5" spans="1:10" x14ac:dyDescent="0.2">
      <c r="A5" s="29"/>
      <c r="B5" s="3">
        <v>451</v>
      </c>
      <c r="C5" s="29" t="s">
        <v>17</v>
      </c>
      <c r="D5" s="29" t="s">
        <v>16</v>
      </c>
      <c r="E5" s="1">
        <v>1595.6</v>
      </c>
      <c r="F5" s="1">
        <v>408451</v>
      </c>
      <c r="G5" s="1">
        <v>3209</v>
      </c>
      <c r="H5" s="1">
        <v>40971</v>
      </c>
      <c r="I5" s="3">
        <v>1310720</v>
      </c>
      <c r="J5" s="2">
        <f>F5/$F$2*100</f>
        <v>98.255012569009267</v>
      </c>
    </row>
    <row r="6" spans="1:10" x14ac:dyDescent="0.2">
      <c r="A6" s="29"/>
    </row>
    <row r="7" spans="1:10" x14ac:dyDescent="0.2">
      <c r="A7" s="3"/>
      <c r="B7" s="3"/>
      <c r="C7" s="3"/>
      <c r="D7" s="3"/>
      <c r="E7" s="3"/>
      <c r="F7" s="3"/>
      <c r="G7" s="3"/>
      <c r="H7" s="3"/>
      <c r="I7" s="3"/>
      <c r="J7" s="2"/>
    </row>
    <row r="8" spans="1:10" x14ac:dyDescent="0.2">
      <c r="A8" s="29" t="s">
        <v>0</v>
      </c>
      <c r="B8" s="29" t="s">
        <v>1</v>
      </c>
      <c r="C8" s="29" t="s">
        <v>2</v>
      </c>
      <c r="D8" s="29" t="s">
        <v>3</v>
      </c>
      <c r="E8" s="29" t="s">
        <v>4</v>
      </c>
      <c r="F8" s="29" t="s">
        <v>5</v>
      </c>
      <c r="G8" s="29" t="s">
        <v>18</v>
      </c>
      <c r="H8" s="29" t="s">
        <v>7</v>
      </c>
      <c r="I8" s="29" t="s">
        <v>8</v>
      </c>
      <c r="J8" s="7" t="s">
        <v>9</v>
      </c>
    </row>
    <row r="9" spans="1:10" x14ac:dyDescent="0.2">
      <c r="A9" s="29" t="s">
        <v>10</v>
      </c>
      <c r="B9" s="3">
        <v>448</v>
      </c>
      <c r="C9" s="29" t="s">
        <v>11</v>
      </c>
      <c r="D9" s="6" t="s">
        <v>19</v>
      </c>
      <c r="E9" s="8">
        <f>209005/1024</f>
        <v>204.1064453125</v>
      </c>
      <c r="F9" s="1">
        <v>52251</v>
      </c>
      <c r="G9" s="1">
        <v>25085</v>
      </c>
      <c r="H9" s="1">
        <v>1297425</v>
      </c>
      <c r="I9" s="3">
        <v>1310720</v>
      </c>
      <c r="J9" s="2">
        <v>100</v>
      </c>
    </row>
    <row r="10" spans="1:10" x14ac:dyDescent="0.2">
      <c r="A10" s="29"/>
      <c r="B10" s="3">
        <v>450</v>
      </c>
      <c r="C10" s="29" t="s">
        <v>13</v>
      </c>
      <c r="D10" s="6" t="s">
        <v>19</v>
      </c>
      <c r="E10" s="8">
        <f>207433/1024</f>
        <v>202.5712890625</v>
      </c>
      <c r="F10" s="1">
        <v>51858</v>
      </c>
      <c r="G10" s="1">
        <v>25275</v>
      </c>
      <c r="H10" s="1">
        <v>1300484</v>
      </c>
      <c r="I10" s="3">
        <v>1310720</v>
      </c>
      <c r="J10" s="2">
        <f>F10/$F$9*100</f>
        <v>99.247861284951483</v>
      </c>
    </row>
    <row r="11" spans="1:10" x14ac:dyDescent="0.2">
      <c r="A11" s="29"/>
      <c r="B11" s="3">
        <v>466</v>
      </c>
      <c r="C11" s="29" t="s">
        <v>15</v>
      </c>
      <c r="D11" s="6" t="s">
        <v>19</v>
      </c>
      <c r="E11" s="5">
        <f>78404/1024</f>
        <v>76.56640625</v>
      </c>
      <c r="F11" s="1">
        <v>19601</v>
      </c>
      <c r="G11" s="1">
        <v>66870</v>
      </c>
      <c r="H11" s="1">
        <v>1306825</v>
      </c>
      <c r="I11" s="1">
        <v>1310720</v>
      </c>
      <c r="J11" s="2">
        <f>F11/$F$9*100</f>
        <v>37.513157642915921</v>
      </c>
    </row>
    <row r="12" spans="1:10" x14ac:dyDescent="0.2">
      <c r="A12" s="29"/>
      <c r="B12" s="3">
        <v>452</v>
      </c>
      <c r="C12" s="29" t="s">
        <v>17</v>
      </c>
      <c r="D12" s="6" t="s">
        <v>19</v>
      </c>
      <c r="E12" s="8">
        <f>59089/1024</f>
        <v>57.7041015625</v>
      </c>
      <c r="F12" s="1">
        <v>14772</v>
      </c>
      <c r="G12" s="1">
        <v>88728</v>
      </c>
      <c r="H12" s="1">
        <v>1310105</v>
      </c>
      <c r="I12" s="3">
        <v>1310720</v>
      </c>
      <c r="J12" s="2">
        <f>F12/$F$9*100</f>
        <v>28.27122925877017</v>
      </c>
    </row>
    <row r="13" spans="1:10" x14ac:dyDescent="0.2">
      <c r="A13" s="29"/>
    </row>
    <row r="14" spans="1:10" x14ac:dyDescent="0.2">
      <c r="A14" s="3"/>
      <c r="B14" s="3"/>
      <c r="C14" s="3"/>
      <c r="D14" s="3"/>
      <c r="E14" s="3"/>
      <c r="F14" s="3"/>
      <c r="G14" s="3"/>
      <c r="H14" s="3"/>
      <c r="I14" s="3"/>
      <c r="J14" s="2"/>
    </row>
    <row r="15" spans="1:10" x14ac:dyDescent="0.2">
      <c r="A15" s="29" t="s">
        <v>0</v>
      </c>
      <c r="B15" s="29" t="s">
        <v>1</v>
      </c>
      <c r="C15" s="29" t="s">
        <v>2</v>
      </c>
      <c r="D15" s="29" t="s">
        <v>3</v>
      </c>
      <c r="E15" s="29" t="s">
        <v>4</v>
      </c>
      <c r="F15" s="29" t="s">
        <v>5</v>
      </c>
      <c r="G15" s="29" t="s">
        <v>18</v>
      </c>
      <c r="H15" s="29" t="s">
        <v>7</v>
      </c>
      <c r="I15" s="29" t="s">
        <v>8</v>
      </c>
      <c r="J15" s="7" t="s">
        <v>9</v>
      </c>
    </row>
    <row r="16" spans="1:10" x14ac:dyDescent="0.2">
      <c r="A16" s="29" t="s">
        <v>20</v>
      </c>
      <c r="B16" s="3">
        <v>454</v>
      </c>
      <c r="C16" s="29" t="s">
        <v>11</v>
      </c>
      <c r="D16" s="29" t="s">
        <v>12</v>
      </c>
      <c r="E16" s="5">
        <f>232181/1024</f>
        <v>226.7392578125</v>
      </c>
      <c r="F16" s="1">
        <v>58045</v>
      </c>
      <c r="G16" s="1">
        <v>22581</v>
      </c>
      <c r="H16" s="4">
        <v>188984</v>
      </c>
      <c r="I16" s="3">
        <v>1310720</v>
      </c>
      <c r="J16" s="2">
        <v>100</v>
      </c>
    </row>
    <row r="17" spans="1:11" x14ac:dyDescent="0.2">
      <c r="A17" s="29"/>
      <c r="B17" s="3">
        <v>456</v>
      </c>
      <c r="C17" s="29" t="s">
        <v>13</v>
      </c>
      <c r="D17" s="29" t="s">
        <v>14</v>
      </c>
      <c r="E17" s="5">
        <f>223529/1024</f>
        <v>218.2900390625</v>
      </c>
      <c r="F17" s="1">
        <v>55882</v>
      </c>
      <c r="G17" s="1">
        <v>23455</v>
      </c>
      <c r="H17" s="4">
        <v>183958</v>
      </c>
      <c r="I17" s="3">
        <v>1310720</v>
      </c>
      <c r="J17" s="2">
        <f>F17/$F$16*100</f>
        <v>96.273580842449817</v>
      </c>
    </row>
    <row r="18" spans="1:11" x14ac:dyDescent="0.2">
      <c r="B18" s="3">
        <v>458</v>
      </c>
      <c r="C18" s="29" t="s">
        <v>17</v>
      </c>
      <c r="D18" s="29" t="s">
        <v>16</v>
      </c>
      <c r="E18" s="5">
        <f>342515/1024</f>
        <v>334.4873046875</v>
      </c>
      <c r="F18" s="1">
        <v>85628</v>
      </c>
      <c r="G18" s="1">
        <v>15307</v>
      </c>
      <c r="H18" s="4">
        <v>243238</v>
      </c>
      <c r="I18" s="3">
        <v>1310720</v>
      </c>
      <c r="J18" s="2">
        <f>F18/$F$16*100</f>
        <v>147.5200275648204</v>
      </c>
    </row>
    <row r="19" spans="1:11" x14ac:dyDescent="0.2">
      <c r="A19" s="29"/>
      <c r="B19" s="3">
        <v>467</v>
      </c>
      <c r="C19" s="29" t="s">
        <v>15</v>
      </c>
      <c r="D19" s="29" t="s">
        <v>16</v>
      </c>
      <c r="E19" s="5">
        <f>320195/1024</f>
        <v>312.6904296875</v>
      </c>
      <c r="F19" s="1">
        <v>80048</v>
      </c>
      <c r="G19" s="1">
        <v>16374</v>
      </c>
      <c r="H19" s="1">
        <v>206393</v>
      </c>
      <c r="I19" s="1">
        <v>1310720</v>
      </c>
      <c r="J19" s="2">
        <f>F19/$F$16*100</f>
        <v>137.90679645102938</v>
      </c>
    </row>
    <row r="20" spans="1:11" x14ac:dyDescent="0.2">
      <c r="A20" s="29"/>
      <c r="B20" s="3"/>
      <c r="C20" s="3"/>
      <c r="D20" s="3"/>
      <c r="E20" s="3"/>
      <c r="F20" s="3"/>
      <c r="G20" s="3"/>
      <c r="H20" s="3"/>
      <c r="I20" s="3"/>
      <c r="J20" s="2"/>
    </row>
    <row r="21" spans="1:11" x14ac:dyDescent="0.2">
      <c r="A21" s="29" t="s">
        <v>0</v>
      </c>
      <c r="B21" s="29" t="s">
        <v>1</v>
      </c>
      <c r="C21" s="29" t="s">
        <v>2</v>
      </c>
      <c r="D21" s="29" t="s">
        <v>3</v>
      </c>
      <c r="E21" s="29" t="s">
        <v>4</v>
      </c>
      <c r="F21" s="29" t="s">
        <v>5</v>
      </c>
      <c r="G21" s="29" t="s">
        <v>18</v>
      </c>
      <c r="H21" s="29" t="s">
        <v>7</v>
      </c>
      <c r="I21" s="29" t="s">
        <v>8</v>
      </c>
      <c r="J21" s="7" t="s">
        <v>9</v>
      </c>
    </row>
    <row r="22" spans="1:11" x14ac:dyDescent="0.2">
      <c r="A22" s="29" t="s">
        <v>20</v>
      </c>
      <c r="B22" s="3">
        <v>455</v>
      </c>
      <c r="C22" s="29" t="s">
        <v>11</v>
      </c>
      <c r="D22" s="6" t="s">
        <v>19</v>
      </c>
      <c r="E22" s="5">
        <f>141295/1024</f>
        <v>137.9833984375</v>
      </c>
      <c r="F22" s="1">
        <v>35323</v>
      </c>
      <c r="G22" s="1">
        <v>37106</v>
      </c>
      <c r="H22" s="4">
        <v>1299506</v>
      </c>
      <c r="I22" s="3">
        <v>1310720</v>
      </c>
      <c r="J22" s="2">
        <v>100</v>
      </c>
    </row>
    <row r="23" spans="1:11" x14ac:dyDescent="0.2">
      <c r="A23" s="29"/>
      <c r="B23" s="3">
        <v>457</v>
      </c>
      <c r="C23" s="29" t="s">
        <v>13</v>
      </c>
      <c r="D23" s="6" t="s">
        <v>19</v>
      </c>
      <c r="E23" s="5">
        <f>141283/1024</f>
        <v>137.9716796875</v>
      </c>
      <c r="F23" s="1">
        <v>35320</v>
      </c>
      <c r="G23" s="1">
        <v>37109</v>
      </c>
      <c r="H23" s="4">
        <v>1299676</v>
      </c>
      <c r="I23" s="3">
        <v>1310720</v>
      </c>
      <c r="J23" s="2">
        <f>F23/$F$22*100</f>
        <v>99.991506950145791</v>
      </c>
    </row>
    <row r="24" spans="1:11" x14ac:dyDescent="0.2">
      <c r="B24" s="3">
        <v>459</v>
      </c>
      <c r="C24" s="29" t="s">
        <v>17</v>
      </c>
      <c r="D24" s="6" t="s">
        <v>19</v>
      </c>
      <c r="E24" s="5">
        <f>53513/1024</f>
        <v>52.2587890625</v>
      </c>
      <c r="F24" s="1">
        <v>13378</v>
      </c>
      <c r="G24" s="1">
        <v>97974</v>
      </c>
      <c r="H24" s="4">
        <v>1310440</v>
      </c>
      <c r="I24" s="3">
        <v>1310720</v>
      </c>
      <c r="J24" s="2">
        <f>F24/$F$22*100</f>
        <v>37.873340316507658</v>
      </c>
    </row>
    <row r="25" spans="1:11" x14ac:dyDescent="0.2">
      <c r="A25" s="29"/>
      <c r="B25" s="3">
        <v>468</v>
      </c>
      <c r="C25" s="29" t="s">
        <v>15</v>
      </c>
      <c r="D25" s="6" t="s">
        <v>19</v>
      </c>
      <c r="E25" s="5">
        <f>18829/1024</f>
        <v>18.3876953125</v>
      </c>
      <c r="F25" s="1">
        <v>4707</v>
      </c>
      <c r="G25" s="1">
        <v>278447</v>
      </c>
      <c r="H25" s="1">
        <v>1310124</v>
      </c>
      <c r="I25" s="1">
        <v>1310720</v>
      </c>
      <c r="J25" s="2">
        <f>F25/$F$22*100</f>
        <v>13.325595221243949</v>
      </c>
      <c r="K25" s="29"/>
    </row>
    <row r="27" spans="1:11" x14ac:dyDescent="0.2">
      <c r="A27" s="9" t="s">
        <v>21</v>
      </c>
    </row>
    <row r="28" spans="1:11" x14ac:dyDescent="0.2">
      <c r="A28" s="29" t="s">
        <v>10</v>
      </c>
      <c r="B28" s="3">
        <v>469</v>
      </c>
      <c r="C28" s="29" t="s">
        <v>15</v>
      </c>
      <c r="D28" s="29" t="s">
        <v>14</v>
      </c>
      <c r="E28" s="1">
        <v>1580.8</v>
      </c>
      <c r="F28" s="1">
        <v>404668</v>
      </c>
      <c r="G28" s="1">
        <v>3239</v>
      </c>
      <c r="H28" s="1">
        <v>40972</v>
      </c>
      <c r="I28" s="3">
        <v>1310720</v>
      </c>
      <c r="J28" s="2">
        <f>F28/$F$2*100</f>
        <v>97.344992242094747</v>
      </c>
    </row>
    <row r="29" spans="1:11" x14ac:dyDescent="0.2">
      <c r="A29" s="29"/>
      <c r="B29" s="3">
        <v>471</v>
      </c>
      <c r="C29" s="29"/>
      <c r="D29" s="29" t="s">
        <v>12</v>
      </c>
      <c r="E29" s="5">
        <f>79575/1024</f>
        <v>77.7099609375</v>
      </c>
      <c r="F29" s="1">
        <v>19893</v>
      </c>
      <c r="G29" s="1">
        <v>65886</v>
      </c>
      <c r="H29" s="1">
        <v>1306777</v>
      </c>
      <c r="I29" s="3">
        <v>1310720</v>
      </c>
      <c r="J29" s="2">
        <f>F29/$F$2*100</f>
        <v>4.7853646215465293</v>
      </c>
    </row>
    <row r="30" spans="1:11" x14ac:dyDescent="0.2">
      <c r="A30" s="29"/>
      <c r="B30" s="3">
        <v>453</v>
      </c>
      <c r="C30" s="29" t="s">
        <v>17</v>
      </c>
      <c r="D30" s="29" t="s">
        <v>14</v>
      </c>
      <c r="E30" s="1">
        <v>1590.6</v>
      </c>
      <c r="F30" s="1">
        <v>407182</v>
      </c>
      <c r="G30" s="1">
        <v>3219</v>
      </c>
      <c r="H30" s="1">
        <v>40971</v>
      </c>
      <c r="I30" s="3">
        <v>1310720</v>
      </c>
      <c r="J30" s="2">
        <f>F30/$F$2*100</f>
        <v>97.949748018426533</v>
      </c>
    </row>
    <row r="31" spans="1:11" x14ac:dyDescent="0.2">
      <c r="A31" s="29"/>
      <c r="B31" s="3">
        <v>473</v>
      </c>
      <c r="C31" s="29"/>
      <c r="D31" s="29" t="s">
        <v>12</v>
      </c>
      <c r="E31" s="5">
        <f>62887/1024</f>
        <v>61.4130859375</v>
      </c>
      <c r="F31" s="1">
        <v>15721</v>
      </c>
      <c r="G31" s="1">
        <v>83370</v>
      </c>
      <c r="H31" s="1">
        <v>1307934</v>
      </c>
      <c r="I31" s="3">
        <v>1310720</v>
      </c>
      <c r="J31" s="2">
        <f>F31/$F$2*100</f>
        <v>3.7817683212855271</v>
      </c>
    </row>
    <row r="32" spans="1:11" x14ac:dyDescent="0.2">
      <c r="A32" s="9" t="s">
        <v>20</v>
      </c>
      <c r="B32" s="3">
        <v>470</v>
      </c>
      <c r="C32" s="29" t="s">
        <v>15</v>
      </c>
      <c r="D32" s="29" t="s">
        <v>14</v>
      </c>
      <c r="E32" s="5">
        <f>102689/1024</f>
        <v>100.2822265625</v>
      </c>
      <c r="F32" s="1">
        <v>25672</v>
      </c>
      <c r="G32" s="1">
        <v>51056</v>
      </c>
      <c r="H32" s="4">
        <v>167378</v>
      </c>
      <c r="I32" s="3">
        <v>1310720</v>
      </c>
      <c r="J32" s="2">
        <f>F32/$F$16*100</f>
        <v>44.227754328538204</v>
      </c>
    </row>
    <row r="33" spans="2:10" x14ac:dyDescent="0.2">
      <c r="B33" s="3">
        <v>472</v>
      </c>
      <c r="C33" s="29"/>
      <c r="D33" s="29" t="s">
        <v>12</v>
      </c>
      <c r="E33" s="5">
        <f>72642/1024</f>
        <v>70.939453125</v>
      </c>
      <c r="F33" s="1">
        <v>18160</v>
      </c>
      <c r="G33" s="1">
        <v>72174</v>
      </c>
      <c r="H33" s="4">
        <v>1305895</v>
      </c>
      <c r="I33" s="3">
        <v>1310720</v>
      </c>
      <c r="J33" s="2">
        <f>F33/$F$16*100</f>
        <v>31.286071151692653</v>
      </c>
    </row>
    <row r="34" spans="2:10" x14ac:dyDescent="0.2">
      <c r="B34" s="3">
        <v>460</v>
      </c>
      <c r="C34" s="29" t="s">
        <v>17</v>
      </c>
      <c r="D34" s="29" t="s">
        <v>14</v>
      </c>
      <c r="E34" s="5">
        <f>212168/1024</f>
        <v>207.1953125</v>
      </c>
      <c r="F34" s="1">
        <v>53041</v>
      </c>
      <c r="G34" s="1">
        <v>24711</v>
      </c>
      <c r="H34" s="4">
        <v>181854</v>
      </c>
      <c r="I34" s="3">
        <v>1310720</v>
      </c>
      <c r="J34" s="2">
        <f>F34/$F$16*100</f>
        <v>91.379102420535801</v>
      </c>
    </row>
    <row r="35" spans="2:10" x14ac:dyDescent="0.2">
      <c r="B35" s="3">
        <v>474</v>
      </c>
      <c r="C35" s="29"/>
      <c r="D35" s="29" t="s">
        <v>12</v>
      </c>
      <c r="E35" s="5">
        <f>67295/1024</f>
        <v>65.7177734375</v>
      </c>
      <c r="F35" s="1">
        <v>16823</v>
      </c>
      <c r="G35" s="1">
        <v>77909</v>
      </c>
      <c r="H35" s="4">
        <v>1306963</v>
      </c>
      <c r="I35" s="3">
        <v>1310720</v>
      </c>
      <c r="J35" s="2">
        <f>F35/$F$16*100</f>
        <v>28.982685847187529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6A09-5BCC-EC46-BB67-443C68E63E19}">
  <dimension ref="A1:O59"/>
  <sheetViews>
    <sheetView topLeftCell="A11" workbookViewId="0">
      <selection activeCell="I34" sqref="I34"/>
    </sheetView>
  </sheetViews>
  <sheetFormatPr baseColWidth="10" defaultColWidth="8.83203125" defaultRowHeight="16" x14ac:dyDescent="0.2"/>
  <cols>
    <col min="1" max="1" width="20.33203125" style="1" bestFit="1" customWidth="1"/>
    <col min="2" max="2" width="14.33203125" style="1" bestFit="1" customWidth="1"/>
    <col min="3" max="3" width="12" style="1" bestFit="1" customWidth="1"/>
    <col min="4" max="4" width="18.5" style="1" bestFit="1" customWidth="1"/>
    <col min="5" max="5" width="11.1640625" style="1" bestFit="1" customWidth="1"/>
    <col min="6" max="14" width="8.83203125" style="1"/>
    <col min="15" max="15" width="12.83203125" style="1" bestFit="1" customWidth="1"/>
    <col min="16" max="16384" width="8.83203125" style="1"/>
  </cols>
  <sheetData>
    <row r="1" spans="1:15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22</v>
      </c>
      <c r="F1" s="9" t="s">
        <v>23</v>
      </c>
      <c r="G1" s="9" t="s">
        <v>24</v>
      </c>
      <c r="H1" s="9" t="s">
        <v>25</v>
      </c>
      <c r="I1" s="9" t="s">
        <v>26</v>
      </c>
      <c r="J1" s="9" t="s">
        <v>27</v>
      </c>
      <c r="K1" s="9" t="s">
        <v>28</v>
      </c>
      <c r="L1" s="9" t="s">
        <v>29</v>
      </c>
      <c r="M1" s="9" t="s">
        <v>30</v>
      </c>
      <c r="N1" s="9" t="s">
        <v>31</v>
      </c>
      <c r="O1" s="9"/>
    </row>
    <row r="2" spans="1:15" x14ac:dyDescent="0.2">
      <c r="A2" s="33" t="s">
        <v>10</v>
      </c>
      <c r="B2" s="3">
        <v>447</v>
      </c>
      <c r="C2" s="9" t="s">
        <v>11</v>
      </c>
      <c r="D2" s="9" t="s">
        <v>12</v>
      </c>
      <c r="E2" s="9" t="s">
        <v>32</v>
      </c>
      <c r="F2" s="1">
        <v>0</v>
      </c>
      <c r="G2" s="1">
        <v>3.56</v>
      </c>
      <c r="H2" s="1">
        <v>0</v>
      </c>
      <c r="I2" s="1">
        <v>24.59</v>
      </c>
      <c r="J2" s="1">
        <v>0</v>
      </c>
      <c r="K2" s="1">
        <v>0.85</v>
      </c>
      <c r="L2" s="1">
        <v>0</v>
      </c>
      <c r="M2" s="1">
        <v>66.959999999999994</v>
      </c>
      <c r="N2" s="1">
        <v>4</v>
      </c>
    </row>
    <row r="3" spans="1:15" x14ac:dyDescent="0.2">
      <c r="A3" s="33"/>
      <c r="B3" s="3">
        <v>449</v>
      </c>
      <c r="C3" s="29" t="s">
        <v>33</v>
      </c>
      <c r="D3" s="29" t="s">
        <v>14</v>
      </c>
      <c r="E3" s="9" t="s">
        <v>32</v>
      </c>
      <c r="F3" s="1">
        <v>0</v>
      </c>
      <c r="G3" s="1">
        <v>7.0000000000000007E-2</v>
      </c>
      <c r="H3" s="1">
        <v>0</v>
      </c>
      <c r="I3" s="1">
        <v>0.19</v>
      </c>
      <c r="J3" s="1">
        <v>0</v>
      </c>
      <c r="K3" s="1">
        <v>0</v>
      </c>
      <c r="L3" s="1">
        <v>0</v>
      </c>
      <c r="M3" s="1">
        <v>0</v>
      </c>
      <c r="N3" s="1">
        <v>99.74</v>
      </c>
    </row>
    <row r="4" spans="1:15" x14ac:dyDescent="0.2">
      <c r="A4" s="33"/>
      <c r="B4" s="3"/>
      <c r="C4" s="29"/>
      <c r="D4" s="29"/>
      <c r="E4" s="9" t="s">
        <v>34</v>
      </c>
      <c r="F4" s="1">
        <v>98.96</v>
      </c>
      <c r="G4" s="1">
        <v>98.96</v>
      </c>
      <c r="H4" s="1">
        <v>0</v>
      </c>
      <c r="I4" s="1">
        <v>1.04</v>
      </c>
      <c r="J4" s="1">
        <v>0</v>
      </c>
      <c r="K4" s="1">
        <v>0</v>
      </c>
      <c r="L4" s="1">
        <v>0</v>
      </c>
      <c r="M4" s="1">
        <v>0</v>
      </c>
      <c r="N4" s="1">
        <v>0</v>
      </c>
    </row>
    <row r="5" spans="1:15" x14ac:dyDescent="0.2">
      <c r="A5" s="33"/>
      <c r="B5" s="3">
        <v>465</v>
      </c>
      <c r="C5" s="29" t="s">
        <v>15</v>
      </c>
      <c r="D5" s="29" t="s">
        <v>16</v>
      </c>
      <c r="E5" s="9" t="s">
        <v>32</v>
      </c>
      <c r="F5" s="1">
        <v>0</v>
      </c>
      <c r="G5" s="1">
        <v>0.18</v>
      </c>
      <c r="H5" s="1">
        <v>0</v>
      </c>
      <c r="I5" s="1">
        <v>9.1199999999999992</v>
      </c>
      <c r="J5" s="1">
        <v>0</v>
      </c>
      <c r="K5" s="1">
        <v>0</v>
      </c>
      <c r="L5" s="1">
        <v>0</v>
      </c>
      <c r="M5" s="1">
        <v>3.88</v>
      </c>
      <c r="N5" s="1">
        <v>86.82</v>
      </c>
    </row>
    <row r="6" spans="1:15" x14ac:dyDescent="0.2">
      <c r="A6" s="33"/>
      <c r="B6" s="3"/>
      <c r="C6" s="29"/>
      <c r="D6" s="29"/>
      <c r="E6" s="9" t="s">
        <v>34</v>
      </c>
      <c r="F6" s="1">
        <v>73.650000000000006</v>
      </c>
      <c r="G6" s="1">
        <v>73.650000000000006</v>
      </c>
      <c r="H6" s="1">
        <v>0</v>
      </c>
      <c r="I6" s="1">
        <v>23.47</v>
      </c>
      <c r="J6" s="1">
        <v>0</v>
      </c>
      <c r="K6" s="1">
        <v>2.88</v>
      </c>
      <c r="L6" s="1">
        <v>0</v>
      </c>
      <c r="M6" s="1">
        <v>0</v>
      </c>
      <c r="N6" s="1">
        <v>0</v>
      </c>
    </row>
    <row r="7" spans="1:15" x14ac:dyDescent="0.2">
      <c r="A7" s="29"/>
      <c r="B7" s="3">
        <v>451</v>
      </c>
      <c r="C7" s="29" t="s">
        <v>17</v>
      </c>
      <c r="D7" s="29" t="s">
        <v>16</v>
      </c>
      <c r="E7" s="9" t="s">
        <v>32</v>
      </c>
      <c r="F7" s="1">
        <v>0</v>
      </c>
      <c r="G7" s="1">
        <v>0.08</v>
      </c>
      <c r="H7" s="1">
        <v>0</v>
      </c>
      <c r="I7" s="1">
        <v>3.33</v>
      </c>
      <c r="J7" s="1">
        <v>0</v>
      </c>
      <c r="K7" s="1">
        <v>0</v>
      </c>
      <c r="L7" s="1">
        <v>0</v>
      </c>
      <c r="M7" s="1">
        <v>0</v>
      </c>
      <c r="N7" s="1">
        <v>96.58</v>
      </c>
    </row>
    <row r="8" spans="1:15" x14ac:dyDescent="0.2">
      <c r="A8" s="29"/>
      <c r="B8" s="3"/>
      <c r="C8" s="29"/>
      <c r="D8" s="29"/>
      <c r="E8" s="9" t="s">
        <v>34</v>
      </c>
      <c r="F8" s="1">
        <v>78.62</v>
      </c>
      <c r="G8" s="1">
        <v>81.790000000000006</v>
      </c>
      <c r="H8" s="1">
        <v>0</v>
      </c>
      <c r="I8" s="1">
        <v>15.96</v>
      </c>
      <c r="J8" s="1">
        <v>0</v>
      </c>
      <c r="K8" s="1">
        <v>2.25</v>
      </c>
      <c r="L8" s="1">
        <v>0</v>
      </c>
      <c r="M8" s="1">
        <v>0</v>
      </c>
      <c r="N8" s="1">
        <v>0</v>
      </c>
    </row>
    <row r="9" spans="1:15" x14ac:dyDescent="0.2">
      <c r="E9" s="9"/>
    </row>
    <row r="11" spans="1:15" s="9" customFormat="1" x14ac:dyDescent="0.2">
      <c r="A11" s="9" t="s">
        <v>0</v>
      </c>
      <c r="B11" s="9" t="s">
        <v>1</v>
      </c>
      <c r="C11" s="9" t="s">
        <v>2</v>
      </c>
      <c r="D11" s="9" t="s">
        <v>3</v>
      </c>
      <c r="E11" s="9" t="s">
        <v>22</v>
      </c>
      <c r="F11" s="9" t="s">
        <v>23</v>
      </c>
      <c r="G11" s="9" t="s">
        <v>24</v>
      </c>
      <c r="H11" s="9" t="s">
        <v>25</v>
      </c>
      <c r="I11" s="9" t="s">
        <v>26</v>
      </c>
      <c r="J11" s="9" t="s">
        <v>27</v>
      </c>
      <c r="K11" s="9" t="s">
        <v>28</v>
      </c>
      <c r="L11" s="9" t="s">
        <v>29</v>
      </c>
      <c r="M11" s="9" t="s">
        <v>30</v>
      </c>
      <c r="N11" s="9" t="s">
        <v>31</v>
      </c>
    </row>
    <row r="12" spans="1:15" x14ac:dyDescent="0.2">
      <c r="A12" s="33" t="s">
        <v>10</v>
      </c>
      <c r="B12" s="3">
        <v>448</v>
      </c>
      <c r="C12" s="9" t="s">
        <v>11</v>
      </c>
      <c r="D12" s="10" t="s">
        <v>19</v>
      </c>
      <c r="E12" s="9" t="s">
        <v>32</v>
      </c>
      <c r="F12" s="1">
        <v>0</v>
      </c>
      <c r="G12" s="1">
        <v>14.04</v>
      </c>
      <c r="H12" s="1">
        <v>0</v>
      </c>
      <c r="I12" s="1">
        <v>37.729999999999997</v>
      </c>
      <c r="J12" s="1">
        <v>0</v>
      </c>
      <c r="K12" s="1">
        <v>32.69</v>
      </c>
      <c r="L12" s="1">
        <v>0</v>
      </c>
      <c r="M12" s="1">
        <v>2.31</v>
      </c>
      <c r="N12" s="1">
        <v>13.23</v>
      </c>
    </row>
    <row r="13" spans="1:15" x14ac:dyDescent="0.2">
      <c r="A13" s="33"/>
      <c r="B13" s="3">
        <v>450</v>
      </c>
      <c r="C13" s="29" t="s">
        <v>33</v>
      </c>
      <c r="D13" s="6" t="s">
        <v>19</v>
      </c>
      <c r="E13" s="9" t="s">
        <v>32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100</v>
      </c>
    </row>
    <row r="14" spans="1:15" x14ac:dyDescent="0.2">
      <c r="A14" s="33"/>
      <c r="B14" s="3"/>
      <c r="C14" s="29"/>
      <c r="D14" s="29"/>
      <c r="E14" s="9" t="s">
        <v>34</v>
      </c>
      <c r="F14" s="1">
        <v>90.15</v>
      </c>
      <c r="G14" s="1">
        <v>90.15</v>
      </c>
      <c r="H14" s="1">
        <v>0</v>
      </c>
      <c r="I14" s="1">
        <v>9.85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</row>
    <row r="15" spans="1:15" x14ac:dyDescent="0.2">
      <c r="A15" s="33"/>
      <c r="B15" s="3">
        <v>466</v>
      </c>
      <c r="C15" s="29" t="s">
        <v>15</v>
      </c>
      <c r="D15" s="6" t="s">
        <v>19</v>
      </c>
      <c r="E15" s="9" t="s">
        <v>32</v>
      </c>
      <c r="F15" s="1">
        <v>0</v>
      </c>
      <c r="G15" s="1">
        <v>0</v>
      </c>
      <c r="H15" s="1">
        <v>0</v>
      </c>
      <c r="I15" s="1">
        <v>2.1800000000000002</v>
      </c>
      <c r="J15" s="1">
        <v>0</v>
      </c>
      <c r="K15" s="1">
        <v>0</v>
      </c>
      <c r="L15" s="1">
        <v>0</v>
      </c>
      <c r="M15" s="1">
        <v>0</v>
      </c>
      <c r="N15" s="1">
        <v>97.82</v>
      </c>
    </row>
    <row r="16" spans="1:15" x14ac:dyDescent="0.2">
      <c r="A16" s="33"/>
      <c r="B16" s="3"/>
      <c r="C16" s="29"/>
      <c r="D16" s="29"/>
      <c r="E16" s="9" t="s">
        <v>34</v>
      </c>
      <c r="F16" s="1">
        <v>42.15</v>
      </c>
      <c r="G16" s="1">
        <v>42.13</v>
      </c>
      <c r="H16" s="1">
        <v>0</v>
      </c>
      <c r="I16" s="1">
        <v>46.24</v>
      </c>
      <c r="J16" s="1">
        <v>0</v>
      </c>
      <c r="K16" s="1">
        <v>11.63</v>
      </c>
      <c r="L16" s="1">
        <v>0</v>
      </c>
      <c r="M16" s="1">
        <v>0</v>
      </c>
      <c r="N16" s="1">
        <v>0</v>
      </c>
    </row>
    <row r="17" spans="1:15" x14ac:dyDescent="0.2">
      <c r="B17" s="3">
        <v>452</v>
      </c>
      <c r="C17" s="29" t="s">
        <v>17</v>
      </c>
      <c r="D17" s="6" t="s">
        <v>19</v>
      </c>
      <c r="E17" s="9" t="s">
        <v>32</v>
      </c>
      <c r="F17" s="1">
        <v>0</v>
      </c>
      <c r="G17" s="1">
        <v>0.01</v>
      </c>
      <c r="H17" s="1">
        <v>0</v>
      </c>
      <c r="I17" s="1">
        <v>0.01</v>
      </c>
      <c r="J17" s="1">
        <v>0</v>
      </c>
      <c r="K17" s="1">
        <v>0</v>
      </c>
      <c r="L17" s="1">
        <v>0</v>
      </c>
      <c r="M17" s="1">
        <v>0.01</v>
      </c>
      <c r="N17" s="1">
        <v>99.97</v>
      </c>
    </row>
    <row r="18" spans="1:15" x14ac:dyDescent="0.2">
      <c r="B18" s="3"/>
      <c r="C18" s="29"/>
      <c r="D18" s="29"/>
      <c r="E18" s="9" t="s">
        <v>34</v>
      </c>
      <c r="F18" s="1">
        <v>24.98</v>
      </c>
      <c r="G18" s="1">
        <v>42.93</v>
      </c>
      <c r="H18" s="1">
        <v>0</v>
      </c>
      <c r="I18" s="1">
        <v>45.06</v>
      </c>
      <c r="J18" s="1">
        <v>0</v>
      </c>
      <c r="K18" s="1">
        <v>12.01</v>
      </c>
      <c r="L18" s="1">
        <v>0</v>
      </c>
      <c r="M18" s="1">
        <v>0</v>
      </c>
      <c r="N18" s="1">
        <v>0</v>
      </c>
    </row>
    <row r="19" spans="1:15" x14ac:dyDescent="0.2">
      <c r="A19" s="29"/>
    </row>
    <row r="21" spans="1:15" x14ac:dyDescent="0.2">
      <c r="A21" s="9" t="s">
        <v>0</v>
      </c>
      <c r="B21" s="9" t="s">
        <v>1</v>
      </c>
      <c r="C21" s="9" t="s">
        <v>2</v>
      </c>
      <c r="D21" s="9" t="s">
        <v>3</v>
      </c>
      <c r="E21" s="9" t="s">
        <v>22</v>
      </c>
      <c r="F21" s="9" t="s">
        <v>23</v>
      </c>
      <c r="G21" s="9" t="s">
        <v>24</v>
      </c>
      <c r="H21" s="9" t="s">
        <v>25</v>
      </c>
      <c r="I21" s="9" t="s">
        <v>26</v>
      </c>
      <c r="J21" s="9" t="s">
        <v>27</v>
      </c>
      <c r="K21" s="9" t="s">
        <v>28</v>
      </c>
      <c r="L21" s="9" t="s">
        <v>29</v>
      </c>
      <c r="M21" s="9" t="s">
        <v>30</v>
      </c>
      <c r="N21" s="9" t="s">
        <v>31</v>
      </c>
      <c r="O21" s="9"/>
    </row>
    <row r="22" spans="1:15" x14ac:dyDescent="0.2">
      <c r="A22" s="33" t="s">
        <v>20</v>
      </c>
      <c r="B22" s="3">
        <v>454</v>
      </c>
      <c r="C22" s="9" t="s">
        <v>11</v>
      </c>
      <c r="D22" s="9" t="s">
        <v>12</v>
      </c>
      <c r="E22" s="9" t="s">
        <v>32</v>
      </c>
      <c r="F22" s="1">
        <v>0</v>
      </c>
      <c r="G22" s="1">
        <v>5.92</v>
      </c>
      <c r="H22" s="1">
        <v>0</v>
      </c>
      <c r="I22" s="1">
        <v>23.62</v>
      </c>
      <c r="J22" s="1">
        <v>0</v>
      </c>
      <c r="K22" s="1">
        <v>4.96</v>
      </c>
      <c r="L22" s="1">
        <v>0</v>
      </c>
      <c r="M22" s="1">
        <v>60.71</v>
      </c>
      <c r="N22" s="1">
        <v>4.54</v>
      </c>
    </row>
    <row r="23" spans="1:15" ht="16" customHeight="1" x14ac:dyDescent="0.2">
      <c r="A23" s="33"/>
      <c r="B23" s="3">
        <v>456</v>
      </c>
      <c r="C23" s="29" t="s">
        <v>33</v>
      </c>
      <c r="D23" s="29" t="s">
        <v>14</v>
      </c>
      <c r="E23" s="9" t="s">
        <v>32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100</v>
      </c>
    </row>
    <row r="24" spans="1:15" x14ac:dyDescent="0.2">
      <c r="A24" s="33"/>
      <c r="B24" s="3"/>
      <c r="C24" s="29"/>
      <c r="D24" s="29"/>
      <c r="E24" s="9" t="s">
        <v>34</v>
      </c>
      <c r="F24" s="1">
        <v>98.21</v>
      </c>
      <c r="G24" s="1">
        <v>98.21</v>
      </c>
      <c r="H24" s="1">
        <v>0</v>
      </c>
      <c r="I24" s="1">
        <v>1.79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</row>
    <row r="25" spans="1:15" x14ac:dyDescent="0.2">
      <c r="A25" s="33"/>
      <c r="B25" s="3">
        <v>467</v>
      </c>
      <c r="C25" s="29" t="s">
        <v>15</v>
      </c>
      <c r="D25" s="29" t="s">
        <v>16</v>
      </c>
      <c r="E25" s="9" t="s">
        <v>32</v>
      </c>
      <c r="F25" s="1">
        <v>0</v>
      </c>
      <c r="G25" s="1">
        <v>0</v>
      </c>
      <c r="H25" s="1">
        <v>0</v>
      </c>
      <c r="I25" s="1">
        <v>10.35</v>
      </c>
      <c r="J25" s="1">
        <v>0</v>
      </c>
      <c r="K25" s="1">
        <v>0</v>
      </c>
      <c r="L25" s="1">
        <v>0</v>
      </c>
      <c r="M25" s="1">
        <v>62.18</v>
      </c>
      <c r="N25" s="1">
        <v>27.53</v>
      </c>
    </row>
    <row r="26" spans="1:15" x14ac:dyDescent="0.2">
      <c r="A26" s="33"/>
      <c r="D26" s="29"/>
      <c r="E26" s="9" t="s">
        <v>34</v>
      </c>
      <c r="F26" s="1">
        <v>56.76</v>
      </c>
      <c r="G26" s="1">
        <v>56.71</v>
      </c>
      <c r="H26" s="1">
        <v>0</v>
      </c>
      <c r="I26" s="1">
        <v>32.47</v>
      </c>
      <c r="J26" s="1">
        <v>0</v>
      </c>
      <c r="K26" s="1">
        <v>10.82</v>
      </c>
      <c r="L26" s="1">
        <v>0</v>
      </c>
      <c r="M26" s="1">
        <v>0</v>
      </c>
      <c r="N26" s="1">
        <v>0</v>
      </c>
    </row>
    <row r="27" spans="1:15" x14ac:dyDescent="0.2">
      <c r="B27" s="3">
        <v>458</v>
      </c>
      <c r="C27" s="29" t="s">
        <v>17</v>
      </c>
      <c r="D27" s="29" t="s">
        <v>16</v>
      </c>
      <c r="E27" s="9" t="s">
        <v>32</v>
      </c>
      <c r="F27" s="1">
        <v>0</v>
      </c>
      <c r="G27" s="1">
        <v>0.12</v>
      </c>
      <c r="H27" s="1">
        <v>0</v>
      </c>
      <c r="I27" s="1">
        <v>6.94</v>
      </c>
      <c r="J27" s="1">
        <v>0</v>
      </c>
      <c r="K27" s="1">
        <v>0.06</v>
      </c>
      <c r="L27" s="1">
        <v>0</v>
      </c>
      <c r="M27" s="1">
        <v>56.12</v>
      </c>
      <c r="N27" s="1">
        <v>36.75</v>
      </c>
      <c r="O27" s="29"/>
    </row>
    <row r="28" spans="1:15" x14ac:dyDescent="0.2">
      <c r="B28" s="3"/>
      <c r="C28" s="29"/>
      <c r="D28" s="29"/>
      <c r="E28" s="9" t="s">
        <v>34</v>
      </c>
      <c r="F28" s="1">
        <v>60.75</v>
      </c>
      <c r="G28" s="1">
        <v>68.25</v>
      </c>
      <c r="H28" s="1">
        <v>0</v>
      </c>
      <c r="I28" s="1">
        <v>19.38</v>
      </c>
      <c r="J28" s="1">
        <v>0</v>
      </c>
      <c r="K28" s="1">
        <v>12.38</v>
      </c>
      <c r="L28" s="1">
        <v>0</v>
      </c>
      <c r="M28" s="1">
        <v>0</v>
      </c>
      <c r="N28" s="1">
        <v>0</v>
      </c>
      <c r="O28" s="29"/>
    </row>
    <row r="29" spans="1:15" x14ac:dyDescent="0.2">
      <c r="O29" s="29"/>
    </row>
    <row r="31" spans="1:15" s="9" customFormat="1" x14ac:dyDescent="0.2">
      <c r="A31" s="9" t="s">
        <v>0</v>
      </c>
      <c r="B31" s="9" t="s">
        <v>1</v>
      </c>
      <c r="C31" s="9" t="s">
        <v>2</v>
      </c>
      <c r="D31" s="9" t="s">
        <v>3</v>
      </c>
      <c r="E31" s="9" t="s">
        <v>22</v>
      </c>
      <c r="F31" s="9" t="s">
        <v>23</v>
      </c>
      <c r="G31" s="9" t="s">
        <v>24</v>
      </c>
      <c r="H31" s="9" t="s">
        <v>25</v>
      </c>
      <c r="I31" s="9" t="s">
        <v>26</v>
      </c>
      <c r="J31" s="9" t="s">
        <v>27</v>
      </c>
      <c r="K31" s="9" t="s">
        <v>28</v>
      </c>
      <c r="L31" s="9" t="s">
        <v>29</v>
      </c>
      <c r="M31" s="9" t="s">
        <v>30</v>
      </c>
      <c r="N31" s="9" t="s">
        <v>31</v>
      </c>
    </row>
    <row r="32" spans="1:15" x14ac:dyDescent="0.2">
      <c r="A32" s="33" t="s">
        <v>20</v>
      </c>
      <c r="B32" s="3">
        <v>455</v>
      </c>
      <c r="C32" s="9" t="s">
        <v>11</v>
      </c>
      <c r="D32" s="10" t="s">
        <v>19</v>
      </c>
      <c r="E32" s="9" t="s">
        <v>32</v>
      </c>
      <c r="F32" s="1">
        <v>0</v>
      </c>
      <c r="G32" s="1">
        <v>9.34</v>
      </c>
      <c r="H32" s="1">
        <v>0</v>
      </c>
      <c r="I32" s="1">
        <v>28.37</v>
      </c>
      <c r="J32" s="1">
        <v>0</v>
      </c>
      <c r="K32" s="1">
        <v>20.39</v>
      </c>
      <c r="L32" s="1">
        <v>0</v>
      </c>
      <c r="M32" s="1">
        <v>1.92</v>
      </c>
      <c r="N32" s="1">
        <v>40.049999999999997</v>
      </c>
    </row>
    <row r="33" spans="1:14" x14ac:dyDescent="0.2">
      <c r="A33" s="33"/>
      <c r="B33" s="3">
        <v>457</v>
      </c>
      <c r="C33" s="29" t="s">
        <v>33</v>
      </c>
      <c r="D33" s="6" t="s">
        <v>19</v>
      </c>
      <c r="E33" s="9" t="s">
        <v>32</v>
      </c>
      <c r="F33" s="1">
        <v>0</v>
      </c>
      <c r="G33" s="1">
        <v>0.03</v>
      </c>
      <c r="H33" s="1">
        <v>0</v>
      </c>
      <c r="I33" s="1">
        <v>0.03</v>
      </c>
      <c r="J33" s="1">
        <v>0</v>
      </c>
      <c r="K33" s="1">
        <v>0</v>
      </c>
      <c r="L33" s="1">
        <v>0</v>
      </c>
      <c r="M33" s="1">
        <v>0.03</v>
      </c>
      <c r="N33" s="1">
        <v>99.92</v>
      </c>
    </row>
    <row r="34" spans="1:14" x14ac:dyDescent="0.2">
      <c r="A34" s="33"/>
      <c r="B34" s="3"/>
      <c r="C34" s="29"/>
      <c r="D34" s="29"/>
      <c r="E34" s="9" t="s">
        <v>34</v>
      </c>
      <c r="F34" s="1">
        <v>92.55</v>
      </c>
      <c r="G34" s="1">
        <v>92.55</v>
      </c>
      <c r="H34" s="1">
        <v>0</v>
      </c>
      <c r="I34" s="1">
        <v>7.45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1:14" x14ac:dyDescent="0.2">
      <c r="A35" s="33"/>
      <c r="B35" s="1">
        <v>468</v>
      </c>
      <c r="C35" s="29" t="s">
        <v>15</v>
      </c>
      <c r="D35" s="6" t="s">
        <v>19</v>
      </c>
      <c r="E35" s="9" t="s">
        <v>32</v>
      </c>
      <c r="F35" s="1">
        <v>0</v>
      </c>
      <c r="G35" s="1">
        <v>0.04</v>
      </c>
      <c r="H35" s="1">
        <v>0</v>
      </c>
      <c r="I35" s="1">
        <v>0.86</v>
      </c>
      <c r="J35" s="1">
        <v>0</v>
      </c>
      <c r="K35" s="1">
        <v>0</v>
      </c>
      <c r="L35" s="1">
        <v>0</v>
      </c>
      <c r="M35" s="1">
        <v>0.18</v>
      </c>
      <c r="N35" s="1">
        <v>98.93</v>
      </c>
    </row>
    <row r="36" spans="1:14" x14ac:dyDescent="0.2">
      <c r="A36" s="33"/>
      <c r="D36" s="29"/>
      <c r="E36" s="9" t="s">
        <v>34</v>
      </c>
      <c r="F36" s="1">
        <v>81.400000000000006</v>
      </c>
      <c r="G36" s="1">
        <v>81.400000000000006</v>
      </c>
      <c r="H36" s="1">
        <v>0</v>
      </c>
      <c r="I36" s="1">
        <v>14.34</v>
      </c>
      <c r="J36" s="1">
        <v>0</v>
      </c>
      <c r="K36" s="1">
        <v>4.26</v>
      </c>
      <c r="L36" s="1">
        <v>0</v>
      </c>
      <c r="M36" s="1">
        <v>0</v>
      </c>
      <c r="N36" s="1">
        <v>0</v>
      </c>
    </row>
    <row r="37" spans="1:14" x14ac:dyDescent="0.2">
      <c r="B37" s="3">
        <v>459</v>
      </c>
      <c r="C37" s="29" t="s">
        <v>17</v>
      </c>
      <c r="D37" s="6" t="s">
        <v>19</v>
      </c>
      <c r="E37" s="9" t="s">
        <v>32</v>
      </c>
      <c r="F37" s="1">
        <v>0</v>
      </c>
      <c r="G37" s="1">
        <v>0.04</v>
      </c>
      <c r="H37" s="1">
        <v>0</v>
      </c>
      <c r="I37" s="1">
        <v>0.05</v>
      </c>
      <c r="J37" s="1">
        <v>0</v>
      </c>
      <c r="K37" s="1">
        <v>0</v>
      </c>
      <c r="L37" s="1">
        <v>0</v>
      </c>
      <c r="M37" s="1">
        <v>0.02</v>
      </c>
      <c r="N37" s="1">
        <v>99.89</v>
      </c>
    </row>
    <row r="38" spans="1:14" x14ac:dyDescent="0.2">
      <c r="B38" s="3"/>
      <c r="C38" s="29"/>
      <c r="D38" s="29"/>
      <c r="E38" s="9" t="s">
        <v>34</v>
      </c>
      <c r="F38" s="1">
        <v>25.81</v>
      </c>
      <c r="G38" s="1">
        <v>41.89</v>
      </c>
      <c r="H38" s="1">
        <v>0</v>
      </c>
      <c r="I38" s="1">
        <v>45.96</v>
      </c>
      <c r="J38" s="1">
        <v>0</v>
      </c>
      <c r="K38" s="1">
        <v>12.15</v>
      </c>
      <c r="L38" s="1">
        <v>0</v>
      </c>
      <c r="M38" s="1">
        <v>0</v>
      </c>
      <c r="N38" s="1">
        <v>0</v>
      </c>
    </row>
    <row r="43" spans="1:14" x14ac:dyDescent="0.2">
      <c r="A43" s="9" t="s">
        <v>21</v>
      </c>
    </row>
    <row r="44" spans="1:14" x14ac:dyDescent="0.2">
      <c r="A44" s="29" t="s">
        <v>10</v>
      </c>
      <c r="B44" s="3">
        <v>469</v>
      </c>
      <c r="C44" s="29" t="s">
        <v>15</v>
      </c>
      <c r="D44" s="29" t="s">
        <v>14</v>
      </c>
      <c r="E44" s="9" t="s">
        <v>32</v>
      </c>
      <c r="F44" s="1">
        <v>0</v>
      </c>
      <c r="G44" s="1">
        <v>0.22</v>
      </c>
      <c r="H44" s="1">
        <v>0</v>
      </c>
      <c r="I44" s="1">
        <v>6.33</v>
      </c>
      <c r="J44" s="1">
        <v>0</v>
      </c>
      <c r="K44" s="1">
        <v>0</v>
      </c>
      <c r="L44" s="1">
        <v>0</v>
      </c>
      <c r="M44" s="1">
        <v>0</v>
      </c>
      <c r="N44" s="1">
        <v>93.44</v>
      </c>
    </row>
    <row r="45" spans="1:14" x14ac:dyDescent="0.2">
      <c r="A45" s="29"/>
      <c r="B45" s="3"/>
      <c r="C45" s="29"/>
      <c r="D45" s="29"/>
      <c r="E45" s="9" t="s">
        <v>34</v>
      </c>
      <c r="F45" s="1">
        <v>75.83</v>
      </c>
      <c r="G45" s="1">
        <v>75.83</v>
      </c>
      <c r="H45" s="1">
        <v>0</v>
      </c>
      <c r="I45" s="1">
        <v>21.56</v>
      </c>
      <c r="J45" s="1">
        <v>0</v>
      </c>
      <c r="K45" s="1">
        <v>2.61</v>
      </c>
      <c r="L45" s="1">
        <v>0</v>
      </c>
      <c r="M45" s="1">
        <v>0</v>
      </c>
      <c r="N45" s="1">
        <v>0</v>
      </c>
    </row>
    <row r="46" spans="1:14" x14ac:dyDescent="0.2">
      <c r="A46" s="29"/>
      <c r="B46" s="3">
        <v>471</v>
      </c>
      <c r="C46" s="29" t="s">
        <v>15</v>
      </c>
      <c r="D46" s="29" t="s">
        <v>12</v>
      </c>
      <c r="E46" s="9" t="s">
        <v>32</v>
      </c>
      <c r="F46" s="1">
        <v>0</v>
      </c>
      <c r="G46" s="1">
        <v>0.12</v>
      </c>
      <c r="H46" s="1">
        <v>0</v>
      </c>
      <c r="I46" s="1">
        <v>3.24</v>
      </c>
      <c r="J46" s="1">
        <v>0</v>
      </c>
      <c r="K46" s="1">
        <v>0</v>
      </c>
      <c r="L46" s="1">
        <v>0</v>
      </c>
      <c r="M46" s="1">
        <v>0.28999999999999998</v>
      </c>
      <c r="N46" s="1">
        <v>96.35</v>
      </c>
    </row>
    <row r="47" spans="1:14" x14ac:dyDescent="0.2">
      <c r="A47" s="29"/>
      <c r="B47" s="3"/>
      <c r="C47" s="29"/>
      <c r="D47" s="29"/>
      <c r="E47" s="9" t="s">
        <v>34</v>
      </c>
      <c r="F47" s="1">
        <v>41.59</v>
      </c>
      <c r="G47" s="1">
        <v>41.59</v>
      </c>
      <c r="H47" s="1">
        <v>0</v>
      </c>
      <c r="I47" s="1">
        <v>47.77</v>
      </c>
      <c r="J47" s="1">
        <v>0</v>
      </c>
      <c r="K47" s="1">
        <v>10.7</v>
      </c>
      <c r="L47" s="1">
        <v>0</v>
      </c>
      <c r="M47" s="1">
        <v>0</v>
      </c>
      <c r="N47" s="1">
        <v>0</v>
      </c>
    </row>
    <row r="48" spans="1:14" x14ac:dyDescent="0.2">
      <c r="A48" s="29"/>
      <c r="B48" s="3">
        <v>453</v>
      </c>
      <c r="C48" s="29" t="s">
        <v>17</v>
      </c>
      <c r="D48" s="29" t="s">
        <v>14</v>
      </c>
      <c r="E48" s="9" t="s">
        <v>32</v>
      </c>
      <c r="F48" s="1">
        <v>0</v>
      </c>
      <c r="G48" s="1">
        <v>0.11</v>
      </c>
      <c r="H48" s="1">
        <v>0</v>
      </c>
      <c r="I48" s="1">
        <v>0.19</v>
      </c>
      <c r="J48" s="1">
        <v>0</v>
      </c>
      <c r="K48" s="1">
        <v>0</v>
      </c>
      <c r="L48" s="1">
        <v>0</v>
      </c>
      <c r="M48" s="1">
        <v>0</v>
      </c>
      <c r="N48" s="1">
        <v>99.7</v>
      </c>
    </row>
    <row r="49" spans="1:14" x14ac:dyDescent="0.2">
      <c r="A49" s="29"/>
      <c r="B49" s="3"/>
      <c r="C49" s="29"/>
      <c r="D49" s="29"/>
      <c r="E49" s="9" t="s">
        <v>34</v>
      </c>
      <c r="F49" s="1">
        <v>88.78</v>
      </c>
      <c r="G49" s="1">
        <v>91.3</v>
      </c>
      <c r="H49" s="1">
        <v>0</v>
      </c>
      <c r="I49" s="1">
        <v>6.96</v>
      </c>
      <c r="J49" s="1">
        <v>0</v>
      </c>
      <c r="K49" s="1">
        <v>1.74</v>
      </c>
      <c r="L49" s="1">
        <v>0</v>
      </c>
      <c r="M49" s="1">
        <v>0</v>
      </c>
      <c r="N49" s="1">
        <v>0</v>
      </c>
    </row>
    <row r="50" spans="1:14" x14ac:dyDescent="0.2">
      <c r="A50" s="29"/>
      <c r="B50" s="3">
        <v>473</v>
      </c>
      <c r="C50" s="29" t="s">
        <v>17</v>
      </c>
      <c r="D50" s="29" t="s">
        <v>12</v>
      </c>
      <c r="E50" s="9" t="s">
        <v>32</v>
      </c>
      <c r="F50" s="1">
        <v>0</v>
      </c>
      <c r="G50" s="1">
        <v>0.1</v>
      </c>
      <c r="H50" s="1">
        <v>0</v>
      </c>
      <c r="I50" s="1">
        <v>1.88</v>
      </c>
      <c r="J50" s="1">
        <v>0</v>
      </c>
      <c r="K50" s="1">
        <v>0</v>
      </c>
      <c r="L50" s="1">
        <v>0</v>
      </c>
      <c r="M50" s="1">
        <v>0.27</v>
      </c>
      <c r="N50" s="1">
        <v>97.75</v>
      </c>
    </row>
    <row r="51" spans="1:14" x14ac:dyDescent="0.2">
      <c r="A51" s="29"/>
      <c r="B51" s="3"/>
      <c r="C51" s="29"/>
      <c r="D51" s="29"/>
      <c r="E51" s="9"/>
    </row>
    <row r="52" spans="1:14" x14ac:dyDescent="0.2">
      <c r="A52" s="29" t="s">
        <v>20</v>
      </c>
      <c r="B52" s="3">
        <v>470</v>
      </c>
      <c r="C52" s="29" t="s">
        <v>15</v>
      </c>
      <c r="D52" s="29" t="s">
        <v>14</v>
      </c>
      <c r="E52" s="9" t="s">
        <v>32</v>
      </c>
      <c r="F52" s="1">
        <v>0</v>
      </c>
      <c r="G52" s="1">
        <v>0.1</v>
      </c>
      <c r="H52" s="1">
        <v>0</v>
      </c>
      <c r="I52" s="1">
        <v>2.46</v>
      </c>
      <c r="J52" s="1">
        <v>0</v>
      </c>
      <c r="K52" s="1">
        <v>0</v>
      </c>
      <c r="L52" s="1">
        <v>0</v>
      </c>
      <c r="M52" s="1">
        <v>0.02</v>
      </c>
      <c r="N52" s="1">
        <v>97.42</v>
      </c>
    </row>
    <row r="53" spans="1:14" x14ac:dyDescent="0.2">
      <c r="A53" s="29"/>
      <c r="B53" s="3"/>
      <c r="C53" s="29"/>
      <c r="D53" s="29"/>
      <c r="E53" s="9" t="s">
        <v>34</v>
      </c>
      <c r="F53" s="1">
        <v>82.56</v>
      </c>
      <c r="G53" s="1">
        <v>82.56</v>
      </c>
      <c r="H53" s="1">
        <v>0</v>
      </c>
      <c r="I53" s="1">
        <v>13.48</v>
      </c>
      <c r="J53" s="1">
        <v>0</v>
      </c>
      <c r="K53" s="1">
        <v>3.96</v>
      </c>
      <c r="L53" s="1">
        <v>0</v>
      </c>
      <c r="M53" s="1">
        <v>0</v>
      </c>
      <c r="N53" s="1">
        <v>0</v>
      </c>
    </row>
    <row r="54" spans="1:14" x14ac:dyDescent="0.2">
      <c r="A54" s="29"/>
      <c r="B54" s="3">
        <v>472</v>
      </c>
      <c r="C54" s="29" t="s">
        <v>15</v>
      </c>
      <c r="D54" s="29" t="s">
        <v>12</v>
      </c>
      <c r="E54" s="9" t="s">
        <v>32</v>
      </c>
      <c r="F54" s="1">
        <v>0</v>
      </c>
      <c r="G54" s="1">
        <v>0.04</v>
      </c>
      <c r="H54" s="1">
        <v>0</v>
      </c>
      <c r="I54" s="1">
        <v>4.45</v>
      </c>
      <c r="J54" s="1">
        <v>0</v>
      </c>
      <c r="K54" s="1">
        <v>0</v>
      </c>
      <c r="L54" s="1">
        <v>0</v>
      </c>
      <c r="M54" s="1">
        <v>27.04</v>
      </c>
      <c r="N54" s="1">
        <v>68.47</v>
      </c>
    </row>
    <row r="55" spans="1:14" x14ac:dyDescent="0.2">
      <c r="A55" s="29"/>
      <c r="B55" s="3"/>
      <c r="C55" s="29"/>
      <c r="D55" s="29"/>
      <c r="E55" s="9" t="s">
        <v>34</v>
      </c>
      <c r="F55" s="1">
        <v>48.79</v>
      </c>
      <c r="G55" s="1">
        <v>48.79</v>
      </c>
      <c r="H55" s="1">
        <v>0</v>
      </c>
      <c r="I55" s="1">
        <v>38.74</v>
      </c>
      <c r="J55" s="1">
        <v>0</v>
      </c>
      <c r="K55" s="1">
        <v>12.47</v>
      </c>
      <c r="L55" s="1">
        <v>0</v>
      </c>
      <c r="M55" s="1">
        <v>0</v>
      </c>
      <c r="N55" s="1">
        <v>0</v>
      </c>
    </row>
    <row r="56" spans="1:14" x14ac:dyDescent="0.2">
      <c r="A56" s="29"/>
      <c r="B56" s="3">
        <v>460</v>
      </c>
      <c r="C56" s="29" t="s">
        <v>17</v>
      </c>
      <c r="D56" s="29" t="s">
        <v>14</v>
      </c>
      <c r="E56" s="9" t="s">
        <v>32</v>
      </c>
      <c r="F56" s="1">
        <v>0</v>
      </c>
      <c r="G56" s="1">
        <v>0.19</v>
      </c>
      <c r="H56" s="1">
        <v>0</v>
      </c>
      <c r="I56" s="1">
        <v>0.23</v>
      </c>
      <c r="J56" s="1">
        <v>0</v>
      </c>
      <c r="K56" s="1">
        <v>0</v>
      </c>
      <c r="L56" s="1">
        <v>0</v>
      </c>
      <c r="M56" s="1">
        <v>0</v>
      </c>
      <c r="N56" s="1">
        <v>99.58</v>
      </c>
    </row>
    <row r="57" spans="1:14" x14ac:dyDescent="0.2">
      <c r="A57" s="29"/>
      <c r="B57" s="3"/>
      <c r="C57" s="29"/>
      <c r="D57" s="29"/>
      <c r="E57" s="9" t="s">
        <v>34</v>
      </c>
      <c r="F57" s="1">
        <v>60.73</v>
      </c>
      <c r="G57" s="1">
        <v>65.349999999999994</v>
      </c>
      <c r="H57" s="1">
        <v>0</v>
      </c>
      <c r="I57" s="1">
        <v>21.27</v>
      </c>
      <c r="J57" s="1">
        <v>0</v>
      </c>
      <c r="K57" s="1">
        <v>13.38</v>
      </c>
      <c r="L57" s="1">
        <v>0</v>
      </c>
      <c r="M57" s="1">
        <v>0</v>
      </c>
      <c r="N57" s="1">
        <v>0</v>
      </c>
    </row>
    <row r="58" spans="1:14" x14ac:dyDescent="0.2">
      <c r="A58" s="29"/>
      <c r="B58" s="3">
        <v>474</v>
      </c>
      <c r="C58" s="29" t="s">
        <v>17</v>
      </c>
      <c r="D58" s="29" t="s">
        <v>12</v>
      </c>
      <c r="E58" s="9" t="s">
        <v>32</v>
      </c>
      <c r="F58" s="1">
        <v>0</v>
      </c>
      <c r="G58" s="1">
        <v>0</v>
      </c>
      <c r="H58" s="1">
        <v>0</v>
      </c>
      <c r="I58" s="1">
        <v>3.28</v>
      </c>
      <c r="J58" s="1">
        <v>0</v>
      </c>
      <c r="K58" s="1">
        <v>0</v>
      </c>
      <c r="L58" s="1">
        <v>0</v>
      </c>
      <c r="M58" s="1">
        <v>8.77</v>
      </c>
      <c r="N58" s="1">
        <v>87.95</v>
      </c>
    </row>
    <row r="59" spans="1:14" x14ac:dyDescent="0.2">
      <c r="E59" s="9" t="s">
        <v>34</v>
      </c>
      <c r="F59" s="1">
        <v>28.6</v>
      </c>
      <c r="G59" s="1">
        <v>47.87</v>
      </c>
      <c r="H59" s="1">
        <v>0</v>
      </c>
      <c r="I59" s="1">
        <v>40.06</v>
      </c>
      <c r="J59" s="1">
        <v>0</v>
      </c>
      <c r="K59" s="1">
        <v>12.04</v>
      </c>
      <c r="L59" s="1">
        <v>0</v>
      </c>
      <c r="M59" s="1">
        <v>0</v>
      </c>
      <c r="N59" s="1">
        <v>0</v>
      </c>
    </row>
  </sheetData>
  <mergeCells count="4">
    <mergeCell ref="A32:A36"/>
    <mergeCell ref="A22:A26"/>
    <mergeCell ref="A2:A6"/>
    <mergeCell ref="A12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9F70A-9CAC-144E-A48C-94A613265C85}">
  <dimension ref="A1:C42"/>
  <sheetViews>
    <sheetView workbookViewId="0">
      <selection activeCell="C7" sqref="C7"/>
    </sheetView>
  </sheetViews>
  <sheetFormatPr baseColWidth="10" defaultColWidth="11" defaultRowHeight="16" x14ac:dyDescent="0.2"/>
  <cols>
    <col min="1" max="1" width="35.33203125" style="11" bestFit="1" customWidth="1"/>
    <col min="2" max="16384" width="11" style="11"/>
  </cols>
  <sheetData>
    <row r="1" spans="1:3" x14ac:dyDescent="0.2">
      <c r="A1" s="11" t="s">
        <v>35</v>
      </c>
    </row>
    <row r="2" spans="1:3" x14ac:dyDescent="0.2">
      <c r="A2" s="11" t="s">
        <v>36</v>
      </c>
      <c r="B2" s="11">
        <v>0.06</v>
      </c>
      <c r="C2" s="12">
        <f t="shared" ref="C2:C9" si="0">B2*$C$10/100</f>
        <v>4.8</v>
      </c>
    </row>
    <row r="3" spans="1:3" x14ac:dyDescent="0.2">
      <c r="A3" s="11" t="s">
        <v>37</v>
      </c>
      <c r="B3" s="11">
        <v>2.54</v>
      </c>
      <c r="C3" s="12">
        <f t="shared" si="0"/>
        <v>203.2</v>
      </c>
    </row>
    <row r="4" spans="1:3" x14ac:dyDescent="0.2">
      <c r="A4" s="11" t="s">
        <v>38</v>
      </c>
      <c r="B4" s="11">
        <v>36.549999999999997</v>
      </c>
      <c r="C4" s="12">
        <f t="shared" si="0"/>
        <v>2924</v>
      </c>
    </row>
    <row r="5" spans="1:3" x14ac:dyDescent="0.2">
      <c r="A5" s="11" t="s">
        <v>39</v>
      </c>
      <c r="B5" s="11">
        <v>0.42</v>
      </c>
      <c r="C5" s="12">
        <f t="shared" si="0"/>
        <v>33.6</v>
      </c>
    </row>
    <row r="6" spans="1:3" x14ac:dyDescent="0.2">
      <c r="A6" s="11" t="s">
        <v>40</v>
      </c>
      <c r="B6" s="11">
        <v>0.05</v>
      </c>
      <c r="C6" s="12">
        <f t="shared" si="0"/>
        <v>4</v>
      </c>
    </row>
    <row r="7" spans="1:3" x14ac:dyDescent="0.2">
      <c r="A7" s="11" t="s">
        <v>41</v>
      </c>
      <c r="B7" s="11">
        <v>56.02</v>
      </c>
      <c r="C7" s="12">
        <f t="shared" si="0"/>
        <v>4481.6000000000004</v>
      </c>
    </row>
    <row r="8" spans="1:3" x14ac:dyDescent="0.2">
      <c r="A8" s="11" t="s">
        <v>42</v>
      </c>
      <c r="B8" s="11">
        <v>0.01</v>
      </c>
      <c r="C8" s="12">
        <f t="shared" si="0"/>
        <v>0.8</v>
      </c>
    </row>
    <row r="9" spans="1:3" x14ac:dyDescent="0.2">
      <c r="A9" s="11" t="s">
        <v>43</v>
      </c>
      <c r="B9" s="11">
        <v>4.09</v>
      </c>
      <c r="C9" s="12">
        <f t="shared" si="0"/>
        <v>327.2</v>
      </c>
    </row>
    <row r="10" spans="1:3" x14ac:dyDescent="0.2">
      <c r="A10" s="11" t="s">
        <v>44</v>
      </c>
      <c r="B10" s="11">
        <f>SUM(B2:B9)</f>
        <v>99.740000000000009</v>
      </c>
      <c r="C10" s="11">
        <v>8000</v>
      </c>
    </row>
    <row r="12" spans="1:3" x14ac:dyDescent="0.2">
      <c r="A12" s="11" t="s">
        <v>45</v>
      </c>
    </row>
    <row r="13" spans="1:3" x14ac:dyDescent="0.2">
      <c r="A13" s="11" t="s">
        <v>36</v>
      </c>
      <c r="B13" s="11">
        <v>0</v>
      </c>
      <c r="C13" s="12">
        <f t="shared" ref="C13:C19" si="1">B13*$C$20/100</f>
        <v>0</v>
      </c>
    </row>
    <row r="14" spans="1:3" x14ac:dyDescent="0.2">
      <c r="A14" s="11" t="s">
        <v>37</v>
      </c>
      <c r="B14" s="11">
        <v>0</v>
      </c>
      <c r="C14" s="12">
        <f t="shared" si="1"/>
        <v>0</v>
      </c>
    </row>
    <row r="15" spans="1:3" x14ac:dyDescent="0.2">
      <c r="A15" s="11" t="s">
        <v>38</v>
      </c>
      <c r="B15" s="11">
        <v>92.19</v>
      </c>
      <c r="C15" s="12">
        <f t="shared" si="1"/>
        <v>21203.7</v>
      </c>
    </row>
    <row r="16" spans="1:3" x14ac:dyDescent="0.2">
      <c r="A16" s="11" t="s">
        <v>39</v>
      </c>
      <c r="B16" s="11">
        <v>0.02</v>
      </c>
      <c r="C16" s="12">
        <f t="shared" si="1"/>
        <v>4.5999999999999996</v>
      </c>
    </row>
    <row r="17" spans="1:3" x14ac:dyDescent="0.2">
      <c r="A17" s="11" t="s">
        <v>41</v>
      </c>
      <c r="B17" s="11">
        <v>1.02</v>
      </c>
      <c r="C17" s="12">
        <f t="shared" si="1"/>
        <v>234.6</v>
      </c>
    </row>
    <row r="18" spans="1:3" x14ac:dyDescent="0.2">
      <c r="A18" s="11" t="s">
        <v>42</v>
      </c>
      <c r="B18" s="11">
        <v>0.01</v>
      </c>
      <c r="C18" s="12">
        <f t="shared" si="1"/>
        <v>2.2999999999999998</v>
      </c>
    </row>
    <row r="19" spans="1:3" x14ac:dyDescent="0.2">
      <c r="A19" s="11" t="s">
        <v>43</v>
      </c>
      <c r="B19" s="11">
        <v>0.19</v>
      </c>
      <c r="C19" s="12">
        <f t="shared" si="1"/>
        <v>43.7</v>
      </c>
    </row>
    <row r="20" spans="1:3" x14ac:dyDescent="0.2">
      <c r="A20" s="11" t="s">
        <v>44</v>
      </c>
      <c r="B20" s="11">
        <f>SUM(B13:B19)</f>
        <v>93.429999999999993</v>
      </c>
      <c r="C20" s="11">
        <v>23000</v>
      </c>
    </row>
    <row r="22" spans="1:3" x14ac:dyDescent="0.2">
      <c r="A22" s="11" t="s">
        <v>46</v>
      </c>
    </row>
    <row r="23" spans="1:3" x14ac:dyDescent="0.2">
      <c r="A23" s="11" t="s">
        <v>36</v>
      </c>
      <c r="B23" s="11">
        <v>0</v>
      </c>
      <c r="C23" s="12">
        <f t="shared" ref="C23:C30" si="2">B23*$C$31/100</f>
        <v>0</v>
      </c>
    </row>
    <row r="24" spans="1:3" x14ac:dyDescent="0.2">
      <c r="A24" s="11" t="s">
        <v>37</v>
      </c>
      <c r="B24" s="11">
        <v>0.69</v>
      </c>
      <c r="C24" s="12">
        <f t="shared" si="2"/>
        <v>117.3</v>
      </c>
    </row>
    <row r="25" spans="1:3" x14ac:dyDescent="0.2">
      <c r="A25" s="11" t="s">
        <v>38</v>
      </c>
      <c r="B25" s="11">
        <v>89.36</v>
      </c>
      <c r="C25" s="12">
        <f t="shared" si="2"/>
        <v>15191.2</v>
      </c>
    </row>
    <row r="26" spans="1:3" x14ac:dyDescent="0.2">
      <c r="A26" s="11" t="s">
        <v>39</v>
      </c>
      <c r="B26" s="11">
        <v>0.18</v>
      </c>
      <c r="C26" s="12">
        <f t="shared" si="2"/>
        <v>30.6</v>
      </c>
    </row>
    <row r="27" spans="1:3" x14ac:dyDescent="0.2">
      <c r="A27" s="11" t="s">
        <v>40</v>
      </c>
      <c r="B27" s="11">
        <v>0</v>
      </c>
      <c r="C27" s="12">
        <f t="shared" si="2"/>
        <v>0</v>
      </c>
    </row>
    <row r="28" spans="1:3" x14ac:dyDescent="0.2">
      <c r="A28" s="11" t="s">
        <v>41</v>
      </c>
      <c r="B28" s="11">
        <v>9.0399999999999991</v>
      </c>
      <c r="C28" s="12">
        <f t="shared" si="2"/>
        <v>1536.8</v>
      </c>
    </row>
    <row r="29" spans="1:3" x14ac:dyDescent="0.2">
      <c r="A29" s="11" t="s">
        <v>42</v>
      </c>
      <c r="B29" s="11">
        <v>0.01</v>
      </c>
      <c r="C29" s="12">
        <f t="shared" si="2"/>
        <v>1.7</v>
      </c>
    </row>
    <row r="30" spans="1:3" x14ac:dyDescent="0.2">
      <c r="A30" s="11" t="s">
        <v>43</v>
      </c>
      <c r="B30" s="11">
        <v>1.59</v>
      </c>
      <c r="C30" s="12">
        <f t="shared" si="2"/>
        <v>270.3</v>
      </c>
    </row>
    <row r="31" spans="1:3" x14ac:dyDescent="0.2">
      <c r="A31" s="11" t="s">
        <v>44</v>
      </c>
      <c r="B31" s="11">
        <f>SUM(B23:B30)</f>
        <v>100.87000000000002</v>
      </c>
      <c r="C31" s="11">
        <v>17000</v>
      </c>
    </row>
    <row r="33" spans="1:3" x14ac:dyDescent="0.2">
      <c r="A33" s="11" t="s">
        <v>47</v>
      </c>
    </row>
    <row r="34" spans="1:3" x14ac:dyDescent="0.2">
      <c r="A34" s="11" t="s">
        <v>36</v>
      </c>
      <c r="B34" s="11">
        <v>0</v>
      </c>
      <c r="C34" s="12">
        <f t="shared" ref="C34:C41" si="3">B34*$C$42/100</f>
        <v>0</v>
      </c>
    </row>
    <row r="35" spans="1:3" x14ac:dyDescent="0.2">
      <c r="A35" s="11" t="s">
        <v>37</v>
      </c>
      <c r="B35" s="11">
        <v>0.01</v>
      </c>
      <c r="C35" s="12">
        <f t="shared" si="3"/>
        <v>2.9</v>
      </c>
    </row>
    <row r="36" spans="1:3" x14ac:dyDescent="0.2">
      <c r="A36" s="11" t="s">
        <v>38</v>
      </c>
      <c r="B36" s="11">
        <v>91.46</v>
      </c>
      <c r="C36" s="12">
        <f t="shared" si="3"/>
        <v>26523.4</v>
      </c>
    </row>
    <row r="37" spans="1:3" x14ac:dyDescent="0.2">
      <c r="A37" s="11" t="s">
        <v>39</v>
      </c>
      <c r="B37" s="11">
        <v>0.05</v>
      </c>
      <c r="C37" s="12">
        <f t="shared" si="3"/>
        <v>14.5</v>
      </c>
    </row>
    <row r="38" spans="1:3" x14ac:dyDescent="0.2">
      <c r="A38" s="11" t="s">
        <v>40</v>
      </c>
      <c r="B38" s="11">
        <v>0</v>
      </c>
      <c r="C38" s="12">
        <f t="shared" si="3"/>
        <v>0</v>
      </c>
    </row>
    <row r="39" spans="1:3" x14ac:dyDescent="0.2">
      <c r="A39" s="11" t="s">
        <v>41</v>
      </c>
      <c r="B39" s="11">
        <v>3.09</v>
      </c>
      <c r="C39" s="12">
        <f t="shared" si="3"/>
        <v>896.1</v>
      </c>
    </row>
    <row r="40" spans="1:3" x14ac:dyDescent="0.2">
      <c r="A40" s="11" t="s">
        <v>42</v>
      </c>
      <c r="B40" s="11">
        <v>0</v>
      </c>
      <c r="C40" s="12">
        <f t="shared" si="3"/>
        <v>0</v>
      </c>
    </row>
    <row r="41" spans="1:3" x14ac:dyDescent="0.2">
      <c r="A41" s="11" t="s">
        <v>43</v>
      </c>
      <c r="B41" s="11">
        <v>0.38</v>
      </c>
      <c r="C41" s="12">
        <f t="shared" si="3"/>
        <v>110.2</v>
      </c>
    </row>
    <row r="42" spans="1:3" x14ac:dyDescent="0.2">
      <c r="A42" s="11" t="s">
        <v>44</v>
      </c>
      <c r="B42" s="11">
        <f>SUM(B34:B41)</f>
        <v>94.99</v>
      </c>
      <c r="C42" s="11">
        <v>29000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136A-5BDA-5B44-8053-28156BBDA767}">
  <dimension ref="A1:J26"/>
  <sheetViews>
    <sheetView workbookViewId="0">
      <selection activeCell="A24" sqref="A24:XFD24"/>
    </sheetView>
  </sheetViews>
  <sheetFormatPr baseColWidth="10" defaultColWidth="9" defaultRowHeight="16" x14ac:dyDescent="0.2"/>
  <cols>
    <col min="1" max="1" width="20.33203125" style="14" bestFit="1" customWidth="1"/>
    <col min="2" max="2" width="14.33203125" style="14" bestFit="1" customWidth="1"/>
    <col min="3" max="3" width="12" style="14" bestFit="1" customWidth="1"/>
    <col min="4" max="4" width="26.5" style="14" customWidth="1"/>
    <col min="5" max="5" width="19.33203125" style="15" bestFit="1" customWidth="1"/>
    <col min="6" max="6" width="9" style="15"/>
    <col min="7" max="7" width="15.1640625" style="14" bestFit="1" customWidth="1"/>
    <col min="8" max="8" width="11.1640625" style="14" bestFit="1" customWidth="1"/>
    <col min="9" max="9" width="9" style="14"/>
    <col min="10" max="10" width="19.6640625" style="17" bestFit="1" customWidth="1"/>
    <col min="11" max="16384" width="9" style="14"/>
  </cols>
  <sheetData>
    <row r="1" spans="1:10" x14ac:dyDescent="0.2">
      <c r="A1" s="30" t="s">
        <v>0</v>
      </c>
      <c r="B1" s="30" t="s">
        <v>1</v>
      </c>
      <c r="C1" s="30" t="s">
        <v>2</v>
      </c>
      <c r="D1" s="29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13" t="s">
        <v>48</v>
      </c>
    </row>
    <row r="2" spans="1:10" x14ac:dyDescent="0.2">
      <c r="A2" s="34" t="s">
        <v>10</v>
      </c>
      <c r="B2" s="15">
        <v>430</v>
      </c>
      <c r="C2" s="30" t="s">
        <v>11</v>
      </c>
      <c r="D2" s="29" t="s">
        <v>12</v>
      </c>
      <c r="E2" s="15">
        <v>1627.2</v>
      </c>
      <c r="F2" s="16">
        <v>416763</v>
      </c>
      <c r="G2" s="14">
        <v>3145</v>
      </c>
      <c r="H2" s="14">
        <v>40967</v>
      </c>
      <c r="I2" s="14">
        <v>1310720</v>
      </c>
      <c r="J2" s="17">
        <f>(1-H2/I2)*100</f>
        <v>96.874465942382812</v>
      </c>
    </row>
    <row r="3" spans="1:10" x14ac:dyDescent="0.2">
      <c r="A3" s="34"/>
      <c r="B3" s="15">
        <v>432</v>
      </c>
      <c r="C3" s="30" t="s">
        <v>33</v>
      </c>
      <c r="D3" s="29" t="s">
        <v>16</v>
      </c>
      <c r="E3" s="16">
        <v>1595.2</v>
      </c>
      <c r="F3" s="16">
        <v>408323</v>
      </c>
      <c r="G3" s="14">
        <v>3210</v>
      </c>
      <c r="H3" s="14">
        <v>40969</v>
      </c>
      <c r="I3" s="14">
        <v>1310720</v>
      </c>
      <c r="J3" s="17">
        <f t="shared" ref="J3:J4" si="0">(1-H3/I3)*100</f>
        <v>96.874313354492188</v>
      </c>
    </row>
    <row r="4" spans="1:10" x14ac:dyDescent="0.2">
      <c r="A4" s="34"/>
      <c r="B4" s="15">
        <v>434</v>
      </c>
      <c r="C4" s="30" t="s">
        <v>17</v>
      </c>
      <c r="D4" s="29" t="s">
        <v>16</v>
      </c>
      <c r="E4" s="15">
        <v>1589.8</v>
      </c>
      <c r="F4" s="15">
        <v>406803</v>
      </c>
      <c r="G4" s="14">
        <v>3222</v>
      </c>
      <c r="H4" s="14">
        <v>40971</v>
      </c>
      <c r="I4" s="14">
        <v>1310720</v>
      </c>
      <c r="J4" s="17">
        <f t="shared" si="0"/>
        <v>96.874160766601562</v>
      </c>
    </row>
    <row r="5" spans="1:10" x14ac:dyDescent="0.2">
      <c r="A5" s="30"/>
    </row>
    <row r="7" spans="1:10" x14ac:dyDescent="0.2">
      <c r="A7" s="30" t="s">
        <v>0</v>
      </c>
      <c r="B7" s="30" t="s">
        <v>1</v>
      </c>
      <c r="C7" s="30" t="s">
        <v>2</v>
      </c>
      <c r="D7" s="29" t="s">
        <v>3</v>
      </c>
      <c r="E7" s="30" t="s">
        <v>4</v>
      </c>
      <c r="F7" s="30" t="s">
        <v>5</v>
      </c>
      <c r="G7" s="30" t="s">
        <v>18</v>
      </c>
      <c r="H7" s="30" t="s">
        <v>7</v>
      </c>
      <c r="I7" s="30" t="s">
        <v>8</v>
      </c>
      <c r="J7" s="13" t="s">
        <v>48</v>
      </c>
    </row>
    <row r="8" spans="1:10" x14ac:dyDescent="0.2">
      <c r="A8" s="34" t="s">
        <v>10</v>
      </c>
      <c r="B8" s="15">
        <v>431</v>
      </c>
      <c r="C8" s="30" t="s">
        <v>11</v>
      </c>
      <c r="D8" s="6" t="s">
        <v>19</v>
      </c>
      <c r="E8" s="18">
        <f>210304/1024</f>
        <v>205.375</v>
      </c>
      <c r="F8" s="16">
        <v>52576</v>
      </c>
      <c r="G8" s="14">
        <v>24930</v>
      </c>
      <c r="H8" s="14">
        <v>1303916</v>
      </c>
      <c r="I8" s="14">
        <v>1310720</v>
      </c>
      <c r="J8" s="17">
        <f>(1-H8/I8)*100</f>
        <v>0.51910400390624556</v>
      </c>
    </row>
    <row r="9" spans="1:10" x14ac:dyDescent="0.2">
      <c r="A9" s="34"/>
      <c r="B9" s="15">
        <v>433</v>
      </c>
      <c r="C9" s="30" t="s">
        <v>33</v>
      </c>
      <c r="D9" s="6" t="s">
        <v>19</v>
      </c>
      <c r="E9" s="19">
        <f>77330/1024</f>
        <v>75.517578125</v>
      </c>
      <c r="F9" s="16">
        <v>19332</v>
      </c>
      <c r="G9" s="14">
        <v>67799</v>
      </c>
      <c r="H9" s="14">
        <v>1308473</v>
      </c>
      <c r="I9" s="14">
        <v>1310720</v>
      </c>
      <c r="J9" s="17">
        <f t="shared" ref="J9:J10" si="1">(1-H9/I9)*100</f>
        <v>0.17143249511718528</v>
      </c>
    </row>
    <row r="10" spans="1:10" x14ac:dyDescent="0.2">
      <c r="A10" s="34"/>
      <c r="B10" s="15">
        <v>435</v>
      </c>
      <c r="C10" s="30" t="s">
        <v>17</v>
      </c>
      <c r="D10" s="6" t="s">
        <v>19</v>
      </c>
      <c r="E10" s="19">
        <f>59246/1024</f>
        <v>57.857421875</v>
      </c>
      <c r="F10" s="16">
        <v>14811</v>
      </c>
      <c r="G10" s="14">
        <v>88493</v>
      </c>
      <c r="H10" s="14">
        <v>1310185</v>
      </c>
      <c r="I10" s="14">
        <v>1310720</v>
      </c>
      <c r="J10" s="17">
        <f t="shared" si="1"/>
        <v>4.08172607421875E-2</v>
      </c>
    </row>
    <row r="11" spans="1:10" x14ac:dyDescent="0.2">
      <c r="A11" s="30"/>
      <c r="D11" s="6"/>
    </row>
    <row r="13" spans="1:10" x14ac:dyDescent="0.2">
      <c r="A13" s="30" t="s">
        <v>0</v>
      </c>
      <c r="B13" s="30" t="s">
        <v>1</v>
      </c>
      <c r="C13" s="30" t="s">
        <v>2</v>
      </c>
      <c r="D13" s="29" t="s">
        <v>3</v>
      </c>
      <c r="E13" s="30" t="s">
        <v>4</v>
      </c>
      <c r="F13" s="30" t="s">
        <v>5</v>
      </c>
      <c r="G13" s="30" t="s">
        <v>18</v>
      </c>
      <c r="H13" s="30" t="s">
        <v>7</v>
      </c>
      <c r="I13" s="30" t="s">
        <v>8</v>
      </c>
      <c r="J13" s="13" t="s">
        <v>48</v>
      </c>
    </row>
    <row r="14" spans="1:10" x14ac:dyDescent="0.2">
      <c r="A14" s="34" t="s">
        <v>20</v>
      </c>
      <c r="B14" s="15">
        <v>436</v>
      </c>
      <c r="C14" s="30" t="s">
        <v>11</v>
      </c>
      <c r="D14" s="29" t="s">
        <v>12</v>
      </c>
      <c r="E14" s="19">
        <f>222335/1024</f>
        <v>217.1240234375</v>
      </c>
      <c r="F14" s="16">
        <v>55583</v>
      </c>
      <c r="G14" s="14">
        <v>23581</v>
      </c>
      <c r="H14" s="15">
        <v>184106</v>
      </c>
      <c r="I14" s="14">
        <v>1310720</v>
      </c>
      <c r="J14" s="17">
        <f>(1-H14/I14)*100</f>
        <v>85.953826904296875</v>
      </c>
    </row>
    <row r="15" spans="1:10" x14ac:dyDescent="0.2">
      <c r="A15" s="34"/>
      <c r="B15" s="15">
        <v>438</v>
      </c>
      <c r="C15" s="30" t="s">
        <v>33</v>
      </c>
      <c r="D15" s="29" t="s">
        <v>14</v>
      </c>
      <c r="E15" s="17">
        <f>214599/1024</f>
        <v>209.5693359375</v>
      </c>
      <c r="F15" s="14">
        <v>53649</v>
      </c>
      <c r="G15" s="15">
        <v>24431</v>
      </c>
      <c r="H15" s="15">
        <v>200259</v>
      </c>
      <c r="I15" s="14">
        <v>1310720</v>
      </c>
      <c r="J15" s="17">
        <f t="shared" ref="J15:J16" si="2">(1-H15/I15)*100</f>
        <v>84.721450805664062</v>
      </c>
    </row>
    <row r="16" spans="1:10" x14ac:dyDescent="0.2">
      <c r="A16" s="34"/>
      <c r="B16" s="15">
        <v>440</v>
      </c>
      <c r="C16" s="30" t="s">
        <v>17</v>
      </c>
      <c r="D16" s="29" t="s">
        <v>16</v>
      </c>
      <c r="E16" s="17">
        <f>344654/1024</f>
        <v>336.576171875</v>
      </c>
      <c r="F16" s="14">
        <v>86163</v>
      </c>
      <c r="G16" s="15">
        <v>15212</v>
      </c>
      <c r="H16" s="15">
        <v>240086</v>
      </c>
      <c r="I16" s="14">
        <v>1310720</v>
      </c>
      <c r="J16" s="17">
        <f t="shared" si="2"/>
        <v>81.682891845703125</v>
      </c>
    </row>
    <row r="17" spans="1:10" ht="15.75" customHeight="1" x14ac:dyDescent="0.2">
      <c r="A17" s="20"/>
      <c r="B17" s="15"/>
      <c r="C17" s="30"/>
      <c r="D17" s="29"/>
      <c r="E17" s="19"/>
      <c r="F17" s="16"/>
      <c r="H17" s="15"/>
    </row>
    <row r="18" spans="1:10" ht="15.75" customHeight="1" x14ac:dyDescent="0.2">
      <c r="A18" s="20"/>
      <c r="B18" s="15"/>
      <c r="C18" s="30"/>
      <c r="D18" s="30"/>
      <c r="H18" s="15"/>
    </row>
    <row r="19" spans="1:10" x14ac:dyDescent="0.2">
      <c r="A19" s="20"/>
    </row>
    <row r="20" spans="1:10" x14ac:dyDescent="0.2">
      <c r="A20" s="30" t="s">
        <v>0</v>
      </c>
      <c r="B20" s="30" t="s">
        <v>1</v>
      </c>
      <c r="C20" s="30" t="s">
        <v>2</v>
      </c>
      <c r="D20" s="29" t="s">
        <v>3</v>
      </c>
      <c r="E20" s="30" t="s">
        <v>4</v>
      </c>
      <c r="F20" s="30" t="s">
        <v>5</v>
      </c>
      <c r="G20" s="30" t="s">
        <v>18</v>
      </c>
      <c r="H20" s="30" t="s">
        <v>7</v>
      </c>
      <c r="I20" s="30" t="s">
        <v>8</v>
      </c>
      <c r="J20" s="13" t="s">
        <v>48</v>
      </c>
    </row>
    <row r="21" spans="1:10" x14ac:dyDescent="0.2">
      <c r="A21" s="34" t="s">
        <v>20</v>
      </c>
      <c r="B21" s="15">
        <v>437</v>
      </c>
      <c r="C21" s="30" t="s">
        <v>11</v>
      </c>
      <c r="D21" s="6" t="s">
        <v>19</v>
      </c>
      <c r="E21" s="19">
        <f>141314/1024</f>
        <v>138.001953125</v>
      </c>
      <c r="F21" s="16">
        <v>35328</v>
      </c>
      <c r="G21" s="14">
        <v>37101</v>
      </c>
      <c r="H21" s="15">
        <v>1299644</v>
      </c>
      <c r="I21" s="14">
        <v>1310720</v>
      </c>
      <c r="J21" s="17">
        <f>(1-H21/I21)*100</f>
        <v>0.84503173828125444</v>
      </c>
    </row>
    <row r="22" spans="1:10" x14ac:dyDescent="0.2">
      <c r="A22" s="34"/>
      <c r="B22" s="15">
        <v>439</v>
      </c>
      <c r="C22" s="30" t="s">
        <v>33</v>
      </c>
      <c r="D22" s="6" t="s">
        <v>19</v>
      </c>
      <c r="E22" s="17">
        <f>59871/1024</f>
        <v>58.4677734375</v>
      </c>
      <c r="F22" s="14">
        <v>14967</v>
      </c>
      <c r="G22" s="15">
        <v>87570</v>
      </c>
      <c r="H22" s="15">
        <v>1308720</v>
      </c>
      <c r="I22" s="14">
        <v>1310720</v>
      </c>
      <c r="J22" s="17">
        <f t="shared" ref="J22:J23" si="3">(1-H22/I22)*100</f>
        <v>0.152587890625</v>
      </c>
    </row>
    <row r="23" spans="1:10" x14ac:dyDescent="0.2">
      <c r="A23" s="34"/>
      <c r="B23" s="15">
        <v>441</v>
      </c>
      <c r="C23" s="30" t="s">
        <v>17</v>
      </c>
      <c r="D23" s="6" t="s">
        <v>19</v>
      </c>
      <c r="E23" s="17">
        <f>53595/1024</f>
        <v>52.3388671875</v>
      </c>
      <c r="F23" s="14">
        <v>13398</v>
      </c>
      <c r="G23" s="15">
        <v>97824</v>
      </c>
      <c r="H23" s="15">
        <v>1309293</v>
      </c>
      <c r="I23" s="14">
        <v>1310720</v>
      </c>
      <c r="J23" s="17">
        <f t="shared" si="3"/>
        <v>0.10887145996093528</v>
      </c>
    </row>
    <row r="24" spans="1:10" x14ac:dyDescent="0.2">
      <c r="D24" s="6"/>
    </row>
    <row r="25" spans="1:10" x14ac:dyDescent="0.2">
      <c r="A25" s="20"/>
    </row>
    <row r="26" spans="1:10" x14ac:dyDescent="0.2">
      <c r="A26" s="20"/>
    </row>
  </sheetData>
  <mergeCells count="4">
    <mergeCell ref="A2:A4"/>
    <mergeCell ref="A8:A10"/>
    <mergeCell ref="A14:A16"/>
    <mergeCell ref="A21:A2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5859D-E907-5543-B2C0-5FEB0DAA54CC}">
  <dimension ref="A1:Q30"/>
  <sheetViews>
    <sheetView zoomScaleNormal="100" workbookViewId="0">
      <selection activeCell="F1" sqref="F1:F1048576"/>
    </sheetView>
  </sheetViews>
  <sheetFormatPr baseColWidth="10" defaultColWidth="8.83203125" defaultRowHeight="16" x14ac:dyDescent="0.2"/>
  <cols>
    <col min="1" max="1" width="20.33203125" style="24" bestFit="1" customWidth="1"/>
    <col min="2" max="2" width="14.33203125" style="24" bestFit="1" customWidth="1"/>
    <col min="3" max="3" width="12" style="24" bestFit="1" customWidth="1"/>
    <col min="4" max="4" width="18.5" style="24" bestFit="1" customWidth="1"/>
    <col min="5" max="5" width="11.1640625" style="24" bestFit="1" customWidth="1"/>
    <col min="6" max="14" width="8.83203125" style="24"/>
    <col min="15" max="15" width="11.33203125" style="24" bestFit="1" customWidth="1"/>
    <col min="16" max="16" width="13.83203125" style="24" bestFit="1" customWidth="1"/>
    <col min="17" max="17" width="12.83203125" style="24" bestFit="1" customWidth="1"/>
    <col min="18" max="16384" width="8.83203125" style="24"/>
  </cols>
  <sheetData>
    <row r="1" spans="1:17" s="22" customForma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22</v>
      </c>
      <c r="F1" s="21" t="s">
        <v>23</v>
      </c>
      <c r="G1" s="21" t="s">
        <v>24</v>
      </c>
      <c r="H1" s="21" t="s">
        <v>25</v>
      </c>
      <c r="I1" s="21" t="s">
        <v>26</v>
      </c>
      <c r="J1" s="21" t="s">
        <v>27</v>
      </c>
      <c r="K1" s="21" t="s">
        <v>28</v>
      </c>
      <c r="L1" s="21" t="s">
        <v>29</v>
      </c>
      <c r="M1" s="21" t="s">
        <v>30</v>
      </c>
      <c r="N1" s="21" t="s">
        <v>31</v>
      </c>
      <c r="O1" s="21" t="s">
        <v>49</v>
      </c>
      <c r="P1" s="21" t="s">
        <v>50</v>
      </c>
      <c r="Q1" s="21"/>
    </row>
    <row r="2" spans="1:17" s="22" customFormat="1" x14ac:dyDescent="0.2">
      <c r="A2" s="35" t="s">
        <v>51</v>
      </c>
      <c r="B2" s="32">
        <v>430</v>
      </c>
      <c r="C2" s="21" t="s">
        <v>11</v>
      </c>
      <c r="D2" s="21" t="s">
        <v>12</v>
      </c>
      <c r="E2" s="21" t="s">
        <v>32</v>
      </c>
      <c r="F2" s="22">
        <v>0</v>
      </c>
      <c r="G2" s="22">
        <v>3.7</v>
      </c>
      <c r="H2" s="22">
        <v>0</v>
      </c>
      <c r="I2" s="22">
        <v>23.63</v>
      </c>
      <c r="J2" s="22">
        <v>0</v>
      </c>
      <c r="K2" s="22">
        <v>0.85</v>
      </c>
      <c r="L2" s="22">
        <v>0</v>
      </c>
      <c r="M2" s="22">
        <v>67.739999999999995</v>
      </c>
      <c r="N2" s="22">
        <v>4</v>
      </c>
      <c r="O2" s="22">
        <f>SUM(G2:H2)</f>
        <v>3.7</v>
      </c>
      <c r="P2" s="22">
        <f>SUM(I2:K2)</f>
        <v>24.48</v>
      </c>
    </row>
    <row r="3" spans="1:17" s="22" customFormat="1" x14ac:dyDescent="0.2">
      <c r="A3" s="35"/>
      <c r="B3" s="36">
        <v>432</v>
      </c>
      <c r="C3" s="35" t="s">
        <v>33</v>
      </c>
      <c r="D3" s="31" t="s">
        <v>16</v>
      </c>
      <c r="E3" s="21" t="s">
        <v>32</v>
      </c>
      <c r="F3" s="22">
        <v>0</v>
      </c>
      <c r="G3" s="22">
        <v>0.19</v>
      </c>
      <c r="H3" s="22">
        <v>0</v>
      </c>
      <c r="I3" s="22">
        <v>0.22</v>
      </c>
      <c r="J3" s="22">
        <v>0</v>
      </c>
      <c r="K3" s="22">
        <v>0</v>
      </c>
      <c r="L3" s="22">
        <v>0</v>
      </c>
      <c r="M3" s="22">
        <v>0</v>
      </c>
      <c r="N3" s="22">
        <v>99.59</v>
      </c>
      <c r="O3" s="22">
        <f t="shared" ref="O3:O6" si="0">SUM(G3:H3)</f>
        <v>0.19</v>
      </c>
      <c r="P3" s="22">
        <f t="shared" ref="P3:P6" si="1">SUM(I3:K3)</f>
        <v>0.22</v>
      </c>
    </row>
    <row r="4" spans="1:17" s="22" customFormat="1" x14ac:dyDescent="0.2">
      <c r="A4" s="35"/>
      <c r="B4" s="36"/>
      <c r="C4" s="35"/>
      <c r="D4" s="31"/>
      <c r="E4" s="21" t="s">
        <v>34</v>
      </c>
      <c r="F4" s="22">
        <v>91.52</v>
      </c>
      <c r="G4" s="22">
        <v>93</v>
      </c>
      <c r="H4" s="22">
        <v>0</v>
      </c>
      <c r="I4" s="22">
        <v>7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f t="shared" si="0"/>
        <v>93</v>
      </c>
      <c r="P4" s="22">
        <f t="shared" si="1"/>
        <v>7</v>
      </c>
    </row>
    <row r="5" spans="1:17" s="22" customFormat="1" x14ac:dyDescent="0.2">
      <c r="A5" s="35"/>
      <c r="B5" s="36">
        <v>434</v>
      </c>
      <c r="C5" s="35" t="s">
        <v>17</v>
      </c>
      <c r="D5" s="31" t="s">
        <v>16</v>
      </c>
      <c r="E5" s="21" t="s">
        <v>32</v>
      </c>
      <c r="F5" s="22">
        <v>0</v>
      </c>
      <c r="G5" s="22">
        <v>0.08</v>
      </c>
      <c r="H5" s="22">
        <v>0</v>
      </c>
      <c r="I5" s="22">
        <v>7.48</v>
      </c>
      <c r="J5" s="22">
        <v>0</v>
      </c>
      <c r="K5" s="22">
        <v>0</v>
      </c>
      <c r="L5" s="22">
        <v>0</v>
      </c>
      <c r="M5" s="22">
        <v>0</v>
      </c>
      <c r="N5" s="22">
        <v>92.44</v>
      </c>
      <c r="O5" s="22">
        <f t="shared" si="0"/>
        <v>0.08</v>
      </c>
      <c r="P5" s="22">
        <f t="shared" si="1"/>
        <v>7.48</v>
      </c>
    </row>
    <row r="6" spans="1:17" s="22" customFormat="1" x14ac:dyDescent="0.2">
      <c r="A6" s="35"/>
      <c r="B6" s="36"/>
      <c r="C6" s="35"/>
      <c r="D6" s="31"/>
      <c r="E6" s="21" t="s">
        <v>34</v>
      </c>
      <c r="F6" s="22">
        <v>78.52</v>
      </c>
      <c r="G6" s="22">
        <v>81.48</v>
      </c>
      <c r="H6" s="22">
        <v>0</v>
      </c>
      <c r="I6" s="22">
        <v>15.84</v>
      </c>
      <c r="J6" s="22">
        <v>0</v>
      </c>
      <c r="K6" s="22">
        <v>2.68</v>
      </c>
      <c r="L6" s="22">
        <v>0</v>
      </c>
      <c r="M6" s="22">
        <v>0</v>
      </c>
      <c r="N6" s="22">
        <v>0</v>
      </c>
      <c r="O6" s="22">
        <f t="shared" si="0"/>
        <v>81.48</v>
      </c>
      <c r="P6" s="22">
        <f t="shared" si="1"/>
        <v>18.52</v>
      </c>
    </row>
    <row r="9" spans="1:17" s="21" customFormat="1" x14ac:dyDescent="0.2">
      <c r="A9" s="21" t="s">
        <v>0</v>
      </c>
      <c r="B9" s="21" t="s">
        <v>1</v>
      </c>
      <c r="C9" s="21" t="s">
        <v>2</v>
      </c>
      <c r="D9" s="21" t="s">
        <v>3</v>
      </c>
      <c r="E9" s="21" t="s">
        <v>22</v>
      </c>
      <c r="F9" s="21" t="s">
        <v>23</v>
      </c>
      <c r="G9" s="21" t="s">
        <v>24</v>
      </c>
      <c r="H9" s="21" t="s">
        <v>25</v>
      </c>
      <c r="I9" s="21" t="s">
        <v>26</v>
      </c>
      <c r="J9" s="21" t="s">
        <v>27</v>
      </c>
      <c r="K9" s="21" t="s">
        <v>28</v>
      </c>
      <c r="L9" s="21" t="s">
        <v>29</v>
      </c>
      <c r="M9" s="21" t="s">
        <v>30</v>
      </c>
      <c r="N9" s="21" t="s">
        <v>31</v>
      </c>
      <c r="O9" s="21" t="s">
        <v>49</v>
      </c>
      <c r="P9" s="21" t="s">
        <v>50</v>
      </c>
    </row>
    <row r="10" spans="1:17" s="22" customFormat="1" x14ac:dyDescent="0.2">
      <c r="A10" s="35" t="s">
        <v>52</v>
      </c>
      <c r="B10" s="32">
        <v>431</v>
      </c>
      <c r="C10" s="21" t="s">
        <v>11</v>
      </c>
      <c r="D10" s="28" t="s">
        <v>19</v>
      </c>
      <c r="E10" s="21" t="s">
        <v>32</v>
      </c>
      <c r="F10" s="22">
        <v>0</v>
      </c>
      <c r="G10" s="22">
        <v>12.48</v>
      </c>
      <c r="H10" s="22">
        <v>0</v>
      </c>
      <c r="I10" s="22">
        <v>37.33</v>
      </c>
      <c r="J10" s="22">
        <v>0</v>
      </c>
      <c r="K10" s="22">
        <v>33.78</v>
      </c>
      <c r="L10" s="22">
        <v>0</v>
      </c>
      <c r="M10" s="22">
        <v>2.2200000000000002</v>
      </c>
      <c r="N10" s="22">
        <v>14.15</v>
      </c>
      <c r="O10" s="22">
        <f>SUM(G10:H10)</f>
        <v>12.48</v>
      </c>
      <c r="P10" s="22">
        <f>SUM(I10:K10)</f>
        <v>71.11</v>
      </c>
    </row>
    <row r="11" spans="1:17" s="22" customFormat="1" x14ac:dyDescent="0.2">
      <c r="A11" s="35"/>
      <c r="B11" s="36">
        <v>433</v>
      </c>
      <c r="C11" s="35" t="s">
        <v>33</v>
      </c>
      <c r="D11" s="28" t="s">
        <v>19</v>
      </c>
      <c r="E11" s="21" t="s">
        <v>32</v>
      </c>
      <c r="F11" s="22">
        <v>0</v>
      </c>
      <c r="G11" s="22">
        <v>0.13</v>
      </c>
      <c r="H11" s="22">
        <v>0</v>
      </c>
      <c r="I11" s="22">
        <v>0.21</v>
      </c>
      <c r="J11" s="22">
        <v>0</v>
      </c>
      <c r="K11" s="22">
        <v>0</v>
      </c>
      <c r="L11" s="22">
        <v>0</v>
      </c>
      <c r="M11" s="22">
        <v>0.01</v>
      </c>
      <c r="N11" s="22">
        <v>99.65</v>
      </c>
      <c r="O11" s="22">
        <f t="shared" ref="O11:O14" si="2">SUM(G11:H11)</f>
        <v>0.13</v>
      </c>
      <c r="P11" s="22">
        <f t="shared" ref="P11:P14" si="3">SUM(I11:K11)</f>
        <v>0.21</v>
      </c>
    </row>
    <row r="12" spans="1:17" s="22" customFormat="1" x14ac:dyDescent="0.2">
      <c r="A12" s="35"/>
      <c r="B12" s="36"/>
      <c r="C12" s="35"/>
      <c r="D12" s="31"/>
      <c r="E12" s="21" t="s">
        <v>34</v>
      </c>
      <c r="F12" s="22">
        <v>35.090000000000003</v>
      </c>
      <c r="G12" s="22">
        <v>47.21</v>
      </c>
      <c r="H12" s="22">
        <v>0</v>
      </c>
      <c r="I12" s="22">
        <v>52.79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f t="shared" si="2"/>
        <v>47.21</v>
      </c>
      <c r="P12" s="22">
        <f t="shared" si="3"/>
        <v>52.79</v>
      </c>
    </row>
    <row r="13" spans="1:17" s="22" customFormat="1" x14ac:dyDescent="0.2">
      <c r="A13" s="35"/>
      <c r="B13" s="36">
        <v>435</v>
      </c>
      <c r="C13" s="35" t="s">
        <v>17</v>
      </c>
      <c r="D13" s="28" t="s">
        <v>19</v>
      </c>
      <c r="E13" s="21" t="s">
        <v>32</v>
      </c>
      <c r="F13" s="22">
        <v>0</v>
      </c>
      <c r="G13" s="22">
        <v>0.01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0.01</v>
      </c>
      <c r="N13" s="22">
        <v>99.98</v>
      </c>
      <c r="O13" s="22">
        <f t="shared" si="2"/>
        <v>0.01</v>
      </c>
      <c r="P13" s="22">
        <f t="shared" si="3"/>
        <v>0</v>
      </c>
    </row>
    <row r="14" spans="1:17" s="22" customFormat="1" x14ac:dyDescent="0.2">
      <c r="A14" s="35"/>
      <c r="B14" s="36"/>
      <c r="C14" s="35"/>
      <c r="D14" s="31"/>
      <c r="E14" s="21" t="s">
        <v>34</v>
      </c>
      <c r="F14" s="22">
        <v>24.89</v>
      </c>
      <c r="G14" s="22">
        <v>42.16</v>
      </c>
      <c r="H14" s="22">
        <v>0</v>
      </c>
      <c r="I14" s="22">
        <v>45.03</v>
      </c>
      <c r="J14" s="22">
        <v>0</v>
      </c>
      <c r="K14" s="22">
        <v>12.75</v>
      </c>
      <c r="L14" s="22">
        <v>0</v>
      </c>
      <c r="M14" s="22">
        <v>0</v>
      </c>
      <c r="N14" s="22">
        <v>0</v>
      </c>
      <c r="O14" s="22">
        <f t="shared" si="2"/>
        <v>42.16</v>
      </c>
      <c r="P14" s="22">
        <f t="shared" si="3"/>
        <v>57.78</v>
      </c>
    </row>
    <row r="17" spans="1:17" s="22" customFormat="1" x14ac:dyDescent="0.2">
      <c r="A17" s="21" t="s">
        <v>0</v>
      </c>
      <c r="B17" s="21" t="s">
        <v>1</v>
      </c>
      <c r="C17" s="21" t="s">
        <v>2</v>
      </c>
      <c r="D17" s="21" t="s">
        <v>3</v>
      </c>
      <c r="E17" s="21" t="s">
        <v>22</v>
      </c>
      <c r="F17" s="21" t="s">
        <v>23</v>
      </c>
      <c r="G17" s="21" t="s">
        <v>24</v>
      </c>
      <c r="H17" s="21" t="s">
        <v>25</v>
      </c>
      <c r="I17" s="21" t="s">
        <v>26</v>
      </c>
      <c r="J17" s="21" t="s">
        <v>27</v>
      </c>
      <c r="K17" s="21" t="s">
        <v>28</v>
      </c>
      <c r="L17" s="21" t="s">
        <v>29</v>
      </c>
      <c r="M17" s="21" t="s">
        <v>30</v>
      </c>
      <c r="N17" s="21" t="s">
        <v>31</v>
      </c>
      <c r="O17" s="21" t="s">
        <v>49</v>
      </c>
      <c r="P17" s="21" t="s">
        <v>50</v>
      </c>
      <c r="Q17" s="21"/>
    </row>
    <row r="18" spans="1:17" s="22" customFormat="1" x14ac:dyDescent="0.2">
      <c r="A18" s="35" t="s">
        <v>53</v>
      </c>
      <c r="B18" s="32">
        <v>436</v>
      </c>
      <c r="C18" s="21" t="s">
        <v>11</v>
      </c>
      <c r="D18" s="21" t="s">
        <v>12</v>
      </c>
      <c r="E18" s="21" t="s">
        <v>32</v>
      </c>
      <c r="F18" s="22">
        <v>0</v>
      </c>
      <c r="G18" s="22">
        <v>5.16</v>
      </c>
      <c r="H18" s="22">
        <v>0</v>
      </c>
      <c r="I18" s="22">
        <v>20.52</v>
      </c>
      <c r="J18" s="22">
        <v>0</v>
      </c>
      <c r="K18" s="22">
        <v>5.04</v>
      </c>
      <c r="L18" s="22">
        <v>0</v>
      </c>
      <c r="M18" s="22">
        <v>64.680000000000007</v>
      </c>
      <c r="N18" s="22">
        <v>4.32</v>
      </c>
      <c r="O18" s="22">
        <f>SUM(G18:H18)</f>
        <v>5.16</v>
      </c>
      <c r="P18" s="22">
        <f>SUM(I18:K18)</f>
        <v>25.56</v>
      </c>
    </row>
    <row r="19" spans="1:17" s="22" customFormat="1" ht="16" customHeight="1" x14ac:dyDescent="0.2">
      <c r="A19" s="35"/>
      <c r="B19" s="36">
        <v>438</v>
      </c>
      <c r="C19" s="35" t="s">
        <v>33</v>
      </c>
      <c r="D19" s="31" t="s">
        <v>16</v>
      </c>
      <c r="E19" s="21" t="s">
        <v>32</v>
      </c>
      <c r="F19" s="22">
        <v>0</v>
      </c>
      <c r="G19" s="22">
        <v>0.04</v>
      </c>
      <c r="H19" s="22">
        <v>0</v>
      </c>
      <c r="I19" s="22">
        <v>0.04</v>
      </c>
      <c r="J19" s="22">
        <v>0</v>
      </c>
      <c r="K19" s="22">
        <v>0</v>
      </c>
      <c r="L19" s="22">
        <v>0</v>
      </c>
      <c r="M19" s="22">
        <v>0</v>
      </c>
      <c r="N19" s="22">
        <v>99.92</v>
      </c>
      <c r="O19" s="22">
        <f>SUM(G19:H19)</f>
        <v>0.04</v>
      </c>
      <c r="P19" s="22">
        <f>SUM(I19:K19)</f>
        <v>0.04</v>
      </c>
    </row>
    <row r="20" spans="1:17" s="22" customFormat="1" x14ac:dyDescent="0.2">
      <c r="A20" s="35"/>
      <c r="B20" s="36"/>
      <c r="C20" s="35"/>
      <c r="D20" s="31"/>
      <c r="E20" s="21" t="s">
        <v>34</v>
      </c>
      <c r="F20" s="22">
        <v>70.44</v>
      </c>
      <c r="G20" s="22">
        <v>75.08</v>
      </c>
      <c r="H20" s="22">
        <v>0</v>
      </c>
      <c r="I20" s="22">
        <v>24.92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f>SUM(G20:H20)</f>
        <v>75.08</v>
      </c>
      <c r="P20" s="22">
        <f>SUM(I20:K20)</f>
        <v>24.92</v>
      </c>
    </row>
    <row r="21" spans="1:17" s="22" customFormat="1" x14ac:dyDescent="0.2">
      <c r="A21" s="35"/>
      <c r="B21" s="36">
        <v>440</v>
      </c>
      <c r="C21" s="35" t="s">
        <v>17</v>
      </c>
      <c r="D21" s="31" t="s">
        <v>16</v>
      </c>
      <c r="E21" s="21" t="s">
        <v>32</v>
      </c>
      <c r="F21" s="23">
        <v>0</v>
      </c>
      <c r="G21" s="23">
        <v>0.06</v>
      </c>
      <c r="H21" s="23">
        <v>0</v>
      </c>
      <c r="I21" s="23">
        <v>5.88</v>
      </c>
      <c r="J21" s="23">
        <v>0</v>
      </c>
      <c r="K21" s="23">
        <v>0</v>
      </c>
      <c r="L21" s="23">
        <v>0</v>
      </c>
      <c r="M21" s="23">
        <v>55.62</v>
      </c>
      <c r="N21" s="23">
        <v>38.44</v>
      </c>
      <c r="O21" s="22">
        <f>SUM(G21:H21)</f>
        <v>0.06</v>
      </c>
      <c r="P21" s="22">
        <f>SUM(I21:K21)</f>
        <v>5.88</v>
      </c>
    </row>
    <row r="22" spans="1:17" s="22" customFormat="1" x14ac:dyDescent="0.2">
      <c r="A22" s="35"/>
      <c r="B22" s="36"/>
      <c r="C22" s="35"/>
      <c r="D22" s="31"/>
      <c r="E22" s="21" t="s">
        <v>34</v>
      </c>
      <c r="F22" s="23">
        <v>64.44</v>
      </c>
      <c r="G22" s="23">
        <v>70.81</v>
      </c>
      <c r="H22" s="23">
        <v>0</v>
      </c>
      <c r="I22" s="23">
        <v>17.809999999999999</v>
      </c>
      <c r="J22" s="23">
        <v>0</v>
      </c>
      <c r="K22" s="23">
        <v>11.31</v>
      </c>
      <c r="L22" s="23">
        <v>0</v>
      </c>
      <c r="M22" s="23">
        <v>0</v>
      </c>
      <c r="N22" s="23">
        <v>0</v>
      </c>
      <c r="O22" s="22">
        <f>SUM(G22:H22)</f>
        <v>70.81</v>
      </c>
      <c r="P22" s="22">
        <f>SUM(I22:K22)</f>
        <v>29.119999999999997</v>
      </c>
    </row>
    <row r="25" spans="1:17" s="21" customFormat="1" x14ac:dyDescent="0.2">
      <c r="A25" s="21" t="s">
        <v>0</v>
      </c>
      <c r="B25" s="21" t="s">
        <v>1</v>
      </c>
      <c r="C25" s="21" t="s">
        <v>2</v>
      </c>
      <c r="D25" s="21" t="s">
        <v>3</v>
      </c>
      <c r="E25" s="21" t="s">
        <v>22</v>
      </c>
      <c r="F25" s="21" t="s">
        <v>23</v>
      </c>
      <c r="G25" s="21" t="s">
        <v>24</v>
      </c>
      <c r="H25" s="21" t="s">
        <v>25</v>
      </c>
      <c r="I25" s="21" t="s">
        <v>26</v>
      </c>
      <c r="J25" s="21" t="s">
        <v>27</v>
      </c>
      <c r="K25" s="21" t="s">
        <v>28</v>
      </c>
      <c r="L25" s="21" t="s">
        <v>29</v>
      </c>
      <c r="M25" s="21" t="s">
        <v>30</v>
      </c>
      <c r="N25" s="21" t="s">
        <v>31</v>
      </c>
      <c r="O25" s="21" t="s">
        <v>49</v>
      </c>
      <c r="P25" s="21" t="s">
        <v>50</v>
      </c>
    </row>
    <row r="26" spans="1:17" s="22" customFormat="1" x14ac:dyDescent="0.2">
      <c r="A26" s="35" t="s">
        <v>54</v>
      </c>
      <c r="B26" s="32">
        <v>437</v>
      </c>
      <c r="C26" s="21" t="s">
        <v>11</v>
      </c>
      <c r="D26" s="28" t="s">
        <v>19</v>
      </c>
      <c r="E26" s="21" t="s">
        <v>32</v>
      </c>
      <c r="F26" s="22">
        <v>0</v>
      </c>
      <c r="G26" s="22">
        <v>9.5500000000000007</v>
      </c>
      <c r="H26" s="22">
        <v>0</v>
      </c>
      <c r="I26" s="22">
        <v>27.63</v>
      </c>
      <c r="J26" s="22">
        <v>0</v>
      </c>
      <c r="K26" s="22">
        <v>20.68</v>
      </c>
      <c r="L26" s="22">
        <v>0</v>
      </c>
      <c r="M26" s="22">
        <v>1.21</v>
      </c>
      <c r="N26" s="22">
        <v>40.92</v>
      </c>
      <c r="O26" s="22">
        <f>SUM(G26:H26)</f>
        <v>9.5500000000000007</v>
      </c>
      <c r="P26" s="22">
        <f>SUM(I26:K26)</f>
        <v>48.31</v>
      </c>
    </row>
    <row r="27" spans="1:17" s="22" customFormat="1" x14ac:dyDescent="0.2">
      <c r="A27" s="35"/>
      <c r="B27" s="36">
        <v>439</v>
      </c>
      <c r="C27" s="35" t="s">
        <v>33</v>
      </c>
      <c r="D27" s="28" t="s">
        <v>19</v>
      </c>
      <c r="E27" s="21" t="s">
        <v>32</v>
      </c>
      <c r="F27" s="22">
        <v>0</v>
      </c>
      <c r="G27" s="22">
        <v>0.04</v>
      </c>
      <c r="H27" s="22">
        <v>0</v>
      </c>
      <c r="I27" s="22">
        <v>0.06</v>
      </c>
      <c r="J27" s="22">
        <v>0</v>
      </c>
      <c r="K27" s="22">
        <v>0</v>
      </c>
      <c r="L27" s="22">
        <v>0</v>
      </c>
      <c r="M27" s="22">
        <v>0.01</v>
      </c>
      <c r="N27" s="22">
        <v>99.89</v>
      </c>
      <c r="O27" s="22">
        <f t="shared" ref="O27:O30" si="4">SUM(G27:H27)</f>
        <v>0.04</v>
      </c>
      <c r="P27" s="22">
        <f t="shared" ref="P27:P30" si="5">SUM(I27:K27)</f>
        <v>0.06</v>
      </c>
    </row>
    <row r="28" spans="1:17" s="22" customFormat="1" x14ac:dyDescent="0.2">
      <c r="A28" s="35"/>
      <c r="B28" s="36"/>
      <c r="C28" s="35"/>
      <c r="D28" s="31"/>
      <c r="E28" s="21" t="s">
        <v>34</v>
      </c>
      <c r="F28" s="22">
        <v>37.96</v>
      </c>
      <c r="G28" s="22">
        <v>49.22</v>
      </c>
      <c r="H28" s="22">
        <v>0</v>
      </c>
      <c r="I28" s="22">
        <v>50.78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f t="shared" si="4"/>
        <v>49.22</v>
      </c>
      <c r="P28" s="22">
        <f t="shared" si="5"/>
        <v>50.78</v>
      </c>
    </row>
    <row r="29" spans="1:17" s="22" customFormat="1" x14ac:dyDescent="0.2">
      <c r="A29" s="35"/>
      <c r="B29" s="36">
        <v>441</v>
      </c>
      <c r="C29" s="35" t="s">
        <v>17</v>
      </c>
      <c r="D29" s="28" t="s">
        <v>19</v>
      </c>
      <c r="E29" s="21" t="s">
        <v>32</v>
      </c>
      <c r="F29" s="23">
        <v>0</v>
      </c>
      <c r="G29" s="23">
        <v>0.01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0.01</v>
      </c>
      <c r="N29" s="23">
        <v>99.98</v>
      </c>
      <c r="O29" s="22">
        <f t="shared" si="4"/>
        <v>0.01</v>
      </c>
      <c r="P29" s="22">
        <f t="shared" si="5"/>
        <v>0</v>
      </c>
    </row>
    <row r="30" spans="1:17" s="22" customFormat="1" x14ac:dyDescent="0.2">
      <c r="A30" s="35"/>
      <c r="B30" s="36"/>
      <c r="C30" s="35"/>
      <c r="D30" s="31"/>
      <c r="E30" s="21" t="s">
        <v>34</v>
      </c>
      <c r="F30" s="23">
        <v>26.36</v>
      </c>
      <c r="G30" s="23">
        <v>42.27</v>
      </c>
      <c r="H30" s="23">
        <v>0</v>
      </c>
      <c r="I30" s="23">
        <v>44.69</v>
      </c>
      <c r="J30" s="23">
        <v>0</v>
      </c>
      <c r="K30" s="23">
        <v>13.03</v>
      </c>
      <c r="L30" s="23">
        <v>0</v>
      </c>
      <c r="M30" s="23">
        <v>0</v>
      </c>
      <c r="N30" s="23">
        <v>0</v>
      </c>
      <c r="O30" s="22">
        <f t="shared" si="4"/>
        <v>42.27</v>
      </c>
      <c r="P30" s="22">
        <f t="shared" si="5"/>
        <v>57.72</v>
      </c>
    </row>
  </sheetData>
  <mergeCells count="20">
    <mergeCell ref="A10:A14"/>
    <mergeCell ref="B11:B12"/>
    <mergeCell ref="C11:C12"/>
    <mergeCell ref="B13:B14"/>
    <mergeCell ref="C13:C14"/>
    <mergeCell ref="A2:A6"/>
    <mergeCell ref="B3:B4"/>
    <mergeCell ref="C3:C4"/>
    <mergeCell ref="B5:B6"/>
    <mergeCell ref="C5:C6"/>
    <mergeCell ref="A18:A22"/>
    <mergeCell ref="B19:B20"/>
    <mergeCell ref="C19:C20"/>
    <mergeCell ref="B21:B22"/>
    <mergeCell ref="C21:C22"/>
    <mergeCell ref="A26:A30"/>
    <mergeCell ref="B27:B28"/>
    <mergeCell ref="C27:C28"/>
    <mergeCell ref="B29:B30"/>
    <mergeCell ref="C29:C30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8A1BD-15BA-FE4C-8D39-80F2CC821533}">
  <dimension ref="A1:J44"/>
  <sheetViews>
    <sheetView workbookViewId="0">
      <selection activeCell="D9" sqref="D9"/>
    </sheetView>
  </sheetViews>
  <sheetFormatPr baseColWidth="10" defaultColWidth="8.83203125" defaultRowHeight="16" x14ac:dyDescent="0.2"/>
  <cols>
    <col min="1" max="5" width="8.83203125" style="11"/>
    <col min="6" max="6" width="18.1640625" style="11" bestFit="1" customWidth="1"/>
    <col min="7" max="16384" width="8.83203125" style="11"/>
  </cols>
  <sheetData>
    <row r="1" spans="1:10" s="25" customFormat="1" ht="15" x14ac:dyDescent="0.2">
      <c r="A1" s="25" t="s">
        <v>55</v>
      </c>
      <c r="B1" s="25" t="s">
        <v>56</v>
      </c>
      <c r="C1" s="25" t="s">
        <v>57</v>
      </c>
      <c r="G1" s="25" t="s">
        <v>58</v>
      </c>
      <c r="I1" s="25" t="s">
        <v>59</v>
      </c>
    </row>
    <row r="2" spans="1:10" s="25" customFormat="1" ht="15" x14ac:dyDescent="0.2">
      <c r="A2" s="25" t="s">
        <v>36</v>
      </c>
      <c r="B2" s="25">
        <v>0.02</v>
      </c>
      <c r="C2" s="26">
        <f t="shared" ref="C2:C10" si="0">B2*$C$11/100</f>
        <v>3.2</v>
      </c>
      <c r="G2" s="25" t="s">
        <v>56</v>
      </c>
      <c r="H2" s="25" t="s">
        <v>57</v>
      </c>
      <c r="I2" s="25" t="s">
        <v>56</v>
      </c>
      <c r="J2" s="25" t="s">
        <v>57</v>
      </c>
    </row>
    <row r="3" spans="1:10" s="25" customFormat="1" ht="15" x14ac:dyDescent="0.2">
      <c r="A3" s="25" t="s">
        <v>60</v>
      </c>
      <c r="B3" s="25">
        <v>74.31</v>
      </c>
      <c r="C3" s="26">
        <f t="shared" si="0"/>
        <v>11889.6</v>
      </c>
      <c r="F3" s="25" t="s">
        <v>60</v>
      </c>
      <c r="G3" s="25">
        <v>74.31</v>
      </c>
      <c r="H3" s="26">
        <f t="shared" ref="H3:H11" si="1">G3*$C$11/100</f>
        <v>11889.6</v>
      </c>
      <c r="I3" s="25">
        <v>95.67</v>
      </c>
      <c r="J3" s="26">
        <f t="shared" ref="J3:J9" si="2">I3*$C$21/100</f>
        <v>63142.2</v>
      </c>
    </row>
    <row r="4" spans="1:10" s="25" customFormat="1" ht="15" customHeight="1" x14ac:dyDescent="0.2">
      <c r="A4" s="25" t="s">
        <v>37</v>
      </c>
      <c r="B4" s="25">
        <v>0.67</v>
      </c>
      <c r="C4" s="26">
        <f t="shared" si="0"/>
        <v>107.2</v>
      </c>
      <c r="F4" s="25" t="s">
        <v>41</v>
      </c>
      <c r="G4" s="25">
        <v>14.22</v>
      </c>
      <c r="H4" s="26">
        <f t="shared" si="1"/>
        <v>2275.1999999999998</v>
      </c>
      <c r="I4" s="25">
        <v>0.27</v>
      </c>
      <c r="J4" s="26">
        <f t="shared" si="2"/>
        <v>178.2</v>
      </c>
    </row>
    <row r="5" spans="1:10" s="25" customFormat="1" ht="15" x14ac:dyDescent="0.2">
      <c r="A5" s="25" t="s">
        <v>38</v>
      </c>
      <c r="B5" s="25">
        <v>9.7200000000000006</v>
      </c>
      <c r="C5" s="26">
        <f t="shared" si="0"/>
        <v>1555.2</v>
      </c>
      <c r="F5" s="25" t="s">
        <v>38</v>
      </c>
      <c r="G5" s="25">
        <v>9.7200000000000006</v>
      </c>
      <c r="H5" s="26">
        <f t="shared" si="1"/>
        <v>1555.2</v>
      </c>
      <c r="I5" s="25">
        <v>1.37</v>
      </c>
      <c r="J5" s="26">
        <f t="shared" si="2"/>
        <v>904.2</v>
      </c>
    </row>
    <row r="6" spans="1:10" s="25" customFormat="1" ht="15" x14ac:dyDescent="0.2">
      <c r="A6" s="25" t="s">
        <v>39</v>
      </c>
      <c r="B6" s="25">
        <v>0.11</v>
      </c>
      <c r="C6" s="26">
        <f t="shared" si="0"/>
        <v>17.600000000000001</v>
      </c>
      <c r="F6" s="25" t="s">
        <v>43</v>
      </c>
      <c r="G6" s="25">
        <v>0.9</v>
      </c>
      <c r="H6" s="26">
        <f t="shared" si="1"/>
        <v>144</v>
      </c>
      <c r="I6" s="25">
        <v>0.19</v>
      </c>
      <c r="J6" s="26">
        <f t="shared" si="2"/>
        <v>125.4</v>
      </c>
    </row>
    <row r="7" spans="1:10" s="25" customFormat="1" ht="15" x14ac:dyDescent="0.2">
      <c r="A7" s="25" t="s">
        <v>40</v>
      </c>
      <c r="B7" s="25">
        <v>0.01</v>
      </c>
      <c r="C7" s="26">
        <f t="shared" si="0"/>
        <v>1.6</v>
      </c>
      <c r="F7" s="25" t="s">
        <v>37</v>
      </c>
      <c r="G7" s="25">
        <v>0.67</v>
      </c>
      <c r="H7" s="26">
        <f t="shared" si="1"/>
        <v>107.2</v>
      </c>
      <c r="I7" s="25">
        <v>0</v>
      </c>
      <c r="J7" s="26">
        <f t="shared" si="2"/>
        <v>0</v>
      </c>
    </row>
    <row r="8" spans="1:10" s="25" customFormat="1" ht="15" x14ac:dyDescent="0.2">
      <c r="A8" s="25" t="s">
        <v>41</v>
      </c>
      <c r="B8" s="25">
        <v>14.22</v>
      </c>
      <c r="C8" s="26">
        <f t="shared" si="0"/>
        <v>2275.1999999999998</v>
      </c>
      <c r="F8" s="25" t="s">
        <v>39</v>
      </c>
      <c r="G8" s="25">
        <v>0.11</v>
      </c>
      <c r="H8" s="26">
        <f t="shared" si="1"/>
        <v>17.600000000000001</v>
      </c>
      <c r="I8" s="25">
        <v>0</v>
      </c>
      <c r="J8" s="26">
        <f t="shared" si="2"/>
        <v>0</v>
      </c>
    </row>
    <row r="9" spans="1:10" s="25" customFormat="1" ht="15" x14ac:dyDescent="0.2">
      <c r="A9" s="25" t="s">
        <v>42</v>
      </c>
      <c r="B9" s="25">
        <v>0.01</v>
      </c>
      <c r="C9" s="26">
        <f t="shared" si="0"/>
        <v>1.6</v>
      </c>
      <c r="F9" s="25" t="s">
        <v>36</v>
      </c>
      <c r="G9" s="25">
        <v>0.02</v>
      </c>
      <c r="H9" s="26">
        <f t="shared" si="1"/>
        <v>3.2</v>
      </c>
      <c r="I9" s="25">
        <v>0</v>
      </c>
      <c r="J9" s="26">
        <f t="shared" si="2"/>
        <v>0</v>
      </c>
    </row>
    <row r="10" spans="1:10" s="25" customFormat="1" ht="15" x14ac:dyDescent="0.2">
      <c r="A10" s="25" t="s">
        <v>43</v>
      </c>
      <c r="B10" s="25">
        <v>0.9</v>
      </c>
      <c r="C10" s="26">
        <f t="shared" si="0"/>
        <v>144</v>
      </c>
      <c r="F10" s="25" t="s">
        <v>40</v>
      </c>
      <c r="G10" s="25">
        <v>0.01</v>
      </c>
      <c r="H10" s="26">
        <f t="shared" si="1"/>
        <v>1.6</v>
      </c>
      <c r="I10" s="25">
        <v>0</v>
      </c>
      <c r="J10" s="25">
        <v>0</v>
      </c>
    </row>
    <row r="11" spans="1:10" s="25" customFormat="1" ht="15" x14ac:dyDescent="0.2">
      <c r="A11" s="25" t="s">
        <v>44</v>
      </c>
      <c r="B11" s="25">
        <f>SUM(B2:B10)</f>
        <v>99.970000000000013</v>
      </c>
      <c r="C11" s="25">
        <v>16000</v>
      </c>
      <c r="F11" s="25" t="s">
        <v>42</v>
      </c>
      <c r="G11" s="25">
        <v>0.01</v>
      </c>
      <c r="H11" s="26">
        <f t="shared" si="1"/>
        <v>1.6</v>
      </c>
      <c r="I11" s="25">
        <v>0</v>
      </c>
      <c r="J11" s="25">
        <v>0</v>
      </c>
    </row>
    <row r="12" spans="1:10" s="25" customFormat="1" x14ac:dyDescent="0.2">
      <c r="A12" s="27"/>
      <c r="B12" s="27"/>
      <c r="C12" s="27"/>
      <c r="F12" s="25" t="s">
        <v>44</v>
      </c>
      <c r="G12" s="25">
        <v>99.97</v>
      </c>
      <c r="H12" s="25">
        <v>16000</v>
      </c>
      <c r="I12" s="25">
        <v>97.5</v>
      </c>
      <c r="J12" s="25">
        <v>66000</v>
      </c>
    </row>
    <row r="13" spans="1:10" s="25" customFormat="1" ht="15" x14ac:dyDescent="0.2">
      <c r="A13" s="25" t="s">
        <v>61</v>
      </c>
      <c r="B13" s="25" t="s">
        <v>56</v>
      </c>
      <c r="C13" s="25" t="s">
        <v>57</v>
      </c>
    </row>
    <row r="14" spans="1:10" s="25" customFormat="1" ht="15" x14ac:dyDescent="0.2">
      <c r="A14" s="25" t="s">
        <v>36</v>
      </c>
      <c r="B14" s="25">
        <v>0</v>
      </c>
      <c r="C14" s="26">
        <f t="shared" ref="C14:C20" si="3">B14*$C$21/100</f>
        <v>0</v>
      </c>
    </row>
    <row r="15" spans="1:10" s="25" customFormat="1" ht="15" x14ac:dyDescent="0.2">
      <c r="A15" s="25" t="s">
        <v>60</v>
      </c>
      <c r="B15" s="25">
        <v>95.67</v>
      </c>
      <c r="C15" s="26">
        <f t="shared" si="3"/>
        <v>63142.2</v>
      </c>
    </row>
    <row r="16" spans="1:10" s="25" customFormat="1" ht="15" x14ac:dyDescent="0.2">
      <c r="A16" s="25" t="s">
        <v>37</v>
      </c>
      <c r="B16" s="25">
        <v>0</v>
      </c>
      <c r="C16" s="26">
        <f t="shared" si="3"/>
        <v>0</v>
      </c>
    </row>
    <row r="17" spans="1:10" s="25" customFormat="1" ht="15" x14ac:dyDescent="0.2">
      <c r="A17" s="25" t="s">
        <v>38</v>
      </c>
      <c r="B17" s="25">
        <v>1.37</v>
      </c>
      <c r="C17" s="26">
        <f t="shared" si="3"/>
        <v>904.2</v>
      </c>
    </row>
    <row r="18" spans="1:10" s="25" customFormat="1" ht="15" x14ac:dyDescent="0.2">
      <c r="A18" s="25" t="s">
        <v>39</v>
      </c>
      <c r="B18" s="25">
        <v>0</v>
      </c>
      <c r="C18" s="26">
        <f t="shared" si="3"/>
        <v>0</v>
      </c>
    </row>
    <row r="19" spans="1:10" s="25" customFormat="1" ht="15" x14ac:dyDescent="0.2">
      <c r="A19" s="25" t="s">
        <v>41</v>
      </c>
      <c r="B19" s="25">
        <v>0.27</v>
      </c>
      <c r="C19" s="26">
        <f t="shared" si="3"/>
        <v>178.2</v>
      </c>
    </row>
    <row r="20" spans="1:10" s="25" customFormat="1" ht="15" x14ac:dyDescent="0.2">
      <c r="A20" s="25" t="s">
        <v>43</v>
      </c>
      <c r="B20" s="25">
        <v>0.19</v>
      </c>
      <c r="C20" s="26">
        <f t="shared" si="3"/>
        <v>125.4</v>
      </c>
    </row>
    <row r="21" spans="1:10" s="25" customFormat="1" ht="15" x14ac:dyDescent="0.2">
      <c r="A21" s="25" t="s">
        <v>44</v>
      </c>
      <c r="B21" s="25">
        <f>SUM(B14:B20)</f>
        <v>97.5</v>
      </c>
      <c r="C21" s="25">
        <v>66000</v>
      </c>
    </row>
    <row r="22" spans="1:10" s="25" customFormat="1" ht="15" x14ac:dyDescent="0.2">
      <c r="G22" s="25" t="s">
        <v>58</v>
      </c>
      <c r="I22" s="25" t="s">
        <v>62</v>
      </c>
    </row>
    <row r="23" spans="1:10" s="25" customFormat="1" ht="15" x14ac:dyDescent="0.2">
      <c r="A23" s="25" t="s">
        <v>63</v>
      </c>
      <c r="B23" s="25" t="s">
        <v>56</v>
      </c>
      <c r="C23" s="25" t="s">
        <v>57</v>
      </c>
      <c r="G23" s="25" t="s">
        <v>56</v>
      </c>
      <c r="H23" s="25" t="s">
        <v>57</v>
      </c>
      <c r="I23" s="25" t="s">
        <v>56</v>
      </c>
      <c r="J23" s="25" t="s">
        <v>57</v>
      </c>
    </row>
    <row r="24" spans="1:10" s="25" customFormat="1" ht="15" x14ac:dyDescent="0.2">
      <c r="A24" s="25" t="s">
        <v>36</v>
      </c>
      <c r="B24" s="25">
        <v>0</v>
      </c>
      <c r="C24" s="26">
        <f t="shared" ref="C24:C31" si="4">B24*$C$32/100</f>
        <v>0</v>
      </c>
      <c r="F24" s="25" t="s">
        <v>60</v>
      </c>
      <c r="G24" s="25">
        <v>96.8</v>
      </c>
      <c r="H24" s="26">
        <f t="shared" ref="H24:H31" si="5">G24*$C$32/100</f>
        <v>32912</v>
      </c>
      <c r="I24" s="25">
        <v>98.8</v>
      </c>
      <c r="J24" s="25">
        <f t="shared" ref="J24:J31" si="6">I24*$C$44</f>
        <v>8595600</v>
      </c>
    </row>
    <row r="25" spans="1:10" s="25" customFormat="1" ht="15" x14ac:dyDescent="0.2">
      <c r="A25" s="25" t="s">
        <v>60</v>
      </c>
      <c r="B25" s="25">
        <v>96.8</v>
      </c>
      <c r="C25" s="26">
        <f t="shared" si="4"/>
        <v>32912</v>
      </c>
      <c r="F25" s="25" t="s">
        <v>38</v>
      </c>
      <c r="G25" s="25">
        <v>1.4</v>
      </c>
      <c r="H25" s="26">
        <f t="shared" si="5"/>
        <v>476</v>
      </c>
      <c r="I25" s="25">
        <v>0.4</v>
      </c>
      <c r="J25" s="25">
        <f t="shared" si="6"/>
        <v>34800</v>
      </c>
    </row>
    <row r="26" spans="1:10" s="25" customFormat="1" ht="15" x14ac:dyDescent="0.2">
      <c r="A26" s="25" t="s">
        <v>37</v>
      </c>
      <c r="B26" s="25">
        <v>0.05</v>
      </c>
      <c r="C26" s="26">
        <f t="shared" si="4"/>
        <v>17</v>
      </c>
      <c r="F26" s="25" t="s">
        <v>41</v>
      </c>
      <c r="G26" s="25">
        <v>0.55000000000000004</v>
      </c>
      <c r="H26" s="26">
        <f t="shared" si="5"/>
        <v>187</v>
      </c>
      <c r="I26" s="25">
        <v>0.31</v>
      </c>
      <c r="J26" s="25">
        <f t="shared" si="6"/>
        <v>26970</v>
      </c>
    </row>
    <row r="27" spans="1:10" s="25" customFormat="1" ht="15" x14ac:dyDescent="0.2">
      <c r="A27" s="25" t="s">
        <v>38</v>
      </c>
      <c r="B27" s="25">
        <v>1.4</v>
      </c>
      <c r="C27" s="26">
        <f t="shared" si="4"/>
        <v>476</v>
      </c>
      <c r="F27" s="25" t="s">
        <v>43</v>
      </c>
      <c r="G27" s="25">
        <v>0.14000000000000001</v>
      </c>
      <c r="H27" s="26">
        <f t="shared" si="5"/>
        <v>47.6</v>
      </c>
      <c r="I27" s="25">
        <v>0.19</v>
      </c>
      <c r="J27" s="25">
        <f t="shared" si="6"/>
        <v>16530</v>
      </c>
    </row>
    <row r="28" spans="1:10" s="25" customFormat="1" ht="15" x14ac:dyDescent="0.2">
      <c r="A28" s="25" t="s">
        <v>39</v>
      </c>
      <c r="B28" s="25">
        <v>0.02</v>
      </c>
      <c r="C28" s="26">
        <f t="shared" si="4"/>
        <v>6.8</v>
      </c>
      <c r="F28" s="25" t="s">
        <v>37</v>
      </c>
      <c r="G28" s="25">
        <v>0.05</v>
      </c>
      <c r="H28" s="26">
        <f t="shared" si="5"/>
        <v>17</v>
      </c>
      <c r="I28" s="25">
        <v>0</v>
      </c>
      <c r="J28" s="25">
        <f t="shared" si="6"/>
        <v>0</v>
      </c>
    </row>
    <row r="29" spans="1:10" s="25" customFormat="1" ht="15" x14ac:dyDescent="0.2">
      <c r="A29" s="25" t="s">
        <v>40</v>
      </c>
      <c r="B29" s="25">
        <v>0</v>
      </c>
      <c r="C29" s="26">
        <f t="shared" si="4"/>
        <v>0</v>
      </c>
      <c r="F29" s="25" t="s">
        <v>39</v>
      </c>
      <c r="G29" s="25">
        <v>0.02</v>
      </c>
      <c r="H29" s="26">
        <f t="shared" si="5"/>
        <v>6.8</v>
      </c>
      <c r="I29" s="25">
        <v>0</v>
      </c>
      <c r="J29" s="25">
        <f t="shared" si="6"/>
        <v>0</v>
      </c>
    </row>
    <row r="30" spans="1:10" s="25" customFormat="1" ht="15" x14ac:dyDescent="0.2">
      <c r="A30" s="25" t="s">
        <v>41</v>
      </c>
      <c r="B30" s="25">
        <v>0.55000000000000004</v>
      </c>
      <c r="C30" s="26">
        <f t="shared" si="4"/>
        <v>187</v>
      </c>
      <c r="F30" s="25" t="s">
        <v>36</v>
      </c>
      <c r="G30" s="25">
        <v>0</v>
      </c>
      <c r="H30" s="26">
        <f t="shared" si="5"/>
        <v>0</v>
      </c>
      <c r="I30" s="25">
        <v>0</v>
      </c>
      <c r="J30" s="25">
        <f t="shared" si="6"/>
        <v>0</v>
      </c>
    </row>
    <row r="31" spans="1:10" s="25" customFormat="1" ht="15" x14ac:dyDescent="0.2">
      <c r="A31" s="25" t="s">
        <v>43</v>
      </c>
      <c r="B31" s="25">
        <v>0.14000000000000001</v>
      </c>
      <c r="C31" s="26">
        <f t="shared" si="4"/>
        <v>47.6</v>
      </c>
      <c r="F31" s="25" t="s">
        <v>40</v>
      </c>
      <c r="G31" s="25">
        <v>0</v>
      </c>
      <c r="H31" s="26">
        <f t="shared" si="5"/>
        <v>0</v>
      </c>
      <c r="I31" s="25">
        <v>0</v>
      </c>
      <c r="J31" s="25">
        <f t="shared" si="6"/>
        <v>0</v>
      </c>
    </row>
    <row r="32" spans="1:10" s="25" customFormat="1" ht="15" x14ac:dyDescent="0.2">
      <c r="A32" s="25" t="s">
        <v>64</v>
      </c>
      <c r="B32" s="25">
        <f>SUM(B24:B31)</f>
        <v>98.96</v>
      </c>
      <c r="C32" s="25">
        <v>34000</v>
      </c>
      <c r="F32" s="25" t="s">
        <v>44</v>
      </c>
      <c r="G32" s="25">
        <v>98.96</v>
      </c>
      <c r="H32" s="25">
        <v>34000</v>
      </c>
      <c r="I32" s="25">
        <v>99.7</v>
      </c>
      <c r="J32" s="25">
        <v>87000</v>
      </c>
    </row>
    <row r="33" spans="1:3" s="25" customFormat="1" ht="15" x14ac:dyDescent="0.2"/>
    <row r="34" spans="1:3" s="25" customFormat="1" ht="15" x14ac:dyDescent="0.2">
      <c r="A34" s="25" t="s">
        <v>65</v>
      </c>
      <c r="B34" s="25" t="s">
        <v>56</v>
      </c>
      <c r="C34" s="25" t="s">
        <v>57</v>
      </c>
    </row>
    <row r="35" spans="1:3" s="25" customFormat="1" ht="15" x14ac:dyDescent="0.2">
      <c r="A35" s="25" t="s">
        <v>36</v>
      </c>
      <c r="B35" s="25">
        <v>0</v>
      </c>
      <c r="C35" s="25">
        <f t="shared" ref="C35:C43" si="7">B35*$C$44</f>
        <v>0</v>
      </c>
    </row>
    <row r="36" spans="1:3" s="25" customFormat="1" ht="15" x14ac:dyDescent="0.2">
      <c r="A36" s="25" t="s">
        <v>60</v>
      </c>
      <c r="B36" s="25">
        <v>98.8</v>
      </c>
      <c r="C36" s="25">
        <f t="shared" si="7"/>
        <v>8595600</v>
      </c>
    </row>
    <row r="37" spans="1:3" s="25" customFormat="1" ht="15" x14ac:dyDescent="0.2">
      <c r="A37" s="25" t="s">
        <v>37</v>
      </c>
      <c r="B37" s="25">
        <v>0</v>
      </c>
      <c r="C37" s="25">
        <f t="shared" si="7"/>
        <v>0</v>
      </c>
    </row>
    <row r="38" spans="1:3" s="25" customFormat="1" ht="15" x14ac:dyDescent="0.2">
      <c r="A38" s="25" t="s">
        <v>38</v>
      </c>
      <c r="B38" s="25">
        <v>0.4</v>
      </c>
      <c r="C38" s="25">
        <f t="shared" si="7"/>
        <v>34800</v>
      </c>
    </row>
    <row r="39" spans="1:3" s="25" customFormat="1" ht="15" x14ac:dyDescent="0.2">
      <c r="A39" s="25" t="s">
        <v>39</v>
      </c>
      <c r="B39" s="25">
        <v>0</v>
      </c>
      <c r="C39" s="25">
        <f t="shared" si="7"/>
        <v>0</v>
      </c>
    </row>
    <row r="40" spans="1:3" s="25" customFormat="1" ht="15" x14ac:dyDescent="0.2">
      <c r="A40" s="25" t="s">
        <v>40</v>
      </c>
      <c r="B40" s="25">
        <v>0</v>
      </c>
      <c r="C40" s="25">
        <f t="shared" si="7"/>
        <v>0</v>
      </c>
    </row>
    <row r="41" spans="1:3" s="25" customFormat="1" ht="15" x14ac:dyDescent="0.2">
      <c r="A41" s="25" t="s">
        <v>41</v>
      </c>
      <c r="B41" s="25">
        <v>0.31</v>
      </c>
      <c r="C41" s="25">
        <f t="shared" si="7"/>
        <v>26970</v>
      </c>
    </row>
    <row r="42" spans="1:3" s="25" customFormat="1" ht="15" x14ac:dyDescent="0.2">
      <c r="A42" s="25" t="s">
        <v>42</v>
      </c>
      <c r="B42" s="25">
        <v>0</v>
      </c>
      <c r="C42" s="25">
        <f t="shared" si="7"/>
        <v>0</v>
      </c>
    </row>
    <row r="43" spans="1:3" s="25" customFormat="1" ht="15" x14ac:dyDescent="0.2">
      <c r="A43" s="25" t="s">
        <v>43</v>
      </c>
      <c r="B43" s="25">
        <v>0.19</v>
      </c>
      <c r="C43" s="25">
        <f t="shared" si="7"/>
        <v>16530</v>
      </c>
    </row>
    <row r="44" spans="1:3" s="25" customFormat="1" ht="15" x14ac:dyDescent="0.2">
      <c r="A44" s="25" t="s">
        <v>44</v>
      </c>
      <c r="B44" s="25">
        <f>SUM(B35:B43)</f>
        <v>99.7</v>
      </c>
      <c r="C44" s="25">
        <v>87000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4k_iops</vt:lpstr>
      <vt:lpstr>4k_cpu</vt:lpstr>
      <vt:lpstr>4k_vm_exits</vt:lpstr>
      <vt:lpstr>ssd_iops_12g</vt:lpstr>
      <vt:lpstr>ssd_cpu_12g</vt:lpstr>
      <vt:lpstr>vm_exit_12g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Kevin Cheng</cp:lastModifiedBy>
  <cp:revision/>
  <dcterms:created xsi:type="dcterms:W3CDTF">2018-03-29T01:11:34Z</dcterms:created>
  <dcterms:modified xsi:type="dcterms:W3CDTF">2018-04-23T14:12:15Z</dcterms:modified>
  <cp:category/>
  <cp:contentStatus/>
</cp:coreProperties>
</file>