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bookViews>
    <workbookView xWindow="1245" yWindow="465" windowWidth="27315" windowHeight="15195" activeTab="3"/>
  </bookViews>
  <sheets>
    <sheet name="condition" sheetId="16" r:id="rId1"/>
    <sheet name="experiment" sheetId="1" r:id="rId2"/>
    <sheet name="4k_iops" sheetId="17" r:id="rId3"/>
    <sheet name="Sheet1" sheetId="20" r:id="rId4"/>
    <sheet name="4k_cpu" sheetId="18" r:id="rId5"/>
    <sheet name="4k_vm_exits" sheetId="19" r:id="rId6"/>
    <sheet name="ssd_iops_7g" sheetId="7" r:id="rId7"/>
    <sheet name="ssd_cpu_7g" sheetId="6" r:id="rId8"/>
    <sheet name="vm_exit_7g" sheetId="4" r:id="rId9"/>
    <sheet name="ssd_iops_12g" sheetId="8" r:id="rId10"/>
    <sheet name="ssd_cpu_12g" sheetId="9" r:id="rId11"/>
    <sheet name="vm_exit_12g" sheetId="10" r:id="rId12"/>
    <sheet name="previous_infiniband" sheetId="3" r:id="rId13"/>
    <sheet name="to_be_deleted_ppt" sheetId="5" r:id="rId14"/>
    <sheet name="ppt_12g" sheetId="11" r:id="rId15"/>
    <sheet name="work-in-progress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9" l="1"/>
  <c r="C41" i="19"/>
  <c r="C40" i="19"/>
  <c r="C39" i="19"/>
  <c r="C38" i="19"/>
  <c r="C37" i="19"/>
  <c r="C36" i="19"/>
  <c r="C35" i="19"/>
  <c r="C34" i="19"/>
  <c r="B31" i="19"/>
  <c r="C30" i="19"/>
  <c r="C29" i="19"/>
  <c r="C28" i="19"/>
  <c r="C27" i="19"/>
  <c r="C26" i="19"/>
  <c r="C25" i="19"/>
  <c r="C24" i="19"/>
  <c r="C23" i="19"/>
  <c r="B20" i="19"/>
  <c r="C19" i="19"/>
  <c r="C18" i="19"/>
  <c r="C17" i="19"/>
  <c r="C16" i="19"/>
  <c r="C15" i="19"/>
  <c r="C14" i="19"/>
  <c r="C13" i="19"/>
  <c r="B10" i="19"/>
  <c r="C9" i="19"/>
  <c r="C8" i="19"/>
  <c r="C7" i="19"/>
  <c r="C6" i="19"/>
  <c r="C5" i="19"/>
  <c r="C4" i="19"/>
  <c r="C3" i="19"/>
  <c r="C2" i="19"/>
  <c r="J34" i="17"/>
  <c r="E34" i="17"/>
  <c r="J33" i="17"/>
  <c r="E33" i="17"/>
  <c r="J32" i="17"/>
  <c r="E32" i="17"/>
  <c r="E31" i="17"/>
  <c r="J27" i="17"/>
  <c r="E27" i="17"/>
  <c r="J26" i="17"/>
  <c r="E26" i="17"/>
  <c r="J25" i="17"/>
  <c r="E25" i="17"/>
  <c r="J24" i="17"/>
  <c r="E24" i="17"/>
  <c r="J23" i="17"/>
  <c r="E23" i="17"/>
  <c r="J22" i="17"/>
  <c r="E22" i="17"/>
  <c r="J21" i="17"/>
  <c r="E21" i="17"/>
  <c r="E20" i="17"/>
  <c r="J16" i="17"/>
  <c r="E16" i="17"/>
  <c r="J15" i="17"/>
  <c r="E15" i="17"/>
  <c r="J14" i="17"/>
  <c r="E14" i="17"/>
  <c r="E13" i="17"/>
  <c r="J9" i="17"/>
  <c r="E9" i="17"/>
  <c r="J8" i="17"/>
  <c r="J7" i="17"/>
  <c r="E7" i="17"/>
  <c r="J6" i="17"/>
  <c r="J5" i="17"/>
  <c r="J4" i="17"/>
  <c r="J3" i="17"/>
  <c r="H16" i="14" l="1"/>
  <c r="H4" i="14"/>
  <c r="H21" i="14"/>
  <c r="H20" i="14"/>
  <c r="H15" i="14"/>
  <c r="H10" i="14"/>
  <c r="C10" i="14"/>
  <c r="H9" i="14"/>
  <c r="C9" i="14"/>
  <c r="C8" i="14"/>
  <c r="H3" i="14"/>
  <c r="H23" i="11" l="1"/>
  <c r="C23" i="11"/>
  <c r="H22" i="11"/>
  <c r="C22" i="11"/>
  <c r="H21" i="11"/>
  <c r="C21" i="11"/>
  <c r="H17" i="11"/>
  <c r="C17" i="11"/>
  <c r="H16" i="11"/>
  <c r="C16" i="11"/>
  <c r="H15" i="11"/>
  <c r="C15" i="11"/>
  <c r="H14" i="11"/>
  <c r="C14" i="11"/>
  <c r="H10" i="11"/>
  <c r="C10" i="11"/>
  <c r="H9" i="11"/>
  <c r="C9" i="11"/>
  <c r="H8" i="11"/>
  <c r="C8" i="11"/>
  <c r="H4" i="11"/>
  <c r="H3" i="11"/>
  <c r="H2" i="11"/>
  <c r="B44" i="10"/>
  <c r="C43" i="10"/>
  <c r="C42" i="10"/>
  <c r="C41" i="10"/>
  <c r="C40" i="10"/>
  <c r="C39" i="10"/>
  <c r="C38" i="10"/>
  <c r="C37" i="10"/>
  <c r="C36" i="10"/>
  <c r="C35" i="10"/>
  <c r="B32" i="10"/>
  <c r="J31" i="10"/>
  <c r="H31" i="10"/>
  <c r="C31" i="10"/>
  <c r="J30" i="10"/>
  <c r="H30" i="10"/>
  <c r="C30" i="10"/>
  <c r="J29" i="10"/>
  <c r="H29" i="10"/>
  <c r="C29" i="10"/>
  <c r="J28" i="10"/>
  <c r="H28" i="10"/>
  <c r="C28" i="10"/>
  <c r="J27" i="10"/>
  <c r="H27" i="10"/>
  <c r="C27" i="10"/>
  <c r="J26" i="10"/>
  <c r="H26" i="10"/>
  <c r="C26" i="10"/>
  <c r="J25" i="10"/>
  <c r="H25" i="10"/>
  <c r="C25" i="10"/>
  <c r="J24" i="10"/>
  <c r="H24" i="10"/>
  <c r="C24" i="10"/>
  <c r="B21" i="10"/>
  <c r="C20" i="10"/>
  <c r="C19" i="10"/>
  <c r="C18" i="10"/>
  <c r="C17" i="10"/>
  <c r="C16" i="10"/>
  <c r="C15" i="10"/>
  <c r="C14" i="10"/>
  <c r="B11" i="10"/>
  <c r="H11" i="10"/>
  <c r="C10" i="10"/>
  <c r="H10" i="10"/>
  <c r="C9" i="10"/>
  <c r="J9" i="10"/>
  <c r="H9" i="10"/>
  <c r="C8" i="10"/>
  <c r="J8" i="10"/>
  <c r="H8" i="10"/>
  <c r="C7" i="10"/>
  <c r="J7" i="10"/>
  <c r="H7" i="10"/>
  <c r="C6" i="10"/>
  <c r="J6" i="10"/>
  <c r="H6" i="10"/>
  <c r="C5" i="10"/>
  <c r="J5" i="10"/>
  <c r="H5" i="10"/>
  <c r="C4" i="10"/>
  <c r="J4" i="10"/>
  <c r="H4" i="10"/>
  <c r="C3" i="10"/>
  <c r="J3" i="10"/>
  <c r="H3" i="10"/>
  <c r="C2" i="10"/>
  <c r="O23" i="9" l="1"/>
  <c r="O24" i="9"/>
  <c r="N23" i="9"/>
  <c r="N24" i="9"/>
  <c r="O32" i="9"/>
  <c r="N32" i="9"/>
  <c r="O31" i="9"/>
  <c r="N31" i="9"/>
  <c r="O30" i="9"/>
  <c r="N30" i="9"/>
  <c r="O29" i="9"/>
  <c r="N29" i="9"/>
  <c r="O28" i="9"/>
  <c r="N28" i="9"/>
  <c r="O22" i="9"/>
  <c r="N22" i="9"/>
  <c r="O21" i="9"/>
  <c r="N21" i="9"/>
  <c r="O20" i="9"/>
  <c r="N20" i="9"/>
  <c r="O19" i="9"/>
  <c r="N19" i="9"/>
  <c r="O18" i="9"/>
  <c r="N18" i="9"/>
  <c r="O14" i="9"/>
  <c r="N14" i="9"/>
  <c r="O13" i="9"/>
  <c r="N13" i="9"/>
  <c r="O12" i="9"/>
  <c r="N12" i="9"/>
  <c r="O11" i="9"/>
  <c r="N11" i="9"/>
  <c r="O10" i="9"/>
  <c r="N10" i="9"/>
  <c r="O3" i="9"/>
  <c r="O4" i="9"/>
  <c r="O5" i="9"/>
  <c r="O6" i="9"/>
  <c r="O2" i="9"/>
  <c r="N3" i="9"/>
  <c r="N4" i="9"/>
  <c r="N5" i="9"/>
  <c r="N6" i="9"/>
  <c r="N2" i="9"/>
  <c r="I17" i="8"/>
  <c r="I23" i="8"/>
  <c r="I22" i="8"/>
  <c r="I21" i="8"/>
  <c r="I16" i="8"/>
  <c r="I15" i="8"/>
  <c r="I14" i="8"/>
  <c r="I10" i="8"/>
  <c r="I9" i="8"/>
  <c r="I8" i="8"/>
  <c r="I3" i="8"/>
  <c r="I4" i="8"/>
  <c r="I2" i="8"/>
  <c r="D23" i="8"/>
  <c r="D22" i="8"/>
  <c r="D21" i="8"/>
  <c r="D17" i="8"/>
  <c r="D16" i="8"/>
  <c r="D15" i="8"/>
  <c r="D14" i="8"/>
  <c r="D10" i="8"/>
  <c r="D9" i="8"/>
  <c r="D8" i="8"/>
  <c r="I17" i="7"/>
  <c r="I23" i="7"/>
  <c r="I22" i="7"/>
  <c r="I21" i="7"/>
  <c r="I14" i="7"/>
  <c r="I15" i="7"/>
  <c r="I16" i="7"/>
  <c r="I10" i="7"/>
  <c r="I9" i="7"/>
  <c r="I8" i="7"/>
  <c r="I3" i="7"/>
  <c r="I4" i="7"/>
  <c r="I2" i="7"/>
  <c r="P23" i="6"/>
  <c r="P24" i="6"/>
  <c r="O23" i="6"/>
  <c r="O24" i="6"/>
  <c r="N23" i="6"/>
  <c r="N24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3" i="6"/>
  <c r="P4" i="6"/>
  <c r="P5" i="6"/>
  <c r="P6" i="6"/>
  <c r="P2" i="6"/>
  <c r="O3" i="6"/>
  <c r="O4" i="6"/>
  <c r="O5" i="6"/>
  <c r="O6" i="6"/>
  <c r="O2" i="6"/>
  <c r="N3" i="6"/>
  <c r="N4" i="6"/>
  <c r="N5" i="6"/>
  <c r="N6" i="6"/>
  <c r="N2" i="6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B25" i="4"/>
  <c r="D25" i="4"/>
  <c r="D12" i="4"/>
  <c r="E4" i="4"/>
  <c r="E5" i="4"/>
  <c r="E6" i="4"/>
  <c r="E7" i="4"/>
  <c r="E8" i="4"/>
  <c r="E9" i="4"/>
  <c r="E10" i="4"/>
  <c r="E11" i="4"/>
  <c r="E3" i="4"/>
  <c r="C4" i="4"/>
  <c r="C5" i="4"/>
  <c r="C6" i="4"/>
  <c r="C7" i="4"/>
  <c r="C8" i="4"/>
  <c r="C9" i="4"/>
  <c r="C10" i="4"/>
  <c r="C11" i="4"/>
  <c r="C3" i="4"/>
  <c r="B12" i="4"/>
  <c r="C13" i="3"/>
  <c r="C14" i="3"/>
  <c r="C15" i="3"/>
  <c r="C16" i="3"/>
  <c r="C17" i="3"/>
  <c r="C12" i="3"/>
  <c r="B18" i="3"/>
</calcChain>
</file>

<file path=xl/sharedStrings.xml><?xml version="1.0" encoding="utf-8"?>
<sst xmlns="http://schemas.openxmlformats.org/spreadsheetml/2006/main" count="1881" uniqueCount="217">
  <si>
    <t>CONDITION</t>
  </si>
  <si>
    <t>EXPERIMENT ID</t>
  </si>
  <si>
    <t>EXPERIMENT</t>
  </si>
  <si>
    <t>PROCESSOR</t>
  </si>
  <si>
    <t>USR</t>
  </si>
  <si>
    <t>NICE</t>
  </si>
  <si>
    <t>SYS</t>
  </si>
  <si>
    <t>IRQ</t>
  </si>
  <si>
    <t>SOFTIRQ</t>
  </si>
  <si>
    <t>STEAL</t>
  </si>
  <si>
    <t>GUEST</t>
  </si>
  <si>
    <t>WAIT</t>
  </si>
  <si>
    <t>IDLE</t>
  </si>
  <si>
    <t>USER TOTAL</t>
  </si>
  <si>
    <t>SYSTEM TOTAL</t>
  </si>
  <si>
    <t>ACTIVE TOTAL</t>
  </si>
  <si>
    <t>THROUGHPUT (KB/s)</t>
  </si>
  <si>
    <t>IOPS</t>
  </si>
  <si>
    <t>Bufferd read from SSD</t>
  </si>
  <si>
    <t>BAREMETAL</t>
  </si>
  <si>
    <t>pCPU0</t>
  </si>
  <si>
    <t>VIRTIO-BLK</t>
  </si>
  <si>
    <t>pCPU1</t>
  </si>
  <si>
    <t>VFIO-SSD</t>
  </si>
  <si>
    <t>Buffered Write to SSD</t>
  </si>
  <si>
    <t>Direct read from SSD</t>
  </si>
  <si>
    <t>Direct write to SSD</t>
  </si>
  <si>
    <t>THROUGHPUT (MB/s)</t>
  </si>
  <si>
    <t>RUNTIME (msec)</t>
  </si>
  <si>
    <t>DISK IO</t>
  </si>
  <si>
    <t>ISSUED IO</t>
  </si>
  <si>
    <t>% DISK IO REDUCTION</t>
  </si>
  <si>
    <t>RUNTIME</t>
  </si>
  <si>
    <t>Buffered Writes in the Guest page cache and direct writes to the SSD on the host</t>
  </si>
  <si>
    <t>ssd page eviction</t>
  </si>
  <si>
    <t>BUFFERED READ</t>
  </si>
  <si>
    <t>BUFFERED WRITE</t>
  </si>
  <si>
    <t>%VM EXIT</t>
  </si>
  <si>
    <t>COUNT</t>
  </si>
  <si>
    <t>EPT_MISCONFIG</t>
  </si>
  <si>
    <t>MSR_WRITE</t>
  </si>
  <si>
    <t>EXTERNAL_INTERRUPT</t>
  </si>
  <si>
    <t>PREEMPTION_TIMER</t>
  </si>
  <si>
    <t>EPT_VIOLATION</t>
  </si>
  <si>
    <t>IO_INSTRUCTION</t>
  </si>
  <si>
    <t>CPUID</t>
  </si>
  <si>
    <t>MSR_READ</t>
  </si>
  <si>
    <t>PAUSE_INSTRUCTION</t>
  </si>
  <si>
    <t>TOTAL</t>
  </si>
  <si>
    <t>DIRECT READ</t>
  </si>
  <si>
    <t>DIRECT WRITE</t>
  </si>
  <si>
    <t>426, buffered read</t>
  </si>
  <si>
    <t>427, direct read</t>
  </si>
  <si>
    <t>428, buffered write</t>
  </si>
  <si>
    <t>TOAL</t>
  </si>
  <si>
    <t>429, direct write</t>
  </si>
  <si>
    <t>BANDWIDTH (Gbps)</t>
  </si>
  <si>
    <t>IN-GUEST</t>
  </si>
  <si>
    <t>CPU</t>
  </si>
  <si>
    <t>VFIO-NIC + Optimizations</t>
  </si>
  <si>
    <t>REASON</t>
  </si>
  <si>
    <t>EXCEPTION_NMI</t>
  </si>
  <si>
    <t>NOTE: Did not have enough time to get VM exits for the 1Gbps NIC, when there was the VT-d posted interrupt. Need to make up this experiment from our end, when we get our new machines.</t>
  </si>
  <si>
    <t>Buffered read from SSD</t>
  </si>
  <si>
    <t>%USR</t>
  </si>
  <si>
    <t>%NICE</t>
  </si>
  <si>
    <t>%SYS</t>
  </si>
  <si>
    <t>%IRQ</t>
  </si>
  <si>
    <t>%SOFTIRQ</t>
  </si>
  <si>
    <t>%STEAL</t>
  </si>
  <si>
    <t>%GUEST</t>
  </si>
  <si>
    <t>%WAIT</t>
  </si>
  <si>
    <t>%IDLE</t>
  </si>
  <si>
    <t>Buffered read</t>
  </si>
  <si>
    <t>Direct read</t>
  </si>
  <si>
    <t>Buffered write</t>
  </si>
  <si>
    <t>Direct write</t>
  </si>
  <si>
    <t>%IOPS GUEST/HOST</t>
  </si>
  <si>
    <t>BUFFER READ</t>
  </si>
  <si>
    <t>DIRECT READS</t>
  </si>
  <si>
    <t>buffered write</t>
  </si>
  <si>
    <t>buffered read</t>
  </si>
  <si>
    <t>direct read</t>
  </si>
  <si>
    <t>direct write</t>
  </si>
  <si>
    <t>direct</t>
  </si>
  <si>
    <t>software</t>
  </si>
  <si>
    <t>host</t>
  </si>
  <si>
    <t>vm</t>
  </si>
  <si>
    <t>perf</t>
  </si>
  <si>
    <t>4.10.1-itri</t>
  </si>
  <si>
    <t>pcpu</t>
  </si>
  <si>
    <t>1 or 2</t>
  </si>
  <si>
    <t>vcpu</t>
  </si>
  <si>
    <t>iperf</t>
  </si>
  <si>
    <t>2.0.5</t>
  </si>
  <si>
    <t>ram</t>
  </si>
  <si>
    <t>2 or 3 GB</t>
  </si>
  <si>
    <t>atopsar</t>
  </si>
  <si>
    <t>2.3.0</t>
  </si>
  <si>
    <t>kvm</t>
  </si>
  <si>
    <t>disk</t>
  </si>
  <si>
    <t>vfio</t>
  </si>
  <si>
    <t>qemu</t>
  </si>
  <si>
    <t>2.5.0</t>
  </si>
  <si>
    <t>vt-d</t>
  </si>
  <si>
    <t>enable</t>
  </si>
  <si>
    <t>no</t>
  </si>
  <si>
    <t>kernel</t>
  </si>
  <si>
    <t>intel_iommu</t>
  </si>
  <si>
    <t>rsyslog</t>
  </si>
  <si>
    <t>disable</t>
  </si>
  <si>
    <t>numa</t>
  </si>
  <si>
    <t>ramdisk</t>
  </si>
  <si>
    <t>yes</t>
  </si>
  <si>
    <t>kvm_intel</t>
  </si>
  <si>
    <t>dislable</t>
  </si>
  <si>
    <t>MTU</t>
  </si>
  <si>
    <t>vhost</t>
  </si>
  <si>
    <t>boot_on_ssd</t>
  </si>
  <si>
    <t>virtio</t>
  </si>
  <si>
    <t>rw</t>
  </si>
  <si>
    <t>5G</t>
  </si>
  <si>
    <t>ubuntu</t>
  </si>
  <si>
    <t>16.04.4</t>
  </si>
  <si>
    <t>hlt_exiting</t>
  </si>
  <si>
    <t>io_request_size</t>
  </si>
  <si>
    <t>4KB</t>
  </si>
  <si>
    <t>fio</t>
  </si>
  <si>
    <t>2.2.10</t>
  </si>
  <si>
    <t>SATA 4K alighed</t>
  </si>
  <si>
    <t>SATA 4K aligned</t>
  </si>
  <si>
    <t>500M or 1G</t>
  </si>
  <si>
    <t>block_size</t>
  </si>
  <si>
    <t>4KB or 8KB</t>
  </si>
  <si>
    <t>data</t>
  </si>
  <si>
    <t>repetition</t>
  </si>
  <si>
    <t>pcpu=1, isolcpus=none, posted_interrupts=none, kvm=removed, kvm_intel=removed, bs=4K, size=500M</t>
  </si>
  <si>
    <t>-</t>
  </si>
  <si>
    <t>read performance, interrupts, memory usage, cpu usage</t>
  </si>
  <si>
    <t>write performance, interrupts, memory usage, cpu usage</t>
  </si>
  <si>
    <t>guest</t>
  </si>
  <si>
    <t>pcpu=2, hlt_poll_ns=0, hlt_exiting=disabled, isolcpus={0,1}, posted_interrupts=none</t>
  </si>
  <si>
    <t>vcpu=1, idle=hlt, VFIO NIC, VFIO SSD, VFIO HDD</t>
  </si>
  <si>
    <t>in-guest: read performance,  interrupts, memory usage, cpu usage</t>
  </si>
  <si>
    <t>in-guest: write performance, interrupts, memory usage</t>
  </si>
  <si>
    <t>read performance</t>
  </si>
  <si>
    <t>write performance</t>
  </si>
  <si>
    <t>in-guest read performance, in-host cpu utilization, in-host memory in-host interrupts</t>
  </si>
  <si>
    <t>in-guest read performance, in-host vm exits</t>
  </si>
  <si>
    <t>in-guest write performance, in-host vm exits</t>
  </si>
  <si>
    <t>vcpu=1, idle=hlt, VFIO NIC, VIRTIO-BLK USB, VIRTIO-BLK HDD</t>
  </si>
  <si>
    <t>pcpu=2, hlt_poll_ns=0, hlt_exiting=disabled, isolcpus={0,1}, posted_interrupts=none, assign_irq</t>
  </si>
  <si>
    <t>ID</t>
  </si>
  <si>
    <t>who</t>
  </si>
  <si>
    <t>host condition</t>
  </si>
  <si>
    <t>guest condition</t>
  </si>
  <si>
    <t>pcpu=1, isolcpus=none, posted_interrupts=none, kvm=removed, kvm_intel=removed, bs=4K, iodepth=64, size=500M, buffered, SSD</t>
  </si>
  <si>
    <t>read, memory, interrupt, cpu</t>
  </si>
  <si>
    <t>write, memory, interrupt, cpu</t>
  </si>
  <si>
    <t>guest-vfio</t>
  </si>
  <si>
    <t>pcpu=2, isolcpus={0,1}, posted_interrupts=none, bs=4K, iodepth=64, size=500M, buffered, SSD, irq affinity</t>
  </si>
  <si>
    <t>vcpu=1, idle=hlt, VFIO NIC, VFIO SSD, VFIO HDD, buffered</t>
  </si>
  <si>
    <t>guest-virtio</t>
  </si>
  <si>
    <t>vcpu=1, idle=hlt, VFIO NIC, VIRTIO HDD=iothread0, VIRTIO SSD=iothread1, buffered</t>
  </si>
  <si>
    <t>pcpu=1, isolcpus=none, posted_interrupts=none, kvm=removed, kvm_intel=removed, bs=4K, iodepth=64, size=500M, direct, SSD</t>
  </si>
  <si>
    <t>pcpu=2, isolcpus={0,1}, posted_interrupts=none, bs=4K, iodepth=64, size=500M, direct, SSD</t>
  </si>
  <si>
    <t>vcpu=1, idle=hlt, VFIO NIC, VFIO SSD, VFIO HDD, direct</t>
  </si>
  <si>
    <t>vcpu=1, idle=hlt, VFIO NIC, VIRTIO HDD=iothread0, VIRTIO SSD=iothread1, direct</t>
  </si>
  <si>
    <t>pcpu=1, isolcpus=none, posted_interrupts=none, kvm=removed, kvm_intel=removed, bs=4K, iodepth=64, size=5G, buffered, SSD</t>
  </si>
  <si>
    <t>pcpu=2, isolcpus={0,1}, posted_interrupts=none, bs=4K, iodepth=64, size=5G, buffered, SSD, irq affinity</t>
  </si>
  <si>
    <t>pcpu=1, isolcpus=none, posted_interrupts=none, kvm=removed, kvm_intel=removed, bs=4K, iodepth=64, size=5G, direct, SSD</t>
  </si>
  <si>
    <t>pcpu=2, isolcpus={0,1}, posted_interrupts=none, bs=4K, iodepth=64, size=5G, direct, SSD</t>
  </si>
  <si>
    <t>read, vm_exit</t>
  </si>
  <si>
    <t>write, vm_exit</t>
  </si>
  <si>
    <t>pcpu=1, isolcpus=none, posted_interrupts=none, kvm=removed, kvm_intel=removed, bs=4K, iodepth=64, size=5G, mem=7G, buffered, SSD</t>
  </si>
  <si>
    <t>pcpu=1, isolcpus=none, posted_interrupts=none, kvm=removed, kvm_intel=removed, bs=4K, iodepth=64, size=5G, mem=7G, direct, SSD</t>
  </si>
  <si>
    <t>pcpu=2, isolcpus={0,1}, posted_interrupts=none, bs=4K, iodepth=64, mem=12G, irq affinity</t>
  </si>
  <si>
    <t>vcpu=1, idle=hlt, VFIO NIC, VFIO SSD, VFIO HDD, buffered, mem=7G</t>
  </si>
  <si>
    <t>vcpu=1, idle=hlt, VFIO NIC, VFIO SSD, VFIO HDD, direct, mem=7G</t>
  </si>
  <si>
    <t>vcpu=1, idle=hlt, VFIO NIC, VIRTIO HDD=iothread0, VIRTIO SSD=iothread1, buffered, mem=7G</t>
  </si>
  <si>
    <t>vcpu=1, idle=hlt, VFIO NIC, VIRTIO HDD=iothread0, VIRTIO SSD=iothread1, direct, mem=7G</t>
  </si>
  <si>
    <t>pcpu=2, isolcpus={0,1}, posted_interrupts=none, bs=4K, iodepth=64, mem=12G, irq affinity, buffered</t>
  </si>
  <si>
    <t>pcpu=2, isolcpus={0,1}, posted_interrupts=none, bs=4K, iodepth=64, mem=12G, irq affinity, direct</t>
  </si>
  <si>
    <t>pcpu=1, isolcpus=none, posted_interrupts=none, kvm=removed, kvm_intel=removed, bs=4K, iodepth=64, size=5G, mem=12G, buffered, SSD</t>
  </si>
  <si>
    <t>pcpu=1, isolcpus=none, posted_interrupts=none, kvm=removed, kvm_intel=removed, bs=4K, iodepth=64, size=5G, mem=12G, direct, SSD</t>
  </si>
  <si>
    <t>pcpu=2, isolcpus={0,1}, posted_interrupts=none, bs=4K, iodepth=64, mem=15G, irq affinity, buffered</t>
  </si>
  <si>
    <t>vcpu=1, idle=hlt, VFIO NIC, VFIO SSD, VFIO HDD, buffered, mem=12G</t>
  </si>
  <si>
    <t>pcpu=2, isolcpus={0,1}, posted_interrupts=none, bs=4K, iodepth=64, mem=15G, irq affinity, direct</t>
  </si>
  <si>
    <t>vcpu=1, idle=hlt, VFIO NIC, VFIO SSD, VFIO HDD, direct, mem=12G</t>
  </si>
  <si>
    <t>vcpu=1, idle=hlt, VFIO NIC, VIRTIO HDD=iothread0, VIRTIO SSD=iothread1, buffered, mem=12G</t>
  </si>
  <si>
    <t>vcpu=1, idle=hlt, VFIO NIC, VIRTIO HDD=iothread0, VIRTIO SSD=iothread1, direct, mem=12G</t>
  </si>
  <si>
    <t>pcpu=2, isolcpus={0,1}, posted_interrupts=none, bs=4K, iodepth=64, mem=15G, irq affinity, buffer</t>
  </si>
  <si>
    <t>pcpu=1, isolcpus=none, posted_interrupts=none, kvm=removed, kvm_intel=removed, SATA 4K aligned, bs=4K, iodepth=64, size=5G, mem=12G, buffered, SSD</t>
  </si>
  <si>
    <t>pcpu=1, isolcpus=none, posted_interrupts=none, kvm=removed, kvm_intel=removed, SATA 4K aligned, bs=4K, iodepth=64, size=5G, mem=12G, direct, SSD</t>
  </si>
  <si>
    <t>pcpu=2, isolcpus={0,1}, posted_interrupts=none, SATA 4K aligned, bs=4K, iodepth=64, mem=15G, irq affinity, buffered</t>
  </si>
  <si>
    <t>vcpu=1, idle=hlt, VFIO NIC, VFIO SATA 4K aligned, buffered, mem=12G</t>
  </si>
  <si>
    <t>pcpu=2, isolcpus={0,1}, posted_interrupts=none, SATA 4K aligned, bs=4K, iodepth=64, mem=15G, irq affinity, direct</t>
  </si>
  <si>
    <t>vcpu=1, idle=hlt, VFIO NIC, VFIO SATA 4K aligned, direct, mem=12G</t>
  </si>
  <si>
    <t>guest-vhost</t>
  </si>
  <si>
    <t>vcpu=1, idle=hlt, VFIO NIC, VHOST-SCSI, buffered, mem=12G</t>
  </si>
  <si>
    <t>vcpu=1, idle=hlt, VFIO NIC, VHOST-SCSI, direct, mem=12G</t>
  </si>
  <si>
    <t>VHOST-SCSI</t>
  </si>
  <si>
    <t>VFIO-SATA</t>
  </si>
  <si>
    <t>PAGE_CACHE</t>
  </si>
  <si>
    <t>--</t>
  </si>
  <si>
    <t>READ</t>
  </si>
  <si>
    <t>WRITE</t>
  </si>
  <si>
    <t>KERNEL</t>
  </si>
  <si>
    <t>USERSPACE</t>
  </si>
  <si>
    <t>USERSPACE+KERNEL</t>
  </si>
  <si>
    <t>USED_PAGE_CACHE</t>
  </si>
  <si>
    <t>461: READ: USERSPACE + HOST PAGE CACHE</t>
  </si>
  <si>
    <t>462: READ: NO PAGE CACHE</t>
  </si>
  <si>
    <t>463: WRITE: USERSPACE + HOST PAGE CACHE</t>
  </si>
  <si>
    <t>464: WRITE: NO PAGE CACHE</t>
  </si>
  <si>
    <t>READ IOPS</t>
  </si>
  <si>
    <t>WRITE 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</si>
</sst>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78">
    <xf numFmtId="0" fontId="0" fillId="0" borderId="0" xfId="0"/>
    <xf numFmtId="0" fontId="3" fillId="0" borderId="0" xfId="0" applyFont="1"/>
    <xf numFmtId="2" fontId="0" fillId="0" borderId="0" xfId="0" applyNumberFormat="1"/>
    <xf numFmtId="0" fontId="3" fillId="0" borderId="0" xfId="0" applyFont="1" applyAlignment="1"/>
    <xf numFmtId="0" fontId="2" fillId="0" borderId="0" xfId="0" applyFont="1"/>
    <xf numFmtId="2" fontId="0" fillId="0" borderId="0" xfId="0" applyNumberFormat="1" applyFill="1"/>
    <xf numFmtId="0" fontId="4" fillId="0" borderId="0" xfId="0" applyFont="1"/>
    <xf numFmtId="1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/>
    <xf numFmtId="1" fontId="1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/>
    <xf numFmtId="0" fontId="6" fillId="0" borderId="0" xfId="0" applyFont="1" applyAlignment="1"/>
    <xf numFmtId="2" fontId="1" fillId="0" borderId="0" xfId="0" applyNumberFormat="1" applyFo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Alignment="1"/>
    <xf numFmtId="0" fontId="0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2" fillId="0" borderId="0" xfId="1" applyFont="1" applyFill="1" applyAlignment="1">
      <alignment vertical="center"/>
    </xf>
    <xf numFmtId="2" fontId="2" fillId="0" borderId="0" xfId="1" applyNumberFormat="1" applyFont="1" applyFill="1" applyAlignment="1">
      <alignment vertical="center"/>
    </xf>
    <xf numFmtId="0" fontId="7" fillId="0" borderId="0" xfId="1" applyFont="1" applyFill="1" applyAlignment="1"/>
    <xf numFmtId="0" fontId="7" fillId="0" borderId="0" xfId="1" applyFont="1" applyFill="1" applyAlignment="1">
      <alignment vertical="center"/>
    </xf>
    <xf numFmtId="2" fontId="7" fillId="0" borderId="0" xfId="1" applyNumberFormat="1" applyFont="1" applyFill="1" applyAlignment="1">
      <alignment vertical="center"/>
    </xf>
    <xf numFmtId="2" fontId="7" fillId="0" borderId="0" xfId="1" applyNumberFormat="1" applyFont="1" applyFill="1" applyAlignment="1"/>
    <xf numFmtId="0" fontId="2" fillId="0" borderId="0" xfId="1" quotePrefix="1" applyFont="1" applyFill="1" applyAlignment="1">
      <alignment vertical="center"/>
    </xf>
    <xf numFmtId="164" fontId="7" fillId="0" borderId="0" xfId="1" applyNumberFormat="1" applyFont="1" applyFill="1" applyAlignment="1"/>
    <xf numFmtId="0" fontId="5" fillId="0" borderId="0" xfId="1" applyFont="1" applyFill="1" applyAlignment="1"/>
    <xf numFmtId="0" fontId="2" fillId="0" borderId="0" xfId="1" applyFont="1" applyFill="1" applyAlignment="1"/>
    <xf numFmtId="0" fontId="2" fillId="0" borderId="0" xfId="1" applyFont="1" applyFill="1" applyAlignment="1">
      <alignment vertical="center"/>
    </xf>
    <xf numFmtId="0" fontId="2" fillId="0" borderId="0" xfId="1" quotePrefix="1" applyFont="1" applyFill="1" applyAlignment="1"/>
    <xf numFmtId="0" fontId="7" fillId="0" borderId="0" xfId="1"/>
    <xf numFmtId="1" fontId="7" fillId="0" borderId="0" xfId="1" applyNumberFormat="1"/>
    <xf numFmtId="0" fontId="2" fillId="0" borderId="0" xfId="1" applyFont="1" applyFill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1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10" zoomScaleNormal="110" workbookViewId="0">
      <selection activeCell="K26" sqref="K26"/>
    </sheetView>
  </sheetViews>
  <sheetFormatPr defaultColWidth="8.875" defaultRowHeight="15.75" x14ac:dyDescent="0.25"/>
  <cols>
    <col min="2" max="2" width="8.125" bestFit="1" customWidth="1"/>
    <col min="3" max="3" width="13.125" bestFit="1" customWidth="1"/>
    <col min="4" max="4" width="9.375" bestFit="1" customWidth="1"/>
    <col min="5" max="5" width="13.125" bestFit="1" customWidth="1"/>
    <col min="6" max="6" width="9.375" bestFit="1" customWidth="1"/>
  </cols>
  <sheetData>
    <row r="1" spans="1:6" x14ac:dyDescent="0.25">
      <c r="A1" s="68" t="s">
        <v>85</v>
      </c>
      <c r="B1" s="68"/>
      <c r="C1" s="68" t="s">
        <v>86</v>
      </c>
      <c r="D1" s="68"/>
      <c r="E1" s="68" t="s">
        <v>87</v>
      </c>
      <c r="F1" s="68"/>
    </row>
    <row r="2" spans="1:6" x14ac:dyDescent="0.25">
      <c r="A2" s="10" t="s">
        <v>88</v>
      </c>
      <c r="B2" s="10" t="s">
        <v>89</v>
      </c>
      <c r="C2" s="10" t="s">
        <v>90</v>
      </c>
      <c r="D2" s="10" t="s">
        <v>91</v>
      </c>
      <c r="E2" s="10" t="s">
        <v>92</v>
      </c>
      <c r="F2" s="10">
        <v>1</v>
      </c>
    </row>
    <row r="3" spans="1:6" x14ac:dyDescent="0.25">
      <c r="A3" s="10" t="s">
        <v>93</v>
      </c>
      <c r="B3" s="10" t="s">
        <v>94</v>
      </c>
      <c r="C3" s="10" t="s">
        <v>95</v>
      </c>
      <c r="D3" s="10" t="s">
        <v>96</v>
      </c>
      <c r="E3" s="10" t="s">
        <v>95</v>
      </c>
      <c r="F3" s="10">
        <v>2</v>
      </c>
    </row>
    <row r="4" spans="1:6" x14ac:dyDescent="0.25">
      <c r="A4" s="10" t="s">
        <v>97</v>
      </c>
      <c r="B4" s="10" t="s">
        <v>98</v>
      </c>
      <c r="C4" s="10" t="s">
        <v>99</v>
      </c>
      <c r="D4" s="10" t="s">
        <v>99</v>
      </c>
      <c r="E4" s="10" t="s">
        <v>100</v>
      </c>
      <c r="F4" s="10" t="s">
        <v>101</v>
      </c>
    </row>
    <row r="5" spans="1:6" x14ac:dyDescent="0.25">
      <c r="A5" s="10" t="s">
        <v>102</v>
      </c>
      <c r="B5" s="10" t="s">
        <v>103</v>
      </c>
      <c r="C5" s="43" t="s">
        <v>104</v>
      </c>
      <c r="D5" s="43" t="s">
        <v>105</v>
      </c>
      <c r="E5" s="10" t="s">
        <v>99</v>
      </c>
      <c r="F5" s="10" t="s">
        <v>106</v>
      </c>
    </row>
    <row r="6" spans="1:6" x14ac:dyDescent="0.25">
      <c r="A6" s="10" t="s">
        <v>107</v>
      </c>
      <c r="B6" s="10" t="s">
        <v>89</v>
      </c>
      <c r="C6" s="43" t="s">
        <v>108</v>
      </c>
      <c r="D6" s="43" t="s">
        <v>105</v>
      </c>
      <c r="E6" s="10" t="s">
        <v>109</v>
      </c>
      <c r="F6" s="10" t="s">
        <v>110</v>
      </c>
    </row>
    <row r="7" spans="1:6" x14ac:dyDescent="0.25">
      <c r="A7" s="10" t="s">
        <v>99</v>
      </c>
      <c r="B7" s="10" t="s">
        <v>89</v>
      </c>
      <c r="C7" s="10" t="s">
        <v>111</v>
      </c>
      <c r="D7" s="10">
        <v>0</v>
      </c>
      <c r="E7" s="10" t="s">
        <v>112</v>
      </c>
      <c r="F7" s="10" t="s">
        <v>113</v>
      </c>
    </row>
    <row r="8" spans="1:6" x14ac:dyDescent="0.25">
      <c r="A8" s="10" t="s">
        <v>114</v>
      </c>
      <c r="B8" s="10" t="s">
        <v>89</v>
      </c>
      <c r="C8" s="10" t="s">
        <v>109</v>
      </c>
      <c r="D8" s="10" t="s">
        <v>115</v>
      </c>
      <c r="E8" s="10" t="s">
        <v>116</v>
      </c>
      <c r="F8" s="10">
        <v>1500</v>
      </c>
    </row>
    <row r="9" spans="1:6" x14ac:dyDescent="0.25">
      <c r="A9" s="10" t="s">
        <v>117</v>
      </c>
      <c r="B9" s="10" t="s">
        <v>89</v>
      </c>
      <c r="C9" s="10" t="s">
        <v>112</v>
      </c>
      <c r="D9" s="10" t="s">
        <v>113</v>
      </c>
      <c r="E9" s="10" t="s">
        <v>118</v>
      </c>
      <c r="F9" s="10" t="s">
        <v>113</v>
      </c>
    </row>
    <row r="10" spans="1:6" x14ac:dyDescent="0.25">
      <c r="A10" s="10" t="s">
        <v>119</v>
      </c>
      <c r="B10" s="10" t="s">
        <v>89</v>
      </c>
      <c r="C10" s="10" t="s">
        <v>116</v>
      </c>
      <c r="D10" s="10">
        <v>1500</v>
      </c>
      <c r="E10" s="10" t="s">
        <v>120</v>
      </c>
      <c r="F10" s="10" t="s">
        <v>121</v>
      </c>
    </row>
    <row r="11" spans="1:6" x14ac:dyDescent="0.25">
      <c r="A11" s="10" t="s">
        <v>122</v>
      </c>
      <c r="B11" s="10" t="s">
        <v>123</v>
      </c>
      <c r="C11" s="10" t="s">
        <v>124</v>
      </c>
      <c r="D11" s="10" t="s">
        <v>110</v>
      </c>
      <c r="E11" s="10" t="s">
        <v>125</v>
      </c>
      <c r="F11" s="10" t="s">
        <v>126</v>
      </c>
    </row>
    <row r="12" spans="1:6" x14ac:dyDescent="0.25">
      <c r="A12" s="10" t="s">
        <v>127</v>
      </c>
      <c r="B12" s="10" t="s">
        <v>128</v>
      </c>
      <c r="C12" s="10" t="s">
        <v>120</v>
      </c>
      <c r="D12" s="10" t="s">
        <v>121</v>
      </c>
      <c r="E12" s="10" t="s">
        <v>129</v>
      </c>
      <c r="F12" s="10" t="s">
        <v>113</v>
      </c>
    </row>
    <row r="13" spans="1:6" x14ac:dyDescent="0.25">
      <c r="A13" s="10"/>
      <c r="B13" s="10"/>
      <c r="C13" s="10" t="s">
        <v>125</v>
      </c>
      <c r="D13" s="10" t="s">
        <v>126</v>
      </c>
      <c r="E13" s="10"/>
      <c r="F13" s="10"/>
    </row>
    <row r="14" spans="1:6" x14ac:dyDescent="0.25">
      <c r="C14" s="10" t="s">
        <v>130</v>
      </c>
      <c r="D14" s="10" t="s">
        <v>113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9" sqref="D9"/>
    </sheetView>
  </sheetViews>
  <sheetFormatPr defaultColWidth="9" defaultRowHeight="15.75" x14ac:dyDescent="0.25"/>
  <cols>
    <col min="1" max="1" width="20.375" style="14" bestFit="1" customWidth="1"/>
    <col min="2" max="2" width="14.375" style="14" bestFit="1" customWidth="1"/>
    <col min="3" max="3" width="12" style="14" bestFit="1" customWidth="1"/>
    <col min="4" max="4" width="19.375" style="18" bestFit="1" customWidth="1"/>
    <col min="5" max="5" width="9" style="18"/>
    <col min="6" max="6" width="15.125" style="14" bestFit="1" customWidth="1"/>
    <col min="7" max="7" width="11.125" style="14" bestFit="1" customWidth="1"/>
    <col min="8" max="8" width="9" style="14"/>
    <col min="9" max="9" width="19.625" style="21" bestFit="1" customWidth="1"/>
    <col min="10" max="16384" width="9" style="14"/>
  </cols>
  <sheetData>
    <row r="1" spans="1:9" x14ac:dyDescent="0.25">
      <c r="A1" s="26" t="s">
        <v>0</v>
      </c>
      <c r="B1" s="26" t="s">
        <v>1</v>
      </c>
      <c r="C1" s="26" t="s">
        <v>2</v>
      </c>
      <c r="D1" s="26" t="s">
        <v>27</v>
      </c>
      <c r="E1" s="26" t="s">
        <v>17</v>
      </c>
      <c r="F1" s="26" t="s">
        <v>28</v>
      </c>
      <c r="G1" s="26" t="s">
        <v>29</v>
      </c>
      <c r="H1" s="26" t="s">
        <v>30</v>
      </c>
      <c r="I1" s="22" t="s">
        <v>31</v>
      </c>
    </row>
    <row r="2" spans="1:9" x14ac:dyDescent="0.25">
      <c r="A2" s="70" t="s">
        <v>18</v>
      </c>
      <c r="B2" s="25">
        <v>430</v>
      </c>
      <c r="C2" s="26" t="s">
        <v>19</v>
      </c>
      <c r="D2" s="25">
        <v>1627.2</v>
      </c>
      <c r="E2" s="24">
        <v>416763</v>
      </c>
      <c r="F2" s="14">
        <v>3145</v>
      </c>
      <c r="G2" s="14">
        <v>40967</v>
      </c>
      <c r="H2" s="14">
        <v>1310720</v>
      </c>
      <c r="I2" s="21">
        <f>(1-G2/H2)*100</f>
        <v>96.874465942382813</v>
      </c>
    </row>
    <row r="3" spans="1:9" x14ac:dyDescent="0.25">
      <c r="A3" s="70"/>
      <c r="B3" s="25">
        <v>432</v>
      </c>
      <c r="C3" s="26" t="s">
        <v>23</v>
      </c>
      <c r="D3" s="24">
        <v>1595.2</v>
      </c>
      <c r="E3" s="24">
        <v>408323</v>
      </c>
      <c r="F3" s="14">
        <v>3210</v>
      </c>
      <c r="G3" s="14">
        <v>40969</v>
      </c>
      <c r="H3" s="14">
        <v>1310720</v>
      </c>
      <c r="I3" s="21">
        <f t="shared" ref="I3:I4" si="0">(1-G3/H3)*100</f>
        <v>96.874313354492188</v>
      </c>
    </row>
    <row r="4" spans="1:9" x14ac:dyDescent="0.25">
      <c r="A4" s="70"/>
      <c r="B4" s="25">
        <v>434</v>
      </c>
      <c r="C4" s="26" t="s">
        <v>21</v>
      </c>
      <c r="D4" s="25">
        <v>1589.8</v>
      </c>
      <c r="E4" s="25">
        <v>406803</v>
      </c>
      <c r="F4" s="14">
        <v>3222</v>
      </c>
      <c r="G4" s="14">
        <v>40971</v>
      </c>
      <c r="H4" s="14">
        <v>1310720</v>
      </c>
      <c r="I4" s="21">
        <f t="shared" si="0"/>
        <v>96.874160766601563</v>
      </c>
    </row>
    <row r="5" spans="1:9" x14ac:dyDescent="0.25">
      <c r="A5" s="26"/>
      <c r="D5" s="25"/>
      <c r="E5" s="25"/>
    </row>
    <row r="7" spans="1:9" x14ac:dyDescent="0.25">
      <c r="A7" s="26" t="s">
        <v>0</v>
      </c>
      <c r="B7" s="26" t="s">
        <v>1</v>
      </c>
      <c r="C7" s="26" t="s">
        <v>2</v>
      </c>
      <c r="D7" s="26" t="s">
        <v>27</v>
      </c>
      <c r="E7" s="26" t="s">
        <v>17</v>
      </c>
      <c r="F7" s="26" t="s">
        <v>32</v>
      </c>
      <c r="G7" s="26" t="s">
        <v>29</v>
      </c>
      <c r="H7" s="26" t="s">
        <v>30</v>
      </c>
      <c r="I7" s="22" t="s">
        <v>31</v>
      </c>
    </row>
    <row r="8" spans="1:9" x14ac:dyDescent="0.25">
      <c r="A8" s="70" t="s">
        <v>25</v>
      </c>
      <c r="B8" s="25">
        <v>431</v>
      </c>
      <c r="C8" s="26" t="s">
        <v>19</v>
      </c>
      <c r="D8" s="19">
        <f>210304/1024</f>
        <v>205.375</v>
      </c>
      <c r="E8" s="24">
        <v>52576</v>
      </c>
      <c r="F8" s="14">
        <v>24930</v>
      </c>
      <c r="G8" s="14">
        <v>1303916</v>
      </c>
      <c r="H8" s="14">
        <v>1310720</v>
      </c>
      <c r="I8" s="21">
        <f>(1-G8/H8)*100</f>
        <v>0.51910400390624556</v>
      </c>
    </row>
    <row r="9" spans="1:9" x14ac:dyDescent="0.25">
      <c r="A9" s="70"/>
      <c r="B9" s="25">
        <v>433</v>
      </c>
      <c r="C9" s="26" t="s">
        <v>23</v>
      </c>
      <c r="D9" s="20">
        <f>77330/1024</f>
        <v>75.517578125</v>
      </c>
      <c r="E9" s="24">
        <v>19332</v>
      </c>
      <c r="F9" s="14">
        <v>67799</v>
      </c>
      <c r="G9" s="14">
        <v>1308473</v>
      </c>
      <c r="H9" s="14">
        <v>1310720</v>
      </c>
      <c r="I9" s="21">
        <f t="shared" ref="I9:I10" si="1">(1-G9/H9)*100</f>
        <v>0.17143249511718528</v>
      </c>
    </row>
    <row r="10" spans="1:9" x14ac:dyDescent="0.25">
      <c r="A10" s="70"/>
      <c r="B10" s="25">
        <v>435</v>
      </c>
      <c r="C10" s="26" t="s">
        <v>21</v>
      </c>
      <c r="D10" s="20">
        <f>59246/1024</f>
        <v>57.857421875</v>
      </c>
      <c r="E10" s="24">
        <v>14811</v>
      </c>
      <c r="F10" s="14">
        <v>88493</v>
      </c>
      <c r="G10" s="14">
        <v>1310185</v>
      </c>
      <c r="H10" s="14">
        <v>1310720</v>
      </c>
      <c r="I10" s="21">
        <f t="shared" si="1"/>
        <v>4.08172607421875E-2</v>
      </c>
    </row>
    <row r="11" spans="1:9" x14ac:dyDescent="0.25">
      <c r="A11" s="26"/>
      <c r="D11" s="25"/>
      <c r="E11" s="25"/>
    </row>
    <row r="13" spans="1:9" x14ac:dyDescent="0.25">
      <c r="A13" s="26" t="s">
        <v>0</v>
      </c>
      <c r="B13" s="26" t="s">
        <v>1</v>
      </c>
      <c r="C13" s="26" t="s">
        <v>2</v>
      </c>
      <c r="D13" s="26" t="s">
        <v>27</v>
      </c>
      <c r="E13" s="26" t="s">
        <v>17</v>
      </c>
      <c r="F13" s="26" t="s">
        <v>32</v>
      </c>
      <c r="G13" s="26" t="s">
        <v>29</v>
      </c>
      <c r="H13" s="26" t="s">
        <v>30</v>
      </c>
      <c r="I13" s="22" t="s">
        <v>31</v>
      </c>
    </row>
    <row r="14" spans="1:9" x14ac:dyDescent="0.25">
      <c r="A14" s="70" t="s">
        <v>24</v>
      </c>
      <c r="B14" s="25">
        <v>436</v>
      </c>
      <c r="C14" s="26" t="s">
        <v>19</v>
      </c>
      <c r="D14" s="20">
        <f>222335/1024</f>
        <v>217.1240234375</v>
      </c>
      <c r="E14" s="24">
        <v>55583</v>
      </c>
      <c r="F14" s="14">
        <v>23581</v>
      </c>
      <c r="G14" s="25">
        <v>184106</v>
      </c>
      <c r="H14" s="14">
        <v>1310720</v>
      </c>
      <c r="I14" s="21">
        <f>(1-G14/H14)*100</f>
        <v>85.953826904296875</v>
      </c>
    </row>
    <row r="15" spans="1:9" x14ac:dyDescent="0.25">
      <c r="A15" s="70"/>
      <c r="B15" s="25">
        <v>438</v>
      </c>
      <c r="C15" s="26" t="s">
        <v>23</v>
      </c>
      <c r="D15" s="21">
        <f>214599/1024</f>
        <v>209.5693359375</v>
      </c>
      <c r="E15" s="14">
        <v>53649</v>
      </c>
      <c r="F15" s="25">
        <v>24431</v>
      </c>
      <c r="G15" s="25">
        <v>200259</v>
      </c>
      <c r="H15" s="14">
        <v>1310720</v>
      </c>
      <c r="I15" s="21">
        <f t="shared" ref="I15:I17" si="2">(1-G15/H15)*100</f>
        <v>84.721450805664063</v>
      </c>
    </row>
    <row r="16" spans="1:9" x14ac:dyDescent="0.25">
      <c r="A16" s="70"/>
      <c r="B16" s="25">
        <v>440</v>
      </c>
      <c r="C16" s="26" t="s">
        <v>21</v>
      </c>
      <c r="D16" s="21">
        <f>344654/1024</f>
        <v>336.576171875</v>
      </c>
      <c r="E16" s="14">
        <v>86163</v>
      </c>
      <c r="F16" s="25">
        <v>15212</v>
      </c>
      <c r="G16" s="25">
        <v>240086</v>
      </c>
      <c r="H16" s="14">
        <v>1310720</v>
      </c>
      <c r="I16" s="21">
        <f t="shared" si="2"/>
        <v>81.682891845703125</v>
      </c>
    </row>
    <row r="17" spans="1:9" ht="15.75" customHeight="1" x14ac:dyDescent="0.25">
      <c r="A17" s="17" t="s">
        <v>33</v>
      </c>
      <c r="B17" s="25">
        <v>442</v>
      </c>
      <c r="C17" s="26" t="s">
        <v>21</v>
      </c>
      <c r="D17" s="20">
        <f>212331/1024</f>
        <v>207.3544921875</v>
      </c>
      <c r="E17" s="24">
        <v>53082</v>
      </c>
      <c r="F17" s="14">
        <v>24692</v>
      </c>
      <c r="G17" s="25">
        <v>178523</v>
      </c>
      <c r="H17" s="14">
        <v>1310720</v>
      </c>
      <c r="I17" s="21">
        <f t="shared" si="2"/>
        <v>86.379776000976563</v>
      </c>
    </row>
    <row r="18" spans="1:9" ht="15.75" customHeight="1" x14ac:dyDescent="0.25">
      <c r="A18" s="17"/>
      <c r="B18" s="25"/>
      <c r="C18" s="26"/>
      <c r="D18" s="25"/>
      <c r="E18" s="25"/>
      <c r="G18" s="25"/>
    </row>
    <row r="19" spans="1:9" x14ac:dyDescent="0.25">
      <c r="A19" s="17"/>
      <c r="D19" s="25"/>
      <c r="E19" s="25"/>
    </row>
    <row r="20" spans="1:9" x14ac:dyDescent="0.25">
      <c r="A20" s="26" t="s">
        <v>0</v>
      </c>
      <c r="B20" s="26" t="s">
        <v>1</v>
      </c>
      <c r="C20" s="26" t="s">
        <v>2</v>
      </c>
      <c r="D20" s="26" t="s">
        <v>27</v>
      </c>
      <c r="E20" s="26" t="s">
        <v>17</v>
      </c>
      <c r="F20" s="26" t="s">
        <v>32</v>
      </c>
      <c r="G20" s="26" t="s">
        <v>29</v>
      </c>
      <c r="H20" s="26" t="s">
        <v>30</v>
      </c>
      <c r="I20" s="22" t="s">
        <v>31</v>
      </c>
    </row>
    <row r="21" spans="1:9" x14ac:dyDescent="0.25">
      <c r="A21" s="70" t="s">
        <v>26</v>
      </c>
      <c r="B21" s="25">
        <v>437</v>
      </c>
      <c r="C21" s="26" t="s">
        <v>19</v>
      </c>
      <c r="D21" s="20">
        <f>141314/1024</f>
        <v>138.001953125</v>
      </c>
      <c r="E21" s="24">
        <v>35328</v>
      </c>
      <c r="F21" s="14">
        <v>37101</v>
      </c>
      <c r="G21" s="25">
        <v>1299644</v>
      </c>
      <c r="H21" s="14">
        <v>1310720</v>
      </c>
      <c r="I21" s="21">
        <f>(1-G21/H21)*100</f>
        <v>0.84503173828125444</v>
      </c>
    </row>
    <row r="22" spans="1:9" x14ac:dyDescent="0.25">
      <c r="A22" s="70"/>
      <c r="B22" s="25">
        <v>439</v>
      </c>
      <c r="C22" s="26" t="s">
        <v>23</v>
      </c>
      <c r="D22" s="21">
        <f>59871/1024</f>
        <v>58.4677734375</v>
      </c>
      <c r="E22" s="14">
        <v>14967</v>
      </c>
      <c r="F22" s="25">
        <v>87570</v>
      </c>
      <c r="G22" s="25">
        <v>1308720</v>
      </c>
      <c r="H22" s="14">
        <v>1310720</v>
      </c>
      <c r="I22" s="21">
        <f t="shared" ref="I22:I23" si="3">(1-G22/H22)*100</f>
        <v>0.152587890625</v>
      </c>
    </row>
    <row r="23" spans="1:9" x14ac:dyDescent="0.25">
      <c r="A23" s="70"/>
      <c r="B23" s="25">
        <v>441</v>
      </c>
      <c r="C23" s="26" t="s">
        <v>21</v>
      </c>
      <c r="D23" s="21">
        <f>53595/1024</f>
        <v>52.3388671875</v>
      </c>
      <c r="E23" s="14">
        <v>13398</v>
      </c>
      <c r="F23" s="25">
        <v>97824</v>
      </c>
      <c r="G23" s="25">
        <v>1309293</v>
      </c>
      <c r="H23" s="14">
        <v>1310720</v>
      </c>
      <c r="I23" s="21">
        <f t="shared" si="3"/>
        <v>0.10887145996093528</v>
      </c>
    </row>
    <row r="25" spans="1:9" x14ac:dyDescent="0.25">
      <c r="A25" s="17"/>
      <c r="D25" s="25"/>
      <c r="E25" s="25"/>
    </row>
    <row r="26" spans="1:9" x14ac:dyDescent="0.25">
      <c r="A26" s="17"/>
      <c r="D26" s="25"/>
      <c r="E26" s="25"/>
    </row>
  </sheetData>
  <mergeCells count="4">
    <mergeCell ref="A2:A4"/>
    <mergeCell ref="A8:A10"/>
    <mergeCell ref="A14:A16"/>
    <mergeCell ref="A21:A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D9" sqref="D9"/>
    </sheetView>
  </sheetViews>
  <sheetFormatPr defaultColWidth="8.875" defaultRowHeight="15.75" x14ac:dyDescent="0.25"/>
  <cols>
    <col min="1" max="1" width="20.375" style="52" bestFit="1" customWidth="1"/>
    <col min="2" max="2" width="14.375" style="52" bestFit="1" customWidth="1"/>
    <col min="3" max="3" width="12" style="52" bestFit="1" customWidth="1"/>
    <col min="4" max="4" width="11.125" style="52" bestFit="1" customWidth="1"/>
    <col min="5" max="13" width="8.875" style="52"/>
    <col min="14" max="14" width="11.375" style="52" bestFit="1" customWidth="1"/>
    <col min="15" max="15" width="13.875" style="52" bestFit="1" customWidth="1"/>
    <col min="16" max="16" width="12.875" style="52" bestFit="1" customWidth="1"/>
    <col min="17" max="16384" width="8.875" style="52"/>
  </cols>
  <sheetData>
    <row r="1" spans="1:16" s="31" customForma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/>
    </row>
    <row r="2" spans="1:16" s="31" customFormat="1" x14ac:dyDescent="0.25">
      <c r="A2" s="73" t="s">
        <v>18</v>
      </c>
      <c r="B2" s="50">
        <v>430</v>
      </c>
      <c r="C2" s="30" t="s">
        <v>19</v>
      </c>
      <c r="D2" s="30" t="s">
        <v>20</v>
      </c>
      <c r="E2" s="31">
        <v>3.7</v>
      </c>
      <c r="F2" s="31">
        <v>0</v>
      </c>
      <c r="G2" s="31">
        <v>23.63</v>
      </c>
      <c r="H2" s="31">
        <v>0</v>
      </c>
      <c r="I2" s="31">
        <v>0.85</v>
      </c>
      <c r="J2" s="31">
        <v>0</v>
      </c>
      <c r="K2" s="31">
        <v>0</v>
      </c>
      <c r="L2" s="31">
        <v>67.739999999999995</v>
      </c>
      <c r="M2" s="31">
        <v>4</v>
      </c>
      <c r="N2" s="31">
        <f>SUM(E2:F2)</f>
        <v>3.7</v>
      </c>
      <c r="O2" s="31">
        <f>SUM(G2:I2)</f>
        <v>24.48</v>
      </c>
    </row>
    <row r="3" spans="1:16" s="31" customFormat="1" x14ac:dyDescent="0.25">
      <c r="A3" s="73"/>
      <c r="B3" s="72">
        <v>432</v>
      </c>
      <c r="C3" s="73" t="s">
        <v>23</v>
      </c>
      <c r="D3" s="30" t="s">
        <v>20</v>
      </c>
      <c r="E3" s="31">
        <v>0.19</v>
      </c>
      <c r="F3" s="31">
        <v>0</v>
      </c>
      <c r="G3" s="31">
        <v>0.22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99.59</v>
      </c>
      <c r="N3" s="31">
        <f t="shared" ref="N3:N6" si="0">SUM(E3:F3)</f>
        <v>0.19</v>
      </c>
      <c r="O3" s="31">
        <f t="shared" ref="O3:O6" si="1">SUM(G3:I3)</f>
        <v>0.22</v>
      </c>
    </row>
    <row r="4" spans="1:16" s="31" customFormat="1" x14ac:dyDescent="0.25">
      <c r="A4" s="73"/>
      <c r="B4" s="72"/>
      <c r="C4" s="73"/>
      <c r="D4" s="30" t="s">
        <v>22</v>
      </c>
      <c r="E4" s="31">
        <v>93</v>
      </c>
      <c r="F4" s="31">
        <v>0</v>
      </c>
      <c r="G4" s="31">
        <v>7</v>
      </c>
      <c r="H4" s="31">
        <v>0</v>
      </c>
      <c r="I4" s="31">
        <v>0</v>
      </c>
      <c r="J4" s="31">
        <v>0</v>
      </c>
      <c r="K4" s="31">
        <v>91.52</v>
      </c>
      <c r="L4" s="31">
        <v>0</v>
      </c>
      <c r="M4" s="31">
        <v>0</v>
      </c>
      <c r="N4" s="31">
        <f t="shared" si="0"/>
        <v>93</v>
      </c>
      <c r="O4" s="31">
        <f t="shared" si="1"/>
        <v>7</v>
      </c>
    </row>
    <row r="5" spans="1:16" s="31" customFormat="1" x14ac:dyDescent="0.25">
      <c r="A5" s="73"/>
      <c r="B5" s="72">
        <v>434</v>
      </c>
      <c r="C5" s="73" t="s">
        <v>21</v>
      </c>
      <c r="D5" s="30" t="s">
        <v>20</v>
      </c>
      <c r="E5" s="31">
        <v>0.08</v>
      </c>
      <c r="F5" s="31">
        <v>0</v>
      </c>
      <c r="G5" s="31">
        <v>7.48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92.44</v>
      </c>
      <c r="N5" s="31">
        <f t="shared" si="0"/>
        <v>0.08</v>
      </c>
      <c r="O5" s="31">
        <f t="shared" si="1"/>
        <v>7.48</v>
      </c>
    </row>
    <row r="6" spans="1:16" s="31" customFormat="1" x14ac:dyDescent="0.25">
      <c r="A6" s="73"/>
      <c r="B6" s="72"/>
      <c r="C6" s="73"/>
      <c r="D6" s="30" t="s">
        <v>22</v>
      </c>
      <c r="E6" s="31">
        <v>81.48</v>
      </c>
      <c r="F6" s="31">
        <v>0</v>
      </c>
      <c r="G6" s="31">
        <v>15.84</v>
      </c>
      <c r="H6" s="31">
        <v>0</v>
      </c>
      <c r="I6" s="31">
        <v>2.68</v>
      </c>
      <c r="J6" s="31">
        <v>0</v>
      </c>
      <c r="K6" s="31">
        <v>78.52</v>
      </c>
      <c r="L6" s="31">
        <v>0</v>
      </c>
      <c r="M6" s="31">
        <v>0</v>
      </c>
      <c r="N6" s="31">
        <f t="shared" si="0"/>
        <v>81.48</v>
      </c>
      <c r="O6" s="31">
        <f t="shared" si="1"/>
        <v>18.52</v>
      </c>
    </row>
    <row r="9" spans="1:16" s="30" customFormat="1" x14ac:dyDescent="0.25">
      <c r="A9" s="30" t="s">
        <v>0</v>
      </c>
      <c r="B9" s="30" t="s">
        <v>1</v>
      </c>
      <c r="C9" s="30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</row>
    <row r="10" spans="1:16" s="31" customFormat="1" x14ac:dyDescent="0.25">
      <c r="A10" s="73" t="s">
        <v>25</v>
      </c>
      <c r="B10" s="50">
        <v>431</v>
      </c>
      <c r="C10" s="30" t="s">
        <v>19</v>
      </c>
      <c r="D10" s="30" t="s">
        <v>20</v>
      </c>
      <c r="E10" s="31">
        <v>12.48</v>
      </c>
      <c r="F10" s="31">
        <v>0</v>
      </c>
      <c r="G10" s="31">
        <v>37.33</v>
      </c>
      <c r="H10" s="31">
        <v>0</v>
      </c>
      <c r="I10" s="31">
        <v>33.78</v>
      </c>
      <c r="J10" s="31">
        <v>0</v>
      </c>
      <c r="K10" s="31">
        <v>0</v>
      </c>
      <c r="L10" s="31">
        <v>2.2200000000000002</v>
      </c>
      <c r="M10" s="31">
        <v>14.15</v>
      </c>
      <c r="N10" s="31">
        <f>SUM(E10:F10)</f>
        <v>12.48</v>
      </c>
      <c r="O10" s="31">
        <f>SUM(G10:I10)</f>
        <v>71.11</v>
      </c>
    </row>
    <row r="11" spans="1:16" s="31" customFormat="1" x14ac:dyDescent="0.25">
      <c r="A11" s="73"/>
      <c r="B11" s="72">
        <v>433</v>
      </c>
      <c r="C11" s="73" t="s">
        <v>23</v>
      </c>
      <c r="D11" s="30" t="s">
        <v>20</v>
      </c>
      <c r="E11" s="31">
        <v>0.13</v>
      </c>
      <c r="F11" s="31">
        <v>0</v>
      </c>
      <c r="G11" s="31">
        <v>0.21</v>
      </c>
      <c r="H11" s="31">
        <v>0</v>
      </c>
      <c r="I11" s="31">
        <v>0</v>
      </c>
      <c r="J11" s="31">
        <v>0</v>
      </c>
      <c r="K11" s="31">
        <v>0</v>
      </c>
      <c r="L11" s="31">
        <v>0.01</v>
      </c>
      <c r="M11" s="31">
        <v>99.65</v>
      </c>
      <c r="N11" s="31">
        <f t="shared" ref="N11:N14" si="2">SUM(E11:F11)</f>
        <v>0.13</v>
      </c>
      <c r="O11" s="31">
        <f t="shared" ref="O11:O14" si="3">SUM(G11:I11)</f>
        <v>0.21</v>
      </c>
    </row>
    <row r="12" spans="1:16" s="31" customFormat="1" x14ac:dyDescent="0.25">
      <c r="A12" s="73"/>
      <c r="B12" s="72"/>
      <c r="C12" s="73"/>
      <c r="D12" s="30" t="s">
        <v>22</v>
      </c>
      <c r="E12" s="31">
        <v>47.21</v>
      </c>
      <c r="F12" s="31">
        <v>0</v>
      </c>
      <c r="G12" s="31">
        <v>52.79</v>
      </c>
      <c r="H12" s="31">
        <v>0</v>
      </c>
      <c r="I12" s="31">
        <v>0</v>
      </c>
      <c r="J12" s="31">
        <v>0</v>
      </c>
      <c r="K12" s="31">
        <v>35.090000000000003</v>
      </c>
      <c r="L12" s="31">
        <v>0</v>
      </c>
      <c r="M12" s="31">
        <v>0</v>
      </c>
      <c r="N12" s="31">
        <f t="shared" si="2"/>
        <v>47.21</v>
      </c>
      <c r="O12" s="31">
        <f t="shared" si="3"/>
        <v>52.79</v>
      </c>
    </row>
    <row r="13" spans="1:16" s="31" customFormat="1" x14ac:dyDescent="0.25">
      <c r="A13" s="73"/>
      <c r="B13" s="72">
        <v>435</v>
      </c>
      <c r="C13" s="73" t="s">
        <v>21</v>
      </c>
      <c r="D13" s="30" t="s">
        <v>20</v>
      </c>
      <c r="E13" s="31">
        <v>0.01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0.01</v>
      </c>
      <c r="M13" s="31">
        <v>99.98</v>
      </c>
      <c r="N13" s="31">
        <f t="shared" si="2"/>
        <v>0.01</v>
      </c>
      <c r="O13" s="31">
        <f t="shared" si="3"/>
        <v>0</v>
      </c>
    </row>
    <row r="14" spans="1:16" s="31" customFormat="1" x14ac:dyDescent="0.25">
      <c r="A14" s="73"/>
      <c r="B14" s="72"/>
      <c r="C14" s="73"/>
      <c r="D14" s="30" t="s">
        <v>22</v>
      </c>
      <c r="E14" s="31">
        <v>42.16</v>
      </c>
      <c r="F14" s="31">
        <v>0</v>
      </c>
      <c r="G14" s="31">
        <v>45.03</v>
      </c>
      <c r="H14" s="31">
        <v>0</v>
      </c>
      <c r="I14" s="31">
        <v>12.75</v>
      </c>
      <c r="J14" s="31">
        <v>0</v>
      </c>
      <c r="K14" s="31">
        <v>24.89</v>
      </c>
      <c r="L14" s="31">
        <v>0</v>
      </c>
      <c r="M14" s="31">
        <v>0</v>
      </c>
      <c r="N14" s="31">
        <f t="shared" si="2"/>
        <v>42.16</v>
      </c>
      <c r="O14" s="31">
        <f t="shared" si="3"/>
        <v>57.78</v>
      </c>
    </row>
    <row r="17" spans="1:16" s="31" customFormat="1" x14ac:dyDescent="0.25">
      <c r="A17" s="30" t="s">
        <v>0</v>
      </c>
      <c r="B17" s="30" t="s">
        <v>1</v>
      </c>
      <c r="C17" s="30" t="s">
        <v>2</v>
      </c>
      <c r="D17" s="30" t="s">
        <v>3</v>
      </c>
      <c r="E17" s="30" t="s">
        <v>4</v>
      </c>
      <c r="F17" s="30" t="s">
        <v>5</v>
      </c>
      <c r="G17" s="30" t="s">
        <v>6</v>
      </c>
      <c r="H17" s="30" t="s">
        <v>7</v>
      </c>
      <c r="I17" s="30" t="s">
        <v>8</v>
      </c>
      <c r="J17" s="30" t="s">
        <v>9</v>
      </c>
      <c r="K17" s="30" t="s">
        <v>10</v>
      </c>
      <c r="L17" s="30" t="s">
        <v>11</v>
      </c>
      <c r="M17" s="30" t="s">
        <v>12</v>
      </c>
      <c r="N17" s="30" t="s">
        <v>13</v>
      </c>
      <c r="O17" s="30" t="s">
        <v>14</v>
      </c>
      <c r="P17" s="30"/>
    </row>
    <row r="18" spans="1:16" s="31" customFormat="1" x14ac:dyDescent="0.25">
      <c r="A18" s="73" t="s">
        <v>24</v>
      </c>
      <c r="B18" s="50">
        <v>436</v>
      </c>
      <c r="C18" s="30" t="s">
        <v>19</v>
      </c>
      <c r="D18" s="30" t="s">
        <v>20</v>
      </c>
      <c r="E18" s="31">
        <v>5.16</v>
      </c>
      <c r="F18" s="31">
        <v>0</v>
      </c>
      <c r="G18" s="31">
        <v>20.52</v>
      </c>
      <c r="H18" s="31">
        <v>0</v>
      </c>
      <c r="I18" s="31">
        <v>5.04</v>
      </c>
      <c r="J18" s="31">
        <v>0</v>
      </c>
      <c r="K18" s="31">
        <v>0</v>
      </c>
      <c r="L18" s="31">
        <v>64.680000000000007</v>
      </c>
      <c r="M18" s="31">
        <v>4.32</v>
      </c>
      <c r="N18" s="31">
        <f>SUM(E18:F18)</f>
        <v>5.16</v>
      </c>
      <c r="O18" s="31">
        <f>SUM(G18:I18)</f>
        <v>25.56</v>
      </c>
    </row>
    <row r="19" spans="1:16" s="31" customFormat="1" ht="15.95" customHeight="1" x14ac:dyDescent="0.25">
      <c r="A19" s="73"/>
      <c r="B19" s="72">
        <v>438</v>
      </c>
      <c r="C19" s="73" t="s">
        <v>23</v>
      </c>
      <c r="D19" s="30" t="s">
        <v>20</v>
      </c>
      <c r="E19" s="31">
        <v>0.04</v>
      </c>
      <c r="F19" s="31">
        <v>0</v>
      </c>
      <c r="G19" s="31">
        <v>0.04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99.92</v>
      </c>
      <c r="N19" s="31">
        <f t="shared" ref="N19:N24" si="4">SUM(E19:F19)</f>
        <v>0.04</v>
      </c>
      <c r="O19" s="31">
        <f t="shared" ref="O19:O24" si="5">SUM(G19:I19)</f>
        <v>0.04</v>
      </c>
    </row>
    <row r="20" spans="1:16" s="31" customFormat="1" x14ac:dyDescent="0.25">
      <c r="A20" s="73"/>
      <c r="B20" s="72"/>
      <c r="C20" s="73"/>
      <c r="D20" s="30" t="s">
        <v>22</v>
      </c>
      <c r="E20" s="31">
        <v>75.08</v>
      </c>
      <c r="F20" s="31">
        <v>0</v>
      </c>
      <c r="G20" s="31">
        <v>24.92</v>
      </c>
      <c r="H20" s="31">
        <v>0</v>
      </c>
      <c r="I20" s="31">
        <v>0</v>
      </c>
      <c r="J20" s="31">
        <v>0</v>
      </c>
      <c r="K20" s="31">
        <v>70.44</v>
      </c>
      <c r="L20" s="31">
        <v>0</v>
      </c>
      <c r="M20" s="31">
        <v>0</v>
      </c>
      <c r="N20" s="31">
        <f t="shared" si="4"/>
        <v>75.08</v>
      </c>
      <c r="O20" s="31">
        <f t="shared" si="5"/>
        <v>24.92</v>
      </c>
    </row>
    <row r="21" spans="1:16" s="31" customFormat="1" x14ac:dyDescent="0.25">
      <c r="A21" s="73"/>
      <c r="B21" s="72">
        <v>440</v>
      </c>
      <c r="C21" s="73" t="s">
        <v>21</v>
      </c>
      <c r="D21" s="30" t="s">
        <v>20</v>
      </c>
      <c r="E21" s="51">
        <v>0.06</v>
      </c>
      <c r="F21" s="51">
        <v>0</v>
      </c>
      <c r="G21" s="51">
        <v>5.88</v>
      </c>
      <c r="H21" s="51">
        <v>0</v>
      </c>
      <c r="I21" s="51">
        <v>0</v>
      </c>
      <c r="J21" s="51">
        <v>0</v>
      </c>
      <c r="K21" s="51">
        <v>0</v>
      </c>
      <c r="L21" s="51">
        <v>55.62</v>
      </c>
      <c r="M21" s="51">
        <v>38.44</v>
      </c>
      <c r="N21" s="31">
        <f t="shared" si="4"/>
        <v>0.06</v>
      </c>
      <c r="O21" s="31">
        <f t="shared" si="5"/>
        <v>5.88</v>
      </c>
    </row>
    <row r="22" spans="1:16" s="31" customFormat="1" x14ac:dyDescent="0.25">
      <c r="A22" s="73"/>
      <c r="B22" s="72"/>
      <c r="C22" s="73"/>
      <c r="D22" s="30" t="s">
        <v>22</v>
      </c>
      <c r="E22" s="51">
        <v>70.81</v>
      </c>
      <c r="F22" s="51">
        <v>0</v>
      </c>
      <c r="G22" s="51">
        <v>17.809999999999999</v>
      </c>
      <c r="H22" s="51">
        <v>0</v>
      </c>
      <c r="I22" s="51">
        <v>11.31</v>
      </c>
      <c r="J22" s="51">
        <v>0</v>
      </c>
      <c r="K22" s="51">
        <v>64.44</v>
      </c>
      <c r="L22" s="51">
        <v>0</v>
      </c>
      <c r="M22" s="51">
        <v>0</v>
      </c>
      <c r="N22" s="31">
        <f t="shared" si="4"/>
        <v>70.81</v>
      </c>
      <c r="O22" s="31">
        <f t="shared" si="5"/>
        <v>29.119999999999997</v>
      </c>
    </row>
    <row r="23" spans="1:16" x14ac:dyDescent="0.25">
      <c r="A23" s="73" t="s">
        <v>33</v>
      </c>
      <c r="B23" s="72">
        <v>442</v>
      </c>
      <c r="C23" s="73" t="s">
        <v>21</v>
      </c>
      <c r="D23" s="30" t="s">
        <v>20</v>
      </c>
      <c r="E23" s="51">
        <v>0.08</v>
      </c>
      <c r="F23" s="51">
        <v>0</v>
      </c>
      <c r="G23" s="51">
        <v>0.04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99.88</v>
      </c>
      <c r="N23" s="31">
        <f t="shared" si="4"/>
        <v>0.08</v>
      </c>
      <c r="O23" s="31">
        <f t="shared" si="5"/>
        <v>0.04</v>
      </c>
      <c r="P23" s="31"/>
    </row>
    <row r="24" spans="1:16" ht="15.95" customHeight="1" x14ac:dyDescent="0.25">
      <c r="A24" s="73"/>
      <c r="B24" s="72"/>
      <c r="C24" s="73"/>
      <c r="D24" s="49" t="s">
        <v>22</v>
      </c>
      <c r="E24" s="51">
        <v>68.58</v>
      </c>
      <c r="F24" s="51">
        <v>0</v>
      </c>
      <c r="G24" s="51">
        <v>19.579999999999998</v>
      </c>
      <c r="H24" s="51">
        <v>0</v>
      </c>
      <c r="I24" s="51">
        <v>11.85</v>
      </c>
      <c r="J24" s="51">
        <v>0</v>
      </c>
      <c r="K24" s="51">
        <v>63.46</v>
      </c>
      <c r="L24" s="51">
        <v>0</v>
      </c>
      <c r="M24" s="51">
        <v>0</v>
      </c>
      <c r="N24" s="31">
        <f t="shared" si="4"/>
        <v>68.58</v>
      </c>
      <c r="O24" s="31">
        <f t="shared" si="5"/>
        <v>31.43</v>
      </c>
      <c r="P24" s="50"/>
    </row>
    <row r="27" spans="1:16" s="30" customFormat="1" x14ac:dyDescent="0.25">
      <c r="A27" s="30" t="s">
        <v>0</v>
      </c>
      <c r="B27" s="30" t="s">
        <v>1</v>
      </c>
      <c r="C27" s="30" t="s">
        <v>2</v>
      </c>
      <c r="D27" s="30" t="s">
        <v>3</v>
      </c>
      <c r="E27" s="30" t="s">
        <v>4</v>
      </c>
      <c r="F27" s="30" t="s">
        <v>5</v>
      </c>
      <c r="G27" s="30" t="s">
        <v>6</v>
      </c>
      <c r="H27" s="30" t="s">
        <v>7</v>
      </c>
      <c r="I27" s="30" t="s">
        <v>8</v>
      </c>
      <c r="J27" s="30" t="s">
        <v>9</v>
      </c>
      <c r="K27" s="30" t="s">
        <v>10</v>
      </c>
      <c r="L27" s="30" t="s">
        <v>11</v>
      </c>
      <c r="M27" s="30" t="s">
        <v>12</v>
      </c>
      <c r="N27" s="30" t="s">
        <v>13</v>
      </c>
      <c r="O27" s="30" t="s">
        <v>14</v>
      </c>
    </row>
    <row r="28" spans="1:16" s="31" customFormat="1" x14ac:dyDescent="0.25">
      <c r="A28" s="73" t="s">
        <v>26</v>
      </c>
      <c r="B28" s="50">
        <v>437</v>
      </c>
      <c r="C28" s="30" t="s">
        <v>19</v>
      </c>
      <c r="D28" s="30" t="s">
        <v>20</v>
      </c>
      <c r="E28" s="31">
        <v>9.5500000000000007</v>
      </c>
      <c r="F28" s="31">
        <v>0</v>
      </c>
      <c r="G28" s="31">
        <v>27.63</v>
      </c>
      <c r="H28" s="31">
        <v>0</v>
      </c>
      <c r="I28" s="31">
        <v>20.68</v>
      </c>
      <c r="J28" s="31">
        <v>0</v>
      </c>
      <c r="K28" s="31">
        <v>0</v>
      </c>
      <c r="L28" s="31">
        <v>1.21</v>
      </c>
      <c r="M28" s="31">
        <v>40.92</v>
      </c>
      <c r="N28" s="31">
        <f>SUM(E28:F28)</f>
        <v>9.5500000000000007</v>
      </c>
      <c r="O28" s="31">
        <f>SUM(G28:I28)</f>
        <v>48.31</v>
      </c>
    </row>
    <row r="29" spans="1:16" s="31" customFormat="1" x14ac:dyDescent="0.25">
      <c r="A29" s="73"/>
      <c r="B29" s="72">
        <v>439</v>
      </c>
      <c r="C29" s="73" t="s">
        <v>23</v>
      </c>
      <c r="D29" s="30" t="s">
        <v>20</v>
      </c>
      <c r="E29" s="31">
        <v>0.04</v>
      </c>
      <c r="F29" s="31">
        <v>0</v>
      </c>
      <c r="G29" s="31">
        <v>0.06</v>
      </c>
      <c r="H29" s="31">
        <v>0</v>
      </c>
      <c r="I29" s="31">
        <v>0</v>
      </c>
      <c r="J29" s="31">
        <v>0</v>
      </c>
      <c r="K29" s="31">
        <v>0</v>
      </c>
      <c r="L29" s="31">
        <v>0.01</v>
      </c>
      <c r="M29" s="31">
        <v>99.89</v>
      </c>
      <c r="N29" s="31">
        <f t="shared" ref="N29:N32" si="6">SUM(E29:F29)</f>
        <v>0.04</v>
      </c>
      <c r="O29" s="31">
        <f t="shared" ref="O29:O32" si="7">SUM(G29:I29)</f>
        <v>0.06</v>
      </c>
    </row>
    <row r="30" spans="1:16" s="31" customFormat="1" x14ac:dyDescent="0.25">
      <c r="A30" s="73"/>
      <c r="B30" s="72"/>
      <c r="C30" s="73"/>
      <c r="D30" s="30" t="s">
        <v>22</v>
      </c>
      <c r="E30" s="31">
        <v>49.22</v>
      </c>
      <c r="F30" s="31">
        <v>0</v>
      </c>
      <c r="G30" s="31">
        <v>50.78</v>
      </c>
      <c r="H30" s="31">
        <v>0</v>
      </c>
      <c r="I30" s="31">
        <v>0</v>
      </c>
      <c r="J30" s="31">
        <v>0</v>
      </c>
      <c r="K30" s="31">
        <v>37.96</v>
      </c>
      <c r="L30" s="31">
        <v>0</v>
      </c>
      <c r="M30" s="31">
        <v>0</v>
      </c>
      <c r="N30" s="31">
        <f t="shared" si="6"/>
        <v>49.22</v>
      </c>
      <c r="O30" s="31">
        <f t="shared" si="7"/>
        <v>50.78</v>
      </c>
    </row>
    <row r="31" spans="1:16" s="31" customFormat="1" x14ac:dyDescent="0.25">
      <c r="A31" s="73"/>
      <c r="B31" s="72">
        <v>441</v>
      </c>
      <c r="C31" s="73" t="s">
        <v>21</v>
      </c>
      <c r="D31" s="30" t="s">
        <v>20</v>
      </c>
      <c r="E31" s="51">
        <v>0.01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0.01</v>
      </c>
      <c r="M31" s="51">
        <v>99.98</v>
      </c>
      <c r="N31" s="31">
        <f t="shared" si="6"/>
        <v>0.01</v>
      </c>
      <c r="O31" s="31">
        <f t="shared" si="7"/>
        <v>0</v>
      </c>
    </row>
    <row r="32" spans="1:16" s="31" customFormat="1" x14ac:dyDescent="0.25">
      <c r="A32" s="73"/>
      <c r="B32" s="72"/>
      <c r="C32" s="73"/>
      <c r="D32" s="30" t="s">
        <v>22</v>
      </c>
      <c r="E32" s="51">
        <v>42.27</v>
      </c>
      <c r="F32" s="51">
        <v>0</v>
      </c>
      <c r="G32" s="51">
        <v>44.69</v>
      </c>
      <c r="H32" s="51">
        <v>0</v>
      </c>
      <c r="I32" s="51">
        <v>13.03</v>
      </c>
      <c r="J32" s="51">
        <v>0</v>
      </c>
      <c r="K32" s="51">
        <v>26.36</v>
      </c>
      <c r="L32" s="51">
        <v>0</v>
      </c>
      <c r="M32" s="51">
        <v>0</v>
      </c>
      <c r="N32" s="31">
        <f t="shared" si="6"/>
        <v>42.27</v>
      </c>
      <c r="O32" s="31">
        <f t="shared" si="7"/>
        <v>57.72</v>
      </c>
    </row>
  </sheetData>
  <mergeCells count="23">
    <mergeCell ref="A10:A14"/>
    <mergeCell ref="B11:B12"/>
    <mergeCell ref="C11:C12"/>
    <mergeCell ref="B13:B14"/>
    <mergeCell ref="C13:C14"/>
    <mergeCell ref="A2:A6"/>
    <mergeCell ref="B3:B4"/>
    <mergeCell ref="C3:C4"/>
    <mergeCell ref="B5:B6"/>
    <mergeCell ref="C5:C6"/>
    <mergeCell ref="B21:B22"/>
    <mergeCell ref="C21:C22"/>
    <mergeCell ref="A28:A32"/>
    <mergeCell ref="B29:B30"/>
    <mergeCell ref="C29:C30"/>
    <mergeCell ref="B31:B32"/>
    <mergeCell ref="C31:C32"/>
    <mergeCell ref="A23:A24"/>
    <mergeCell ref="B23:B24"/>
    <mergeCell ref="C23:C24"/>
    <mergeCell ref="A18:A22"/>
    <mergeCell ref="B19:B20"/>
    <mergeCell ref="C19:C20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D9" sqref="D9"/>
    </sheetView>
  </sheetViews>
  <sheetFormatPr defaultColWidth="8.875" defaultRowHeight="15.75" x14ac:dyDescent="0.25"/>
  <cols>
    <col min="6" max="6" width="18.125" bestFit="1" customWidth="1"/>
  </cols>
  <sheetData>
    <row r="1" spans="1:10" s="6" customFormat="1" ht="15" x14ac:dyDescent="0.25">
      <c r="A1" s="13" t="s">
        <v>51</v>
      </c>
      <c r="B1" s="13" t="s">
        <v>37</v>
      </c>
      <c r="C1" s="13" t="s">
        <v>38</v>
      </c>
      <c r="D1" s="13"/>
      <c r="E1" s="13"/>
      <c r="F1" s="13"/>
      <c r="G1" s="13" t="s">
        <v>35</v>
      </c>
      <c r="H1" s="13"/>
      <c r="I1" s="13" t="s">
        <v>49</v>
      </c>
      <c r="J1" s="13"/>
    </row>
    <row r="2" spans="1:10" s="6" customFormat="1" ht="15" x14ac:dyDescent="0.25">
      <c r="A2" s="13" t="s">
        <v>45</v>
      </c>
      <c r="B2" s="13">
        <v>0.02</v>
      </c>
      <c r="C2" s="16">
        <f t="shared" ref="C2:C10" si="0">B2*$C$11/100</f>
        <v>3.2</v>
      </c>
      <c r="D2" s="13"/>
      <c r="E2" s="13"/>
      <c r="F2" s="13"/>
      <c r="G2" s="13" t="s">
        <v>37</v>
      </c>
      <c r="H2" s="13" t="s">
        <v>38</v>
      </c>
      <c r="I2" s="13" t="s">
        <v>37</v>
      </c>
      <c r="J2" s="13" t="s">
        <v>38</v>
      </c>
    </row>
    <row r="3" spans="1:10" s="6" customFormat="1" ht="15" x14ac:dyDescent="0.25">
      <c r="A3" s="13" t="s">
        <v>39</v>
      </c>
      <c r="B3" s="13">
        <v>74.31</v>
      </c>
      <c r="C3" s="16">
        <f t="shared" si="0"/>
        <v>11889.6</v>
      </c>
      <c r="D3" s="13"/>
      <c r="E3" s="13"/>
      <c r="F3" s="13" t="s">
        <v>39</v>
      </c>
      <c r="G3" s="13">
        <v>74.31</v>
      </c>
      <c r="H3" s="16">
        <f t="shared" ref="H3:H11" si="1">G3*$C$11/100</f>
        <v>11889.6</v>
      </c>
      <c r="I3" s="13">
        <v>95.67</v>
      </c>
      <c r="J3" s="16">
        <f t="shared" ref="J3:J9" si="2">I3*$C$21/100</f>
        <v>63142.2</v>
      </c>
    </row>
    <row r="4" spans="1:10" s="6" customFormat="1" ht="15" customHeight="1" x14ac:dyDescent="0.25">
      <c r="A4" s="13" t="s">
        <v>43</v>
      </c>
      <c r="B4" s="13">
        <v>0.67</v>
      </c>
      <c r="C4" s="16">
        <f t="shared" si="0"/>
        <v>107.2</v>
      </c>
      <c r="D4" s="13"/>
      <c r="E4" s="13"/>
      <c r="F4" s="13" t="s">
        <v>40</v>
      </c>
      <c r="G4" s="13">
        <v>14.22</v>
      </c>
      <c r="H4" s="16">
        <f t="shared" si="1"/>
        <v>2275.1999999999998</v>
      </c>
      <c r="I4" s="13">
        <v>0.27</v>
      </c>
      <c r="J4" s="16">
        <f t="shared" si="2"/>
        <v>178.2</v>
      </c>
    </row>
    <row r="5" spans="1:10" s="6" customFormat="1" ht="15" x14ac:dyDescent="0.25">
      <c r="A5" s="13" t="s">
        <v>41</v>
      </c>
      <c r="B5" s="13">
        <v>9.7200000000000006</v>
      </c>
      <c r="C5" s="16">
        <f t="shared" si="0"/>
        <v>1555.2</v>
      </c>
      <c r="D5" s="13"/>
      <c r="E5" s="13"/>
      <c r="F5" s="13" t="s">
        <v>41</v>
      </c>
      <c r="G5" s="13">
        <v>9.7200000000000006</v>
      </c>
      <c r="H5" s="16">
        <f t="shared" si="1"/>
        <v>1555.2</v>
      </c>
      <c r="I5" s="13">
        <v>1.37</v>
      </c>
      <c r="J5" s="16">
        <f t="shared" si="2"/>
        <v>904.2</v>
      </c>
    </row>
    <row r="6" spans="1:10" s="6" customFormat="1" ht="15" x14ac:dyDescent="0.25">
      <c r="A6" s="13" t="s">
        <v>44</v>
      </c>
      <c r="B6" s="13">
        <v>0.11</v>
      </c>
      <c r="C6" s="16">
        <f t="shared" si="0"/>
        <v>17.600000000000001</v>
      </c>
      <c r="D6" s="13"/>
      <c r="E6" s="13"/>
      <c r="F6" s="13" t="s">
        <v>42</v>
      </c>
      <c r="G6" s="13">
        <v>0.9</v>
      </c>
      <c r="H6" s="16">
        <f t="shared" si="1"/>
        <v>144</v>
      </c>
      <c r="I6" s="13">
        <v>0.19</v>
      </c>
      <c r="J6" s="16">
        <f t="shared" si="2"/>
        <v>125.4</v>
      </c>
    </row>
    <row r="7" spans="1:10" s="6" customFormat="1" ht="15" x14ac:dyDescent="0.25">
      <c r="A7" s="13" t="s">
        <v>46</v>
      </c>
      <c r="B7" s="13">
        <v>0.01</v>
      </c>
      <c r="C7" s="16">
        <f t="shared" si="0"/>
        <v>1.6</v>
      </c>
      <c r="D7" s="13"/>
      <c r="E7" s="13"/>
      <c r="F7" s="13" t="s">
        <v>43</v>
      </c>
      <c r="G7" s="13">
        <v>0.67</v>
      </c>
      <c r="H7" s="16">
        <f t="shared" si="1"/>
        <v>107.2</v>
      </c>
      <c r="I7" s="13">
        <v>0</v>
      </c>
      <c r="J7" s="16">
        <f t="shared" si="2"/>
        <v>0</v>
      </c>
    </row>
    <row r="8" spans="1:10" s="6" customFormat="1" ht="15" x14ac:dyDescent="0.25">
      <c r="A8" s="13" t="s">
        <v>40</v>
      </c>
      <c r="B8" s="13">
        <v>14.22</v>
      </c>
      <c r="C8" s="16">
        <f t="shared" si="0"/>
        <v>2275.1999999999998</v>
      </c>
      <c r="D8" s="13"/>
      <c r="E8" s="13"/>
      <c r="F8" s="13" t="s">
        <v>44</v>
      </c>
      <c r="G8" s="13">
        <v>0.11</v>
      </c>
      <c r="H8" s="16">
        <f t="shared" si="1"/>
        <v>17.600000000000001</v>
      </c>
      <c r="I8" s="13">
        <v>0</v>
      </c>
      <c r="J8" s="16">
        <f t="shared" si="2"/>
        <v>0</v>
      </c>
    </row>
    <row r="9" spans="1:10" s="6" customFormat="1" ht="15" x14ac:dyDescent="0.25">
      <c r="A9" s="13" t="s">
        <v>47</v>
      </c>
      <c r="B9" s="13">
        <v>0.01</v>
      </c>
      <c r="C9" s="16">
        <f t="shared" si="0"/>
        <v>1.6</v>
      </c>
      <c r="D9" s="13"/>
      <c r="E9" s="13"/>
      <c r="F9" s="13" t="s">
        <v>45</v>
      </c>
      <c r="G9" s="13">
        <v>0.02</v>
      </c>
      <c r="H9" s="16">
        <f t="shared" si="1"/>
        <v>3.2</v>
      </c>
      <c r="I9" s="13">
        <v>0</v>
      </c>
      <c r="J9" s="16">
        <f t="shared" si="2"/>
        <v>0</v>
      </c>
    </row>
    <row r="10" spans="1:10" s="6" customFormat="1" ht="15" x14ac:dyDescent="0.25">
      <c r="A10" s="13" t="s">
        <v>42</v>
      </c>
      <c r="B10" s="13">
        <v>0.9</v>
      </c>
      <c r="C10" s="16">
        <f t="shared" si="0"/>
        <v>144</v>
      </c>
      <c r="D10" s="13"/>
      <c r="E10" s="13"/>
      <c r="F10" s="13" t="s">
        <v>46</v>
      </c>
      <c r="G10" s="13">
        <v>0.01</v>
      </c>
      <c r="H10" s="16">
        <f t="shared" si="1"/>
        <v>1.6</v>
      </c>
      <c r="I10" s="13">
        <v>0</v>
      </c>
      <c r="J10" s="13">
        <v>0</v>
      </c>
    </row>
    <row r="11" spans="1:10" s="6" customFormat="1" ht="15" x14ac:dyDescent="0.25">
      <c r="A11" s="13" t="s">
        <v>48</v>
      </c>
      <c r="B11" s="13">
        <f>SUM(B2:B10)</f>
        <v>99.970000000000013</v>
      </c>
      <c r="C11" s="13">
        <v>16000</v>
      </c>
      <c r="D11" s="13"/>
      <c r="E11" s="13"/>
      <c r="F11" s="13" t="s">
        <v>47</v>
      </c>
      <c r="G11" s="13">
        <v>0.01</v>
      </c>
      <c r="H11" s="16">
        <f t="shared" si="1"/>
        <v>1.6</v>
      </c>
      <c r="I11" s="13">
        <v>0</v>
      </c>
      <c r="J11" s="13">
        <v>0</v>
      </c>
    </row>
    <row r="12" spans="1:10" s="6" customFormat="1" x14ac:dyDescent="0.25">
      <c r="A12" s="4"/>
      <c r="B12" s="4"/>
      <c r="C12" s="4"/>
      <c r="D12" s="13"/>
      <c r="E12" s="13"/>
      <c r="F12" s="13" t="s">
        <v>48</v>
      </c>
      <c r="G12" s="13">
        <v>99.97</v>
      </c>
      <c r="H12" s="13">
        <v>16000</v>
      </c>
      <c r="I12" s="13">
        <v>97.5</v>
      </c>
      <c r="J12" s="13">
        <v>66000</v>
      </c>
    </row>
    <row r="13" spans="1:10" s="6" customFormat="1" ht="15" x14ac:dyDescent="0.25">
      <c r="A13" s="13" t="s">
        <v>52</v>
      </c>
      <c r="B13" s="13" t="s">
        <v>37</v>
      </c>
      <c r="C13" s="13" t="s">
        <v>38</v>
      </c>
      <c r="D13" s="13"/>
      <c r="E13" s="13"/>
      <c r="F13" s="13"/>
      <c r="G13" s="13"/>
      <c r="H13" s="13"/>
      <c r="I13" s="13"/>
      <c r="J13" s="13"/>
    </row>
    <row r="14" spans="1:10" s="6" customFormat="1" ht="15" x14ac:dyDescent="0.25">
      <c r="A14" s="13" t="s">
        <v>45</v>
      </c>
      <c r="B14" s="13">
        <v>0</v>
      </c>
      <c r="C14" s="16">
        <f t="shared" ref="C14:C20" si="3">B14*$C$21/100</f>
        <v>0</v>
      </c>
      <c r="D14" s="13"/>
      <c r="E14" s="13"/>
      <c r="F14" s="13"/>
      <c r="G14" s="13"/>
      <c r="H14" s="13"/>
      <c r="I14" s="13"/>
      <c r="J14" s="13"/>
    </row>
    <row r="15" spans="1:10" s="6" customFormat="1" ht="15" x14ac:dyDescent="0.25">
      <c r="A15" s="13" t="s">
        <v>39</v>
      </c>
      <c r="B15" s="13">
        <v>95.67</v>
      </c>
      <c r="C15" s="16">
        <f t="shared" si="3"/>
        <v>63142.2</v>
      </c>
      <c r="D15" s="13"/>
      <c r="E15" s="13"/>
      <c r="F15" s="13"/>
      <c r="G15" s="13"/>
      <c r="H15" s="13"/>
      <c r="I15" s="13"/>
      <c r="J15" s="13"/>
    </row>
    <row r="16" spans="1:10" s="6" customFormat="1" ht="15" x14ac:dyDescent="0.25">
      <c r="A16" s="13" t="s">
        <v>43</v>
      </c>
      <c r="B16" s="13">
        <v>0</v>
      </c>
      <c r="C16" s="16">
        <f t="shared" si="3"/>
        <v>0</v>
      </c>
      <c r="D16" s="13"/>
      <c r="E16" s="13"/>
      <c r="F16" s="13"/>
      <c r="G16" s="13"/>
      <c r="H16" s="13"/>
      <c r="I16" s="13"/>
      <c r="J16" s="13"/>
    </row>
    <row r="17" spans="1:10" s="6" customFormat="1" ht="15" x14ac:dyDescent="0.25">
      <c r="A17" s="13" t="s">
        <v>41</v>
      </c>
      <c r="B17" s="13">
        <v>1.37</v>
      </c>
      <c r="C17" s="16">
        <f t="shared" si="3"/>
        <v>904.2</v>
      </c>
      <c r="D17" s="13"/>
      <c r="E17" s="13"/>
      <c r="F17" s="13"/>
      <c r="G17" s="13"/>
      <c r="H17" s="13"/>
      <c r="I17" s="13"/>
      <c r="J17" s="13"/>
    </row>
    <row r="18" spans="1:10" s="6" customFormat="1" ht="15" x14ac:dyDescent="0.25">
      <c r="A18" s="13" t="s">
        <v>44</v>
      </c>
      <c r="B18" s="13">
        <v>0</v>
      </c>
      <c r="C18" s="16">
        <f t="shared" si="3"/>
        <v>0</v>
      </c>
      <c r="D18" s="13"/>
      <c r="E18" s="13"/>
      <c r="F18" s="13"/>
      <c r="G18" s="13"/>
      <c r="H18" s="13"/>
      <c r="I18" s="13"/>
      <c r="J18" s="13"/>
    </row>
    <row r="19" spans="1:10" s="6" customFormat="1" ht="15" x14ac:dyDescent="0.25">
      <c r="A19" s="13" t="s">
        <v>40</v>
      </c>
      <c r="B19" s="13">
        <v>0.27</v>
      </c>
      <c r="C19" s="16">
        <f t="shared" si="3"/>
        <v>178.2</v>
      </c>
      <c r="D19" s="13"/>
      <c r="E19" s="13"/>
      <c r="F19" s="13"/>
      <c r="G19" s="13"/>
      <c r="H19" s="13"/>
      <c r="I19" s="13"/>
      <c r="J19" s="13"/>
    </row>
    <row r="20" spans="1:10" s="6" customFormat="1" ht="15" x14ac:dyDescent="0.25">
      <c r="A20" s="13" t="s">
        <v>42</v>
      </c>
      <c r="B20" s="13">
        <v>0.19</v>
      </c>
      <c r="C20" s="16">
        <f t="shared" si="3"/>
        <v>125.4</v>
      </c>
      <c r="D20" s="13"/>
      <c r="E20" s="13"/>
      <c r="F20" s="13"/>
      <c r="G20" s="13"/>
      <c r="H20" s="13"/>
      <c r="I20" s="13"/>
      <c r="J20" s="13"/>
    </row>
    <row r="21" spans="1:10" s="6" customFormat="1" ht="15" x14ac:dyDescent="0.25">
      <c r="A21" s="13" t="s">
        <v>48</v>
      </c>
      <c r="B21" s="13">
        <f>SUM(B14:B20)</f>
        <v>97.5</v>
      </c>
      <c r="C21" s="13">
        <v>66000</v>
      </c>
      <c r="D21" s="13"/>
      <c r="E21" s="13"/>
      <c r="F21" s="13"/>
      <c r="G21" s="13"/>
      <c r="H21" s="13"/>
      <c r="I21" s="13"/>
      <c r="J21" s="13"/>
    </row>
    <row r="22" spans="1:10" s="6" customFormat="1" ht="15" x14ac:dyDescent="0.25">
      <c r="A22" s="13"/>
      <c r="B22" s="13"/>
      <c r="C22" s="13"/>
      <c r="D22" s="13"/>
      <c r="E22" s="13"/>
      <c r="F22" s="13"/>
      <c r="G22" s="13" t="s">
        <v>35</v>
      </c>
      <c r="H22" s="13"/>
      <c r="I22" s="13" t="s">
        <v>50</v>
      </c>
      <c r="J22" s="13"/>
    </row>
    <row r="23" spans="1:10" s="6" customFormat="1" ht="15" x14ac:dyDescent="0.25">
      <c r="A23" s="13" t="s">
        <v>53</v>
      </c>
      <c r="B23" s="13" t="s">
        <v>37</v>
      </c>
      <c r="C23" s="13" t="s">
        <v>38</v>
      </c>
      <c r="D23" s="13"/>
      <c r="E23" s="13"/>
      <c r="F23" s="13"/>
      <c r="G23" s="13" t="s">
        <v>37</v>
      </c>
      <c r="H23" s="13" t="s">
        <v>38</v>
      </c>
      <c r="I23" s="13" t="s">
        <v>37</v>
      </c>
      <c r="J23" s="13" t="s">
        <v>38</v>
      </c>
    </row>
    <row r="24" spans="1:10" s="6" customFormat="1" ht="15" x14ac:dyDescent="0.25">
      <c r="A24" s="13" t="s">
        <v>45</v>
      </c>
      <c r="B24" s="13">
        <v>0</v>
      </c>
      <c r="C24" s="16">
        <f t="shared" ref="C24:C31" si="4">B24*$C$32/100</f>
        <v>0</v>
      </c>
      <c r="D24" s="13"/>
      <c r="E24" s="13"/>
      <c r="F24" s="13" t="s">
        <v>39</v>
      </c>
      <c r="G24" s="13">
        <v>96.8</v>
      </c>
      <c r="H24" s="16">
        <f t="shared" ref="H24:H31" si="5">G24*$C$32/100</f>
        <v>32912</v>
      </c>
      <c r="I24" s="13">
        <v>98.8</v>
      </c>
      <c r="J24" s="13">
        <f t="shared" ref="J24:J31" si="6">I24*$C$44</f>
        <v>8595600</v>
      </c>
    </row>
    <row r="25" spans="1:10" s="6" customFormat="1" ht="15" x14ac:dyDescent="0.25">
      <c r="A25" s="13" t="s">
        <v>39</v>
      </c>
      <c r="B25" s="13">
        <v>96.8</v>
      </c>
      <c r="C25" s="16">
        <f t="shared" si="4"/>
        <v>32912</v>
      </c>
      <c r="D25" s="13"/>
      <c r="E25" s="13"/>
      <c r="F25" s="13" t="s">
        <v>41</v>
      </c>
      <c r="G25" s="13">
        <v>1.4</v>
      </c>
      <c r="H25" s="16">
        <f t="shared" si="5"/>
        <v>476</v>
      </c>
      <c r="I25" s="13">
        <v>0.4</v>
      </c>
      <c r="J25" s="13">
        <f t="shared" si="6"/>
        <v>34800</v>
      </c>
    </row>
    <row r="26" spans="1:10" s="6" customFormat="1" ht="15" x14ac:dyDescent="0.25">
      <c r="A26" s="13" t="s">
        <v>43</v>
      </c>
      <c r="B26" s="13">
        <v>0.05</v>
      </c>
      <c r="C26" s="16">
        <f t="shared" si="4"/>
        <v>17</v>
      </c>
      <c r="D26" s="13"/>
      <c r="E26" s="13"/>
      <c r="F26" s="13" t="s">
        <v>40</v>
      </c>
      <c r="G26" s="13">
        <v>0.55000000000000004</v>
      </c>
      <c r="H26" s="16">
        <f t="shared" si="5"/>
        <v>187</v>
      </c>
      <c r="I26" s="13">
        <v>0.31</v>
      </c>
      <c r="J26" s="13">
        <f t="shared" si="6"/>
        <v>26970</v>
      </c>
    </row>
    <row r="27" spans="1:10" s="6" customFormat="1" ht="15" x14ac:dyDescent="0.25">
      <c r="A27" s="13" t="s">
        <v>41</v>
      </c>
      <c r="B27" s="13">
        <v>1.4</v>
      </c>
      <c r="C27" s="16">
        <f t="shared" si="4"/>
        <v>476</v>
      </c>
      <c r="D27" s="13"/>
      <c r="E27" s="13"/>
      <c r="F27" s="13" t="s">
        <v>42</v>
      </c>
      <c r="G27" s="13">
        <v>0.14000000000000001</v>
      </c>
      <c r="H27" s="16">
        <f t="shared" si="5"/>
        <v>47.6</v>
      </c>
      <c r="I27" s="13">
        <v>0.19</v>
      </c>
      <c r="J27" s="13">
        <f t="shared" si="6"/>
        <v>16530</v>
      </c>
    </row>
    <row r="28" spans="1:10" s="6" customFormat="1" ht="15" x14ac:dyDescent="0.25">
      <c r="A28" s="13" t="s">
        <v>44</v>
      </c>
      <c r="B28" s="13">
        <v>0.02</v>
      </c>
      <c r="C28" s="16">
        <f t="shared" si="4"/>
        <v>6.8</v>
      </c>
      <c r="D28" s="13"/>
      <c r="E28" s="13"/>
      <c r="F28" s="13" t="s">
        <v>43</v>
      </c>
      <c r="G28" s="13">
        <v>0.05</v>
      </c>
      <c r="H28" s="16">
        <f t="shared" si="5"/>
        <v>17</v>
      </c>
      <c r="I28" s="13">
        <v>0</v>
      </c>
      <c r="J28" s="13">
        <f t="shared" si="6"/>
        <v>0</v>
      </c>
    </row>
    <row r="29" spans="1:10" s="6" customFormat="1" ht="15" x14ac:dyDescent="0.25">
      <c r="A29" s="13" t="s">
        <v>46</v>
      </c>
      <c r="B29" s="13">
        <v>0</v>
      </c>
      <c r="C29" s="16">
        <f t="shared" si="4"/>
        <v>0</v>
      </c>
      <c r="D29" s="13"/>
      <c r="E29" s="13"/>
      <c r="F29" s="13" t="s">
        <v>44</v>
      </c>
      <c r="G29" s="13">
        <v>0.02</v>
      </c>
      <c r="H29" s="16">
        <f t="shared" si="5"/>
        <v>6.8</v>
      </c>
      <c r="I29" s="13">
        <v>0</v>
      </c>
      <c r="J29" s="13">
        <f t="shared" si="6"/>
        <v>0</v>
      </c>
    </row>
    <row r="30" spans="1:10" s="6" customFormat="1" ht="15" x14ac:dyDescent="0.25">
      <c r="A30" s="13" t="s">
        <v>40</v>
      </c>
      <c r="B30" s="13">
        <v>0.55000000000000004</v>
      </c>
      <c r="C30" s="16">
        <f t="shared" si="4"/>
        <v>187</v>
      </c>
      <c r="D30" s="13"/>
      <c r="E30" s="13"/>
      <c r="F30" s="13" t="s">
        <v>45</v>
      </c>
      <c r="G30" s="13">
        <v>0</v>
      </c>
      <c r="H30" s="16">
        <f t="shared" si="5"/>
        <v>0</v>
      </c>
      <c r="I30" s="13">
        <v>0</v>
      </c>
      <c r="J30" s="13">
        <f t="shared" si="6"/>
        <v>0</v>
      </c>
    </row>
    <row r="31" spans="1:10" s="6" customFormat="1" ht="15" x14ac:dyDescent="0.25">
      <c r="A31" s="13" t="s">
        <v>42</v>
      </c>
      <c r="B31" s="13">
        <v>0.14000000000000001</v>
      </c>
      <c r="C31" s="16">
        <f t="shared" si="4"/>
        <v>47.6</v>
      </c>
      <c r="D31" s="13"/>
      <c r="E31" s="13"/>
      <c r="F31" s="13" t="s">
        <v>46</v>
      </c>
      <c r="G31" s="13">
        <v>0</v>
      </c>
      <c r="H31" s="16">
        <f t="shared" si="5"/>
        <v>0</v>
      </c>
      <c r="I31" s="13">
        <v>0</v>
      </c>
      <c r="J31" s="13">
        <f t="shared" si="6"/>
        <v>0</v>
      </c>
    </row>
    <row r="32" spans="1:10" s="6" customFormat="1" ht="15" x14ac:dyDescent="0.25">
      <c r="A32" s="13" t="s">
        <v>54</v>
      </c>
      <c r="B32" s="13">
        <f>SUM(B24:B31)</f>
        <v>98.96</v>
      </c>
      <c r="C32" s="13">
        <v>34000</v>
      </c>
      <c r="D32" s="13"/>
      <c r="E32" s="13"/>
      <c r="F32" s="13" t="s">
        <v>48</v>
      </c>
      <c r="G32" s="13">
        <v>98.96</v>
      </c>
      <c r="H32" s="13">
        <v>34000</v>
      </c>
      <c r="I32" s="13">
        <v>99.7</v>
      </c>
      <c r="J32" s="13">
        <v>87000</v>
      </c>
    </row>
    <row r="33" spans="1:10" s="6" customFormat="1" ht="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s="6" customFormat="1" ht="15" x14ac:dyDescent="0.25">
      <c r="A34" s="13" t="s">
        <v>55</v>
      </c>
      <c r="B34" s="13" t="s">
        <v>37</v>
      </c>
      <c r="C34" s="13" t="s">
        <v>38</v>
      </c>
      <c r="D34" s="13"/>
      <c r="E34" s="13"/>
      <c r="F34" s="13"/>
      <c r="G34" s="13"/>
      <c r="H34" s="13"/>
      <c r="I34" s="13"/>
      <c r="J34" s="13"/>
    </row>
    <row r="35" spans="1:10" s="6" customFormat="1" ht="15" x14ac:dyDescent="0.25">
      <c r="A35" s="13" t="s">
        <v>45</v>
      </c>
      <c r="B35" s="13">
        <v>0</v>
      </c>
      <c r="C35" s="13">
        <f t="shared" ref="C35:C43" si="7">B35*$C$44</f>
        <v>0</v>
      </c>
      <c r="D35" s="13"/>
      <c r="E35" s="13"/>
      <c r="F35" s="13"/>
      <c r="G35" s="13"/>
      <c r="H35" s="13"/>
      <c r="I35" s="13"/>
      <c r="J35" s="13"/>
    </row>
    <row r="36" spans="1:10" s="6" customFormat="1" ht="15" x14ac:dyDescent="0.25">
      <c r="A36" s="13" t="s">
        <v>39</v>
      </c>
      <c r="B36" s="13">
        <v>98.8</v>
      </c>
      <c r="C36" s="13">
        <f t="shared" si="7"/>
        <v>8595600</v>
      </c>
      <c r="D36" s="13"/>
      <c r="E36" s="13"/>
      <c r="F36" s="13"/>
      <c r="G36" s="13"/>
      <c r="H36" s="13"/>
      <c r="I36" s="13"/>
      <c r="J36" s="13"/>
    </row>
    <row r="37" spans="1:10" s="6" customFormat="1" ht="15" x14ac:dyDescent="0.25">
      <c r="A37" s="13" t="s">
        <v>43</v>
      </c>
      <c r="B37" s="13">
        <v>0</v>
      </c>
      <c r="C37" s="13">
        <f t="shared" si="7"/>
        <v>0</v>
      </c>
      <c r="D37" s="13"/>
      <c r="E37" s="13"/>
      <c r="F37" s="13"/>
      <c r="G37" s="13"/>
      <c r="H37" s="13"/>
      <c r="I37" s="13"/>
      <c r="J37" s="13"/>
    </row>
    <row r="38" spans="1:10" s="6" customFormat="1" ht="15" x14ac:dyDescent="0.25">
      <c r="A38" s="13" t="s">
        <v>41</v>
      </c>
      <c r="B38" s="13">
        <v>0.4</v>
      </c>
      <c r="C38" s="13">
        <f t="shared" si="7"/>
        <v>34800</v>
      </c>
      <c r="D38" s="13"/>
      <c r="E38" s="13"/>
      <c r="F38" s="13"/>
      <c r="G38" s="13"/>
      <c r="H38" s="13"/>
    </row>
    <row r="39" spans="1:10" s="6" customFormat="1" ht="15" x14ac:dyDescent="0.25">
      <c r="A39" s="13" t="s">
        <v>44</v>
      </c>
      <c r="B39" s="13">
        <v>0</v>
      </c>
      <c r="C39" s="13">
        <f t="shared" si="7"/>
        <v>0</v>
      </c>
      <c r="D39" s="13"/>
      <c r="E39" s="13"/>
      <c r="F39" s="13"/>
      <c r="G39" s="13"/>
      <c r="H39" s="13"/>
    </row>
    <row r="40" spans="1:10" s="6" customFormat="1" ht="15" x14ac:dyDescent="0.25">
      <c r="A40" s="13" t="s">
        <v>46</v>
      </c>
      <c r="B40" s="13">
        <v>0</v>
      </c>
      <c r="C40" s="13">
        <f t="shared" si="7"/>
        <v>0</v>
      </c>
      <c r="D40" s="13"/>
      <c r="E40" s="13"/>
      <c r="F40" s="13"/>
      <c r="G40" s="13"/>
      <c r="H40" s="13"/>
    </row>
    <row r="41" spans="1:10" s="6" customFormat="1" ht="15" x14ac:dyDescent="0.25">
      <c r="A41" s="13" t="s">
        <v>40</v>
      </c>
      <c r="B41" s="13">
        <v>0.31</v>
      </c>
      <c r="C41" s="13">
        <f t="shared" si="7"/>
        <v>26970</v>
      </c>
      <c r="D41" s="13"/>
      <c r="E41" s="13"/>
      <c r="F41" s="13"/>
      <c r="G41" s="13"/>
      <c r="H41" s="13"/>
    </row>
    <row r="42" spans="1:10" s="6" customFormat="1" ht="15" x14ac:dyDescent="0.25">
      <c r="A42" s="13" t="s">
        <v>47</v>
      </c>
      <c r="B42" s="13">
        <v>0</v>
      </c>
      <c r="C42" s="13">
        <f t="shared" si="7"/>
        <v>0</v>
      </c>
      <c r="D42" s="13"/>
      <c r="E42" s="13"/>
      <c r="F42" s="13"/>
      <c r="G42" s="13"/>
      <c r="H42" s="13"/>
    </row>
    <row r="43" spans="1:10" s="6" customFormat="1" ht="15" x14ac:dyDescent="0.25">
      <c r="A43" s="13" t="s">
        <v>42</v>
      </c>
      <c r="B43" s="13">
        <v>0.19</v>
      </c>
      <c r="C43" s="13">
        <f t="shared" si="7"/>
        <v>16530</v>
      </c>
      <c r="D43" s="13"/>
      <c r="E43" s="13"/>
      <c r="F43" s="13"/>
      <c r="G43" s="13"/>
      <c r="H43" s="13"/>
    </row>
    <row r="44" spans="1:10" s="6" customFormat="1" ht="15" x14ac:dyDescent="0.25">
      <c r="A44" s="13" t="s">
        <v>48</v>
      </c>
      <c r="B44" s="13">
        <f>SUM(B35:B43)</f>
        <v>99.7</v>
      </c>
      <c r="C44" s="13">
        <v>87000</v>
      </c>
      <c r="D44" s="13"/>
      <c r="E44" s="13"/>
      <c r="F44" s="13"/>
      <c r="G44" s="13"/>
      <c r="H44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0" zoomScaleNormal="80" workbookViewId="0">
      <selection sqref="A1:XFD21"/>
    </sheetView>
  </sheetViews>
  <sheetFormatPr defaultColWidth="11" defaultRowHeight="15.75" x14ac:dyDescent="0.25"/>
  <cols>
    <col min="1" max="1" width="20.375" bestFit="1" customWidth="1"/>
    <col min="11" max="12" width="16.375" bestFit="1" customWidth="1"/>
  </cols>
  <sheetData>
    <row r="1" spans="1:13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56</v>
      </c>
    </row>
    <row r="2" spans="1:13" x14ac:dyDescent="0.25">
      <c r="A2" s="1" t="s">
        <v>19</v>
      </c>
      <c r="B2" s="2">
        <v>0.24793399999999999</v>
      </c>
      <c r="C2" s="2">
        <v>0</v>
      </c>
      <c r="D2" s="2">
        <v>28.396694</v>
      </c>
      <c r="E2" s="2">
        <v>0</v>
      </c>
      <c r="F2" s="2">
        <v>3.8512400000000002</v>
      </c>
      <c r="G2" s="2">
        <v>0</v>
      </c>
      <c r="H2" s="2">
        <v>0</v>
      </c>
      <c r="I2" s="2">
        <v>3.3057999999999997E-2</v>
      </c>
      <c r="J2" s="2">
        <v>67.305785</v>
      </c>
      <c r="K2" s="2">
        <v>19.5</v>
      </c>
    </row>
    <row r="3" spans="1:13" x14ac:dyDescent="0.25">
      <c r="A3" s="3" t="s">
        <v>57</v>
      </c>
      <c r="B3" s="2">
        <v>0.54545500000000002</v>
      </c>
      <c r="C3" s="2">
        <v>0</v>
      </c>
      <c r="D3" s="2">
        <v>30.512397</v>
      </c>
      <c r="E3" s="2">
        <v>0</v>
      </c>
      <c r="F3" s="2">
        <v>2.9090910000000001</v>
      </c>
      <c r="G3" s="2">
        <v>0</v>
      </c>
      <c r="H3" s="2">
        <v>0</v>
      </c>
      <c r="I3" s="2">
        <v>0</v>
      </c>
      <c r="J3" s="2">
        <v>65.785123999999996</v>
      </c>
      <c r="K3" s="2">
        <v>21.7</v>
      </c>
      <c r="L3" s="2"/>
    </row>
    <row r="4" spans="1:13" x14ac:dyDescent="0.25">
      <c r="A4" s="3"/>
      <c r="B4" s="1"/>
    </row>
    <row r="6" spans="1:13" x14ac:dyDescent="0.25">
      <c r="A6" s="3" t="s">
        <v>10</v>
      </c>
      <c r="B6" s="4" t="s">
        <v>58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  <c r="J6" s="1" t="s">
        <v>11</v>
      </c>
      <c r="K6" s="1" t="s">
        <v>12</v>
      </c>
      <c r="L6" s="1" t="s">
        <v>56</v>
      </c>
    </row>
    <row r="7" spans="1:13" x14ac:dyDescent="0.25">
      <c r="A7" s="74" t="s">
        <v>59</v>
      </c>
      <c r="B7" s="4" t="s">
        <v>20</v>
      </c>
      <c r="C7" s="2">
        <v>8.0356999999999998E-2</v>
      </c>
      <c r="D7" s="2">
        <v>0</v>
      </c>
      <c r="E7" s="2">
        <v>8.9286000000000004E-2</v>
      </c>
      <c r="F7" s="2">
        <v>0</v>
      </c>
      <c r="G7" s="2">
        <v>0</v>
      </c>
      <c r="H7" s="2">
        <v>0</v>
      </c>
      <c r="I7" s="2">
        <v>0</v>
      </c>
      <c r="J7" s="2">
        <v>8.0356999999999998E-2</v>
      </c>
      <c r="K7" s="2">
        <v>99.75</v>
      </c>
      <c r="L7" s="75">
        <v>21.5</v>
      </c>
    </row>
    <row r="8" spans="1:13" x14ac:dyDescent="0.25">
      <c r="A8" s="74"/>
      <c r="B8" s="4" t="s">
        <v>22</v>
      </c>
      <c r="C8" s="2">
        <v>99.741071000000005</v>
      </c>
      <c r="D8" s="2">
        <v>0</v>
      </c>
      <c r="E8" s="5">
        <v>0.25892900000000002</v>
      </c>
      <c r="F8" s="2">
        <v>0</v>
      </c>
      <c r="G8" s="2">
        <v>0</v>
      </c>
      <c r="H8" s="2">
        <v>0</v>
      </c>
      <c r="I8" s="2">
        <v>99.741071000000005</v>
      </c>
      <c r="J8" s="2">
        <v>0</v>
      </c>
      <c r="K8" s="2">
        <v>0</v>
      </c>
      <c r="L8" s="75"/>
      <c r="M8" s="2"/>
    </row>
    <row r="11" spans="1:13" x14ac:dyDescent="0.25">
      <c r="A11" s="4" t="s">
        <v>60</v>
      </c>
      <c r="B11" s="4" t="s">
        <v>37</v>
      </c>
      <c r="C11" s="4" t="s">
        <v>38</v>
      </c>
    </row>
    <row r="12" spans="1:13" x14ac:dyDescent="0.25">
      <c r="A12" s="4" t="s">
        <v>40</v>
      </c>
      <c r="B12">
        <v>87.12</v>
      </c>
      <c r="C12" s="7">
        <f>B12*$C$18/100</f>
        <v>25264.799999999999</v>
      </c>
    </row>
    <row r="13" spans="1:13" x14ac:dyDescent="0.25">
      <c r="A13" s="4" t="s">
        <v>41</v>
      </c>
      <c r="B13">
        <v>6.29</v>
      </c>
      <c r="C13" s="7">
        <f t="shared" ref="C13:C17" si="0">B13*$C$18/100</f>
        <v>1824.1</v>
      </c>
    </row>
    <row r="14" spans="1:13" x14ac:dyDescent="0.25">
      <c r="A14" s="4" t="s">
        <v>42</v>
      </c>
      <c r="B14">
        <v>4.18</v>
      </c>
      <c r="C14" s="7">
        <f t="shared" si="0"/>
        <v>1212.1999999999998</v>
      </c>
    </row>
    <row r="15" spans="1:13" x14ac:dyDescent="0.25">
      <c r="A15" s="4" t="s">
        <v>44</v>
      </c>
      <c r="B15">
        <v>0.51</v>
      </c>
      <c r="C15" s="7">
        <f t="shared" si="0"/>
        <v>147.9</v>
      </c>
    </row>
    <row r="16" spans="1:13" x14ac:dyDescent="0.25">
      <c r="A16" s="4" t="s">
        <v>47</v>
      </c>
      <c r="B16">
        <v>0.01</v>
      </c>
      <c r="C16" s="7">
        <f t="shared" si="0"/>
        <v>2.9</v>
      </c>
    </row>
    <row r="17" spans="1:3" x14ac:dyDescent="0.25">
      <c r="A17" s="4" t="s">
        <v>61</v>
      </c>
      <c r="B17">
        <v>0</v>
      </c>
      <c r="C17" s="7">
        <f t="shared" si="0"/>
        <v>0</v>
      </c>
    </row>
    <row r="18" spans="1:3" x14ac:dyDescent="0.25">
      <c r="A18" s="4" t="s">
        <v>48</v>
      </c>
      <c r="B18">
        <f>SUM(B12:B17)</f>
        <v>98.110000000000014</v>
      </c>
      <c r="C18">
        <v>29000</v>
      </c>
    </row>
    <row r="21" spans="1:3" ht="157.5" x14ac:dyDescent="0.25">
      <c r="A21" s="8" t="s">
        <v>62</v>
      </c>
    </row>
  </sheetData>
  <sortState ref="A12:B17">
    <sortCondition descending="1" ref="B12"/>
  </sortState>
  <mergeCells count="2">
    <mergeCell ref="A7:A8"/>
    <mergeCell ref="L7:L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Normal="100" workbookViewId="0">
      <selection activeCell="D22" sqref="D22"/>
    </sheetView>
  </sheetViews>
  <sheetFormatPr defaultColWidth="10.875" defaultRowHeight="15.75" x14ac:dyDescent="0.25"/>
  <cols>
    <col min="1" max="1" width="20.375" style="10" bestFit="1" customWidth="1"/>
    <col min="2" max="2" width="12" style="10" bestFit="1" customWidth="1"/>
    <col min="3" max="12" width="10.875" style="10"/>
    <col min="13" max="13" width="11.5" style="10" bestFit="1" customWidth="1"/>
    <col min="14" max="14" width="13.625" style="10" bestFit="1" customWidth="1"/>
    <col min="15" max="15" width="13.625" style="10" customWidth="1"/>
    <col min="16" max="16" width="19.375" style="10" bestFit="1" customWidth="1"/>
    <col min="17" max="16384" width="10.875" style="10"/>
  </cols>
  <sheetData>
    <row r="1" spans="1:17" x14ac:dyDescent="0.25">
      <c r="A1" s="9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</row>
    <row r="2" spans="1:17" x14ac:dyDescent="0.25">
      <c r="A2" s="70" t="s">
        <v>18</v>
      </c>
      <c r="B2" s="9" t="s">
        <v>19</v>
      </c>
      <c r="C2" s="9" t="s">
        <v>20</v>
      </c>
      <c r="D2" s="10">
        <v>5.0599999999999996</v>
      </c>
      <c r="E2" s="10">
        <v>0</v>
      </c>
      <c r="F2" s="10">
        <v>29.52</v>
      </c>
      <c r="G2" s="10">
        <v>0</v>
      </c>
      <c r="H2" s="10">
        <v>3.42</v>
      </c>
      <c r="I2" s="10">
        <v>0</v>
      </c>
      <c r="J2" s="10">
        <v>0</v>
      </c>
      <c r="K2" s="10">
        <v>59.82</v>
      </c>
      <c r="L2" s="10">
        <v>2</v>
      </c>
      <c r="M2" s="10">
        <f>SUM(D2:E2)</f>
        <v>5.0599999999999996</v>
      </c>
      <c r="N2" s="10">
        <f>SUM(F2:H2)</f>
        <v>32.94</v>
      </c>
      <c r="O2" s="10">
        <f>SUM(D2:H2)</f>
        <v>38</v>
      </c>
      <c r="P2" s="25">
        <v>76053</v>
      </c>
      <c r="Q2" s="24">
        <v>19013</v>
      </c>
    </row>
    <row r="3" spans="1:17" x14ac:dyDescent="0.25">
      <c r="A3" s="70"/>
      <c r="B3" s="70" t="s">
        <v>21</v>
      </c>
      <c r="C3" s="9" t="s">
        <v>20</v>
      </c>
      <c r="D3" s="10">
        <v>0.06</v>
      </c>
      <c r="E3" s="10">
        <v>0</v>
      </c>
      <c r="F3" s="10">
        <v>0.75</v>
      </c>
      <c r="G3" s="10">
        <v>0</v>
      </c>
      <c r="H3" s="10">
        <v>0</v>
      </c>
      <c r="I3" s="10">
        <v>0</v>
      </c>
      <c r="J3" s="10">
        <v>0</v>
      </c>
      <c r="K3" s="10">
        <v>0.11</v>
      </c>
      <c r="L3" s="10">
        <v>99.08</v>
      </c>
      <c r="M3" s="10">
        <f t="shared" ref="M3:M6" si="0">SUM(D3:E3)</f>
        <v>0.06</v>
      </c>
      <c r="N3" s="10">
        <f t="shared" ref="N3:N6" si="1">SUM(F3:H3)</f>
        <v>0.75</v>
      </c>
      <c r="O3" s="10">
        <f t="shared" ref="O3:O6" si="2">SUM(D3:H3)</f>
        <v>0.81</v>
      </c>
      <c r="P3" s="71">
        <v>20066</v>
      </c>
      <c r="Q3" s="71">
        <v>5016</v>
      </c>
    </row>
    <row r="4" spans="1:17" x14ac:dyDescent="0.25">
      <c r="A4" s="70"/>
      <c r="B4" s="70"/>
      <c r="C4" s="9" t="s">
        <v>22</v>
      </c>
      <c r="D4" s="10">
        <v>76.28</v>
      </c>
      <c r="E4" s="10">
        <v>0</v>
      </c>
      <c r="F4" s="10">
        <v>19.45</v>
      </c>
      <c r="G4" s="10">
        <v>0</v>
      </c>
      <c r="H4" s="10">
        <v>4.2699999999999996</v>
      </c>
      <c r="I4" s="10">
        <v>0</v>
      </c>
      <c r="J4" s="10">
        <v>68.900000000000006</v>
      </c>
      <c r="K4" s="10">
        <v>0</v>
      </c>
      <c r="L4" s="10">
        <v>0</v>
      </c>
      <c r="M4" s="10">
        <f t="shared" si="0"/>
        <v>76.28</v>
      </c>
      <c r="N4" s="10">
        <f t="shared" si="1"/>
        <v>23.72</v>
      </c>
      <c r="O4" s="10">
        <f t="shared" si="2"/>
        <v>100</v>
      </c>
      <c r="P4" s="71"/>
      <c r="Q4" s="71"/>
    </row>
    <row r="5" spans="1:17" x14ac:dyDescent="0.25">
      <c r="A5" s="70"/>
      <c r="B5" s="70" t="s">
        <v>23</v>
      </c>
      <c r="C5" s="9" t="s">
        <v>20</v>
      </c>
      <c r="D5" s="10">
        <v>0.04</v>
      </c>
      <c r="E5" s="10">
        <v>0</v>
      </c>
      <c r="F5" s="10">
        <v>7.0000000000000007E-2</v>
      </c>
      <c r="G5" s="10">
        <v>0</v>
      </c>
      <c r="H5" s="10">
        <v>0</v>
      </c>
      <c r="I5" s="10">
        <v>0</v>
      </c>
      <c r="J5" s="10">
        <v>0</v>
      </c>
      <c r="K5" s="10">
        <v>0.22</v>
      </c>
      <c r="L5" s="10">
        <v>99.67</v>
      </c>
      <c r="M5" s="10">
        <f t="shared" si="0"/>
        <v>0.04</v>
      </c>
      <c r="N5" s="10">
        <f t="shared" si="1"/>
        <v>7.0000000000000007E-2</v>
      </c>
      <c r="O5" s="10">
        <f t="shared" si="2"/>
        <v>0.11000000000000001</v>
      </c>
      <c r="P5" s="76">
        <v>19154</v>
      </c>
      <c r="Q5" s="76">
        <v>4788</v>
      </c>
    </row>
    <row r="6" spans="1:17" x14ac:dyDescent="0.25">
      <c r="A6" s="70"/>
      <c r="B6" s="70"/>
      <c r="C6" s="9" t="s">
        <v>22</v>
      </c>
      <c r="D6" s="10">
        <v>79.75</v>
      </c>
      <c r="E6" s="10">
        <v>0</v>
      </c>
      <c r="F6" s="10">
        <v>20.25</v>
      </c>
      <c r="G6" s="10">
        <v>0</v>
      </c>
      <c r="H6" s="10">
        <v>0</v>
      </c>
      <c r="I6" s="10">
        <v>0</v>
      </c>
      <c r="J6" s="10">
        <v>75.25</v>
      </c>
      <c r="K6" s="10">
        <v>0</v>
      </c>
      <c r="L6" s="10">
        <v>0</v>
      </c>
      <c r="M6" s="10">
        <f t="shared" si="0"/>
        <v>79.75</v>
      </c>
      <c r="N6" s="10">
        <f t="shared" si="1"/>
        <v>20.25</v>
      </c>
      <c r="O6" s="10">
        <f t="shared" si="2"/>
        <v>100</v>
      </c>
      <c r="P6" s="76"/>
      <c r="Q6" s="76"/>
    </row>
    <row r="9" spans="1:17" x14ac:dyDescent="0.25">
      <c r="A9" s="9" t="s">
        <v>0</v>
      </c>
      <c r="B9" s="9" t="s">
        <v>2</v>
      </c>
      <c r="C9" s="9" t="s">
        <v>3</v>
      </c>
      <c r="D9" s="9" t="s">
        <v>4</v>
      </c>
      <c r="E9" s="9" t="s">
        <v>5</v>
      </c>
      <c r="F9" s="9" t="s">
        <v>6</v>
      </c>
      <c r="G9" s="9" t="s">
        <v>7</v>
      </c>
      <c r="H9" s="9" t="s">
        <v>8</v>
      </c>
      <c r="I9" s="9" t="s">
        <v>9</v>
      </c>
      <c r="J9" s="9" t="s">
        <v>10</v>
      </c>
      <c r="K9" s="9" t="s">
        <v>11</v>
      </c>
      <c r="L9" s="9" t="s">
        <v>12</v>
      </c>
      <c r="M9" s="9" t="s">
        <v>13</v>
      </c>
      <c r="N9" s="9" t="s">
        <v>14</v>
      </c>
      <c r="O9" s="9" t="s">
        <v>15</v>
      </c>
      <c r="P9" s="9" t="s">
        <v>16</v>
      </c>
      <c r="Q9" s="9" t="s">
        <v>17</v>
      </c>
    </row>
    <row r="10" spans="1:17" x14ac:dyDescent="0.25">
      <c r="A10" s="70" t="s">
        <v>24</v>
      </c>
      <c r="B10" s="9" t="s">
        <v>19</v>
      </c>
      <c r="C10" s="9" t="s">
        <v>20</v>
      </c>
      <c r="D10" s="10">
        <v>2.79</v>
      </c>
      <c r="E10" s="10">
        <v>0</v>
      </c>
      <c r="F10" s="10">
        <v>20.13</v>
      </c>
      <c r="G10" s="10">
        <v>0</v>
      </c>
      <c r="H10" s="10">
        <v>13.05</v>
      </c>
      <c r="I10" s="10">
        <v>0</v>
      </c>
      <c r="J10" s="10">
        <v>0</v>
      </c>
      <c r="K10" s="10">
        <v>59.95</v>
      </c>
      <c r="L10" s="10">
        <v>3.85</v>
      </c>
      <c r="M10" s="10">
        <f>SUM(D10:E10)</f>
        <v>2.79</v>
      </c>
      <c r="N10" s="10">
        <f>SUM(F10:H10)</f>
        <v>33.18</v>
      </c>
      <c r="O10" s="10">
        <f>SUM(D10:H10)</f>
        <v>35.97</v>
      </c>
      <c r="P10" s="24">
        <v>151257</v>
      </c>
      <c r="Q10" s="24">
        <v>37814</v>
      </c>
    </row>
    <row r="11" spans="1:17" x14ac:dyDescent="0.25">
      <c r="A11" s="70"/>
      <c r="B11" s="70" t="s">
        <v>21</v>
      </c>
      <c r="C11" s="9" t="s">
        <v>20</v>
      </c>
      <c r="D11" s="10">
        <v>0.05</v>
      </c>
      <c r="E11" s="10">
        <v>0</v>
      </c>
      <c r="F11" s="10">
        <v>15.49</v>
      </c>
      <c r="G11" s="10">
        <v>0</v>
      </c>
      <c r="H11" s="10">
        <v>0</v>
      </c>
      <c r="I11" s="10">
        <v>0</v>
      </c>
      <c r="J11" s="10">
        <v>0</v>
      </c>
      <c r="K11" s="10">
        <v>79.569999999999993</v>
      </c>
      <c r="L11" s="10">
        <v>4.92</v>
      </c>
      <c r="M11" s="10">
        <f t="shared" ref="M11:M14" si="3">SUM(D11:E11)</f>
        <v>0.05</v>
      </c>
      <c r="N11" s="10">
        <f t="shared" ref="N11:N14" si="4">SUM(F11:H11)</f>
        <v>15.49</v>
      </c>
      <c r="O11" s="10">
        <f t="shared" ref="O11:O14" si="5">SUM(D11:H11)</f>
        <v>15.540000000000001</v>
      </c>
      <c r="P11" s="76">
        <v>155547</v>
      </c>
      <c r="Q11" s="76">
        <v>38886</v>
      </c>
    </row>
    <row r="12" spans="1:17" x14ac:dyDescent="0.25">
      <c r="A12" s="70"/>
      <c r="B12" s="70"/>
      <c r="C12" s="9" t="s">
        <v>22</v>
      </c>
      <c r="D12" s="10">
        <v>51.97</v>
      </c>
      <c r="E12" s="10">
        <v>0</v>
      </c>
      <c r="F12" s="10">
        <v>24.3</v>
      </c>
      <c r="G12" s="10">
        <v>0</v>
      </c>
      <c r="H12" s="10">
        <v>23.73</v>
      </c>
      <c r="I12" s="10">
        <v>0</v>
      </c>
      <c r="J12" s="10">
        <v>41.65</v>
      </c>
      <c r="K12" s="10">
        <v>0</v>
      </c>
      <c r="L12" s="10">
        <v>0</v>
      </c>
      <c r="M12" s="10">
        <f t="shared" si="3"/>
        <v>51.97</v>
      </c>
      <c r="N12" s="10">
        <f t="shared" si="4"/>
        <v>48.03</v>
      </c>
      <c r="O12" s="10">
        <f t="shared" si="5"/>
        <v>100</v>
      </c>
      <c r="P12" s="76"/>
      <c r="Q12" s="76"/>
    </row>
    <row r="13" spans="1:17" x14ac:dyDescent="0.25">
      <c r="A13" s="70"/>
      <c r="B13" s="70" t="s">
        <v>23</v>
      </c>
      <c r="C13" s="9" t="s">
        <v>20</v>
      </c>
      <c r="D13" s="10">
        <v>0</v>
      </c>
      <c r="E13" s="10">
        <v>0</v>
      </c>
      <c r="F13" s="10">
        <v>0.02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99.98</v>
      </c>
      <c r="M13" s="10">
        <f t="shared" si="3"/>
        <v>0</v>
      </c>
      <c r="N13" s="10">
        <f t="shared" si="4"/>
        <v>0.02</v>
      </c>
      <c r="O13" s="10">
        <f t="shared" si="5"/>
        <v>0.02</v>
      </c>
      <c r="P13" s="76">
        <v>118954</v>
      </c>
      <c r="Q13" s="76">
        <v>29738</v>
      </c>
    </row>
    <row r="14" spans="1:17" x14ac:dyDescent="0.25">
      <c r="A14" s="70"/>
      <c r="B14" s="70"/>
      <c r="C14" s="9" t="s">
        <v>22</v>
      </c>
      <c r="D14" s="10">
        <v>53.78</v>
      </c>
      <c r="E14" s="10">
        <v>0</v>
      </c>
      <c r="F14" s="10">
        <v>46.22</v>
      </c>
      <c r="G14" s="10">
        <v>0</v>
      </c>
      <c r="H14" s="10">
        <v>0</v>
      </c>
      <c r="I14" s="10">
        <v>0</v>
      </c>
      <c r="J14" s="10">
        <v>44.13</v>
      </c>
      <c r="K14" s="10">
        <v>0</v>
      </c>
      <c r="L14" s="10">
        <v>0</v>
      </c>
      <c r="M14" s="10">
        <f t="shared" si="3"/>
        <v>53.78</v>
      </c>
      <c r="N14" s="10">
        <f t="shared" si="4"/>
        <v>46.22</v>
      </c>
      <c r="O14" s="10">
        <f t="shared" si="5"/>
        <v>100</v>
      </c>
      <c r="P14" s="76"/>
      <c r="Q14" s="76"/>
    </row>
    <row r="17" spans="1:17" s="9" customFormat="1" x14ac:dyDescent="0.25">
      <c r="A17" s="9" t="s">
        <v>0</v>
      </c>
      <c r="B17" s="9" t="s">
        <v>2</v>
      </c>
      <c r="C17" s="9" t="s">
        <v>3</v>
      </c>
      <c r="D17" s="9" t="s">
        <v>4</v>
      </c>
      <c r="E17" s="9" t="s">
        <v>5</v>
      </c>
      <c r="F17" s="9" t="s">
        <v>6</v>
      </c>
      <c r="G17" s="9" t="s">
        <v>7</v>
      </c>
      <c r="H17" s="9" t="s">
        <v>8</v>
      </c>
      <c r="I17" s="9" t="s">
        <v>9</v>
      </c>
      <c r="J17" s="9" t="s">
        <v>10</v>
      </c>
      <c r="K17" s="9" t="s">
        <v>11</v>
      </c>
      <c r="L17" s="9" t="s">
        <v>12</v>
      </c>
      <c r="M17" s="9" t="s">
        <v>13</v>
      </c>
      <c r="N17" s="9" t="s">
        <v>14</v>
      </c>
      <c r="O17" s="9" t="s">
        <v>15</v>
      </c>
      <c r="P17" s="9" t="s">
        <v>16</v>
      </c>
      <c r="Q17" s="9" t="s">
        <v>17</v>
      </c>
    </row>
    <row r="18" spans="1:17" x14ac:dyDescent="0.25">
      <c r="A18" s="70" t="s">
        <v>25</v>
      </c>
      <c r="B18" s="9" t="s">
        <v>19</v>
      </c>
      <c r="C18" s="9" t="s">
        <v>20</v>
      </c>
      <c r="D18" s="10">
        <v>10.45</v>
      </c>
      <c r="E18" s="10">
        <v>0</v>
      </c>
      <c r="F18" s="10">
        <v>25.41</v>
      </c>
      <c r="G18" s="10">
        <v>0</v>
      </c>
      <c r="H18" s="10">
        <v>42.59</v>
      </c>
      <c r="I18" s="10">
        <v>0</v>
      </c>
      <c r="J18" s="10">
        <v>0</v>
      </c>
      <c r="K18" s="10">
        <v>0</v>
      </c>
      <c r="L18" s="10">
        <v>21.36</v>
      </c>
      <c r="M18" s="10">
        <f>SUM(D18:E18)</f>
        <v>10.45</v>
      </c>
      <c r="N18" s="10">
        <f>SUM(F18:H18)</f>
        <v>68</v>
      </c>
      <c r="O18" s="10">
        <f>SUM(D18:H18)</f>
        <v>78.45</v>
      </c>
      <c r="P18" s="24">
        <v>260451</v>
      </c>
      <c r="Q18" s="24">
        <v>65112</v>
      </c>
    </row>
    <row r="19" spans="1:17" x14ac:dyDescent="0.25">
      <c r="A19" s="70"/>
      <c r="B19" s="70" t="s">
        <v>21</v>
      </c>
      <c r="C19" s="9" t="s">
        <v>20</v>
      </c>
      <c r="D19" s="10">
        <v>7.0000000000000007E-2</v>
      </c>
      <c r="E19" s="10">
        <v>0</v>
      </c>
      <c r="F19" s="10">
        <v>7.0000000000000007E-2</v>
      </c>
      <c r="G19" s="10">
        <v>0</v>
      </c>
      <c r="H19" s="10">
        <v>0</v>
      </c>
      <c r="I19" s="10">
        <v>0</v>
      </c>
      <c r="J19" s="10">
        <v>0</v>
      </c>
      <c r="K19" s="10">
        <v>0.01</v>
      </c>
      <c r="L19" s="10">
        <v>99.84</v>
      </c>
      <c r="M19" s="10">
        <f t="shared" ref="M19:M22" si="6">SUM(D19:E19)</f>
        <v>7.0000000000000007E-2</v>
      </c>
      <c r="N19" s="10">
        <f t="shared" ref="N19:N22" si="7">SUM(F19:H19)</f>
        <v>7.0000000000000007E-2</v>
      </c>
      <c r="O19" s="10">
        <f t="shared" ref="O19:O22" si="8">SUM(D19:H19)</f>
        <v>0.14000000000000001</v>
      </c>
      <c r="P19" s="76">
        <v>63715</v>
      </c>
      <c r="Q19" s="76">
        <v>15928</v>
      </c>
    </row>
    <row r="20" spans="1:17" x14ac:dyDescent="0.25">
      <c r="A20" s="70"/>
      <c r="B20" s="70"/>
      <c r="C20" s="9" t="s">
        <v>22</v>
      </c>
      <c r="D20" s="10">
        <v>41.36</v>
      </c>
      <c r="E20" s="10">
        <v>0</v>
      </c>
      <c r="F20" s="10">
        <v>46.73</v>
      </c>
      <c r="G20" s="10">
        <v>0</v>
      </c>
      <c r="H20" s="10">
        <v>11.89</v>
      </c>
      <c r="I20" s="10">
        <v>0</v>
      </c>
      <c r="J20" s="10">
        <v>23.06</v>
      </c>
      <c r="K20" s="10">
        <v>0</v>
      </c>
      <c r="L20" s="10">
        <v>0</v>
      </c>
      <c r="M20" s="10">
        <f t="shared" si="6"/>
        <v>41.36</v>
      </c>
      <c r="N20" s="10">
        <f t="shared" si="7"/>
        <v>58.62</v>
      </c>
      <c r="O20" s="10">
        <f t="shared" si="8"/>
        <v>99.98</v>
      </c>
      <c r="P20" s="76"/>
      <c r="Q20" s="76"/>
    </row>
    <row r="21" spans="1:17" x14ac:dyDescent="0.25">
      <c r="A21" s="70"/>
      <c r="B21" s="70" t="s">
        <v>23</v>
      </c>
      <c r="C21" s="9" t="s">
        <v>20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0.02</v>
      </c>
      <c r="L21" s="10">
        <v>99.98</v>
      </c>
      <c r="M21" s="10">
        <f t="shared" si="6"/>
        <v>0</v>
      </c>
      <c r="N21" s="10">
        <f t="shared" si="7"/>
        <v>0</v>
      </c>
      <c r="O21" s="10">
        <f t="shared" si="8"/>
        <v>0</v>
      </c>
      <c r="P21" s="76">
        <v>88218</v>
      </c>
      <c r="Q21" s="76">
        <v>22054</v>
      </c>
    </row>
    <row r="22" spans="1:17" x14ac:dyDescent="0.25">
      <c r="A22" s="70"/>
      <c r="B22" s="70"/>
      <c r="C22" s="9" t="s">
        <v>22</v>
      </c>
      <c r="D22" s="10">
        <v>48.2</v>
      </c>
      <c r="E22" s="10">
        <v>0</v>
      </c>
      <c r="F22" s="10">
        <v>51.8</v>
      </c>
      <c r="G22" s="10">
        <v>0</v>
      </c>
      <c r="H22" s="10">
        <v>0</v>
      </c>
      <c r="I22" s="10">
        <v>0</v>
      </c>
      <c r="J22" s="10">
        <v>35.53</v>
      </c>
      <c r="K22" s="10">
        <v>0</v>
      </c>
      <c r="L22" s="10">
        <v>0</v>
      </c>
      <c r="M22" s="10">
        <f t="shared" si="6"/>
        <v>48.2</v>
      </c>
      <c r="N22" s="10">
        <f t="shared" si="7"/>
        <v>51.8</v>
      </c>
      <c r="O22" s="10">
        <f t="shared" si="8"/>
        <v>100</v>
      </c>
      <c r="P22" s="76"/>
      <c r="Q22" s="76"/>
    </row>
    <row r="25" spans="1:17" s="9" customFormat="1" x14ac:dyDescent="0.25">
      <c r="A25" s="9" t="s">
        <v>0</v>
      </c>
      <c r="B25" s="9" t="s">
        <v>2</v>
      </c>
      <c r="C25" s="9" t="s">
        <v>3</v>
      </c>
      <c r="D25" s="9" t="s">
        <v>4</v>
      </c>
      <c r="E25" s="9" t="s">
        <v>5</v>
      </c>
      <c r="F25" s="9" t="s">
        <v>6</v>
      </c>
      <c r="G25" s="9" t="s">
        <v>7</v>
      </c>
      <c r="H25" s="9" t="s">
        <v>8</v>
      </c>
      <c r="I25" s="9" t="s">
        <v>9</v>
      </c>
      <c r="J25" s="9" t="s">
        <v>10</v>
      </c>
      <c r="K25" s="9" t="s">
        <v>11</v>
      </c>
      <c r="L25" s="9" t="s">
        <v>12</v>
      </c>
      <c r="M25" s="9" t="s">
        <v>13</v>
      </c>
      <c r="N25" s="9" t="s">
        <v>14</v>
      </c>
      <c r="O25" s="9" t="s">
        <v>15</v>
      </c>
      <c r="P25" s="9" t="s">
        <v>16</v>
      </c>
      <c r="Q25" s="9" t="s">
        <v>17</v>
      </c>
    </row>
    <row r="26" spans="1:17" x14ac:dyDescent="0.25">
      <c r="A26" s="70" t="s">
        <v>26</v>
      </c>
      <c r="B26" s="9" t="s">
        <v>19</v>
      </c>
      <c r="C26" s="9" t="s">
        <v>20</v>
      </c>
      <c r="D26" s="10">
        <v>6.68</v>
      </c>
      <c r="E26" s="10">
        <v>0</v>
      </c>
      <c r="F26" s="10">
        <v>17.45</v>
      </c>
      <c r="G26" s="10">
        <v>0</v>
      </c>
      <c r="H26" s="10">
        <v>27.34</v>
      </c>
      <c r="I26" s="10">
        <v>0</v>
      </c>
      <c r="J26" s="10">
        <v>0</v>
      </c>
      <c r="K26" s="10">
        <v>0.05</v>
      </c>
      <c r="L26" s="10">
        <v>48.16</v>
      </c>
      <c r="M26" s="10">
        <f>SUM(D26:E26)</f>
        <v>6.68</v>
      </c>
      <c r="N26" s="10">
        <f>SUM(F26:H26)</f>
        <v>44.79</v>
      </c>
      <c r="O26" s="10">
        <f>SUM(D26:H26)</f>
        <v>51.47</v>
      </c>
      <c r="P26" s="24">
        <v>143330</v>
      </c>
      <c r="Q26" s="24">
        <v>35832</v>
      </c>
    </row>
    <row r="27" spans="1:17" x14ac:dyDescent="0.25">
      <c r="A27" s="70"/>
      <c r="B27" s="70" t="s">
        <v>21</v>
      </c>
      <c r="C27" s="9" t="s">
        <v>20</v>
      </c>
      <c r="D27" s="10">
        <v>0</v>
      </c>
      <c r="E27" s="10">
        <v>0</v>
      </c>
      <c r="F27" s="10">
        <v>0.01</v>
      </c>
      <c r="G27" s="10">
        <v>0</v>
      </c>
      <c r="H27" s="10">
        <v>0</v>
      </c>
      <c r="I27" s="10">
        <v>0</v>
      </c>
      <c r="J27" s="10">
        <v>0</v>
      </c>
      <c r="K27" s="10">
        <v>0.01</v>
      </c>
      <c r="L27" s="10">
        <v>99.98</v>
      </c>
      <c r="M27" s="10">
        <f t="shared" ref="M27:M30" si="9">SUM(D27:E27)</f>
        <v>0</v>
      </c>
      <c r="N27" s="10">
        <f t="shared" ref="N27:N30" si="10">SUM(F27:H27)</f>
        <v>0.01</v>
      </c>
      <c r="O27" s="10">
        <f t="shared" ref="O27:O30" si="11">SUM(D27:H27)</f>
        <v>0.01</v>
      </c>
      <c r="P27" s="76">
        <v>54488</v>
      </c>
      <c r="Q27" s="76">
        <v>13622</v>
      </c>
    </row>
    <row r="28" spans="1:17" x14ac:dyDescent="0.25">
      <c r="A28" s="70"/>
      <c r="B28" s="70"/>
      <c r="C28" s="9" t="s">
        <v>22</v>
      </c>
      <c r="D28" s="10">
        <v>38.26</v>
      </c>
      <c r="E28" s="10">
        <v>0</v>
      </c>
      <c r="F28" s="10">
        <v>48.77</v>
      </c>
      <c r="G28" s="10">
        <v>0</v>
      </c>
      <c r="H28" s="10">
        <v>13</v>
      </c>
      <c r="I28" s="10">
        <v>0</v>
      </c>
      <c r="J28" s="10">
        <v>22.06</v>
      </c>
      <c r="K28" s="10">
        <v>0</v>
      </c>
      <c r="L28" s="10">
        <v>0</v>
      </c>
      <c r="M28" s="10">
        <f t="shared" si="9"/>
        <v>38.26</v>
      </c>
      <c r="N28" s="10">
        <f t="shared" si="10"/>
        <v>61.77</v>
      </c>
      <c r="O28" s="10">
        <f t="shared" si="11"/>
        <v>100.03</v>
      </c>
      <c r="P28" s="76"/>
      <c r="Q28" s="76"/>
    </row>
    <row r="29" spans="1:17" x14ac:dyDescent="0.25">
      <c r="A29" s="70"/>
      <c r="B29" s="70" t="s">
        <v>23</v>
      </c>
      <c r="C29" s="9" t="s">
        <v>20</v>
      </c>
      <c r="D29" s="10">
        <v>0.02</v>
      </c>
      <c r="E29" s="10">
        <v>0</v>
      </c>
      <c r="F29" s="10">
        <v>0.03</v>
      </c>
      <c r="G29" s="10">
        <v>0</v>
      </c>
      <c r="H29" s="10">
        <v>0</v>
      </c>
      <c r="I29" s="10">
        <v>0</v>
      </c>
      <c r="J29" s="10">
        <v>0</v>
      </c>
      <c r="K29" s="10">
        <v>0.02</v>
      </c>
      <c r="L29" s="10">
        <v>99.94</v>
      </c>
      <c r="M29" s="10">
        <f t="shared" si="9"/>
        <v>0.02</v>
      </c>
      <c r="N29" s="10">
        <f t="shared" si="10"/>
        <v>0.03</v>
      </c>
      <c r="O29" s="10">
        <f t="shared" si="11"/>
        <v>0.05</v>
      </c>
      <c r="P29" s="76">
        <v>85347</v>
      </c>
      <c r="Q29" s="76">
        <v>21336</v>
      </c>
    </row>
    <row r="30" spans="1:17" x14ac:dyDescent="0.25">
      <c r="A30" s="70"/>
      <c r="B30" s="70"/>
      <c r="C30" s="9" t="s">
        <v>22</v>
      </c>
      <c r="D30" s="10">
        <v>50.52</v>
      </c>
      <c r="E30" s="10">
        <v>0</v>
      </c>
      <c r="F30" s="10">
        <v>49.48</v>
      </c>
      <c r="G30" s="10">
        <v>0</v>
      </c>
      <c r="H30" s="10">
        <v>0</v>
      </c>
      <c r="I30" s="10">
        <v>0</v>
      </c>
      <c r="J30" s="10">
        <v>39.869999999999997</v>
      </c>
      <c r="K30" s="10">
        <v>0</v>
      </c>
      <c r="L30" s="10">
        <v>0</v>
      </c>
      <c r="M30" s="10">
        <f t="shared" si="9"/>
        <v>50.52</v>
      </c>
      <c r="N30" s="10">
        <f t="shared" si="10"/>
        <v>49.48</v>
      </c>
      <c r="O30" s="10">
        <f t="shared" si="11"/>
        <v>100</v>
      </c>
      <c r="P30" s="76"/>
      <c r="Q30" s="76"/>
    </row>
  </sheetData>
  <mergeCells count="28">
    <mergeCell ref="A26:A30"/>
    <mergeCell ref="B27:B28"/>
    <mergeCell ref="P27:P28"/>
    <mergeCell ref="Q27:Q28"/>
    <mergeCell ref="B29:B30"/>
    <mergeCell ref="P29:P30"/>
    <mergeCell ref="Q29:Q30"/>
    <mergeCell ref="A18:A22"/>
    <mergeCell ref="B19:B20"/>
    <mergeCell ref="P19:P20"/>
    <mergeCell ref="Q19:Q20"/>
    <mergeCell ref="B21:B22"/>
    <mergeCell ref="P21:P22"/>
    <mergeCell ref="Q21:Q22"/>
    <mergeCell ref="A10:A14"/>
    <mergeCell ref="B11:B12"/>
    <mergeCell ref="P11:P12"/>
    <mergeCell ref="Q11:Q12"/>
    <mergeCell ref="B13:B14"/>
    <mergeCell ref="P13:P14"/>
    <mergeCell ref="Q13:Q14"/>
    <mergeCell ref="A2:A6"/>
    <mergeCell ref="B3:B4"/>
    <mergeCell ref="P3:P4"/>
    <mergeCell ref="Q3:Q4"/>
    <mergeCell ref="B5:B6"/>
    <mergeCell ref="P5:P6"/>
    <mergeCell ref="Q5:Q6"/>
  </mergeCell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31" workbookViewId="0">
      <selection activeCell="D45" sqref="D45"/>
    </sheetView>
  </sheetViews>
  <sheetFormatPr defaultColWidth="8.875" defaultRowHeight="15.75" x14ac:dyDescent="0.25"/>
  <sheetData>
    <row r="1" spans="1:8" x14ac:dyDescent="0.25">
      <c r="A1" s="27" t="s">
        <v>0</v>
      </c>
      <c r="B1" s="27" t="s">
        <v>2</v>
      </c>
      <c r="C1" s="27" t="s">
        <v>27</v>
      </c>
      <c r="D1" s="27" t="s">
        <v>17</v>
      </c>
      <c r="E1" s="27" t="s">
        <v>28</v>
      </c>
      <c r="F1" s="27" t="s">
        <v>29</v>
      </c>
      <c r="G1" s="27" t="s">
        <v>30</v>
      </c>
      <c r="H1" s="22" t="s">
        <v>31</v>
      </c>
    </row>
    <row r="2" spans="1:8" x14ac:dyDescent="0.25">
      <c r="A2" s="17" t="s">
        <v>63</v>
      </c>
      <c r="B2" s="27" t="s">
        <v>19</v>
      </c>
      <c r="C2" s="28">
        <v>1627.2</v>
      </c>
      <c r="D2" s="29">
        <v>416763</v>
      </c>
      <c r="E2" s="14">
        <v>3145</v>
      </c>
      <c r="F2" s="14">
        <v>40967</v>
      </c>
      <c r="G2" s="14">
        <v>1310720</v>
      </c>
      <c r="H2" s="21">
        <f>(1-F2/G2)*100</f>
        <v>96.874465942382813</v>
      </c>
    </row>
    <row r="3" spans="1:8" x14ac:dyDescent="0.25">
      <c r="A3" s="17"/>
      <c r="B3" s="27" t="s">
        <v>23</v>
      </c>
      <c r="C3" s="29">
        <v>1595.2</v>
      </c>
      <c r="D3" s="29">
        <v>408323</v>
      </c>
      <c r="E3" s="14">
        <v>3210</v>
      </c>
      <c r="F3" s="14">
        <v>40969</v>
      </c>
      <c r="G3" s="14">
        <v>1310720</v>
      </c>
      <c r="H3" s="21">
        <f t="shared" ref="H3:H4" si="0">(1-F3/G3)*100</f>
        <v>96.874313354492188</v>
      </c>
    </row>
    <row r="4" spans="1:8" x14ac:dyDescent="0.25">
      <c r="A4" s="17"/>
      <c r="B4" s="27" t="s">
        <v>21</v>
      </c>
      <c r="C4" s="28">
        <v>1589.8</v>
      </c>
      <c r="D4" s="28">
        <v>406803</v>
      </c>
      <c r="E4" s="14">
        <v>3222</v>
      </c>
      <c r="F4" s="14">
        <v>40971</v>
      </c>
      <c r="G4" s="14">
        <v>1310720</v>
      </c>
      <c r="H4" s="21">
        <f t="shared" si="0"/>
        <v>96.874160766601563</v>
      </c>
    </row>
    <row r="5" spans="1:8" x14ac:dyDescent="0.25">
      <c r="A5" s="27"/>
      <c r="B5" s="14"/>
      <c r="C5" s="28"/>
      <c r="D5" s="28"/>
      <c r="E5" s="14"/>
      <c r="F5" s="14"/>
      <c r="G5" s="14"/>
      <c r="H5" s="21"/>
    </row>
    <row r="6" spans="1:8" x14ac:dyDescent="0.25">
      <c r="A6" s="14"/>
      <c r="B6" s="14"/>
      <c r="C6" s="28"/>
      <c r="D6" s="28"/>
      <c r="E6" s="14"/>
      <c r="F6" s="14"/>
      <c r="G6" s="14"/>
      <c r="H6" s="21"/>
    </row>
    <row r="7" spans="1:8" x14ac:dyDescent="0.25">
      <c r="A7" s="27" t="s">
        <v>0</v>
      </c>
      <c r="B7" s="27" t="s">
        <v>2</v>
      </c>
      <c r="C7" s="27" t="s">
        <v>27</v>
      </c>
      <c r="D7" s="27" t="s">
        <v>17</v>
      </c>
      <c r="E7" s="27" t="s">
        <v>32</v>
      </c>
      <c r="F7" s="27" t="s">
        <v>29</v>
      </c>
      <c r="G7" s="27" t="s">
        <v>30</v>
      </c>
      <c r="H7" s="22" t="s">
        <v>31</v>
      </c>
    </row>
    <row r="8" spans="1:8" x14ac:dyDescent="0.25">
      <c r="A8" s="17" t="s">
        <v>25</v>
      </c>
      <c r="B8" s="27" t="s">
        <v>19</v>
      </c>
      <c r="C8" s="19">
        <f>210304/1024</f>
        <v>205.375</v>
      </c>
      <c r="D8" s="29">
        <v>52576</v>
      </c>
      <c r="E8" s="14">
        <v>24930</v>
      </c>
      <c r="F8" s="14">
        <v>1303916</v>
      </c>
      <c r="G8" s="14">
        <v>1310720</v>
      </c>
      <c r="H8" s="21">
        <f>(1-F8/G8)*100</f>
        <v>0.51910400390624556</v>
      </c>
    </row>
    <row r="9" spans="1:8" x14ac:dyDescent="0.25">
      <c r="A9" s="17"/>
      <c r="B9" s="27" t="s">
        <v>23</v>
      </c>
      <c r="C9" s="20">
        <f>77330/1024</f>
        <v>75.517578125</v>
      </c>
      <c r="D9" s="29">
        <v>19332</v>
      </c>
      <c r="E9" s="14">
        <v>67799</v>
      </c>
      <c r="F9" s="14">
        <v>1308473</v>
      </c>
      <c r="G9" s="14">
        <v>1310720</v>
      </c>
      <c r="H9" s="21">
        <f t="shared" ref="H9:H10" si="1">(1-F9/G9)*100</f>
        <v>0.17143249511718528</v>
      </c>
    </row>
    <row r="10" spans="1:8" x14ac:dyDescent="0.25">
      <c r="A10" s="17"/>
      <c r="B10" s="27" t="s">
        <v>21</v>
      </c>
      <c r="C10" s="20">
        <f>59246/1024</f>
        <v>57.857421875</v>
      </c>
      <c r="D10" s="29">
        <v>14811</v>
      </c>
      <c r="E10" s="14">
        <v>88493</v>
      </c>
      <c r="F10" s="14">
        <v>1310185</v>
      </c>
      <c r="G10" s="14">
        <v>1310720</v>
      </c>
      <c r="H10" s="21">
        <f t="shared" si="1"/>
        <v>4.08172607421875E-2</v>
      </c>
    </row>
    <row r="11" spans="1:8" x14ac:dyDescent="0.25">
      <c r="A11" s="27"/>
      <c r="B11" s="14"/>
      <c r="C11" s="28"/>
      <c r="D11" s="28"/>
      <c r="E11" s="14"/>
      <c r="F11" s="14"/>
      <c r="G11" s="14"/>
      <c r="H11" s="21"/>
    </row>
    <row r="12" spans="1:8" x14ac:dyDescent="0.25">
      <c r="A12" s="14"/>
      <c r="B12" s="14"/>
      <c r="C12" s="28"/>
      <c r="D12" s="28"/>
      <c r="E12" s="14"/>
      <c r="F12" s="14"/>
      <c r="G12" s="14"/>
      <c r="H12" s="21"/>
    </row>
    <row r="13" spans="1:8" x14ac:dyDescent="0.25">
      <c r="A13" s="27" t="s">
        <v>0</v>
      </c>
      <c r="B13" s="27" t="s">
        <v>2</v>
      </c>
      <c r="C13" s="27" t="s">
        <v>27</v>
      </c>
      <c r="D13" s="27" t="s">
        <v>17</v>
      </c>
      <c r="E13" s="27" t="s">
        <v>32</v>
      </c>
      <c r="F13" s="27" t="s">
        <v>29</v>
      </c>
      <c r="G13" s="27" t="s">
        <v>30</v>
      </c>
      <c r="H13" s="22" t="s">
        <v>31</v>
      </c>
    </row>
    <row r="14" spans="1:8" x14ac:dyDescent="0.25">
      <c r="A14" s="17" t="s">
        <v>24</v>
      </c>
      <c r="B14" s="27" t="s">
        <v>19</v>
      </c>
      <c r="C14" s="20">
        <f>222335/1024</f>
        <v>217.1240234375</v>
      </c>
      <c r="D14" s="29">
        <v>55583</v>
      </c>
      <c r="E14" s="14">
        <v>23581</v>
      </c>
      <c r="F14" s="28">
        <v>184106</v>
      </c>
      <c r="G14" s="14">
        <v>1310720</v>
      </c>
      <c r="H14" s="21">
        <f>(1-F14/G14)*100</f>
        <v>85.953826904296875</v>
      </c>
    </row>
    <row r="15" spans="1:8" x14ac:dyDescent="0.25">
      <c r="A15" s="17"/>
      <c r="B15" s="27" t="s">
        <v>23</v>
      </c>
      <c r="C15" s="21">
        <f>214599/1024</f>
        <v>209.5693359375</v>
      </c>
      <c r="D15" s="14">
        <v>53649</v>
      </c>
      <c r="E15" s="28">
        <v>24431</v>
      </c>
      <c r="F15" s="28">
        <v>200259</v>
      </c>
      <c r="G15" s="14">
        <v>1310720</v>
      </c>
      <c r="H15" s="21">
        <f t="shared" ref="H15:H17" si="2">(1-F15/G15)*100</f>
        <v>84.721450805664063</v>
      </c>
    </row>
    <row r="16" spans="1:8" x14ac:dyDescent="0.25">
      <c r="A16" s="17"/>
      <c r="B16" s="27" t="s">
        <v>21</v>
      </c>
      <c r="C16" s="21">
        <f>344654/1024</f>
        <v>336.576171875</v>
      </c>
      <c r="D16" s="14">
        <v>86163</v>
      </c>
      <c r="E16" s="28">
        <v>15212</v>
      </c>
      <c r="F16" s="28">
        <v>240086</v>
      </c>
      <c r="G16" s="14">
        <v>1310720</v>
      </c>
      <c r="H16" s="21">
        <f t="shared" si="2"/>
        <v>81.682891845703125</v>
      </c>
    </row>
    <row r="17" spans="1:12" x14ac:dyDescent="0.25">
      <c r="A17" s="17" t="s">
        <v>33</v>
      </c>
      <c r="B17" s="27" t="s">
        <v>21</v>
      </c>
      <c r="C17" s="20">
        <f>212331/1024</f>
        <v>207.3544921875</v>
      </c>
      <c r="D17" s="29">
        <v>53082</v>
      </c>
      <c r="E17" s="14">
        <v>24692</v>
      </c>
      <c r="F17" s="28">
        <v>178523</v>
      </c>
      <c r="G17" s="14">
        <v>1310720</v>
      </c>
      <c r="H17" s="21">
        <f t="shared" si="2"/>
        <v>86.379776000976563</v>
      </c>
    </row>
    <row r="18" spans="1:12" x14ac:dyDescent="0.25">
      <c r="A18" s="17"/>
      <c r="B18" s="27"/>
      <c r="C18" s="28"/>
      <c r="D18" s="28"/>
      <c r="E18" s="14"/>
      <c r="F18" s="28"/>
      <c r="G18" s="14"/>
      <c r="H18" s="21"/>
    </row>
    <row r="19" spans="1:12" x14ac:dyDescent="0.25">
      <c r="A19" s="17"/>
      <c r="B19" s="14"/>
      <c r="C19" s="28"/>
      <c r="D19" s="28"/>
      <c r="E19" s="14"/>
      <c r="F19" s="14"/>
      <c r="G19" s="14"/>
      <c r="H19" s="21"/>
    </row>
    <row r="20" spans="1:12" x14ac:dyDescent="0.25">
      <c r="A20" s="27" t="s">
        <v>0</v>
      </c>
      <c r="B20" s="27" t="s">
        <v>2</v>
      </c>
      <c r="C20" s="27" t="s">
        <v>27</v>
      </c>
      <c r="D20" s="27" t="s">
        <v>17</v>
      </c>
      <c r="E20" s="27" t="s">
        <v>32</v>
      </c>
      <c r="F20" s="27" t="s">
        <v>29</v>
      </c>
      <c r="G20" s="27" t="s">
        <v>30</v>
      </c>
      <c r="H20" s="22" t="s">
        <v>31</v>
      </c>
    </row>
    <row r="21" spans="1:12" x14ac:dyDescent="0.25">
      <c r="A21" s="17" t="s">
        <v>26</v>
      </c>
      <c r="B21" s="27" t="s">
        <v>19</v>
      </c>
      <c r="C21" s="20">
        <f>141314/1024</f>
        <v>138.001953125</v>
      </c>
      <c r="D21" s="29">
        <v>35328</v>
      </c>
      <c r="E21" s="14">
        <v>37101</v>
      </c>
      <c r="F21" s="28">
        <v>1299644</v>
      </c>
      <c r="G21" s="14">
        <v>1310720</v>
      </c>
      <c r="H21" s="21">
        <f>(1-F21/G21)*100</f>
        <v>0.84503173828125444</v>
      </c>
    </row>
    <row r="22" spans="1:12" x14ac:dyDescent="0.25">
      <c r="A22" s="17"/>
      <c r="B22" s="27" t="s">
        <v>23</v>
      </c>
      <c r="C22" s="21">
        <f>59871/1024</f>
        <v>58.4677734375</v>
      </c>
      <c r="D22" s="14">
        <v>14967</v>
      </c>
      <c r="E22" s="28">
        <v>87570</v>
      </c>
      <c r="F22" s="28">
        <v>1308720</v>
      </c>
      <c r="G22" s="14">
        <v>1310720</v>
      </c>
      <c r="H22" s="21">
        <f t="shared" ref="H22:H23" si="3">(1-F22/G22)*100</f>
        <v>0.152587890625</v>
      </c>
    </row>
    <row r="23" spans="1:12" x14ac:dyDescent="0.25">
      <c r="A23" s="17"/>
      <c r="B23" s="27" t="s">
        <v>21</v>
      </c>
      <c r="C23" s="21">
        <f>53595/1024</f>
        <v>52.3388671875</v>
      </c>
      <c r="D23" s="14">
        <v>13398</v>
      </c>
      <c r="E23" s="28">
        <v>97824</v>
      </c>
      <c r="F23" s="28">
        <v>1309293</v>
      </c>
      <c r="G23" s="14">
        <v>1310720</v>
      </c>
      <c r="H23" s="21">
        <f t="shared" si="3"/>
        <v>0.10887145996093528</v>
      </c>
    </row>
    <row r="26" spans="1:12" x14ac:dyDescent="0.25">
      <c r="A26" s="9" t="s">
        <v>0</v>
      </c>
      <c r="B26" s="9" t="s">
        <v>2</v>
      </c>
      <c r="C26" s="9" t="s">
        <v>58</v>
      </c>
      <c r="D26" s="9" t="s">
        <v>64</v>
      </c>
      <c r="E26" s="9" t="s">
        <v>65</v>
      </c>
      <c r="F26" s="9" t="s">
        <v>66</v>
      </c>
      <c r="G26" s="9" t="s">
        <v>67</v>
      </c>
      <c r="H26" s="9" t="s">
        <v>68</v>
      </c>
      <c r="I26" s="9" t="s">
        <v>69</v>
      </c>
      <c r="J26" s="9" t="s">
        <v>70</v>
      </c>
      <c r="K26" s="9" t="s">
        <v>71</v>
      </c>
      <c r="L26" s="9" t="s">
        <v>72</v>
      </c>
    </row>
    <row r="27" spans="1:12" x14ac:dyDescent="0.25">
      <c r="A27" s="17" t="s">
        <v>18</v>
      </c>
      <c r="B27" s="9" t="s">
        <v>19</v>
      </c>
      <c r="C27" s="9" t="s">
        <v>20</v>
      </c>
      <c r="D27" s="10">
        <v>3.7</v>
      </c>
      <c r="E27" s="10">
        <v>0</v>
      </c>
      <c r="F27" s="10">
        <v>23.63</v>
      </c>
      <c r="G27" s="10">
        <v>0</v>
      </c>
      <c r="H27" s="10">
        <v>0.85</v>
      </c>
      <c r="I27" s="10">
        <v>0</v>
      </c>
      <c r="J27" s="10">
        <v>0</v>
      </c>
      <c r="K27" s="10">
        <v>67.739999999999995</v>
      </c>
      <c r="L27" s="10">
        <v>4</v>
      </c>
    </row>
    <row r="28" spans="1:12" x14ac:dyDescent="0.25">
      <c r="A28" s="17"/>
      <c r="B28" s="73" t="s">
        <v>23</v>
      </c>
      <c r="C28" s="30" t="s">
        <v>20</v>
      </c>
      <c r="D28" s="31">
        <v>0.19</v>
      </c>
      <c r="E28" s="31">
        <v>0</v>
      </c>
      <c r="F28" s="31">
        <v>0.22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99.59</v>
      </c>
    </row>
    <row r="29" spans="1:12" x14ac:dyDescent="0.25">
      <c r="A29" s="17"/>
      <c r="B29" s="73"/>
      <c r="C29" s="30" t="s">
        <v>22</v>
      </c>
      <c r="D29" s="31">
        <v>93</v>
      </c>
      <c r="E29" s="31">
        <v>0</v>
      </c>
      <c r="F29" s="31">
        <v>7</v>
      </c>
      <c r="G29" s="31">
        <v>0</v>
      </c>
      <c r="H29" s="31">
        <v>0</v>
      </c>
      <c r="I29" s="31">
        <v>0</v>
      </c>
      <c r="J29" s="31">
        <v>91.52</v>
      </c>
      <c r="K29" s="31">
        <v>0</v>
      </c>
      <c r="L29" s="31">
        <v>0</v>
      </c>
    </row>
    <row r="30" spans="1:12" x14ac:dyDescent="0.25">
      <c r="A30" s="17"/>
      <c r="B30" s="70" t="s">
        <v>21</v>
      </c>
      <c r="C30" s="9" t="s">
        <v>20</v>
      </c>
      <c r="D30" s="10">
        <v>0.08</v>
      </c>
      <c r="E30" s="10">
        <v>0</v>
      </c>
      <c r="F30" s="10">
        <v>7.48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92.44</v>
      </c>
    </row>
    <row r="31" spans="1:12" x14ac:dyDescent="0.25">
      <c r="A31" s="17"/>
      <c r="B31" s="70"/>
      <c r="C31" s="9" t="s">
        <v>22</v>
      </c>
      <c r="D31" s="10">
        <v>81.48</v>
      </c>
      <c r="E31" s="10">
        <v>0</v>
      </c>
      <c r="F31" s="10">
        <v>15.84</v>
      </c>
      <c r="G31" s="10">
        <v>0</v>
      </c>
      <c r="H31" s="10">
        <v>2.68</v>
      </c>
      <c r="I31" s="10">
        <v>0</v>
      </c>
      <c r="J31" s="10">
        <v>78.52</v>
      </c>
      <c r="K31" s="10">
        <v>0</v>
      </c>
      <c r="L31" s="10">
        <v>0</v>
      </c>
    </row>
    <row r="34" spans="1:12" x14ac:dyDescent="0.25">
      <c r="A34" s="9" t="s">
        <v>0</v>
      </c>
      <c r="B34" s="9" t="s">
        <v>2</v>
      </c>
      <c r="C34" s="9" t="s">
        <v>58</v>
      </c>
      <c r="D34" s="9" t="s">
        <v>64</v>
      </c>
      <c r="E34" s="9" t="s">
        <v>65</v>
      </c>
      <c r="F34" s="9" t="s">
        <v>66</v>
      </c>
      <c r="G34" s="9" t="s">
        <v>67</v>
      </c>
      <c r="H34" s="9" t="s">
        <v>68</v>
      </c>
      <c r="I34" s="9" t="s">
        <v>69</v>
      </c>
      <c r="J34" s="9" t="s">
        <v>70</v>
      </c>
      <c r="K34" s="9" t="s">
        <v>71</v>
      </c>
      <c r="L34" s="9" t="s">
        <v>72</v>
      </c>
    </row>
    <row r="35" spans="1:12" x14ac:dyDescent="0.25">
      <c r="A35" s="17" t="s">
        <v>25</v>
      </c>
      <c r="B35" s="9" t="s">
        <v>19</v>
      </c>
      <c r="C35" s="9" t="s">
        <v>20</v>
      </c>
      <c r="D35" s="10">
        <v>12.48</v>
      </c>
      <c r="E35" s="10">
        <v>0</v>
      </c>
      <c r="F35" s="10">
        <v>37.33</v>
      </c>
      <c r="G35" s="10">
        <v>0</v>
      </c>
      <c r="H35" s="10">
        <v>33.78</v>
      </c>
      <c r="I35" s="10">
        <v>0</v>
      </c>
      <c r="J35" s="10">
        <v>0</v>
      </c>
      <c r="K35" s="10">
        <v>2.2200000000000002</v>
      </c>
      <c r="L35" s="10">
        <v>14.15</v>
      </c>
    </row>
    <row r="36" spans="1:12" x14ac:dyDescent="0.25">
      <c r="A36" s="17"/>
      <c r="B36" s="73" t="s">
        <v>23</v>
      </c>
      <c r="C36" s="30" t="s">
        <v>20</v>
      </c>
      <c r="D36" s="31">
        <v>0.13</v>
      </c>
      <c r="E36" s="31">
        <v>0</v>
      </c>
      <c r="F36" s="31">
        <v>0.21</v>
      </c>
      <c r="G36" s="31">
        <v>0</v>
      </c>
      <c r="H36" s="31">
        <v>0</v>
      </c>
      <c r="I36" s="31">
        <v>0</v>
      </c>
      <c r="J36" s="31">
        <v>0</v>
      </c>
      <c r="K36" s="31">
        <v>0.01</v>
      </c>
      <c r="L36" s="31">
        <v>99.65</v>
      </c>
    </row>
    <row r="37" spans="1:12" x14ac:dyDescent="0.25">
      <c r="A37" s="17"/>
      <c r="B37" s="73"/>
      <c r="C37" s="30" t="s">
        <v>22</v>
      </c>
      <c r="D37" s="31">
        <v>47.21</v>
      </c>
      <c r="E37" s="31">
        <v>0</v>
      </c>
      <c r="F37" s="31">
        <v>52.79</v>
      </c>
      <c r="G37" s="31">
        <v>0</v>
      </c>
      <c r="H37" s="31">
        <v>0</v>
      </c>
      <c r="I37" s="31">
        <v>0</v>
      </c>
      <c r="J37" s="31">
        <v>35.090000000000003</v>
      </c>
      <c r="K37" s="31">
        <v>0</v>
      </c>
      <c r="L37" s="31">
        <v>0</v>
      </c>
    </row>
    <row r="38" spans="1:12" x14ac:dyDescent="0.25">
      <c r="A38" s="17"/>
      <c r="B38" s="70" t="s">
        <v>21</v>
      </c>
      <c r="C38" s="9" t="s">
        <v>20</v>
      </c>
      <c r="D38" s="10">
        <v>0.01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0.01</v>
      </c>
      <c r="L38" s="10">
        <v>99.98</v>
      </c>
    </row>
    <row r="39" spans="1:12" x14ac:dyDescent="0.25">
      <c r="A39" s="17"/>
      <c r="B39" s="70"/>
      <c r="C39" s="9" t="s">
        <v>22</v>
      </c>
      <c r="D39" s="10">
        <v>42.16</v>
      </c>
      <c r="E39" s="10">
        <v>0</v>
      </c>
      <c r="F39" s="10">
        <v>45.03</v>
      </c>
      <c r="G39" s="10">
        <v>0</v>
      </c>
      <c r="H39" s="10">
        <v>12.75</v>
      </c>
      <c r="I39" s="10">
        <v>0</v>
      </c>
      <c r="J39" s="10">
        <v>24.89</v>
      </c>
      <c r="K39" s="10">
        <v>0</v>
      </c>
      <c r="L39" s="10">
        <v>0</v>
      </c>
    </row>
    <row r="42" spans="1:12" x14ac:dyDescent="0.25">
      <c r="A42" s="9" t="s">
        <v>0</v>
      </c>
      <c r="B42" s="9" t="s">
        <v>2</v>
      </c>
      <c r="C42" s="9" t="s">
        <v>58</v>
      </c>
      <c r="D42" s="9" t="s">
        <v>64</v>
      </c>
      <c r="E42" s="9" t="s">
        <v>65</v>
      </c>
      <c r="F42" s="9" t="s">
        <v>66</v>
      </c>
      <c r="G42" s="9" t="s">
        <v>67</v>
      </c>
      <c r="H42" s="9" t="s">
        <v>68</v>
      </c>
      <c r="I42" s="9" t="s">
        <v>69</v>
      </c>
      <c r="J42" s="9" t="s">
        <v>70</v>
      </c>
      <c r="K42" s="9" t="s">
        <v>71</v>
      </c>
      <c r="L42" s="9" t="s">
        <v>72</v>
      </c>
    </row>
    <row r="43" spans="1:12" x14ac:dyDescent="0.25">
      <c r="A43" s="17" t="s">
        <v>24</v>
      </c>
      <c r="B43" s="9" t="s">
        <v>19</v>
      </c>
      <c r="C43" s="9" t="s">
        <v>20</v>
      </c>
      <c r="D43" s="10">
        <v>5.16</v>
      </c>
      <c r="E43" s="10">
        <v>0</v>
      </c>
      <c r="F43" s="10">
        <v>20.52</v>
      </c>
      <c r="G43" s="10">
        <v>0</v>
      </c>
      <c r="H43" s="10">
        <v>5.04</v>
      </c>
      <c r="I43" s="10">
        <v>0</v>
      </c>
      <c r="J43" s="10">
        <v>0</v>
      </c>
      <c r="K43" s="10">
        <v>64.680000000000007</v>
      </c>
      <c r="L43" s="10">
        <v>4.32</v>
      </c>
    </row>
    <row r="44" spans="1:12" x14ac:dyDescent="0.25">
      <c r="A44" s="17"/>
      <c r="B44" s="73" t="s">
        <v>23</v>
      </c>
      <c r="C44" s="30" t="s">
        <v>20</v>
      </c>
      <c r="D44" s="31">
        <v>0.04</v>
      </c>
      <c r="E44" s="31">
        <v>0</v>
      </c>
      <c r="F44" s="31">
        <v>0.04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99.92</v>
      </c>
    </row>
    <row r="45" spans="1:12" x14ac:dyDescent="0.25">
      <c r="A45" s="17"/>
      <c r="B45" s="73"/>
      <c r="C45" s="30" t="s">
        <v>22</v>
      </c>
      <c r="D45" s="31">
        <v>75.08</v>
      </c>
      <c r="E45" s="31">
        <v>0</v>
      </c>
      <c r="F45" s="31">
        <v>24.92</v>
      </c>
      <c r="G45" s="31">
        <v>0</v>
      </c>
      <c r="H45" s="31">
        <v>0</v>
      </c>
      <c r="I45" s="31">
        <v>0</v>
      </c>
      <c r="J45" s="31">
        <v>70.44</v>
      </c>
      <c r="K45" s="31">
        <v>0</v>
      </c>
      <c r="L45" s="31">
        <v>0</v>
      </c>
    </row>
    <row r="46" spans="1:12" x14ac:dyDescent="0.25">
      <c r="A46" s="17"/>
      <c r="B46" s="70" t="s">
        <v>21</v>
      </c>
      <c r="C46" s="9" t="s">
        <v>20</v>
      </c>
      <c r="D46" s="23">
        <v>0.06</v>
      </c>
      <c r="E46" s="23">
        <v>0</v>
      </c>
      <c r="F46" s="23">
        <v>5.88</v>
      </c>
      <c r="G46" s="23">
        <v>0</v>
      </c>
      <c r="H46" s="23">
        <v>0</v>
      </c>
      <c r="I46" s="23">
        <v>0</v>
      </c>
      <c r="J46" s="23">
        <v>0</v>
      </c>
      <c r="K46" s="23">
        <v>55.62</v>
      </c>
      <c r="L46" s="23">
        <v>38.44</v>
      </c>
    </row>
    <row r="47" spans="1:12" x14ac:dyDescent="0.25">
      <c r="A47" s="17"/>
      <c r="B47" s="70"/>
      <c r="C47" s="9" t="s">
        <v>22</v>
      </c>
      <c r="D47" s="23">
        <v>70.81</v>
      </c>
      <c r="E47" s="23">
        <v>0</v>
      </c>
      <c r="F47" s="23">
        <v>17.809999999999999</v>
      </c>
      <c r="G47" s="23">
        <v>0</v>
      </c>
      <c r="H47" s="23">
        <v>11.31</v>
      </c>
      <c r="I47" s="23">
        <v>0</v>
      </c>
      <c r="J47" s="23">
        <v>64.44</v>
      </c>
      <c r="K47" s="23">
        <v>0</v>
      </c>
      <c r="L47" s="23">
        <v>0</v>
      </c>
    </row>
    <row r="48" spans="1:12" x14ac:dyDescent="0.25">
      <c r="A48" s="70"/>
      <c r="B48" s="70" t="s">
        <v>21</v>
      </c>
      <c r="C48" s="9" t="s">
        <v>20</v>
      </c>
      <c r="D48" s="23">
        <v>0.08</v>
      </c>
      <c r="E48" s="23">
        <v>0</v>
      </c>
      <c r="F48" s="23">
        <v>0.04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99.88</v>
      </c>
    </row>
    <row r="49" spans="1:12" x14ac:dyDescent="0.25">
      <c r="A49" s="70"/>
      <c r="B49" s="70"/>
      <c r="C49" s="27" t="s">
        <v>22</v>
      </c>
      <c r="D49" s="23">
        <v>68.58</v>
      </c>
      <c r="E49" s="23">
        <v>0</v>
      </c>
      <c r="F49" s="23">
        <v>19.579999999999998</v>
      </c>
      <c r="G49" s="23">
        <v>0</v>
      </c>
      <c r="H49" s="23">
        <v>11.85</v>
      </c>
      <c r="I49" s="23">
        <v>0</v>
      </c>
      <c r="J49" s="23">
        <v>63.46</v>
      </c>
      <c r="K49" s="23">
        <v>0</v>
      </c>
      <c r="L49" s="23">
        <v>0</v>
      </c>
    </row>
    <row r="52" spans="1:12" x14ac:dyDescent="0.25">
      <c r="A52" s="9" t="s">
        <v>0</v>
      </c>
      <c r="B52" s="9" t="s">
        <v>2</v>
      </c>
      <c r="C52" s="9" t="s">
        <v>58</v>
      </c>
      <c r="D52" s="9" t="s">
        <v>64</v>
      </c>
      <c r="E52" s="9" t="s">
        <v>65</v>
      </c>
      <c r="F52" s="9" t="s">
        <v>66</v>
      </c>
      <c r="G52" s="9" t="s">
        <v>67</v>
      </c>
      <c r="H52" s="9" t="s">
        <v>68</v>
      </c>
      <c r="I52" s="9" t="s">
        <v>69</v>
      </c>
      <c r="J52" s="9" t="s">
        <v>70</v>
      </c>
      <c r="K52" s="9" t="s">
        <v>71</v>
      </c>
      <c r="L52" s="9" t="s">
        <v>72</v>
      </c>
    </row>
    <row r="53" spans="1:12" x14ac:dyDescent="0.25">
      <c r="A53" s="17" t="s">
        <v>26</v>
      </c>
      <c r="B53" s="9" t="s">
        <v>19</v>
      </c>
      <c r="C53" s="9" t="s">
        <v>20</v>
      </c>
      <c r="D53" s="10">
        <v>9.5500000000000007</v>
      </c>
      <c r="E53" s="10">
        <v>0</v>
      </c>
      <c r="F53" s="10">
        <v>27.63</v>
      </c>
      <c r="G53" s="10">
        <v>0</v>
      </c>
      <c r="H53" s="10">
        <v>20.68</v>
      </c>
      <c r="I53" s="10">
        <v>0</v>
      </c>
      <c r="J53" s="10">
        <v>0</v>
      </c>
      <c r="K53" s="10">
        <v>1.21</v>
      </c>
      <c r="L53" s="10">
        <v>40.92</v>
      </c>
    </row>
    <row r="54" spans="1:12" x14ac:dyDescent="0.25">
      <c r="A54" s="17"/>
      <c r="B54" s="73" t="s">
        <v>23</v>
      </c>
      <c r="C54" s="30" t="s">
        <v>20</v>
      </c>
      <c r="D54" s="31">
        <v>0.04</v>
      </c>
      <c r="E54" s="31">
        <v>0</v>
      </c>
      <c r="F54" s="31">
        <v>0.06</v>
      </c>
      <c r="G54" s="31">
        <v>0</v>
      </c>
      <c r="H54" s="31">
        <v>0</v>
      </c>
      <c r="I54" s="31">
        <v>0</v>
      </c>
      <c r="J54" s="31">
        <v>0</v>
      </c>
      <c r="K54" s="31">
        <v>0.01</v>
      </c>
      <c r="L54" s="31">
        <v>99.89</v>
      </c>
    </row>
    <row r="55" spans="1:12" x14ac:dyDescent="0.25">
      <c r="A55" s="17"/>
      <c r="B55" s="73"/>
      <c r="C55" s="30" t="s">
        <v>22</v>
      </c>
      <c r="D55" s="31">
        <v>49.22</v>
      </c>
      <c r="E55" s="31">
        <v>0</v>
      </c>
      <c r="F55" s="31">
        <v>50.78</v>
      </c>
      <c r="G55" s="31">
        <v>0</v>
      </c>
      <c r="H55" s="31">
        <v>0</v>
      </c>
      <c r="I55" s="31">
        <v>0</v>
      </c>
      <c r="J55" s="31">
        <v>37.96</v>
      </c>
      <c r="K55" s="31">
        <v>0</v>
      </c>
      <c r="L55" s="31">
        <v>0</v>
      </c>
    </row>
    <row r="56" spans="1:12" x14ac:dyDescent="0.25">
      <c r="A56" s="17"/>
      <c r="B56" s="70" t="s">
        <v>21</v>
      </c>
      <c r="C56" s="9" t="s">
        <v>20</v>
      </c>
      <c r="D56" s="23">
        <v>0.01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0.01</v>
      </c>
      <c r="L56" s="23">
        <v>99.98</v>
      </c>
    </row>
    <row r="57" spans="1:12" x14ac:dyDescent="0.25">
      <c r="A57" s="17"/>
      <c r="B57" s="70"/>
      <c r="C57" s="9" t="s">
        <v>22</v>
      </c>
      <c r="D57" s="23">
        <v>42.27</v>
      </c>
      <c r="E57" s="23">
        <v>0</v>
      </c>
      <c r="F57" s="23">
        <v>44.69</v>
      </c>
      <c r="G57" s="23">
        <v>0</v>
      </c>
      <c r="H57" s="23">
        <v>13.03</v>
      </c>
      <c r="I57" s="23">
        <v>0</v>
      </c>
      <c r="J57" s="23">
        <v>26.36</v>
      </c>
      <c r="K57" s="23">
        <v>0</v>
      </c>
      <c r="L57" s="23">
        <v>0</v>
      </c>
    </row>
  </sheetData>
  <mergeCells count="10">
    <mergeCell ref="B56:B57"/>
    <mergeCell ref="B44:B45"/>
    <mergeCell ref="B46:B47"/>
    <mergeCell ref="A48:A49"/>
    <mergeCell ref="B48:B49"/>
    <mergeCell ref="B28:B29"/>
    <mergeCell ref="B30:B31"/>
    <mergeCell ref="B36:B37"/>
    <mergeCell ref="B38:B39"/>
    <mergeCell ref="B54:B5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opLeftCell="A90" zoomScale="110" zoomScaleNormal="110" workbookViewId="0">
      <selection activeCell="H97" sqref="H97:J105"/>
    </sheetView>
  </sheetViews>
  <sheetFormatPr defaultColWidth="8.875" defaultRowHeight="15" x14ac:dyDescent="0.25"/>
  <cols>
    <col min="1" max="1" width="15.5" style="13" bestFit="1" customWidth="1"/>
    <col min="2" max="2" width="18.125" style="13" bestFit="1" customWidth="1"/>
    <col min="3" max="3" width="17.625" style="13" customWidth="1"/>
    <col min="4" max="4" width="11" style="13" bestFit="1" customWidth="1"/>
    <col min="5" max="7" width="8.875" style="13"/>
    <col min="8" max="8" width="18.125" style="13" bestFit="1" customWidth="1"/>
    <col min="9" max="16384" width="8.875" style="13"/>
  </cols>
  <sheetData>
    <row r="1" spans="1:8" x14ac:dyDescent="0.25">
      <c r="A1" s="33" t="s">
        <v>0</v>
      </c>
      <c r="B1" s="33" t="s">
        <v>2</v>
      </c>
      <c r="C1" s="33" t="s">
        <v>27</v>
      </c>
      <c r="D1" s="33" t="s">
        <v>17</v>
      </c>
      <c r="E1" s="33" t="s">
        <v>28</v>
      </c>
      <c r="F1" s="33" t="s">
        <v>29</v>
      </c>
      <c r="G1" s="33" t="s">
        <v>30</v>
      </c>
      <c r="H1" s="34" t="s">
        <v>77</v>
      </c>
    </row>
    <row r="2" spans="1:8" x14ac:dyDescent="0.25">
      <c r="A2" s="33" t="s">
        <v>35</v>
      </c>
      <c r="B2" s="33" t="s">
        <v>19</v>
      </c>
      <c r="C2" s="15">
        <v>1623.9</v>
      </c>
      <c r="D2" s="15">
        <v>415705</v>
      </c>
      <c r="E2" s="15">
        <v>3153</v>
      </c>
      <c r="F2" s="15">
        <v>40969</v>
      </c>
      <c r="G2" s="35">
        <v>1310720</v>
      </c>
      <c r="H2" s="36">
        <v>100</v>
      </c>
    </row>
    <row r="3" spans="1:8" x14ac:dyDescent="0.25">
      <c r="A3" s="33"/>
      <c r="B3" s="33" t="s">
        <v>23</v>
      </c>
      <c r="C3" s="15">
        <v>1592.6</v>
      </c>
      <c r="D3" s="15">
        <v>407688</v>
      </c>
      <c r="E3" s="15">
        <v>3215</v>
      </c>
      <c r="F3" s="15">
        <v>40969</v>
      </c>
      <c r="G3" s="35">
        <v>1310720</v>
      </c>
      <c r="H3" s="36">
        <f>D3/D2*100</f>
        <v>98.071468950337376</v>
      </c>
    </row>
    <row r="4" spans="1:8" x14ac:dyDescent="0.25">
      <c r="A4" s="33"/>
      <c r="B4" s="33" t="s">
        <v>21</v>
      </c>
      <c r="C4" s="15">
        <v>1595.6</v>
      </c>
      <c r="D4" s="15">
        <v>408451</v>
      </c>
      <c r="E4" s="15">
        <v>3209</v>
      </c>
      <c r="F4" s="15">
        <v>40971</v>
      </c>
      <c r="G4" s="35">
        <v>1310720</v>
      </c>
      <c r="H4" s="36">
        <f>D4/D3*100</f>
        <v>100.18715292086104</v>
      </c>
    </row>
    <row r="5" spans="1:8" s="15" customFormat="1" x14ac:dyDescent="0.25">
      <c r="A5" s="33"/>
      <c r="B5" s="33"/>
      <c r="G5" s="35"/>
      <c r="H5" s="36"/>
    </row>
    <row r="6" spans="1:8" x14ac:dyDescent="0.25">
      <c r="A6" s="35"/>
      <c r="B6" s="35"/>
      <c r="C6" s="35"/>
      <c r="D6" s="35"/>
      <c r="E6" s="35"/>
      <c r="F6" s="35"/>
      <c r="G6" s="35"/>
      <c r="H6" s="36"/>
    </row>
    <row r="7" spans="1:8" x14ac:dyDescent="0.25">
      <c r="A7" s="33" t="s">
        <v>0</v>
      </c>
      <c r="B7" s="33" t="s">
        <v>2</v>
      </c>
      <c r="C7" s="33" t="s">
        <v>27</v>
      </c>
      <c r="D7" s="33" t="s">
        <v>17</v>
      </c>
      <c r="E7" s="33" t="s">
        <v>32</v>
      </c>
      <c r="F7" s="33" t="s">
        <v>29</v>
      </c>
      <c r="G7" s="33" t="s">
        <v>30</v>
      </c>
      <c r="H7" s="34" t="s">
        <v>77</v>
      </c>
    </row>
    <row r="8" spans="1:8" x14ac:dyDescent="0.25">
      <c r="A8" s="33" t="s">
        <v>49</v>
      </c>
      <c r="B8" s="33" t="s">
        <v>19</v>
      </c>
      <c r="C8" s="37">
        <f>209005/1024</f>
        <v>204.1064453125</v>
      </c>
      <c r="D8" s="15">
        <v>52251</v>
      </c>
      <c r="E8" s="15">
        <v>25085</v>
      </c>
      <c r="F8" s="15">
        <v>1297425</v>
      </c>
      <c r="G8" s="35">
        <v>1310720</v>
      </c>
      <c r="H8" s="36">
        <v>100</v>
      </c>
    </row>
    <row r="9" spans="1:8" x14ac:dyDescent="0.25">
      <c r="A9" s="33"/>
      <c r="B9" s="33" t="s">
        <v>23</v>
      </c>
      <c r="C9" s="37">
        <f>207433/1024</f>
        <v>202.5712890625</v>
      </c>
      <c r="D9" s="15">
        <v>51858</v>
      </c>
      <c r="E9" s="15">
        <v>25275</v>
      </c>
      <c r="F9" s="15">
        <v>1300484</v>
      </c>
      <c r="G9" s="35">
        <v>1310720</v>
      </c>
      <c r="H9" s="36">
        <f>D9/D8*100</f>
        <v>99.247861284951483</v>
      </c>
    </row>
    <row r="10" spans="1:8" x14ac:dyDescent="0.25">
      <c r="A10" s="33"/>
      <c r="B10" s="33" t="s">
        <v>21</v>
      </c>
      <c r="C10" s="37">
        <f>59089/1024</f>
        <v>57.7041015625</v>
      </c>
      <c r="D10" s="15">
        <v>14772</v>
      </c>
      <c r="E10" s="15">
        <v>88728</v>
      </c>
      <c r="F10" s="15">
        <v>1310105</v>
      </c>
      <c r="G10" s="35">
        <v>1310720</v>
      </c>
      <c r="H10" s="36">
        <f t="shared" ref="H10" si="0">D10/D9*100</f>
        <v>28.485479578849937</v>
      </c>
    </row>
    <row r="12" spans="1:8" x14ac:dyDescent="0.25">
      <c r="A12" s="35"/>
      <c r="B12" s="35"/>
      <c r="C12" s="35"/>
      <c r="D12" s="35"/>
      <c r="E12" s="35"/>
      <c r="F12" s="35"/>
      <c r="G12" s="35"/>
      <c r="H12" s="36"/>
    </row>
    <row r="13" spans="1:8" x14ac:dyDescent="0.25">
      <c r="A13" s="33" t="s">
        <v>0</v>
      </c>
      <c r="B13" s="33" t="s">
        <v>2</v>
      </c>
      <c r="C13" s="33" t="s">
        <v>27</v>
      </c>
      <c r="D13" s="33" t="s">
        <v>17</v>
      </c>
      <c r="E13" s="33" t="s">
        <v>32</v>
      </c>
      <c r="F13" s="33" t="s">
        <v>29</v>
      </c>
      <c r="G13" s="33" t="s">
        <v>30</v>
      </c>
      <c r="H13" s="34" t="s">
        <v>77</v>
      </c>
    </row>
    <row r="14" spans="1:8" x14ac:dyDescent="0.25">
      <c r="A14" s="33" t="s">
        <v>36</v>
      </c>
      <c r="B14" s="33" t="s">
        <v>19</v>
      </c>
      <c r="C14" s="15">
        <v>232181</v>
      </c>
      <c r="D14" s="15">
        <v>58045</v>
      </c>
      <c r="E14" s="15">
        <v>22581</v>
      </c>
      <c r="F14" s="38">
        <v>188984</v>
      </c>
      <c r="G14" s="35">
        <v>1310720</v>
      </c>
      <c r="H14" s="36">
        <v>100</v>
      </c>
    </row>
    <row r="15" spans="1:8" x14ac:dyDescent="0.25">
      <c r="A15" s="33"/>
      <c r="B15" s="33" t="s">
        <v>23</v>
      </c>
      <c r="C15" s="15">
        <v>223529</v>
      </c>
      <c r="D15" s="15">
        <v>55882</v>
      </c>
      <c r="E15" s="15">
        <v>23455</v>
      </c>
      <c r="F15" s="38">
        <v>183958</v>
      </c>
      <c r="G15" s="35">
        <v>1310720</v>
      </c>
      <c r="H15" s="36">
        <f>D15/D14*100</f>
        <v>96.273580842449817</v>
      </c>
    </row>
    <row r="16" spans="1:8" x14ac:dyDescent="0.25">
      <c r="A16" s="33"/>
      <c r="B16" s="33" t="s">
        <v>21</v>
      </c>
      <c r="C16" s="15">
        <v>342515</v>
      </c>
      <c r="D16" s="15">
        <v>85628</v>
      </c>
      <c r="E16" s="15">
        <v>15307</v>
      </c>
      <c r="F16" s="38">
        <v>243238</v>
      </c>
      <c r="G16" s="35">
        <v>1310720</v>
      </c>
      <c r="H16" s="36">
        <f>D16/D15*100</f>
        <v>153.23002040012886</v>
      </c>
    </row>
    <row r="17" spans="1:8" x14ac:dyDescent="0.25">
      <c r="A17" s="33"/>
      <c r="B17" s="35"/>
      <c r="C17" s="35"/>
      <c r="D17" s="35"/>
      <c r="E17" s="35"/>
      <c r="F17" s="35"/>
      <c r="G17" s="35"/>
      <c r="H17" s="36"/>
    </row>
    <row r="18" spans="1:8" x14ac:dyDescent="0.25">
      <c r="A18" s="33" t="s">
        <v>0</v>
      </c>
      <c r="B18" s="33" t="s">
        <v>2</v>
      </c>
      <c r="C18" s="33" t="s">
        <v>27</v>
      </c>
      <c r="D18" s="33" t="s">
        <v>17</v>
      </c>
      <c r="E18" s="33" t="s">
        <v>32</v>
      </c>
      <c r="F18" s="33" t="s">
        <v>29</v>
      </c>
      <c r="G18" s="33" t="s">
        <v>30</v>
      </c>
      <c r="H18" s="34" t="s">
        <v>77</v>
      </c>
    </row>
    <row r="19" spans="1:8" x14ac:dyDescent="0.25">
      <c r="A19" s="33" t="s">
        <v>50</v>
      </c>
      <c r="B19" s="33" t="s">
        <v>19</v>
      </c>
      <c r="C19" s="15">
        <v>141295</v>
      </c>
      <c r="D19" s="15">
        <v>35323</v>
      </c>
      <c r="E19" s="15">
        <v>37106</v>
      </c>
      <c r="F19" s="38">
        <v>1299506</v>
      </c>
      <c r="G19" s="35">
        <v>1310720</v>
      </c>
      <c r="H19" s="36">
        <v>100</v>
      </c>
    </row>
    <row r="20" spans="1:8" x14ac:dyDescent="0.25">
      <c r="A20" s="33"/>
      <c r="B20" s="33" t="s">
        <v>23</v>
      </c>
      <c r="C20" s="15">
        <v>141283</v>
      </c>
      <c r="D20" s="15">
        <v>35320</v>
      </c>
      <c r="E20" s="15">
        <v>37109</v>
      </c>
      <c r="F20" s="38">
        <v>1299676</v>
      </c>
      <c r="G20" s="35">
        <v>1310720</v>
      </c>
      <c r="H20" s="36">
        <f>D20/D19*100</f>
        <v>99.991506950145791</v>
      </c>
    </row>
    <row r="21" spans="1:8" x14ac:dyDescent="0.25">
      <c r="A21" s="33"/>
      <c r="B21" s="33" t="s">
        <v>21</v>
      </c>
      <c r="C21" s="15">
        <v>53513</v>
      </c>
      <c r="D21" s="15">
        <v>13378</v>
      </c>
      <c r="E21" s="15">
        <v>97974</v>
      </c>
      <c r="F21" s="38">
        <v>1310440</v>
      </c>
      <c r="G21" s="35">
        <v>1310720</v>
      </c>
      <c r="H21" s="36">
        <f>D21/D20*100</f>
        <v>37.876557191392976</v>
      </c>
    </row>
    <row r="22" spans="1:8" x14ac:dyDescent="0.25">
      <c r="A22" s="35"/>
      <c r="B22" s="33"/>
      <c r="C22" s="15"/>
      <c r="D22" s="15"/>
      <c r="E22" s="15"/>
      <c r="F22" s="38"/>
      <c r="G22" s="35"/>
      <c r="H22" s="36"/>
    </row>
    <row r="25" spans="1:8" x14ac:dyDescent="0.25">
      <c r="A25" s="33"/>
      <c r="B25" s="1" t="s">
        <v>78</v>
      </c>
      <c r="C25" s="1" t="s">
        <v>36</v>
      </c>
    </row>
    <row r="26" spans="1:8" x14ac:dyDescent="0.25">
      <c r="A26" s="33" t="s">
        <v>19</v>
      </c>
      <c r="B26" s="39">
        <v>100</v>
      </c>
      <c r="C26" s="39">
        <v>100</v>
      </c>
    </row>
    <row r="27" spans="1:8" x14ac:dyDescent="0.25">
      <c r="A27" s="33" t="s">
        <v>23</v>
      </c>
      <c r="B27" s="39">
        <v>98.071468950337376</v>
      </c>
      <c r="C27" s="39">
        <v>96.273580842449817</v>
      </c>
    </row>
    <row r="28" spans="1:8" x14ac:dyDescent="0.25">
      <c r="A28" s="33" t="s">
        <v>21</v>
      </c>
      <c r="B28" s="39">
        <v>100.18715292086104</v>
      </c>
      <c r="C28" s="39">
        <v>153.23002040012886</v>
      </c>
    </row>
    <row r="31" spans="1:8" x14ac:dyDescent="0.25">
      <c r="B31" s="1" t="s">
        <v>49</v>
      </c>
      <c r="C31" s="1" t="s">
        <v>50</v>
      </c>
    </row>
    <row r="32" spans="1:8" x14ac:dyDescent="0.25">
      <c r="A32" s="33" t="s">
        <v>19</v>
      </c>
      <c r="B32" s="39">
        <v>100</v>
      </c>
      <c r="C32" s="39">
        <v>100</v>
      </c>
    </row>
    <row r="33" spans="1:9" x14ac:dyDescent="0.25">
      <c r="A33" s="33" t="s">
        <v>23</v>
      </c>
      <c r="B33" s="39">
        <v>99.247861284951483</v>
      </c>
      <c r="C33" s="39">
        <v>99.991506950145791</v>
      </c>
    </row>
    <row r="34" spans="1:9" x14ac:dyDescent="0.25">
      <c r="A34" s="33" t="s">
        <v>21</v>
      </c>
      <c r="B34" s="39">
        <v>28.485479578849937</v>
      </c>
      <c r="C34" s="39">
        <v>37.876557191392976</v>
      </c>
    </row>
    <row r="37" spans="1:9" x14ac:dyDescent="0.25">
      <c r="A37" s="3" t="s">
        <v>0</v>
      </c>
      <c r="B37" s="3"/>
      <c r="C37" s="3" t="s">
        <v>3</v>
      </c>
      <c r="D37" s="3" t="s">
        <v>4</v>
      </c>
      <c r="E37" s="3" t="s">
        <v>10</v>
      </c>
      <c r="F37" s="3" t="s">
        <v>6</v>
      </c>
      <c r="G37" s="3" t="s">
        <v>8</v>
      </c>
      <c r="H37" s="3" t="s">
        <v>11</v>
      </c>
      <c r="I37" s="3" t="s">
        <v>12</v>
      </c>
    </row>
    <row r="38" spans="1:9" x14ac:dyDescent="0.25">
      <c r="A38" s="77" t="s">
        <v>73</v>
      </c>
      <c r="B38" s="3" t="s">
        <v>19</v>
      </c>
      <c r="C38" s="3" t="s">
        <v>20</v>
      </c>
      <c r="D38" s="15">
        <v>3.56</v>
      </c>
      <c r="E38" s="15">
        <v>0</v>
      </c>
      <c r="F38" s="15">
        <v>24.59</v>
      </c>
      <c r="G38" s="15">
        <v>0.85</v>
      </c>
      <c r="H38" s="15">
        <v>66.959999999999994</v>
      </c>
      <c r="I38" s="15">
        <v>4</v>
      </c>
    </row>
    <row r="39" spans="1:9" x14ac:dyDescent="0.25">
      <c r="A39" s="77"/>
      <c r="B39" s="40" t="s">
        <v>23</v>
      </c>
      <c r="C39" s="41" t="s">
        <v>20</v>
      </c>
      <c r="D39" s="42">
        <v>7.0000000000000007E-2</v>
      </c>
      <c r="E39" s="42">
        <v>0</v>
      </c>
      <c r="F39" s="42">
        <v>0.19</v>
      </c>
      <c r="G39" s="42">
        <v>0</v>
      </c>
      <c r="H39" s="42">
        <v>0</v>
      </c>
      <c r="I39" s="42">
        <v>99.74</v>
      </c>
    </row>
    <row r="40" spans="1:9" x14ac:dyDescent="0.25">
      <c r="A40" s="77"/>
      <c r="B40" s="40"/>
      <c r="C40" s="41" t="s">
        <v>22</v>
      </c>
      <c r="D40" s="42">
        <v>98.96</v>
      </c>
      <c r="E40" s="42">
        <v>98.96</v>
      </c>
      <c r="F40" s="42">
        <v>1.04</v>
      </c>
      <c r="G40" s="42">
        <v>0</v>
      </c>
      <c r="H40" s="42">
        <v>0</v>
      </c>
      <c r="I40" s="42">
        <v>0</v>
      </c>
    </row>
    <row r="41" spans="1:9" x14ac:dyDescent="0.25">
      <c r="A41" s="77"/>
      <c r="B41" s="33" t="s">
        <v>21</v>
      </c>
      <c r="C41" s="3" t="s">
        <v>20</v>
      </c>
      <c r="D41" s="15">
        <v>0.08</v>
      </c>
      <c r="E41" s="15">
        <v>0</v>
      </c>
      <c r="F41" s="15">
        <v>3.33</v>
      </c>
      <c r="G41" s="15">
        <v>0</v>
      </c>
      <c r="H41" s="15">
        <v>0</v>
      </c>
      <c r="I41" s="15">
        <v>96.58</v>
      </c>
    </row>
    <row r="42" spans="1:9" x14ac:dyDescent="0.25">
      <c r="A42" s="77"/>
      <c r="B42" s="33"/>
      <c r="C42" s="3" t="s">
        <v>22</v>
      </c>
      <c r="D42" s="15">
        <v>81.790000000000006</v>
      </c>
      <c r="E42" s="15">
        <v>78.62</v>
      </c>
      <c r="F42" s="15">
        <v>15.96</v>
      </c>
      <c r="G42" s="15">
        <v>2.25</v>
      </c>
      <c r="H42" s="15">
        <v>0</v>
      </c>
      <c r="I42" s="15">
        <v>0</v>
      </c>
    </row>
    <row r="43" spans="1:9" x14ac:dyDescent="0.25">
      <c r="A43" s="15"/>
      <c r="B43" s="15"/>
      <c r="C43" s="15"/>
      <c r="D43" s="15"/>
      <c r="E43" s="15"/>
      <c r="F43" s="15"/>
      <c r="G43" s="15"/>
      <c r="H43" s="15"/>
      <c r="I43" s="15"/>
    </row>
    <row r="44" spans="1:9" x14ac:dyDescent="0.25">
      <c r="A44" s="15"/>
      <c r="B44" s="15"/>
      <c r="C44" s="15"/>
      <c r="D44" s="15"/>
      <c r="E44" s="15"/>
      <c r="F44" s="15"/>
      <c r="G44" s="15"/>
      <c r="H44" s="15"/>
      <c r="I44" s="15"/>
    </row>
    <row r="45" spans="1:9" x14ac:dyDescent="0.25">
      <c r="A45" s="3" t="s">
        <v>0</v>
      </c>
      <c r="B45" s="3" t="s">
        <v>79</v>
      </c>
      <c r="C45" s="3" t="s">
        <v>3</v>
      </c>
      <c r="D45" s="3" t="s">
        <v>4</v>
      </c>
      <c r="E45" s="3" t="s">
        <v>10</v>
      </c>
      <c r="F45" s="3" t="s">
        <v>6</v>
      </c>
      <c r="G45" s="3" t="s">
        <v>8</v>
      </c>
      <c r="H45" s="3" t="s">
        <v>11</v>
      </c>
      <c r="I45" s="3" t="s">
        <v>12</v>
      </c>
    </row>
    <row r="46" spans="1:9" x14ac:dyDescent="0.25">
      <c r="A46" s="33" t="s">
        <v>74</v>
      </c>
      <c r="B46" s="3" t="s">
        <v>19</v>
      </c>
      <c r="C46" s="3" t="s">
        <v>20</v>
      </c>
      <c r="D46" s="15">
        <v>14.04</v>
      </c>
      <c r="E46" s="15">
        <v>0</v>
      </c>
      <c r="F46" s="15">
        <v>37.729999999999997</v>
      </c>
      <c r="G46" s="15">
        <v>32.69</v>
      </c>
      <c r="H46" s="15">
        <v>2.31</v>
      </c>
      <c r="I46" s="15">
        <v>13.23</v>
      </c>
    </row>
    <row r="47" spans="1:9" x14ac:dyDescent="0.25">
      <c r="A47" s="33"/>
      <c r="B47" s="40" t="s">
        <v>23</v>
      </c>
      <c r="C47" s="41" t="s">
        <v>20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100</v>
      </c>
    </row>
    <row r="48" spans="1:9" x14ac:dyDescent="0.25">
      <c r="A48" s="33"/>
      <c r="B48" s="40"/>
      <c r="C48" s="41" t="s">
        <v>22</v>
      </c>
      <c r="D48" s="42">
        <v>90.15</v>
      </c>
      <c r="E48" s="42">
        <v>90.15</v>
      </c>
      <c r="F48" s="42">
        <v>9.85</v>
      </c>
      <c r="G48" s="42">
        <v>0</v>
      </c>
      <c r="H48" s="42">
        <v>0</v>
      </c>
      <c r="I48" s="42">
        <v>0</v>
      </c>
    </row>
    <row r="49" spans="1:9" x14ac:dyDescent="0.25">
      <c r="A49" s="33"/>
      <c r="B49" s="33" t="s">
        <v>21</v>
      </c>
      <c r="C49" s="3" t="s">
        <v>20</v>
      </c>
      <c r="D49" s="15">
        <v>0.01</v>
      </c>
      <c r="E49" s="15">
        <v>0</v>
      </c>
      <c r="F49" s="15">
        <v>0.01</v>
      </c>
      <c r="G49" s="15">
        <v>0</v>
      </c>
      <c r="H49" s="15">
        <v>0.01</v>
      </c>
      <c r="I49" s="15">
        <v>99.97</v>
      </c>
    </row>
    <row r="50" spans="1:9" x14ac:dyDescent="0.25">
      <c r="A50" s="33"/>
      <c r="B50" s="33"/>
      <c r="C50" s="3" t="s">
        <v>22</v>
      </c>
      <c r="D50" s="15">
        <v>42.93</v>
      </c>
      <c r="E50" s="15">
        <v>24.98</v>
      </c>
      <c r="F50" s="15">
        <v>45.06</v>
      </c>
      <c r="G50" s="15">
        <v>12.01</v>
      </c>
      <c r="H50" s="15">
        <v>0</v>
      </c>
      <c r="I50" s="15">
        <v>0</v>
      </c>
    </row>
    <row r="51" spans="1:9" x14ac:dyDescent="0.25">
      <c r="A51" s="15"/>
      <c r="B51" s="33"/>
      <c r="C51" s="3"/>
      <c r="D51" s="15"/>
      <c r="E51" s="15"/>
      <c r="F51" s="15"/>
      <c r="G51" s="15"/>
      <c r="H51" s="15"/>
      <c r="I51" s="15"/>
    </row>
    <row r="52" spans="1:9" x14ac:dyDescent="0.25">
      <c r="A52" s="15"/>
      <c r="B52" s="33"/>
      <c r="C52" s="3"/>
      <c r="D52" s="15"/>
      <c r="E52" s="15"/>
      <c r="F52" s="15"/>
      <c r="G52" s="15"/>
      <c r="H52" s="15"/>
      <c r="I52" s="15"/>
    </row>
    <row r="53" spans="1:9" x14ac:dyDescent="0.25">
      <c r="A53" s="15"/>
      <c r="B53" s="33"/>
      <c r="C53" s="3"/>
      <c r="D53" s="15"/>
      <c r="E53" s="15"/>
      <c r="F53" s="15"/>
      <c r="G53" s="15"/>
      <c r="H53" s="15"/>
      <c r="I53" s="15"/>
    </row>
    <row r="54" spans="1:9" x14ac:dyDescent="0.25">
      <c r="A54" s="15"/>
      <c r="B54" s="15"/>
      <c r="C54" s="15"/>
      <c r="D54" s="15"/>
      <c r="E54" s="15"/>
      <c r="F54" s="15"/>
      <c r="G54" s="15"/>
      <c r="H54" s="15"/>
      <c r="I54" s="15"/>
    </row>
    <row r="55" spans="1:9" x14ac:dyDescent="0.25">
      <c r="A55" s="3" t="s">
        <v>0</v>
      </c>
      <c r="B55" s="3" t="s">
        <v>36</v>
      </c>
      <c r="C55" s="3" t="s">
        <v>3</v>
      </c>
      <c r="D55" s="3" t="s">
        <v>4</v>
      </c>
      <c r="E55" s="3" t="s">
        <v>10</v>
      </c>
      <c r="F55" s="3" t="s">
        <v>6</v>
      </c>
      <c r="G55" s="3" t="s">
        <v>8</v>
      </c>
      <c r="H55" s="3" t="s">
        <v>11</v>
      </c>
      <c r="I55" s="3" t="s">
        <v>12</v>
      </c>
    </row>
    <row r="56" spans="1:9" x14ac:dyDescent="0.25">
      <c r="A56" s="33" t="s">
        <v>75</v>
      </c>
      <c r="B56" s="3" t="s">
        <v>19</v>
      </c>
      <c r="C56" s="3" t="s">
        <v>20</v>
      </c>
      <c r="D56" s="15">
        <v>5.92</v>
      </c>
      <c r="E56" s="15">
        <v>0</v>
      </c>
      <c r="F56" s="15">
        <v>23.62</v>
      </c>
      <c r="G56" s="15">
        <v>4.96</v>
      </c>
      <c r="H56" s="15">
        <v>60.71</v>
      </c>
      <c r="I56" s="15">
        <v>4.54</v>
      </c>
    </row>
    <row r="57" spans="1:9" x14ac:dyDescent="0.25">
      <c r="A57" s="33"/>
      <c r="B57" s="40" t="s">
        <v>23</v>
      </c>
      <c r="C57" s="41" t="s">
        <v>20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100</v>
      </c>
    </row>
    <row r="58" spans="1:9" x14ac:dyDescent="0.25">
      <c r="A58" s="33"/>
      <c r="B58" s="40"/>
      <c r="C58" s="41" t="s">
        <v>22</v>
      </c>
      <c r="D58" s="42">
        <v>98.21</v>
      </c>
      <c r="E58" s="42">
        <v>98.25</v>
      </c>
      <c r="F58" s="42">
        <v>1.79</v>
      </c>
      <c r="G58" s="42">
        <v>0</v>
      </c>
      <c r="H58" s="42">
        <v>0</v>
      </c>
      <c r="I58" s="42">
        <v>0</v>
      </c>
    </row>
    <row r="59" spans="1:9" x14ac:dyDescent="0.25">
      <c r="A59" s="33"/>
      <c r="B59" s="33" t="s">
        <v>21</v>
      </c>
      <c r="C59" s="3" t="s">
        <v>20</v>
      </c>
      <c r="D59" s="15">
        <v>0.12</v>
      </c>
      <c r="E59" s="15">
        <v>0</v>
      </c>
      <c r="F59" s="15">
        <v>6.94</v>
      </c>
      <c r="G59" s="15">
        <v>0.06</v>
      </c>
      <c r="H59" s="15">
        <v>56.12</v>
      </c>
      <c r="I59" s="15">
        <v>36.75</v>
      </c>
    </row>
    <row r="60" spans="1:9" x14ac:dyDescent="0.25">
      <c r="A60" s="33"/>
      <c r="B60" s="33"/>
      <c r="C60" s="3" t="s">
        <v>22</v>
      </c>
      <c r="D60" s="15">
        <v>68.25</v>
      </c>
      <c r="E60" s="15">
        <v>60.75</v>
      </c>
      <c r="F60" s="15">
        <v>19.38</v>
      </c>
      <c r="G60" s="15">
        <v>12.38</v>
      </c>
      <c r="H60" s="15">
        <v>0</v>
      </c>
      <c r="I60" s="15">
        <v>0</v>
      </c>
    </row>
    <row r="61" spans="1:9" x14ac:dyDescent="0.25">
      <c r="A61" s="15"/>
      <c r="B61" s="15"/>
      <c r="C61" s="15"/>
      <c r="D61" s="15"/>
      <c r="E61" s="15"/>
      <c r="F61" s="15"/>
      <c r="G61" s="15"/>
      <c r="H61" s="15"/>
      <c r="I61" s="15"/>
    </row>
    <row r="62" spans="1:9" x14ac:dyDescent="0.25">
      <c r="A62" s="15"/>
      <c r="B62" s="15"/>
      <c r="C62" s="15"/>
      <c r="D62" s="15"/>
      <c r="E62" s="15"/>
      <c r="F62" s="15"/>
      <c r="G62" s="15"/>
      <c r="H62" s="15"/>
      <c r="I62" s="15"/>
    </row>
    <row r="63" spans="1:9" x14ac:dyDescent="0.25">
      <c r="A63" s="3" t="s">
        <v>0</v>
      </c>
      <c r="B63" s="3" t="s">
        <v>50</v>
      </c>
      <c r="C63" s="3" t="s">
        <v>3</v>
      </c>
      <c r="D63" s="3" t="s">
        <v>4</v>
      </c>
      <c r="E63" s="3" t="s">
        <v>10</v>
      </c>
      <c r="F63" s="3" t="s">
        <v>6</v>
      </c>
      <c r="G63" s="3" t="s">
        <v>8</v>
      </c>
      <c r="H63" s="3" t="s">
        <v>11</v>
      </c>
      <c r="I63" s="3" t="s">
        <v>12</v>
      </c>
    </row>
    <row r="64" spans="1:9" x14ac:dyDescent="0.25">
      <c r="A64" s="33" t="s">
        <v>76</v>
      </c>
      <c r="B64" s="3" t="s">
        <v>19</v>
      </c>
      <c r="C64" s="3" t="s">
        <v>20</v>
      </c>
      <c r="D64" s="15">
        <v>9.34</v>
      </c>
      <c r="E64" s="15">
        <v>0</v>
      </c>
      <c r="F64" s="15">
        <v>28.37</v>
      </c>
      <c r="G64" s="15">
        <v>20.39</v>
      </c>
      <c r="H64" s="15">
        <v>1.92</v>
      </c>
      <c r="I64" s="15">
        <v>40.049999999999997</v>
      </c>
    </row>
    <row r="65" spans="1:13" x14ac:dyDescent="0.25">
      <c r="A65" s="33"/>
      <c r="B65" s="40" t="s">
        <v>23</v>
      </c>
      <c r="C65" s="41" t="s">
        <v>20</v>
      </c>
      <c r="D65" s="42">
        <v>0.03</v>
      </c>
      <c r="E65" s="42">
        <v>0</v>
      </c>
      <c r="F65" s="42">
        <v>0.03</v>
      </c>
      <c r="G65" s="42">
        <v>0</v>
      </c>
      <c r="H65" s="42">
        <v>0.03</v>
      </c>
      <c r="I65" s="42">
        <v>99.92</v>
      </c>
    </row>
    <row r="66" spans="1:13" x14ac:dyDescent="0.25">
      <c r="A66" s="33"/>
      <c r="B66" s="40"/>
      <c r="C66" s="41" t="s">
        <v>22</v>
      </c>
      <c r="D66" s="42">
        <v>92.55</v>
      </c>
      <c r="E66" s="42">
        <v>92.55</v>
      </c>
      <c r="F66" s="42">
        <v>7.45</v>
      </c>
      <c r="G66" s="42">
        <v>0</v>
      </c>
      <c r="H66" s="42">
        <v>0</v>
      </c>
      <c r="I66" s="42">
        <v>0</v>
      </c>
    </row>
    <row r="67" spans="1:13" x14ac:dyDescent="0.25">
      <c r="A67" s="33"/>
      <c r="B67" s="33" t="s">
        <v>21</v>
      </c>
      <c r="C67" s="3" t="s">
        <v>20</v>
      </c>
      <c r="D67" s="15">
        <v>0.04</v>
      </c>
      <c r="E67" s="15">
        <v>0</v>
      </c>
      <c r="F67" s="15">
        <v>0.05</v>
      </c>
      <c r="G67" s="15">
        <v>0</v>
      </c>
      <c r="H67" s="15">
        <v>0.02</v>
      </c>
      <c r="I67" s="15">
        <v>99.89</v>
      </c>
    </row>
    <row r="68" spans="1:13" x14ac:dyDescent="0.25">
      <c r="A68" s="33"/>
      <c r="C68" s="3" t="s">
        <v>22</v>
      </c>
      <c r="D68" s="15">
        <v>41.89</v>
      </c>
      <c r="E68" s="15">
        <v>25.81</v>
      </c>
      <c r="F68" s="15">
        <v>45.96</v>
      </c>
      <c r="G68" s="15">
        <v>12.15</v>
      </c>
      <c r="H68" s="15">
        <v>0</v>
      </c>
      <c r="I68" s="15">
        <v>0</v>
      </c>
    </row>
    <row r="69" spans="1:13" x14ac:dyDescent="0.25">
      <c r="A69" s="15"/>
      <c r="B69" s="35"/>
      <c r="C69" s="33"/>
      <c r="D69" s="3"/>
      <c r="E69" s="15"/>
      <c r="F69" s="15"/>
      <c r="G69" s="15"/>
      <c r="H69" s="15"/>
      <c r="I69" s="15"/>
      <c r="J69" s="15"/>
      <c r="K69" s="15"/>
      <c r="L69" s="15"/>
      <c r="M69" s="15"/>
    </row>
    <row r="70" spans="1:13" x14ac:dyDescent="0.25">
      <c r="A70" s="15"/>
      <c r="B70" s="35"/>
      <c r="C70" s="33"/>
      <c r="D70" s="3"/>
      <c r="E70" s="15"/>
      <c r="F70" s="15"/>
      <c r="G70" s="15"/>
      <c r="H70" s="15"/>
      <c r="I70" s="15"/>
      <c r="J70" s="15"/>
      <c r="K70" s="15"/>
      <c r="L70" s="15"/>
      <c r="M70" s="15"/>
    </row>
    <row r="71" spans="1:13" x14ac:dyDescent="0.25">
      <c r="B71" s="1" t="s">
        <v>21</v>
      </c>
      <c r="C71" s="33" t="s">
        <v>27</v>
      </c>
      <c r="D71" s="33" t="s">
        <v>17</v>
      </c>
      <c r="E71" s="33" t="s">
        <v>32</v>
      </c>
      <c r="F71" s="33" t="s">
        <v>29</v>
      </c>
      <c r="G71" s="33" t="s">
        <v>30</v>
      </c>
    </row>
    <row r="72" spans="1:13" x14ac:dyDescent="0.25">
      <c r="A72" s="13" t="s">
        <v>73</v>
      </c>
      <c r="B72" s="33" t="s">
        <v>35</v>
      </c>
      <c r="C72" s="15">
        <v>1590.6</v>
      </c>
      <c r="D72" s="15">
        <v>407182</v>
      </c>
      <c r="E72" s="15">
        <v>3219</v>
      </c>
      <c r="F72" s="15">
        <v>40971</v>
      </c>
      <c r="G72" s="35">
        <v>1310720</v>
      </c>
    </row>
    <row r="73" spans="1:13" x14ac:dyDescent="0.25">
      <c r="A73" s="13" t="s">
        <v>80</v>
      </c>
      <c r="B73" s="33" t="s">
        <v>36</v>
      </c>
      <c r="C73" s="15">
        <v>212168</v>
      </c>
      <c r="D73" s="15">
        <v>53041</v>
      </c>
      <c r="E73" s="15">
        <v>24711</v>
      </c>
      <c r="F73" s="38">
        <v>181854</v>
      </c>
      <c r="G73" s="35">
        <v>1310720</v>
      </c>
    </row>
    <row r="75" spans="1:13" x14ac:dyDescent="0.25">
      <c r="C75" s="33" t="s">
        <v>21</v>
      </c>
      <c r="D75" s="3" t="s">
        <v>3</v>
      </c>
      <c r="E75" s="3" t="s">
        <v>4</v>
      </c>
      <c r="F75" s="3" t="s">
        <v>10</v>
      </c>
      <c r="G75" s="3" t="s">
        <v>6</v>
      </c>
      <c r="H75" s="3" t="s">
        <v>7</v>
      </c>
      <c r="I75" s="3" t="s">
        <v>8</v>
      </c>
      <c r="J75" s="3" t="s">
        <v>11</v>
      </c>
      <c r="K75" s="3" t="s">
        <v>12</v>
      </c>
    </row>
    <row r="76" spans="1:13" x14ac:dyDescent="0.25">
      <c r="A76" s="15"/>
      <c r="B76" s="15"/>
      <c r="D76" s="3" t="s">
        <v>20</v>
      </c>
      <c r="E76" s="15">
        <v>0.11</v>
      </c>
      <c r="F76" s="15">
        <v>0</v>
      </c>
      <c r="G76" s="15">
        <v>0.19</v>
      </c>
      <c r="H76" s="15">
        <v>0</v>
      </c>
      <c r="I76" s="15">
        <v>0</v>
      </c>
      <c r="J76" s="15">
        <v>0</v>
      </c>
      <c r="K76" s="15">
        <v>99.7</v>
      </c>
    </row>
    <row r="77" spans="1:13" x14ac:dyDescent="0.25">
      <c r="A77" s="15"/>
      <c r="B77" s="15"/>
      <c r="C77" s="33"/>
      <c r="D77" s="3" t="s">
        <v>22</v>
      </c>
      <c r="E77" s="15">
        <v>91.3</v>
      </c>
      <c r="F77" s="15">
        <v>88.78</v>
      </c>
      <c r="G77" s="15">
        <v>6.96</v>
      </c>
      <c r="H77" s="15">
        <v>0</v>
      </c>
      <c r="I77" s="15">
        <v>1.74</v>
      </c>
      <c r="J77" s="15">
        <v>0</v>
      </c>
      <c r="K77" s="15">
        <v>0</v>
      </c>
    </row>
    <row r="78" spans="1:13" x14ac:dyDescent="0.25">
      <c r="C78" s="33"/>
      <c r="D78" s="3" t="s">
        <v>20</v>
      </c>
      <c r="E78" s="15">
        <v>0.19</v>
      </c>
      <c r="F78" s="15">
        <v>0</v>
      </c>
      <c r="G78" s="15">
        <v>0.23</v>
      </c>
      <c r="H78" s="15">
        <v>0</v>
      </c>
      <c r="I78" s="15">
        <v>0</v>
      </c>
      <c r="J78" s="15">
        <v>0</v>
      </c>
      <c r="K78" s="15">
        <v>99.58</v>
      </c>
    </row>
    <row r="79" spans="1:13" x14ac:dyDescent="0.25">
      <c r="C79" s="33"/>
      <c r="D79" s="3" t="s">
        <v>22</v>
      </c>
      <c r="E79" s="15">
        <v>65.349999999999994</v>
      </c>
      <c r="F79" s="15">
        <v>60.73</v>
      </c>
      <c r="G79" s="15">
        <v>21.27</v>
      </c>
      <c r="H79" s="15">
        <v>0</v>
      </c>
      <c r="I79" s="15">
        <v>13.38</v>
      </c>
      <c r="J79" s="15">
        <v>0</v>
      </c>
      <c r="K79" s="15">
        <v>0</v>
      </c>
    </row>
    <row r="82" spans="1:10" x14ac:dyDescent="0.25">
      <c r="A82" s="13" t="s">
        <v>81</v>
      </c>
    </row>
    <row r="83" spans="1:10" x14ac:dyDescent="0.25">
      <c r="B83" s="13" t="s">
        <v>81</v>
      </c>
      <c r="D83" s="13" t="s">
        <v>82</v>
      </c>
    </row>
    <row r="84" spans="1:10" x14ac:dyDescent="0.25">
      <c r="A84" s="13" t="s">
        <v>40</v>
      </c>
      <c r="B84" s="13">
        <v>56.02</v>
      </c>
      <c r="C84" s="16">
        <v>4481.6000000000004</v>
      </c>
      <c r="D84" s="13">
        <v>1.02</v>
      </c>
      <c r="E84" s="16">
        <v>1441.0866000000001</v>
      </c>
      <c r="I84" s="13" t="s">
        <v>81</v>
      </c>
      <c r="J84" s="13" t="s">
        <v>82</v>
      </c>
    </row>
    <row r="85" spans="1:10" x14ac:dyDescent="0.25">
      <c r="A85" s="13" t="s">
        <v>41</v>
      </c>
      <c r="B85" s="13">
        <v>36.549999999999997</v>
      </c>
      <c r="C85" s="16">
        <v>2924</v>
      </c>
      <c r="D85" s="13">
        <v>92.19</v>
      </c>
      <c r="E85" s="16">
        <v>130248.7977</v>
      </c>
      <c r="H85" s="13" t="s">
        <v>40</v>
      </c>
      <c r="I85" s="16">
        <v>4481.6000000000004</v>
      </c>
      <c r="J85" s="16">
        <v>1441.0866000000001</v>
      </c>
    </row>
    <row r="86" spans="1:10" x14ac:dyDescent="0.25">
      <c r="A86" s="13" t="s">
        <v>42</v>
      </c>
      <c r="B86" s="13">
        <v>4.09</v>
      </c>
      <c r="C86" s="16">
        <v>327.2</v>
      </c>
      <c r="D86" s="13">
        <v>0.19</v>
      </c>
      <c r="E86" s="16">
        <v>268.43770000000001</v>
      </c>
      <c r="H86" s="13" t="s">
        <v>41</v>
      </c>
      <c r="I86" s="16">
        <v>2924</v>
      </c>
      <c r="J86" s="16">
        <v>130248.7977</v>
      </c>
    </row>
    <row r="87" spans="1:10" x14ac:dyDescent="0.25">
      <c r="A87" s="13" t="s">
        <v>43</v>
      </c>
      <c r="B87" s="13">
        <v>2.54</v>
      </c>
      <c r="C87" s="16">
        <v>203.2</v>
      </c>
      <c r="D87" s="13">
        <v>0</v>
      </c>
      <c r="E87" s="16">
        <v>0</v>
      </c>
      <c r="H87" s="13" t="s">
        <v>42</v>
      </c>
      <c r="I87" s="16">
        <v>327.2</v>
      </c>
      <c r="J87" s="16">
        <v>268.43770000000001</v>
      </c>
    </row>
    <row r="88" spans="1:10" x14ac:dyDescent="0.25">
      <c r="A88" s="13" t="s">
        <v>44</v>
      </c>
      <c r="B88" s="13">
        <v>0.42</v>
      </c>
      <c r="C88" s="16">
        <v>33.6</v>
      </c>
      <c r="D88" s="13">
        <v>0.02</v>
      </c>
      <c r="E88" s="16">
        <v>28.256599999999999</v>
      </c>
      <c r="H88" s="13" t="s">
        <v>43</v>
      </c>
      <c r="I88" s="16">
        <v>203.2</v>
      </c>
      <c r="J88" s="16">
        <v>0</v>
      </c>
    </row>
    <row r="89" spans="1:10" x14ac:dyDescent="0.25">
      <c r="A89" s="13" t="s">
        <v>45</v>
      </c>
      <c r="B89" s="13">
        <v>0.06</v>
      </c>
      <c r="C89" s="16">
        <v>4.8</v>
      </c>
      <c r="D89" s="13">
        <v>0</v>
      </c>
      <c r="E89" s="16">
        <v>0</v>
      </c>
      <c r="H89" s="13" t="s">
        <v>44</v>
      </c>
      <c r="I89" s="16">
        <v>33.6</v>
      </c>
      <c r="J89" s="16">
        <v>28.256599999999999</v>
      </c>
    </row>
    <row r="90" spans="1:10" x14ac:dyDescent="0.25">
      <c r="A90" s="13" t="s">
        <v>46</v>
      </c>
      <c r="B90" s="13">
        <v>0.05</v>
      </c>
      <c r="C90" s="16">
        <v>4</v>
      </c>
      <c r="D90" s="13">
        <v>0</v>
      </c>
      <c r="E90" s="16">
        <v>0</v>
      </c>
      <c r="H90" s="13" t="s">
        <v>45</v>
      </c>
      <c r="I90" s="16">
        <v>4.8</v>
      </c>
      <c r="J90" s="16">
        <v>0</v>
      </c>
    </row>
    <row r="91" spans="1:10" x14ac:dyDescent="0.25">
      <c r="A91" s="13" t="s">
        <v>47</v>
      </c>
      <c r="B91" s="13">
        <v>0.01</v>
      </c>
      <c r="C91" s="16">
        <v>0.8</v>
      </c>
      <c r="D91" s="13">
        <v>0.01</v>
      </c>
      <c r="E91" s="16">
        <v>14.128299999999999</v>
      </c>
      <c r="H91" s="13" t="s">
        <v>46</v>
      </c>
      <c r="I91" s="16">
        <v>4</v>
      </c>
      <c r="J91" s="16">
        <v>0</v>
      </c>
    </row>
    <row r="92" spans="1:10" x14ac:dyDescent="0.25">
      <c r="A92" s="13" t="s">
        <v>48</v>
      </c>
      <c r="B92" s="13">
        <v>99.740000000000009</v>
      </c>
      <c r="C92" s="13">
        <v>8000</v>
      </c>
      <c r="D92" s="13">
        <v>90.23</v>
      </c>
      <c r="E92" s="13">
        <v>23000</v>
      </c>
      <c r="H92" s="13" t="s">
        <v>47</v>
      </c>
      <c r="I92" s="16">
        <v>0.8</v>
      </c>
      <c r="J92" s="16">
        <v>14.128299999999999</v>
      </c>
    </row>
    <row r="93" spans="1:10" x14ac:dyDescent="0.25">
      <c r="H93" s="13" t="s">
        <v>48</v>
      </c>
      <c r="I93" s="13">
        <v>8000</v>
      </c>
      <c r="J93" s="13">
        <v>23000</v>
      </c>
    </row>
    <row r="96" spans="1:10" x14ac:dyDescent="0.25">
      <c r="B96" s="13" t="s">
        <v>80</v>
      </c>
      <c r="D96" s="13" t="s">
        <v>83</v>
      </c>
    </row>
    <row r="97" spans="1:10" x14ac:dyDescent="0.25">
      <c r="A97" s="13" t="s">
        <v>41</v>
      </c>
      <c r="B97" s="13">
        <v>89.36</v>
      </c>
      <c r="C97" s="16">
        <v>15191.2</v>
      </c>
      <c r="D97" s="13">
        <v>91.46</v>
      </c>
      <c r="E97" s="16">
        <v>26523.4</v>
      </c>
      <c r="I97" s="13" t="s">
        <v>80</v>
      </c>
      <c r="J97" s="13" t="s">
        <v>84</v>
      </c>
    </row>
    <row r="98" spans="1:10" x14ac:dyDescent="0.25">
      <c r="A98" s="13" t="s">
        <v>40</v>
      </c>
      <c r="B98" s="13">
        <v>9.0399999999999991</v>
      </c>
      <c r="C98" s="16">
        <v>1536.8</v>
      </c>
      <c r="D98" s="13">
        <v>3.09</v>
      </c>
      <c r="E98" s="16">
        <v>896.1</v>
      </c>
      <c r="H98" s="13" t="s">
        <v>41</v>
      </c>
      <c r="I98" s="16">
        <v>15191.2</v>
      </c>
      <c r="J98" s="16">
        <v>26523.4</v>
      </c>
    </row>
    <row r="99" spans="1:10" x14ac:dyDescent="0.25">
      <c r="A99" s="13" t="s">
        <v>42</v>
      </c>
      <c r="B99" s="13">
        <v>1.59</v>
      </c>
      <c r="C99" s="16">
        <v>270.3</v>
      </c>
      <c r="D99" s="13">
        <v>0.38</v>
      </c>
      <c r="E99" s="16">
        <v>110.2</v>
      </c>
      <c r="H99" s="13" t="s">
        <v>40</v>
      </c>
      <c r="I99" s="16">
        <v>1536.8</v>
      </c>
      <c r="J99" s="16">
        <v>896.1</v>
      </c>
    </row>
    <row r="100" spans="1:10" x14ac:dyDescent="0.25">
      <c r="A100" s="13" t="s">
        <v>43</v>
      </c>
      <c r="B100" s="13">
        <v>0.69</v>
      </c>
      <c r="C100" s="16">
        <v>117.3</v>
      </c>
      <c r="D100" s="13">
        <v>0.01</v>
      </c>
      <c r="E100" s="16">
        <v>2.9</v>
      </c>
      <c r="H100" s="13" t="s">
        <v>42</v>
      </c>
      <c r="I100" s="16">
        <v>270.3</v>
      </c>
      <c r="J100" s="16">
        <v>110.2</v>
      </c>
    </row>
    <row r="101" spans="1:10" x14ac:dyDescent="0.25">
      <c r="A101" s="13" t="s">
        <v>44</v>
      </c>
      <c r="B101" s="13">
        <v>0.18</v>
      </c>
      <c r="C101" s="16">
        <v>30.6</v>
      </c>
      <c r="D101" s="13">
        <v>0.05</v>
      </c>
      <c r="E101" s="16">
        <v>14.5</v>
      </c>
      <c r="H101" s="13" t="s">
        <v>43</v>
      </c>
      <c r="I101" s="16">
        <v>117.3</v>
      </c>
      <c r="J101" s="16">
        <v>2.9</v>
      </c>
    </row>
    <row r="102" spans="1:10" x14ac:dyDescent="0.25">
      <c r="A102" s="13" t="s">
        <v>47</v>
      </c>
      <c r="B102" s="13">
        <v>0.01</v>
      </c>
      <c r="C102" s="16">
        <v>1.7</v>
      </c>
      <c r="D102" s="13">
        <v>0</v>
      </c>
      <c r="E102" s="16">
        <v>0</v>
      </c>
      <c r="H102" s="13" t="s">
        <v>44</v>
      </c>
      <c r="I102" s="16">
        <v>30.6</v>
      </c>
      <c r="J102" s="16">
        <v>14.5</v>
      </c>
    </row>
    <row r="103" spans="1:10" x14ac:dyDescent="0.25">
      <c r="A103" s="13" t="s">
        <v>45</v>
      </c>
      <c r="B103" s="13">
        <v>0</v>
      </c>
      <c r="C103" s="16">
        <v>0</v>
      </c>
      <c r="D103" s="13">
        <v>0</v>
      </c>
      <c r="E103" s="16">
        <v>0</v>
      </c>
      <c r="H103" s="13" t="s">
        <v>47</v>
      </c>
      <c r="I103" s="16">
        <v>1.7</v>
      </c>
      <c r="J103" s="16">
        <v>0</v>
      </c>
    </row>
    <row r="104" spans="1:10" x14ac:dyDescent="0.25">
      <c r="A104" s="13" t="s">
        <v>46</v>
      </c>
      <c r="B104" s="13">
        <v>0</v>
      </c>
      <c r="C104" s="16">
        <v>0</v>
      </c>
      <c r="D104" s="13">
        <v>0</v>
      </c>
      <c r="E104" s="16">
        <v>0</v>
      </c>
      <c r="H104" s="13" t="s">
        <v>45</v>
      </c>
      <c r="I104" s="16">
        <v>0</v>
      </c>
      <c r="J104" s="16">
        <v>0</v>
      </c>
    </row>
    <row r="105" spans="1:10" x14ac:dyDescent="0.25">
      <c r="A105" s="13" t="s">
        <v>48</v>
      </c>
      <c r="B105" s="13">
        <v>100.87000000000002</v>
      </c>
      <c r="C105" s="13">
        <v>17000</v>
      </c>
      <c r="D105" s="13">
        <v>94.99</v>
      </c>
      <c r="E105" s="13">
        <v>29000</v>
      </c>
      <c r="H105" s="13" t="s">
        <v>46</v>
      </c>
      <c r="I105" s="16">
        <v>0</v>
      </c>
      <c r="J105" s="16">
        <v>0</v>
      </c>
    </row>
    <row r="106" spans="1:10" x14ac:dyDescent="0.25">
      <c r="H106" s="13" t="s">
        <v>48</v>
      </c>
      <c r="I106" s="13">
        <v>17000</v>
      </c>
      <c r="J106" s="13">
        <v>29000</v>
      </c>
    </row>
    <row r="110" spans="1:10" x14ac:dyDescent="0.25">
      <c r="A110" s="13" t="s">
        <v>45</v>
      </c>
    </row>
    <row r="111" spans="1:10" x14ac:dyDescent="0.25">
      <c r="A111" s="13" t="s">
        <v>43</v>
      </c>
    </row>
    <row r="112" spans="1:10" x14ac:dyDescent="0.25">
      <c r="A112" s="13" t="s">
        <v>41</v>
      </c>
    </row>
    <row r="113" spans="1:1" x14ac:dyDescent="0.25">
      <c r="A113" s="13" t="s">
        <v>44</v>
      </c>
    </row>
    <row r="114" spans="1:1" x14ac:dyDescent="0.25">
      <c r="A114" s="13" t="s">
        <v>46</v>
      </c>
    </row>
    <row r="115" spans="1:1" x14ac:dyDescent="0.25">
      <c r="A115" s="13" t="s">
        <v>40</v>
      </c>
    </row>
    <row r="116" spans="1:1" x14ac:dyDescent="0.25">
      <c r="A116" s="13" t="s">
        <v>47</v>
      </c>
    </row>
    <row r="117" spans="1:1" x14ac:dyDescent="0.25">
      <c r="A117" s="13" t="s">
        <v>42</v>
      </c>
    </row>
    <row r="118" spans="1:1" x14ac:dyDescent="0.25">
      <c r="A118" s="13" t="s">
        <v>48</v>
      </c>
    </row>
  </sheetData>
  <sortState ref="A97:C104">
    <sortCondition descending="1" ref="B97"/>
  </sortState>
  <mergeCells count="1">
    <mergeCell ref="A38:A4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A63" zoomScaleNormal="100" workbookViewId="0">
      <selection activeCell="A86" sqref="A75:XFD86"/>
    </sheetView>
  </sheetViews>
  <sheetFormatPr defaultColWidth="7.625" defaultRowHeight="15.75" x14ac:dyDescent="0.25"/>
  <cols>
    <col min="1" max="1" width="8.625" bestFit="1" customWidth="1"/>
    <col min="2" max="2" width="10.875" bestFit="1" customWidth="1"/>
    <col min="3" max="3" width="131.125" bestFit="1" customWidth="1"/>
    <col min="4" max="4" width="79.625" bestFit="1" customWidth="1"/>
    <col min="5" max="5" width="75.875" bestFit="1" customWidth="1"/>
    <col min="6" max="6" width="8.875" bestFit="1" customWidth="1"/>
  </cols>
  <sheetData>
    <row r="1" spans="1:6" x14ac:dyDescent="0.25">
      <c r="A1" s="68" t="s">
        <v>85</v>
      </c>
      <c r="B1" s="68"/>
      <c r="C1" s="68" t="s">
        <v>86</v>
      </c>
      <c r="D1" s="68"/>
      <c r="E1" s="68" t="s">
        <v>87</v>
      </c>
      <c r="F1" s="68"/>
    </row>
    <row r="2" spans="1:6" x14ac:dyDescent="0.25">
      <c r="A2" s="10" t="s">
        <v>88</v>
      </c>
      <c r="B2" s="10" t="s">
        <v>89</v>
      </c>
      <c r="C2" s="10" t="s">
        <v>90</v>
      </c>
      <c r="D2" s="10" t="s">
        <v>91</v>
      </c>
      <c r="E2" s="10" t="s">
        <v>92</v>
      </c>
      <c r="F2" s="10">
        <v>1</v>
      </c>
    </row>
    <row r="3" spans="1:6" x14ac:dyDescent="0.25">
      <c r="A3" s="10" t="s">
        <v>93</v>
      </c>
      <c r="B3" s="10" t="s">
        <v>94</v>
      </c>
      <c r="C3" s="10" t="s">
        <v>95</v>
      </c>
      <c r="D3" s="10" t="s">
        <v>96</v>
      </c>
      <c r="E3" s="10" t="s">
        <v>95</v>
      </c>
      <c r="F3" s="10">
        <v>2</v>
      </c>
    </row>
    <row r="4" spans="1:6" x14ac:dyDescent="0.25">
      <c r="A4" s="10" t="s">
        <v>97</v>
      </c>
      <c r="B4" s="10" t="s">
        <v>98</v>
      </c>
      <c r="C4" s="10" t="s">
        <v>99</v>
      </c>
      <c r="D4" s="10" t="s">
        <v>99</v>
      </c>
      <c r="E4" s="10" t="s">
        <v>100</v>
      </c>
      <c r="F4" s="10" t="s">
        <v>101</v>
      </c>
    </row>
    <row r="5" spans="1:6" x14ac:dyDescent="0.25">
      <c r="A5" s="10" t="s">
        <v>102</v>
      </c>
      <c r="B5" s="10" t="s">
        <v>103</v>
      </c>
      <c r="C5" s="43" t="s">
        <v>104</v>
      </c>
      <c r="D5" s="43" t="s">
        <v>105</v>
      </c>
      <c r="E5" s="10" t="s">
        <v>99</v>
      </c>
      <c r="F5" s="10" t="s">
        <v>106</v>
      </c>
    </row>
    <row r="6" spans="1:6" x14ac:dyDescent="0.25">
      <c r="A6" s="10" t="s">
        <v>107</v>
      </c>
      <c r="B6" s="10" t="s">
        <v>89</v>
      </c>
      <c r="C6" s="43" t="s">
        <v>108</v>
      </c>
      <c r="D6" s="43" t="s">
        <v>105</v>
      </c>
      <c r="E6" s="10" t="s">
        <v>109</v>
      </c>
      <c r="F6" s="10" t="s">
        <v>110</v>
      </c>
    </row>
    <row r="7" spans="1:6" x14ac:dyDescent="0.25">
      <c r="A7" s="10" t="s">
        <v>99</v>
      </c>
      <c r="B7" s="10" t="s">
        <v>89</v>
      </c>
      <c r="C7" s="10" t="s">
        <v>111</v>
      </c>
      <c r="D7" s="10">
        <v>0</v>
      </c>
      <c r="E7" s="10" t="s">
        <v>112</v>
      </c>
      <c r="F7" s="10" t="s">
        <v>113</v>
      </c>
    </row>
    <row r="8" spans="1:6" x14ac:dyDescent="0.25">
      <c r="A8" s="10" t="s">
        <v>114</v>
      </c>
      <c r="B8" s="10" t="s">
        <v>89</v>
      </c>
      <c r="C8" s="10" t="s">
        <v>109</v>
      </c>
      <c r="D8" s="10" t="s">
        <v>115</v>
      </c>
      <c r="E8" s="10" t="s">
        <v>116</v>
      </c>
      <c r="F8" s="10">
        <v>1500</v>
      </c>
    </row>
    <row r="9" spans="1:6" x14ac:dyDescent="0.25">
      <c r="A9" s="10" t="s">
        <v>117</v>
      </c>
      <c r="B9" s="10" t="s">
        <v>89</v>
      </c>
      <c r="C9" s="10" t="s">
        <v>112</v>
      </c>
      <c r="D9" s="10" t="s">
        <v>113</v>
      </c>
      <c r="E9" s="10" t="s">
        <v>118</v>
      </c>
      <c r="F9" s="10" t="s">
        <v>113</v>
      </c>
    </row>
    <row r="10" spans="1:6" x14ac:dyDescent="0.25">
      <c r="A10" s="10" t="s">
        <v>119</v>
      </c>
      <c r="B10" s="10" t="s">
        <v>89</v>
      </c>
      <c r="C10" s="10" t="s">
        <v>116</v>
      </c>
      <c r="D10" s="10">
        <v>1500</v>
      </c>
      <c r="E10" s="10" t="s">
        <v>120</v>
      </c>
      <c r="F10" s="10" t="s">
        <v>131</v>
      </c>
    </row>
    <row r="11" spans="1:6" x14ac:dyDescent="0.25">
      <c r="A11" s="10" t="s">
        <v>122</v>
      </c>
      <c r="B11" s="10" t="s">
        <v>123</v>
      </c>
      <c r="C11" s="10" t="s">
        <v>124</v>
      </c>
      <c r="D11" s="10" t="s">
        <v>110</v>
      </c>
      <c r="E11" s="10" t="s">
        <v>132</v>
      </c>
      <c r="F11" s="10" t="s">
        <v>133</v>
      </c>
    </row>
    <row r="12" spans="1:6" x14ac:dyDescent="0.25">
      <c r="A12" s="10" t="s">
        <v>127</v>
      </c>
      <c r="B12" s="10" t="s">
        <v>128</v>
      </c>
      <c r="C12" s="10" t="s">
        <v>120</v>
      </c>
      <c r="D12" s="10" t="s">
        <v>131</v>
      </c>
      <c r="E12" s="10"/>
      <c r="F12" s="10"/>
    </row>
    <row r="13" spans="1:6" x14ac:dyDescent="0.25">
      <c r="A13" s="10"/>
      <c r="B13" s="10"/>
      <c r="C13" s="10" t="s">
        <v>132</v>
      </c>
      <c r="D13" s="10" t="s">
        <v>133</v>
      </c>
      <c r="E13" s="10"/>
      <c r="F13" s="10"/>
    </row>
    <row r="14" spans="1:6" x14ac:dyDescent="0.25">
      <c r="A14" s="10"/>
      <c r="B14" s="10"/>
      <c r="C14" s="10"/>
      <c r="D14" s="10"/>
      <c r="E14" s="10"/>
      <c r="F14" s="10"/>
    </row>
    <row r="15" spans="1:6" x14ac:dyDescent="0.25">
      <c r="A15" s="10"/>
      <c r="B15" s="10"/>
      <c r="C15" s="10" t="s">
        <v>86</v>
      </c>
      <c r="D15" s="10" t="s">
        <v>87</v>
      </c>
      <c r="E15" s="10" t="s">
        <v>134</v>
      </c>
      <c r="F15" s="43" t="s">
        <v>135</v>
      </c>
    </row>
    <row r="16" spans="1:6" x14ac:dyDescent="0.25">
      <c r="A16" s="44">
        <v>359</v>
      </c>
      <c r="B16" s="44" t="s">
        <v>86</v>
      </c>
      <c r="C16" s="44" t="s">
        <v>136</v>
      </c>
      <c r="D16" s="44" t="s">
        <v>137</v>
      </c>
      <c r="E16" s="44" t="s">
        <v>138</v>
      </c>
      <c r="F16" s="45">
        <v>5</v>
      </c>
    </row>
    <row r="17" spans="1:6" x14ac:dyDescent="0.25">
      <c r="A17" s="44">
        <v>360</v>
      </c>
      <c r="B17" s="44" t="s">
        <v>86</v>
      </c>
      <c r="C17" s="44" t="s">
        <v>136</v>
      </c>
      <c r="D17" s="44" t="s">
        <v>137</v>
      </c>
      <c r="E17" s="44" t="s">
        <v>139</v>
      </c>
      <c r="F17" s="45">
        <v>5</v>
      </c>
    </row>
    <row r="18" spans="1:6" x14ac:dyDescent="0.25">
      <c r="A18" s="44">
        <v>361</v>
      </c>
      <c r="B18" s="44" t="s">
        <v>140</v>
      </c>
      <c r="C18" s="44" t="s">
        <v>141</v>
      </c>
      <c r="D18" s="44" t="s">
        <v>142</v>
      </c>
      <c r="E18" s="44" t="s">
        <v>143</v>
      </c>
      <c r="F18" s="44">
        <v>5</v>
      </c>
    </row>
    <row r="19" spans="1:6" x14ac:dyDescent="0.25">
      <c r="A19" s="44">
        <v>362</v>
      </c>
      <c r="B19" s="44" t="s">
        <v>140</v>
      </c>
      <c r="C19" s="44" t="s">
        <v>141</v>
      </c>
      <c r="D19" s="44" t="s">
        <v>142</v>
      </c>
      <c r="E19" s="44" t="s">
        <v>144</v>
      </c>
      <c r="F19" s="44">
        <v>5</v>
      </c>
    </row>
    <row r="20" spans="1:6" x14ac:dyDescent="0.25">
      <c r="A20" s="44">
        <v>363</v>
      </c>
      <c r="B20" s="44" t="s">
        <v>86</v>
      </c>
      <c r="C20" s="44" t="s">
        <v>136</v>
      </c>
      <c r="D20" s="44" t="s">
        <v>137</v>
      </c>
      <c r="E20" s="44" t="s">
        <v>145</v>
      </c>
      <c r="F20" s="45">
        <v>5</v>
      </c>
    </row>
    <row r="21" spans="1:6" x14ac:dyDescent="0.25">
      <c r="A21" s="44">
        <v>364</v>
      </c>
      <c r="B21" s="44" t="s">
        <v>86</v>
      </c>
      <c r="C21" s="44" t="s">
        <v>136</v>
      </c>
      <c r="D21" s="44" t="s">
        <v>137</v>
      </c>
      <c r="E21" s="44" t="s">
        <v>146</v>
      </c>
      <c r="F21" s="45">
        <v>5</v>
      </c>
    </row>
    <row r="22" spans="1:6" x14ac:dyDescent="0.25">
      <c r="A22" s="44">
        <v>365</v>
      </c>
      <c r="B22" s="44" t="s">
        <v>140</v>
      </c>
      <c r="C22" s="44" t="s">
        <v>141</v>
      </c>
      <c r="D22" s="44" t="s">
        <v>142</v>
      </c>
      <c r="E22" s="44" t="s">
        <v>145</v>
      </c>
      <c r="F22" s="44">
        <v>5</v>
      </c>
    </row>
    <row r="23" spans="1:6" x14ac:dyDescent="0.25">
      <c r="A23" s="44">
        <v>366</v>
      </c>
      <c r="B23" s="44" t="s">
        <v>140</v>
      </c>
      <c r="C23" s="44" t="s">
        <v>141</v>
      </c>
      <c r="D23" s="44" t="s">
        <v>142</v>
      </c>
      <c r="E23" s="44" t="s">
        <v>146</v>
      </c>
      <c r="F23" s="44">
        <v>5</v>
      </c>
    </row>
    <row r="24" spans="1:6" x14ac:dyDescent="0.25">
      <c r="A24" s="46">
        <v>367</v>
      </c>
      <c r="B24" s="44" t="s">
        <v>140</v>
      </c>
      <c r="C24" s="44" t="s">
        <v>141</v>
      </c>
      <c r="D24" s="44" t="s">
        <v>142</v>
      </c>
      <c r="E24" s="44" t="s">
        <v>147</v>
      </c>
      <c r="F24" s="47">
        <v>1</v>
      </c>
    </row>
    <row r="25" spans="1:6" x14ac:dyDescent="0.25">
      <c r="A25" s="46">
        <v>368</v>
      </c>
      <c r="B25" s="44" t="s">
        <v>140</v>
      </c>
      <c r="C25" s="44" t="s">
        <v>141</v>
      </c>
      <c r="D25" s="44" t="s">
        <v>142</v>
      </c>
      <c r="E25" s="44" t="s">
        <v>147</v>
      </c>
      <c r="F25" s="47">
        <v>1</v>
      </c>
    </row>
    <row r="26" spans="1:6" x14ac:dyDescent="0.25">
      <c r="A26" s="46">
        <v>369</v>
      </c>
      <c r="B26" s="44" t="s">
        <v>140</v>
      </c>
      <c r="C26" s="44" t="s">
        <v>141</v>
      </c>
      <c r="D26" s="44" t="s">
        <v>142</v>
      </c>
      <c r="E26" s="44" t="s">
        <v>148</v>
      </c>
      <c r="F26" s="44">
        <v>1</v>
      </c>
    </row>
    <row r="27" spans="1:6" x14ac:dyDescent="0.25">
      <c r="A27" s="46">
        <v>370</v>
      </c>
      <c r="B27" s="44" t="s">
        <v>140</v>
      </c>
      <c r="C27" s="44" t="s">
        <v>141</v>
      </c>
      <c r="D27" s="44" t="s">
        <v>142</v>
      </c>
      <c r="E27" s="44" t="s">
        <v>149</v>
      </c>
      <c r="F27" s="44">
        <v>1</v>
      </c>
    </row>
    <row r="28" spans="1:6" x14ac:dyDescent="0.25">
      <c r="A28" s="46"/>
      <c r="B28" s="44"/>
      <c r="C28" s="44"/>
      <c r="D28" s="44"/>
      <c r="E28" s="44"/>
      <c r="F28" s="44"/>
    </row>
    <row r="29" spans="1:6" x14ac:dyDescent="0.25">
      <c r="A29" s="48">
        <v>371</v>
      </c>
      <c r="B29" s="47" t="s">
        <v>140</v>
      </c>
      <c r="C29" s="47" t="s">
        <v>141</v>
      </c>
      <c r="D29" s="47" t="s">
        <v>150</v>
      </c>
      <c r="E29" s="47" t="s">
        <v>145</v>
      </c>
      <c r="F29" s="47">
        <v>5</v>
      </c>
    </row>
    <row r="30" spans="1:6" x14ac:dyDescent="0.25">
      <c r="A30" s="48">
        <v>372</v>
      </c>
      <c r="B30" s="47" t="s">
        <v>140</v>
      </c>
      <c r="C30" s="47" t="s">
        <v>141</v>
      </c>
      <c r="D30" s="47" t="s">
        <v>150</v>
      </c>
      <c r="E30" s="47" t="s">
        <v>146</v>
      </c>
      <c r="F30" s="47">
        <v>5</v>
      </c>
    </row>
    <row r="31" spans="1:6" x14ac:dyDescent="0.25">
      <c r="A31" s="48">
        <v>373</v>
      </c>
      <c r="B31" s="47" t="s">
        <v>140</v>
      </c>
      <c r="C31" s="47" t="s">
        <v>141</v>
      </c>
      <c r="D31" s="47" t="s">
        <v>150</v>
      </c>
      <c r="E31" s="44" t="s">
        <v>147</v>
      </c>
      <c r="F31" s="47">
        <v>1</v>
      </c>
    </row>
    <row r="32" spans="1:6" x14ac:dyDescent="0.25">
      <c r="A32" s="48">
        <v>373</v>
      </c>
      <c r="B32" s="47" t="s">
        <v>140</v>
      </c>
      <c r="C32" s="47" t="s">
        <v>141</v>
      </c>
      <c r="D32" s="47" t="s">
        <v>150</v>
      </c>
      <c r="E32" s="44" t="s">
        <v>147</v>
      </c>
      <c r="F32" s="47">
        <v>1</v>
      </c>
    </row>
    <row r="33" spans="1:6" x14ac:dyDescent="0.25">
      <c r="A33" s="48">
        <v>375</v>
      </c>
      <c r="B33" s="47" t="s">
        <v>140</v>
      </c>
      <c r="C33" s="47" t="s">
        <v>141</v>
      </c>
      <c r="D33" s="47" t="s">
        <v>150</v>
      </c>
      <c r="E33" s="47" t="s">
        <v>148</v>
      </c>
      <c r="F33" s="47">
        <v>1</v>
      </c>
    </row>
    <row r="34" spans="1:6" x14ac:dyDescent="0.25">
      <c r="A34" s="48">
        <v>376</v>
      </c>
      <c r="B34" s="47" t="s">
        <v>140</v>
      </c>
      <c r="C34" s="47" t="s">
        <v>141</v>
      </c>
      <c r="D34" s="47" t="s">
        <v>150</v>
      </c>
      <c r="E34" s="47" t="s">
        <v>149</v>
      </c>
      <c r="F34" s="47">
        <v>1</v>
      </c>
    </row>
    <row r="35" spans="1:6" x14ac:dyDescent="0.25">
      <c r="A35" s="32"/>
      <c r="B35" s="32"/>
      <c r="C35" s="32"/>
      <c r="D35" s="32"/>
      <c r="E35" s="32"/>
    </row>
    <row r="36" spans="1:6" x14ac:dyDescent="0.25">
      <c r="A36" s="44">
        <v>377</v>
      </c>
      <c r="B36" s="44" t="s">
        <v>140</v>
      </c>
      <c r="C36" s="44" t="s">
        <v>151</v>
      </c>
      <c r="D36" s="44" t="s">
        <v>142</v>
      </c>
      <c r="E36" s="44" t="s">
        <v>143</v>
      </c>
      <c r="F36" s="44">
        <v>1</v>
      </c>
    </row>
    <row r="37" spans="1:6" x14ac:dyDescent="0.25">
      <c r="A37" s="44">
        <v>378</v>
      </c>
      <c r="B37" s="44" t="s">
        <v>140</v>
      </c>
      <c r="C37" s="44" t="s">
        <v>151</v>
      </c>
      <c r="D37" s="44" t="s">
        <v>142</v>
      </c>
      <c r="E37" s="44" t="s">
        <v>144</v>
      </c>
      <c r="F37" s="44">
        <v>1</v>
      </c>
    </row>
    <row r="38" spans="1:6" x14ac:dyDescent="0.25">
      <c r="A38" s="44">
        <v>379</v>
      </c>
      <c r="B38" s="44" t="s">
        <v>140</v>
      </c>
      <c r="C38" s="44" t="s">
        <v>151</v>
      </c>
      <c r="D38" s="44" t="s">
        <v>142</v>
      </c>
      <c r="E38" s="44" t="s">
        <v>145</v>
      </c>
      <c r="F38" s="44">
        <v>1</v>
      </c>
    </row>
    <row r="39" spans="1:6" x14ac:dyDescent="0.25">
      <c r="A39" s="44">
        <v>380</v>
      </c>
      <c r="B39" s="44" t="s">
        <v>140</v>
      </c>
      <c r="C39" s="44" t="s">
        <v>151</v>
      </c>
      <c r="D39" s="44" t="s">
        <v>142</v>
      </c>
      <c r="E39" s="44" t="s">
        <v>146</v>
      </c>
      <c r="F39" s="44">
        <v>1</v>
      </c>
    </row>
    <row r="40" spans="1:6" x14ac:dyDescent="0.25">
      <c r="A40" s="46">
        <v>381</v>
      </c>
      <c r="B40" s="44" t="s">
        <v>140</v>
      </c>
      <c r="C40" s="44" t="s">
        <v>151</v>
      </c>
      <c r="D40" s="44" t="s">
        <v>142</v>
      </c>
      <c r="E40" s="44" t="s">
        <v>147</v>
      </c>
      <c r="F40" s="47">
        <v>1</v>
      </c>
    </row>
    <row r="41" spans="1:6" x14ac:dyDescent="0.25">
      <c r="A41" s="46">
        <v>382</v>
      </c>
      <c r="B41" s="44" t="s">
        <v>140</v>
      </c>
      <c r="C41" s="44" t="s">
        <v>151</v>
      </c>
      <c r="D41" s="44" t="s">
        <v>142</v>
      </c>
      <c r="E41" s="44" t="s">
        <v>147</v>
      </c>
      <c r="F41" s="47">
        <v>1</v>
      </c>
    </row>
    <row r="42" spans="1:6" x14ac:dyDescent="0.25">
      <c r="A42" s="46">
        <v>383</v>
      </c>
      <c r="B42" s="44" t="s">
        <v>140</v>
      </c>
      <c r="C42" s="44" t="s">
        <v>151</v>
      </c>
      <c r="D42" s="44" t="s">
        <v>142</v>
      </c>
      <c r="E42" s="44" t="s">
        <v>148</v>
      </c>
      <c r="F42" s="44">
        <v>1</v>
      </c>
    </row>
    <row r="43" spans="1:6" x14ac:dyDescent="0.25">
      <c r="A43" s="46">
        <v>384</v>
      </c>
      <c r="B43" s="44" t="s">
        <v>140</v>
      </c>
      <c r="C43" s="44" t="s">
        <v>151</v>
      </c>
      <c r="D43" s="44" t="s">
        <v>142</v>
      </c>
      <c r="E43" s="44" t="s">
        <v>149</v>
      </c>
      <c r="F43" s="44">
        <v>1</v>
      </c>
    </row>
    <row r="44" spans="1:6" x14ac:dyDescent="0.25">
      <c r="A44" s="46"/>
      <c r="B44" s="44"/>
      <c r="C44" s="44"/>
      <c r="D44" s="44"/>
      <c r="E44" s="44"/>
      <c r="F44" s="44"/>
    </row>
    <row r="46" spans="1:6" x14ac:dyDescent="0.25">
      <c r="A46" s="68" t="s">
        <v>85</v>
      </c>
      <c r="B46" s="68"/>
      <c r="C46" s="68" t="s">
        <v>86</v>
      </c>
      <c r="D46" s="68"/>
      <c r="E46" s="68" t="s">
        <v>87</v>
      </c>
      <c r="F46" s="68"/>
    </row>
    <row r="47" spans="1:6" x14ac:dyDescent="0.25">
      <c r="A47" s="10" t="s">
        <v>88</v>
      </c>
      <c r="B47" s="10" t="s">
        <v>89</v>
      </c>
      <c r="C47" s="10" t="s">
        <v>90</v>
      </c>
      <c r="D47" s="10" t="s">
        <v>91</v>
      </c>
      <c r="E47" s="10" t="s">
        <v>92</v>
      </c>
      <c r="F47" s="10">
        <v>1</v>
      </c>
    </row>
    <row r="48" spans="1:6" x14ac:dyDescent="0.25">
      <c r="A48" s="10" t="s">
        <v>93</v>
      </c>
      <c r="B48" s="10" t="s">
        <v>94</v>
      </c>
      <c r="C48" s="10" t="s">
        <v>95</v>
      </c>
      <c r="D48" s="10" t="s">
        <v>96</v>
      </c>
      <c r="E48" s="10" t="s">
        <v>95</v>
      </c>
      <c r="F48" s="10">
        <v>2</v>
      </c>
    </row>
    <row r="49" spans="1:6" x14ac:dyDescent="0.25">
      <c r="A49" s="10" t="s">
        <v>97</v>
      </c>
      <c r="B49" s="10" t="s">
        <v>98</v>
      </c>
      <c r="C49" s="10" t="s">
        <v>99</v>
      </c>
      <c r="D49" s="10" t="s">
        <v>99</v>
      </c>
      <c r="E49" s="10" t="s">
        <v>100</v>
      </c>
      <c r="F49" s="10" t="s">
        <v>101</v>
      </c>
    </row>
    <row r="50" spans="1:6" x14ac:dyDescent="0.25">
      <c r="A50" s="10" t="s">
        <v>102</v>
      </c>
      <c r="B50" s="10" t="s">
        <v>103</v>
      </c>
      <c r="C50" s="43" t="s">
        <v>104</v>
      </c>
      <c r="D50" s="43" t="s">
        <v>105</v>
      </c>
      <c r="E50" s="10" t="s">
        <v>99</v>
      </c>
      <c r="F50" s="10" t="s">
        <v>106</v>
      </c>
    </row>
    <row r="51" spans="1:6" x14ac:dyDescent="0.25">
      <c r="A51" s="10" t="s">
        <v>107</v>
      </c>
      <c r="B51" s="10" t="s">
        <v>89</v>
      </c>
      <c r="C51" s="43" t="s">
        <v>108</v>
      </c>
      <c r="D51" s="43" t="s">
        <v>105</v>
      </c>
      <c r="E51" s="10" t="s">
        <v>109</v>
      </c>
      <c r="F51" s="10" t="s">
        <v>110</v>
      </c>
    </row>
    <row r="52" spans="1:6" x14ac:dyDescent="0.25">
      <c r="A52" s="10" t="s">
        <v>99</v>
      </c>
      <c r="B52" s="10" t="s">
        <v>89</v>
      </c>
      <c r="C52" s="10" t="s">
        <v>111</v>
      </c>
      <c r="D52" s="10">
        <v>0</v>
      </c>
      <c r="E52" s="10" t="s">
        <v>112</v>
      </c>
      <c r="F52" s="10" t="s">
        <v>113</v>
      </c>
    </row>
    <row r="53" spans="1:6" x14ac:dyDescent="0.25">
      <c r="A53" s="10" t="s">
        <v>114</v>
      </c>
      <c r="B53" s="10" t="s">
        <v>89</v>
      </c>
      <c r="C53" s="10" t="s">
        <v>109</v>
      </c>
      <c r="D53" s="10" t="s">
        <v>115</v>
      </c>
      <c r="E53" s="10" t="s">
        <v>116</v>
      </c>
      <c r="F53" s="10">
        <v>1500</v>
      </c>
    </row>
    <row r="54" spans="1:6" x14ac:dyDescent="0.25">
      <c r="A54" s="10" t="s">
        <v>117</v>
      </c>
      <c r="B54" s="10" t="s">
        <v>89</v>
      </c>
      <c r="C54" s="10" t="s">
        <v>112</v>
      </c>
      <c r="D54" s="10" t="s">
        <v>113</v>
      </c>
      <c r="E54" s="10" t="s">
        <v>118</v>
      </c>
      <c r="F54" s="10" t="s">
        <v>113</v>
      </c>
    </row>
    <row r="55" spans="1:6" x14ac:dyDescent="0.25">
      <c r="A55" s="10" t="s">
        <v>119</v>
      </c>
      <c r="B55" s="10" t="s">
        <v>89</v>
      </c>
      <c r="C55" s="10" t="s">
        <v>116</v>
      </c>
      <c r="D55" s="10">
        <v>1500</v>
      </c>
      <c r="E55" s="10" t="s">
        <v>120</v>
      </c>
      <c r="F55" s="10" t="s">
        <v>121</v>
      </c>
    </row>
    <row r="56" spans="1:6" x14ac:dyDescent="0.25">
      <c r="A56" s="10" t="s">
        <v>122</v>
      </c>
      <c r="B56" s="10" t="s">
        <v>123</v>
      </c>
      <c r="C56" s="10" t="s">
        <v>124</v>
      </c>
      <c r="D56" s="10" t="s">
        <v>110</v>
      </c>
      <c r="E56" s="10" t="s">
        <v>125</v>
      </c>
      <c r="F56" s="10" t="s">
        <v>126</v>
      </c>
    </row>
    <row r="57" spans="1:6" x14ac:dyDescent="0.25">
      <c r="A57" s="10" t="s">
        <v>127</v>
      </c>
      <c r="B57" s="10" t="s">
        <v>128</v>
      </c>
      <c r="C57" s="10" t="s">
        <v>120</v>
      </c>
      <c r="D57" s="10" t="s">
        <v>121</v>
      </c>
      <c r="E57" s="10" t="s">
        <v>129</v>
      </c>
      <c r="F57" s="10" t="s">
        <v>113</v>
      </c>
    </row>
    <row r="58" spans="1:6" x14ac:dyDescent="0.25">
      <c r="A58" s="10"/>
      <c r="B58" s="10"/>
      <c r="C58" s="10" t="s">
        <v>125</v>
      </c>
      <c r="D58" s="10" t="s">
        <v>126</v>
      </c>
      <c r="E58" s="10"/>
      <c r="F58" s="10"/>
    </row>
    <row r="59" spans="1:6" x14ac:dyDescent="0.25">
      <c r="C59" s="10" t="s">
        <v>130</v>
      </c>
      <c r="D59" s="10" t="s">
        <v>113</v>
      </c>
    </row>
    <row r="62" spans="1:6" x14ac:dyDescent="0.25">
      <c r="A62" s="10" t="s">
        <v>152</v>
      </c>
      <c r="B62" s="10" t="s">
        <v>153</v>
      </c>
      <c r="C62" s="10" t="s">
        <v>154</v>
      </c>
      <c r="D62" s="10" t="s">
        <v>155</v>
      </c>
      <c r="E62" s="10" t="s">
        <v>134</v>
      </c>
      <c r="F62" s="10" t="s">
        <v>135</v>
      </c>
    </row>
    <row r="63" spans="1:6" x14ac:dyDescent="0.25">
      <c r="A63" s="44">
        <v>385</v>
      </c>
      <c r="B63" s="44" t="s">
        <v>86</v>
      </c>
      <c r="C63" s="44" t="s">
        <v>156</v>
      </c>
      <c r="D63" s="44" t="s">
        <v>137</v>
      </c>
      <c r="E63" s="44" t="s">
        <v>157</v>
      </c>
      <c r="F63" s="44">
        <v>1</v>
      </c>
    </row>
    <row r="64" spans="1:6" x14ac:dyDescent="0.25">
      <c r="A64" s="44">
        <v>386</v>
      </c>
      <c r="B64" s="44" t="s">
        <v>86</v>
      </c>
      <c r="C64" s="44" t="s">
        <v>156</v>
      </c>
      <c r="D64" s="44" t="s">
        <v>137</v>
      </c>
      <c r="E64" s="44" t="s">
        <v>158</v>
      </c>
      <c r="F64" s="44">
        <v>1</v>
      </c>
    </row>
    <row r="65" spans="1:6" x14ac:dyDescent="0.25">
      <c r="A65" s="46">
        <v>387</v>
      </c>
      <c r="B65" s="44" t="s">
        <v>159</v>
      </c>
      <c r="C65" s="44" t="s">
        <v>160</v>
      </c>
      <c r="D65" s="44" t="s">
        <v>161</v>
      </c>
      <c r="E65" s="44" t="s">
        <v>157</v>
      </c>
      <c r="F65" s="23">
        <v>1</v>
      </c>
    </row>
    <row r="66" spans="1:6" x14ac:dyDescent="0.25">
      <c r="A66" s="46">
        <v>388</v>
      </c>
      <c r="B66" s="44" t="s">
        <v>159</v>
      </c>
      <c r="C66" s="44" t="s">
        <v>160</v>
      </c>
      <c r="D66" s="44" t="s">
        <v>161</v>
      </c>
      <c r="E66" s="44" t="s">
        <v>158</v>
      </c>
      <c r="F66" s="23">
        <v>1</v>
      </c>
    </row>
    <row r="67" spans="1:6" x14ac:dyDescent="0.25">
      <c r="A67" s="46">
        <v>389</v>
      </c>
      <c r="B67" t="s">
        <v>162</v>
      </c>
      <c r="C67" s="44" t="s">
        <v>160</v>
      </c>
      <c r="D67" s="44" t="s">
        <v>163</v>
      </c>
      <c r="E67" s="44" t="s">
        <v>157</v>
      </c>
      <c r="F67" s="23">
        <v>1</v>
      </c>
    </row>
    <row r="68" spans="1:6" x14ac:dyDescent="0.25">
      <c r="A68" s="46">
        <v>390</v>
      </c>
      <c r="B68" t="s">
        <v>162</v>
      </c>
      <c r="C68" s="44" t="s">
        <v>160</v>
      </c>
      <c r="D68" s="44" t="s">
        <v>163</v>
      </c>
      <c r="E68" s="44" t="s">
        <v>158</v>
      </c>
      <c r="F68" s="23">
        <v>1</v>
      </c>
    </row>
    <row r="69" spans="1:6" x14ac:dyDescent="0.25">
      <c r="A69" s="44">
        <v>391</v>
      </c>
      <c r="B69" s="44" t="s">
        <v>86</v>
      </c>
      <c r="C69" s="44" t="s">
        <v>164</v>
      </c>
      <c r="D69" s="44" t="s">
        <v>137</v>
      </c>
      <c r="E69" s="44" t="s">
        <v>157</v>
      </c>
      <c r="F69" s="44">
        <v>1</v>
      </c>
    </row>
    <row r="70" spans="1:6" x14ac:dyDescent="0.25">
      <c r="A70" s="44">
        <v>392</v>
      </c>
      <c r="B70" s="44" t="s">
        <v>86</v>
      </c>
      <c r="C70" s="44" t="s">
        <v>164</v>
      </c>
      <c r="D70" s="44" t="s">
        <v>137</v>
      </c>
      <c r="E70" s="44" t="s">
        <v>158</v>
      </c>
      <c r="F70" s="44">
        <v>1</v>
      </c>
    </row>
    <row r="71" spans="1:6" x14ac:dyDescent="0.25">
      <c r="A71" s="44">
        <v>393</v>
      </c>
      <c r="B71" s="44" t="s">
        <v>159</v>
      </c>
      <c r="C71" s="44" t="s">
        <v>165</v>
      </c>
      <c r="D71" s="44" t="s">
        <v>166</v>
      </c>
      <c r="E71" s="44" t="s">
        <v>157</v>
      </c>
      <c r="F71" s="23">
        <v>1</v>
      </c>
    </row>
    <row r="72" spans="1:6" x14ac:dyDescent="0.25">
      <c r="A72" s="44">
        <v>394</v>
      </c>
      <c r="B72" s="44" t="s">
        <v>159</v>
      </c>
      <c r="C72" s="44" t="s">
        <v>165</v>
      </c>
      <c r="D72" s="44" t="s">
        <v>166</v>
      </c>
      <c r="E72" s="44" t="s">
        <v>158</v>
      </c>
      <c r="F72" s="23">
        <v>1</v>
      </c>
    </row>
    <row r="73" spans="1:6" x14ac:dyDescent="0.25">
      <c r="A73" s="44">
        <v>395</v>
      </c>
      <c r="B73" t="s">
        <v>162</v>
      </c>
      <c r="C73" s="44" t="s">
        <v>165</v>
      </c>
      <c r="D73" s="44" t="s">
        <v>167</v>
      </c>
      <c r="E73" s="44" t="s">
        <v>157</v>
      </c>
      <c r="F73" s="23">
        <v>1</v>
      </c>
    </row>
    <row r="74" spans="1:6" x14ac:dyDescent="0.25">
      <c r="A74" s="44">
        <v>396</v>
      </c>
      <c r="B74" t="s">
        <v>162</v>
      </c>
      <c r="C74" s="44" t="s">
        <v>165</v>
      </c>
      <c r="D74" s="44" t="s">
        <v>167</v>
      </c>
      <c r="E74" s="44" t="s">
        <v>158</v>
      </c>
      <c r="F74" s="23">
        <v>1</v>
      </c>
    </row>
    <row r="75" spans="1:6" x14ac:dyDescent="0.25">
      <c r="A75" s="46">
        <v>397</v>
      </c>
      <c r="B75" s="44" t="s">
        <v>86</v>
      </c>
      <c r="C75" s="44" t="s">
        <v>168</v>
      </c>
      <c r="D75" s="44" t="s">
        <v>137</v>
      </c>
      <c r="E75" s="44" t="s">
        <v>157</v>
      </c>
      <c r="F75" s="44">
        <v>1</v>
      </c>
    </row>
    <row r="76" spans="1:6" x14ac:dyDescent="0.25">
      <c r="A76" s="46">
        <v>398</v>
      </c>
      <c r="B76" s="44" t="s">
        <v>86</v>
      </c>
      <c r="C76" s="44" t="s">
        <v>168</v>
      </c>
      <c r="D76" s="44" t="s">
        <v>137</v>
      </c>
      <c r="E76" s="44" t="s">
        <v>158</v>
      </c>
      <c r="F76" s="44">
        <v>1</v>
      </c>
    </row>
    <row r="77" spans="1:6" x14ac:dyDescent="0.25">
      <c r="A77" s="46">
        <v>399</v>
      </c>
      <c r="B77" s="44" t="s">
        <v>159</v>
      </c>
      <c r="C77" s="44" t="s">
        <v>169</v>
      </c>
      <c r="D77" s="44" t="s">
        <v>161</v>
      </c>
      <c r="E77" s="44" t="s">
        <v>157</v>
      </c>
      <c r="F77" s="23">
        <v>1</v>
      </c>
    </row>
    <row r="78" spans="1:6" x14ac:dyDescent="0.25">
      <c r="A78" s="46">
        <v>400</v>
      </c>
      <c r="B78" s="44" t="s">
        <v>159</v>
      </c>
      <c r="C78" s="44" t="s">
        <v>169</v>
      </c>
      <c r="D78" s="44" t="s">
        <v>161</v>
      </c>
      <c r="E78" s="44" t="s">
        <v>158</v>
      </c>
      <c r="F78" s="23">
        <v>1</v>
      </c>
    </row>
    <row r="79" spans="1:6" x14ac:dyDescent="0.25">
      <c r="A79" s="44">
        <v>401</v>
      </c>
      <c r="B79" t="s">
        <v>162</v>
      </c>
      <c r="C79" s="44" t="s">
        <v>169</v>
      </c>
      <c r="D79" s="44" t="s">
        <v>163</v>
      </c>
      <c r="E79" s="44" t="s">
        <v>157</v>
      </c>
      <c r="F79" s="23">
        <v>1</v>
      </c>
    </row>
    <row r="80" spans="1:6" x14ac:dyDescent="0.25">
      <c r="A80" s="44">
        <v>402</v>
      </c>
      <c r="B80" t="s">
        <v>162</v>
      </c>
      <c r="C80" s="44" t="s">
        <v>169</v>
      </c>
      <c r="D80" s="44" t="s">
        <v>163</v>
      </c>
      <c r="E80" s="44" t="s">
        <v>158</v>
      </c>
      <c r="F80" s="23">
        <v>1</v>
      </c>
    </row>
    <row r="81" spans="1:6" x14ac:dyDescent="0.25">
      <c r="A81" s="44">
        <v>403</v>
      </c>
      <c r="B81" s="44" t="s">
        <v>86</v>
      </c>
      <c r="C81" s="44" t="s">
        <v>170</v>
      </c>
      <c r="D81" s="44" t="s">
        <v>137</v>
      </c>
      <c r="E81" s="44" t="s">
        <v>157</v>
      </c>
      <c r="F81" s="44">
        <v>1</v>
      </c>
    </row>
    <row r="82" spans="1:6" x14ac:dyDescent="0.25">
      <c r="A82" s="44">
        <v>404</v>
      </c>
      <c r="B82" s="44" t="s">
        <v>86</v>
      </c>
      <c r="C82" s="44" t="s">
        <v>170</v>
      </c>
      <c r="D82" s="44" t="s">
        <v>137</v>
      </c>
      <c r="E82" s="44" t="s">
        <v>158</v>
      </c>
      <c r="F82" s="44">
        <v>1</v>
      </c>
    </row>
    <row r="83" spans="1:6" x14ac:dyDescent="0.25">
      <c r="A83" s="44">
        <v>405</v>
      </c>
      <c r="B83" s="44" t="s">
        <v>159</v>
      </c>
      <c r="C83" s="44" t="s">
        <v>171</v>
      </c>
      <c r="D83" s="44" t="s">
        <v>166</v>
      </c>
      <c r="E83" s="44" t="s">
        <v>157</v>
      </c>
      <c r="F83" s="23">
        <v>1</v>
      </c>
    </row>
    <row r="84" spans="1:6" x14ac:dyDescent="0.25">
      <c r="A84" s="44">
        <v>406</v>
      </c>
      <c r="B84" s="44" t="s">
        <v>159</v>
      </c>
      <c r="C84" s="44" t="s">
        <v>171</v>
      </c>
      <c r="D84" s="44" t="s">
        <v>166</v>
      </c>
      <c r="E84" s="44" t="s">
        <v>158</v>
      </c>
      <c r="F84" s="23">
        <v>1</v>
      </c>
    </row>
    <row r="85" spans="1:6" x14ac:dyDescent="0.25">
      <c r="A85" s="44">
        <v>407</v>
      </c>
      <c r="B85" t="s">
        <v>162</v>
      </c>
      <c r="C85" s="44" t="s">
        <v>171</v>
      </c>
      <c r="D85" s="44" t="s">
        <v>167</v>
      </c>
      <c r="E85" s="44" t="s">
        <v>157</v>
      </c>
      <c r="F85" s="23">
        <v>1</v>
      </c>
    </row>
    <row r="86" spans="1:6" x14ac:dyDescent="0.25">
      <c r="A86" s="44">
        <v>408</v>
      </c>
      <c r="B86" t="s">
        <v>162</v>
      </c>
      <c r="C86" s="44" t="s">
        <v>171</v>
      </c>
      <c r="D86" s="44" t="s">
        <v>167</v>
      </c>
      <c r="E86" s="44" t="s">
        <v>158</v>
      </c>
      <c r="F86" s="23">
        <v>1</v>
      </c>
    </row>
    <row r="87" spans="1:6" x14ac:dyDescent="0.25">
      <c r="A87" s="46">
        <v>409</v>
      </c>
      <c r="B87" s="44" t="s">
        <v>159</v>
      </c>
      <c r="C87" s="44" t="s">
        <v>169</v>
      </c>
      <c r="D87" s="44" t="s">
        <v>161</v>
      </c>
      <c r="E87" s="44" t="s">
        <v>172</v>
      </c>
      <c r="F87" s="23">
        <v>1</v>
      </c>
    </row>
    <row r="88" spans="1:6" x14ac:dyDescent="0.25">
      <c r="A88" s="46">
        <v>410</v>
      </c>
      <c r="B88" s="44" t="s">
        <v>159</v>
      </c>
      <c r="C88" s="44" t="s">
        <v>169</v>
      </c>
      <c r="D88" s="44" t="s">
        <v>161</v>
      </c>
      <c r="E88" s="44" t="s">
        <v>173</v>
      </c>
      <c r="F88" s="23">
        <v>1</v>
      </c>
    </row>
    <row r="89" spans="1:6" x14ac:dyDescent="0.25">
      <c r="A89" s="44">
        <v>411</v>
      </c>
      <c r="B89" s="44" t="s">
        <v>159</v>
      </c>
      <c r="C89" s="44" t="s">
        <v>171</v>
      </c>
      <c r="D89" s="44" t="s">
        <v>166</v>
      </c>
      <c r="E89" s="44" t="s">
        <v>172</v>
      </c>
      <c r="F89" s="23">
        <v>1</v>
      </c>
    </row>
    <row r="90" spans="1:6" x14ac:dyDescent="0.25">
      <c r="A90" s="44">
        <v>412</v>
      </c>
      <c r="B90" s="44" t="s">
        <v>159</v>
      </c>
      <c r="C90" s="44" t="s">
        <v>171</v>
      </c>
      <c r="D90" s="44" t="s">
        <v>166</v>
      </c>
      <c r="E90" s="44" t="s">
        <v>173</v>
      </c>
      <c r="F90" s="23">
        <v>1</v>
      </c>
    </row>
    <row r="91" spans="1:6" x14ac:dyDescent="0.25">
      <c r="A91" s="46">
        <v>413</v>
      </c>
      <c r="B91" s="44" t="s">
        <v>86</v>
      </c>
      <c r="C91" s="44" t="s">
        <v>174</v>
      </c>
      <c r="D91" s="44" t="s">
        <v>137</v>
      </c>
      <c r="E91" s="44" t="s">
        <v>157</v>
      </c>
      <c r="F91" s="44">
        <v>1</v>
      </c>
    </row>
    <row r="92" spans="1:6" x14ac:dyDescent="0.25">
      <c r="A92" s="46">
        <v>414</v>
      </c>
      <c r="B92" s="44" t="s">
        <v>86</v>
      </c>
      <c r="C92" s="44" t="s">
        <v>175</v>
      </c>
      <c r="D92" s="44" t="s">
        <v>137</v>
      </c>
      <c r="E92" s="44" t="s">
        <v>157</v>
      </c>
      <c r="F92" s="44">
        <v>1</v>
      </c>
    </row>
    <row r="93" spans="1:6" x14ac:dyDescent="0.25">
      <c r="A93" s="46">
        <v>415</v>
      </c>
      <c r="B93" s="44" t="s">
        <v>159</v>
      </c>
      <c r="C93" s="44" t="s">
        <v>176</v>
      </c>
      <c r="D93" s="44" t="s">
        <v>177</v>
      </c>
      <c r="E93" s="44" t="s">
        <v>157</v>
      </c>
      <c r="F93" s="23">
        <v>1</v>
      </c>
    </row>
    <row r="94" spans="1:6" x14ac:dyDescent="0.25">
      <c r="A94" s="46">
        <v>416</v>
      </c>
      <c r="B94" s="44" t="s">
        <v>159</v>
      </c>
      <c r="C94" s="44" t="s">
        <v>176</v>
      </c>
      <c r="D94" s="44" t="s">
        <v>178</v>
      </c>
      <c r="E94" s="44" t="s">
        <v>157</v>
      </c>
      <c r="F94" s="23">
        <v>1</v>
      </c>
    </row>
    <row r="95" spans="1:6" x14ac:dyDescent="0.25">
      <c r="A95" s="46">
        <v>417</v>
      </c>
      <c r="B95" t="s">
        <v>162</v>
      </c>
      <c r="C95" s="44" t="s">
        <v>176</v>
      </c>
      <c r="D95" s="44" t="s">
        <v>179</v>
      </c>
      <c r="E95" s="44" t="s">
        <v>157</v>
      </c>
      <c r="F95" s="23">
        <v>1</v>
      </c>
    </row>
    <row r="96" spans="1:6" x14ac:dyDescent="0.25">
      <c r="A96" s="46">
        <v>418</v>
      </c>
      <c r="B96" t="s">
        <v>162</v>
      </c>
      <c r="C96" s="44" t="s">
        <v>176</v>
      </c>
      <c r="D96" s="44" t="s">
        <v>180</v>
      </c>
      <c r="E96" s="44" t="s">
        <v>157</v>
      </c>
      <c r="F96" s="23">
        <v>1</v>
      </c>
    </row>
    <row r="97" spans="1:6" x14ac:dyDescent="0.25">
      <c r="A97" s="46">
        <v>419</v>
      </c>
      <c r="B97" s="44" t="s">
        <v>86</v>
      </c>
      <c r="C97" s="44" t="s">
        <v>174</v>
      </c>
      <c r="D97" s="44" t="s">
        <v>137</v>
      </c>
      <c r="E97" s="44" t="s">
        <v>158</v>
      </c>
      <c r="F97" s="44">
        <v>1</v>
      </c>
    </row>
    <row r="98" spans="1:6" x14ac:dyDescent="0.25">
      <c r="A98" s="46">
        <v>420</v>
      </c>
      <c r="B98" s="44" t="s">
        <v>86</v>
      </c>
      <c r="C98" s="44" t="s">
        <v>175</v>
      </c>
      <c r="D98" s="44" t="s">
        <v>137</v>
      </c>
      <c r="E98" s="44" t="s">
        <v>158</v>
      </c>
      <c r="F98" s="44">
        <v>1</v>
      </c>
    </row>
    <row r="99" spans="1:6" x14ac:dyDescent="0.25">
      <c r="A99" s="46">
        <v>421</v>
      </c>
      <c r="B99" s="44" t="s">
        <v>159</v>
      </c>
      <c r="C99" s="44" t="s">
        <v>181</v>
      </c>
      <c r="D99" s="44" t="s">
        <v>177</v>
      </c>
      <c r="E99" s="44" t="s">
        <v>158</v>
      </c>
      <c r="F99" s="23">
        <v>1</v>
      </c>
    </row>
    <row r="100" spans="1:6" x14ac:dyDescent="0.25">
      <c r="A100" s="46">
        <v>422</v>
      </c>
      <c r="B100" s="44" t="s">
        <v>159</v>
      </c>
      <c r="C100" s="44" t="s">
        <v>182</v>
      </c>
      <c r="D100" s="44" t="s">
        <v>178</v>
      </c>
      <c r="E100" s="44" t="s">
        <v>158</v>
      </c>
      <c r="F100" s="23">
        <v>1</v>
      </c>
    </row>
    <row r="101" spans="1:6" x14ac:dyDescent="0.25">
      <c r="A101" s="46">
        <v>423</v>
      </c>
      <c r="B101" t="s">
        <v>162</v>
      </c>
      <c r="C101" s="44" t="s">
        <v>181</v>
      </c>
      <c r="D101" s="44" t="s">
        <v>179</v>
      </c>
      <c r="E101" s="44" t="s">
        <v>158</v>
      </c>
      <c r="F101" s="23">
        <v>1</v>
      </c>
    </row>
    <row r="102" spans="1:6" x14ac:dyDescent="0.25">
      <c r="A102" s="46">
        <v>424</v>
      </c>
      <c r="B102" t="s">
        <v>162</v>
      </c>
      <c r="C102" s="44" t="s">
        <v>182</v>
      </c>
      <c r="D102" s="44" t="s">
        <v>180</v>
      </c>
      <c r="E102" s="44" t="s">
        <v>158</v>
      </c>
      <c r="F102" s="23">
        <v>1</v>
      </c>
    </row>
    <row r="103" spans="1:6" x14ac:dyDescent="0.25">
      <c r="A103" s="46">
        <v>425</v>
      </c>
      <c r="B103" t="s">
        <v>162</v>
      </c>
      <c r="C103" s="44" t="s">
        <v>182</v>
      </c>
      <c r="D103" s="44" t="s">
        <v>179</v>
      </c>
      <c r="E103" s="44" t="s">
        <v>158</v>
      </c>
      <c r="F103" s="23">
        <v>1</v>
      </c>
    </row>
    <row r="104" spans="1:6" x14ac:dyDescent="0.25">
      <c r="A104" s="46">
        <v>426</v>
      </c>
      <c r="B104" s="44" t="s">
        <v>159</v>
      </c>
      <c r="C104" s="44" t="s">
        <v>181</v>
      </c>
      <c r="D104" s="44" t="s">
        <v>177</v>
      </c>
      <c r="E104" s="44" t="s">
        <v>172</v>
      </c>
      <c r="F104" s="23">
        <v>1</v>
      </c>
    </row>
    <row r="105" spans="1:6" x14ac:dyDescent="0.25">
      <c r="A105" s="46">
        <v>427</v>
      </c>
      <c r="B105" s="44" t="s">
        <v>159</v>
      </c>
      <c r="C105" s="44" t="s">
        <v>182</v>
      </c>
      <c r="D105" s="44" t="s">
        <v>178</v>
      </c>
      <c r="E105" s="44" t="s">
        <v>172</v>
      </c>
      <c r="F105" s="23">
        <v>1</v>
      </c>
    </row>
    <row r="106" spans="1:6" x14ac:dyDescent="0.25">
      <c r="A106" s="46">
        <v>428</v>
      </c>
      <c r="B106" s="44" t="s">
        <v>159</v>
      </c>
      <c r="C106" s="44" t="s">
        <v>181</v>
      </c>
      <c r="D106" s="44" t="s">
        <v>177</v>
      </c>
      <c r="E106" s="44" t="s">
        <v>173</v>
      </c>
      <c r="F106" s="23">
        <v>1</v>
      </c>
    </row>
    <row r="107" spans="1:6" x14ac:dyDescent="0.25">
      <c r="A107" s="46">
        <v>429</v>
      </c>
      <c r="B107" s="44" t="s">
        <v>159</v>
      </c>
      <c r="C107" s="44" t="s">
        <v>182</v>
      </c>
      <c r="D107" s="44" t="s">
        <v>178</v>
      </c>
      <c r="E107" s="44" t="s">
        <v>173</v>
      </c>
      <c r="F107" s="23">
        <v>1</v>
      </c>
    </row>
    <row r="108" spans="1:6" x14ac:dyDescent="0.25">
      <c r="A108" s="46">
        <v>430</v>
      </c>
      <c r="B108" s="44" t="s">
        <v>86</v>
      </c>
      <c r="C108" s="44" t="s">
        <v>183</v>
      </c>
      <c r="D108" s="44" t="s">
        <v>137</v>
      </c>
      <c r="E108" s="44" t="s">
        <v>157</v>
      </c>
      <c r="F108" s="44">
        <v>1</v>
      </c>
    </row>
    <row r="109" spans="1:6" x14ac:dyDescent="0.25">
      <c r="A109" s="46">
        <v>431</v>
      </c>
      <c r="B109" s="44" t="s">
        <v>86</v>
      </c>
      <c r="C109" s="44" t="s">
        <v>184</v>
      </c>
      <c r="D109" s="44" t="s">
        <v>137</v>
      </c>
      <c r="E109" s="44" t="s">
        <v>157</v>
      </c>
      <c r="F109" s="44">
        <v>1</v>
      </c>
    </row>
    <row r="110" spans="1:6" x14ac:dyDescent="0.25">
      <c r="A110" s="46">
        <v>432</v>
      </c>
      <c r="B110" s="44" t="s">
        <v>159</v>
      </c>
      <c r="C110" s="44" t="s">
        <v>185</v>
      </c>
      <c r="D110" s="44" t="s">
        <v>186</v>
      </c>
      <c r="E110" s="44" t="s">
        <v>157</v>
      </c>
      <c r="F110" s="23">
        <v>1</v>
      </c>
    </row>
    <row r="111" spans="1:6" x14ac:dyDescent="0.25">
      <c r="A111" s="46">
        <v>433</v>
      </c>
      <c r="B111" s="44" t="s">
        <v>159</v>
      </c>
      <c r="C111" s="44" t="s">
        <v>187</v>
      </c>
      <c r="D111" s="44" t="s">
        <v>188</v>
      </c>
      <c r="E111" s="44" t="s">
        <v>157</v>
      </c>
      <c r="F111" s="23">
        <v>1</v>
      </c>
    </row>
    <row r="112" spans="1:6" x14ac:dyDescent="0.25">
      <c r="A112" s="46">
        <v>434</v>
      </c>
      <c r="B112" t="s">
        <v>162</v>
      </c>
      <c r="C112" s="44" t="s">
        <v>185</v>
      </c>
      <c r="D112" s="44" t="s">
        <v>189</v>
      </c>
      <c r="E112" s="44" t="s">
        <v>157</v>
      </c>
      <c r="F112" s="23">
        <v>1</v>
      </c>
    </row>
    <row r="113" spans="1:6" x14ac:dyDescent="0.25">
      <c r="A113" s="46">
        <v>435</v>
      </c>
      <c r="B113" t="s">
        <v>162</v>
      </c>
      <c r="C113" s="44" t="s">
        <v>187</v>
      </c>
      <c r="D113" s="44" t="s">
        <v>190</v>
      </c>
      <c r="E113" s="44" t="s">
        <v>157</v>
      </c>
      <c r="F113" s="23">
        <v>1</v>
      </c>
    </row>
    <row r="114" spans="1:6" x14ac:dyDescent="0.25">
      <c r="A114" s="46">
        <v>436</v>
      </c>
      <c r="B114" s="44" t="s">
        <v>86</v>
      </c>
      <c r="C114" s="44" t="s">
        <v>183</v>
      </c>
      <c r="D114" s="44" t="s">
        <v>137</v>
      </c>
      <c r="E114" s="44" t="s">
        <v>158</v>
      </c>
      <c r="F114" s="44">
        <v>1</v>
      </c>
    </row>
    <row r="115" spans="1:6" x14ac:dyDescent="0.25">
      <c r="A115" s="46">
        <v>437</v>
      </c>
      <c r="B115" s="44" t="s">
        <v>86</v>
      </c>
      <c r="C115" s="44" t="s">
        <v>184</v>
      </c>
      <c r="D115" s="44" t="s">
        <v>137</v>
      </c>
      <c r="E115" s="44" t="s">
        <v>158</v>
      </c>
      <c r="F115" s="44">
        <v>1</v>
      </c>
    </row>
    <row r="116" spans="1:6" x14ac:dyDescent="0.25">
      <c r="A116" s="46">
        <v>438</v>
      </c>
      <c r="B116" s="44" t="s">
        <v>159</v>
      </c>
      <c r="C116" s="44" t="s">
        <v>191</v>
      </c>
      <c r="D116" s="44" t="s">
        <v>186</v>
      </c>
      <c r="E116" s="44" t="s">
        <v>158</v>
      </c>
      <c r="F116" s="23">
        <v>1</v>
      </c>
    </row>
    <row r="117" spans="1:6" x14ac:dyDescent="0.25">
      <c r="A117" s="46">
        <v>439</v>
      </c>
      <c r="B117" s="44" t="s">
        <v>159</v>
      </c>
      <c r="C117" s="44" t="s">
        <v>187</v>
      </c>
      <c r="D117" s="44" t="s">
        <v>188</v>
      </c>
      <c r="E117" s="44" t="s">
        <v>158</v>
      </c>
      <c r="F117" s="23">
        <v>1</v>
      </c>
    </row>
    <row r="118" spans="1:6" x14ac:dyDescent="0.25">
      <c r="A118" s="46">
        <v>440</v>
      </c>
      <c r="B118" t="s">
        <v>162</v>
      </c>
      <c r="C118" s="44" t="s">
        <v>191</v>
      </c>
      <c r="D118" s="44" t="s">
        <v>189</v>
      </c>
      <c r="E118" s="44" t="s">
        <v>158</v>
      </c>
      <c r="F118" s="23">
        <v>1</v>
      </c>
    </row>
    <row r="119" spans="1:6" x14ac:dyDescent="0.25">
      <c r="A119" s="46">
        <v>441</v>
      </c>
      <c r="B119" t="s">
        <v>162</v>
      </c>
      <c r="C119" s="44" t="s">
        <v>187</v>
      </c>
      <c r="D119" s="44" t="s">
        <v>190</v>
      </c>
      <c r="E119" s="44" t="s">
        <v>158</v>
      </c>
      <c r="F119" s="23">
        <v>1</v>
      </c>
    </row>
    <row r="120" spans="1:6" x14ac:dyDescent="0.25">
      <c r="A120" s="46">
        <v>442</v>
      </c>
      <c r="B120" t="s">
        <v>162</v>
      </c>
      <c r="C120" s="44" t="s">
        <v>187</v>
      </c>
      <c r="D120" s="44" t="s">
        <v>189</v>
      </c>
      <c r="E120" s="44" t="s">
        <v>158</v>
      </c>
      <c r="F120" s="23">
        <v>1</v>
      </c>
    </row>
    <row r="121" spans="1:6" x14ac:dyDescent="0.25">
      <c r="A121" s="46">
        <v>443</v>
      </c>
      <c r="B121" s="44" t="s">
        <v>159</v>
      </c>
      <c r="C121" s="44" t="s">
        <v>185</v>
      </c>
      <c r="D121" s="44" t="s">
        <v>186</v>
      </c>
      <c r="E121" s="44" t="s">
        <v>172</v>
      </c>
      <c r="F121" s="23">
        <v>1</v>
      </c>
    </row>
    <row r="122" spans="1:6" x14ac:dyDescent="0.25">
      <c r="A122" s="46">
        <v>444</v>
      </c>
      <c r="B122" s="44" t="s">
        <v>159</v>
      </c>
      <c r="C122" s="44" t="s">
        <v>187</v>
      </c>
      <c r="D122" s="44" t="s">
        <v>188</v>
      </c>
      <c r="E122" s="44" t="s">
        <v>172</v>
      </c>
      <c r="F122" s="23">
        <v>1</v>
      </c>
    </row>
    <row r="123" spans="1:6" x14ac:dyDescent="0.25">
      <c r="A123" s="46">
        <v>445</v>
      </c>
      <c r="B123" s="44" t="s">
        <v>159</v>
      </c>
      <c r="C123" s="44" t="s">
        <v>185</v>
      </c>
      <c r="D123" s="44" t="s">
        <v>186</v>
      </c>
      <c r="E123" s="44" t="s">
        <v>173</v>
      </c>
      <c r="F123" s="23">
        <v>1</v>
      </c>
    </row>
    <row r="124" spans="1:6" x14ac:dyDescent="0.25">
      <c r="A124" s="46">
        <v>446</v>
      </c>
      <c r="B124" s="44" t="s">
        <v>159</v>
      </c>
      <c r="C124" s="44" t="s">
        <v>187</v>
      </c>
      <c r="D124" s="44" t="s">
        <v>188</v>
      </c>
      <c r="E124" s="44" t="s">
        <v>173</v>
      </c>
      <c r="F124" s="23">
        <v>1</v>
      </c>
    </row>
    <row r="127" spans="1:6" x14ac:dyDescent="0.25">
      <c r="A127" s="46">
        <v>447</v>
      </c>
      <c r="B127" s="44" t="s">
        <v>86</v>
      </c>
      <c r="C127" s="44" t="s">
        <v>192</v>
      </c>
      <c r="D127" s="44" t="s">
        <v>137</v>
      </c>
      <c r="E127" s="44" t="s">
        <v>157</v>
      </c>
      <c r="F127" s="44">
        <v>1</v>
      </c>
    </row>
    <row r="128" spans="1:6" x14ac:dyDescent="0.25">
      <c r="A128" s="46">
        <v>448</v>
      </c>
      <c r="B128" s="44" t="s">
        <v>86</v>
      </c>
      <c r="C128" s="44" t="s">
        <v>193</v>
      </c>
      <c r="D128" s="44" t="s">
        <v>137</v>
      </c>
      <c r="E128" s="44" t="s">
        <v>157</v>
      </c>
      <c r="F128" s="44">
        <v>1</v>
      </c>
    </row>
    <row r="129" spans="1:6" x14ac:dyDescent="0.25">
      <c r="A129" s="46">
        <v>449</v>
      </c>
      <c r="B129" s="44" t="s">
        <v>159</v>
      </c>
      <c r="C129" s="44" t="s">
        <v>194</v>
      </c>
      <c r="D129" s="44" t="s">
        <v>195</v>
      </c>
      <c r="E129" s="44" t="s">
        <v>157</v>
      </c>
      <c r="F129" s="23">
        <v>1</v>
      </c>
    </row>
    <row r="130" spans="1:6" x14ac:dyDescent="0.25">
      <c r="A130" s="46">
        <v>450</v>
      </c>
      <c r="B130" s="44" t="s">
        <v>159</v>
      </c>
      <c r="C130" s="44" t="s">
        <v>196</v>
      </c>
      <c r="D130" s="44" t="s">
        <v>197</v>
      </c>
      <c r="E130" s="44" t="s">
        <v>157</v>
      </c>
      <c r="F130" s="23">
        <v>1</v>
      </c>
    </row>
    <row r="131" spans="1:6" x14ac:dyDescent="0.25">
      <c r="A131" s="46">
        <v>451</v>
      </c>
      <c r="B131" t="s">
        <v>162</v>
      </c>
      <c r="C131" s="44" t="s">
        <v>194</v>
      </c>
      <c r="D131" s="44" t="s">
        <v>189</v>
      </c>
      <c r="E131" s="44" t="s">
        <v>157</v>
      </c>
      <c r="F131" s="23">
        <v>1</v>
      </c>
    </row>
    <row r="132" spans="1:6" x14ac:dyDescent="0.25">
      <c r="A132" s="46">
        <v>452</v>
      </c>
      <c r="B132" t="s">
        <v>162</v>
      </c>
      <c r="C132" s="44" t="s">
        <v>196</v>
      </c>
      <c r="D132" s="44" t="s">
        <v>190</v>
      </c>
      <c r="E132" s="44" t="s">
        <v>157</v>
      </c>
      <c r="F132" s="23">
        <v>1</v>
      </c>
    </row>
    <row r="133" spans="1:6" x14ac:dyDescent="0.25">
      <c r="A133" s="46">
        <v>453</v>
      </c>
      <c r="B133" t="s">
        <v>162</v>
      </c>
      <c r="C133" s="44" t="s">
        <v>196</v>
      </c>
      <c r="D133" s="44" t="s">
        <v>189</v>
      </c>
      <c r="E133" s="44" t="s">
        <v>157</v>
      </c>
      <c r="F133" s="23">
        <v>1</v>
      </c>
    </row>
    <row r="135" spans="1:6" x14ac:dyDescent="0.25">
      <c r="A135" s="46">
        <v>454</v>
      </c>
      <c r="B135" s="44" t="s">
        <v>86</v>
      </c>
      <c r="C135" s="44" t="s">
        <v>192</v>
      </c>
      <c r="D135" s="44" t="s">
        <v>137</v>
      </c>
      <c r="E135" s="44" t="s">
        <v>158</v>
      </c>
      <c r="F135" s="44">
        <v>1</v>
      </c>
    </row>
    <row r="136" spans="1:6" x14ac:dyDescent="0.25">
      <c r="A136" s="46">
        <v>455</v>
      </c>
      <c r="B136" s="44" t="s">
        <v>86</v>
      </c>
      <c r="C136" s="44" t="s">
        <v>193</v>
      </c>
      <c r="D136" s="44" t="s">
        <v>137</v>
      </c>
      <c r="E136" s="44" t="s">
        <v>158</v>
      </c>
      <c r="F136" s="44">
        <v>1</v>
      </c>
    </row>
    <row r="137" spans="1:6" x14ac:dyDescent="0.25">
      <c r="A137" s="46">
        <v>456</v>
      </c>
      <c r="B137" s="44" t="s">
        <v>159</v>
      </c>
      <c r="C137" s="44" t="s">
        <v>194</v>
      </c>
      <c r="D137" s="44" t="s">
        <v>195</v>
      </c>
      <c r="E137" s="44" t="s">
        <v>158</v>
      </c>
      <c r="F137" s="23">
        <v>1</v>
      </c>
    </row>
    <row r="138" spans="1:6" x14ac:dyDescent="0.25">
      <c r="A138" s="46">
        <v>457</v>
      </c>
      <c r="B138" s="44" t="s">
        <v>159</v>
      </c>
      <c r="C138" s="44" t="s">
        <v>196</v>
      </c>
      <c r="D138" s="44" t="s">
        <v>197</v>
      </c>
      <c r="E138" s="44" t="s">
        <v>158</v>
      </c>
      <c r="F138" s="23">
        <v>1</v>
      </c>
    </row>
    <row r="139" spans="1:6" x14ac:dyDescent="0.25">
      <c r="A139" s="46">
        <v>458</v>
      </c>
      <c r="B139" t="s">
        <v>162</v>
      </c>
      <c r="C139" s="44" t="s">
        <v>194</v>
      </c>
      <c r="D139" s="44" t="s">
        <v>189</v>
      </c>
      <c r="E139" s="44" t="s">
        <v>158</v>
      </c>
      <c r="F139" s="23">
        <v>1</v>
      </c>
    </row>
    <row r="140" spans="1:6" x14ac:dyDescent="0.25">
      <c r="A140" s="46">
        <v>459</v>
      </c>
      <c r="B140" t="s">
        <v>162</v>
      </c>
      <c r="C140" s="44" t="s">
        <v>196</v>
      </c>
      <c r="D140" s="44" t="s">
        <v>190</v>
      </c>
      <c r="E140" s="44" t="s">
        <v>158</v>
      </c>
      <c r="F140" s="23">
        <v>1</v>
      </c>
    </row>
    <row r="141" spans="1:6" x14ac:dyDescent="0.25">
      <c r="A141" s="46">
        <v>460</v>
      </c>
      <c r="B141" t="s">
        <v>162</v>
      </c>
      <c r="C141" s="44" t="s">
        <v>196</v>
      </c>
      <c r="D141" s="44" t="s">
        <v>189</v>
      </c>
      <c r="E141" s="44" t="s">
        <v>158</v>
      </c>
      <c r="F141" s="23">
        <v>1</v>
      </c>
    </row>
    <row r="143" spans="1:6" x14ac:dyDescent="0.25">
      <c r="A143" s="46">
        <v>461</v>
      </c>
      <c r="B143" s="44" t="s">
        <v>159</v>
      </c>
      <c r="C143" s="44" t="s">
        <v>194</v>
      </c>
      <c r="D143" s="44" t="s">
        <v>195</v>
      </c>
      <c r="E143" s="44" t="s">
        <v>172</v>
      </c>
      <c r="F143" s="23">
        <v>1</v>
      </c>
    </row>
    <row r="144" spans="1:6" x14ac:dyDescent="0.25">
      <c r="A144" s="46">
        <v>462</v>
      </c>
      <c r="B144" s="44" t="s">
        <v>159</v>
      </c>
      <c r="C144" s="44" t="s">
        <v>196</v>
      </c>
      <c r="D144" s="44" t="s">
        <v>197</v>
      </c>
      <c r="E144" s="44" t="s">
        <v>172</v>
      </c>
      <c r="F144" s="23">
        <v>1</v>
      </c>
    </row>
    <row r="145" spans="1:6" x14ac:dyDescent="0.25">
      <c r="A145" s="46">
        <v>463</v>
      </c>
      <c r="B145" s="44" t="s">
        <v>159</v>
      </c>
      <c r="C145" s="44" t="s">
        <v>194</v>
      </c>
      <c r="D145" s="44" t="s">
        <v>195</v>
      </c>
      <c r="E145" s="44" t="s">
        <v>173</v>
      </c>
      <c r="F145" s="23">
        <v>1</v>
      </c>
    </row>
    <row r="146" spans="1:6" x14ac:dyDescent="0.25">
      <c r="A146" s="46">
        <v>464</v>
      </c>
      <c r="B146" s="44" t="s">
        <v>159</v>
      </c>
      <c r="C146" s="44" t="s">
        <v>196</v>
      </c>
      <c r="D146" s="44" t="s">
        <v>197</v>
      </c>
      <c r="E146" s="44" t="s">
        <v>173</v>
      </c>
      <c r="F146" s="23">
        <v>1</v>
      </c>
    </row>
    <row r="147" spans="1:6" x14ac:dyDescent="0.25">
      <c r="A147" s="46">
        <v>465</v>
      </c>
      <c r="B147" t="s">
        <v>198</v>
      </c>
      <c r="C147" s="44" t="s">
        <v>194</v>
      </c>
      <c r="D147" s="44" t="s">
        <v>199</v>
      </c>
      <c r="E147" s="44" t="s">
        <v>157</v>
      </c>
      <c r="F147" s="23">
        <v>1</v>
      </c>
    </row>
    <row r="148" spans="1:6" x14ac:dyDescent="0.25">
      <c r="A148" s="46">
        <v>466</v>
      </c>
      <c r="B148" t="s">
        <v>198</v>
      </c>
      <c r="C148" s="44" t="s">
        <v>196</v>
      </c>
      <c r="D148" s="44" t="s">
        <v>200</v>
      </c>
      <c r="E148" s="44" t="s">
        <v>157</v>
      </c>
      <c r="F148" s="23">
        <v>1</v>
      </c>
    </row>
    <row r="149" spans="1:6" x14ac:dyDescent="0.25">
      <c r="A149" s="46">
        <v>467</v>
      </c>
      <c r="B149" t="s">
        <v>198</v>
      </c>
      <c r="C149" s="44" t="s">
        <v>194</v>
      </c>
      <c r="D149" s="44" t="s">
        <v>199</v>
      </c>
      <c r="E149" s="44" t="s">
        <v>158</v>
      </c>
      <c r="F149" s="23">
        <v>1</v>
      </c>
    </row>
    <row r="150" spans="1:6" x14ac:dyDescent="0.25">
      <c r="A150" s="46">
        <v>468</v>
      </c>
      <c r="B150" t="s">
        <v>198</v>
      </c>
      <c r="C150" s="44" t="s">
        <v>196</v>
      </c>
      <c r="D150" s="44" t="s">
        <v>200</v>
      </c>
      <c r="E150" s="44" t="s">
        <v>158</v>
      </c>
      <c r="F150" s="23">
        <v>1</v>
      </c>
    </row>
    <row r="151" spans="1:6" x14ac:dyDescent="0.25">
      <c r="A151" s="46">
        <v>469</v>
      </c>
      <c r="B151" t="s">
        <v>198</v>
      </c>
      <c r="C151" s="44" t="s">
        <v>196</v>
      </c>
      <c r="D151" s="44" t="s">
        <v>199</v>
      </c>
      <c r="E151" s="44" t="s">
        <v>157</v>
      </c>
      <c r="F151" s="23">
        <v>1</v>
      </c>
    </row>
    <row r="152" spans="1:6" x14ac:dyDescent="0.25">
      <c r="A152" s="46">
        <v>470</v>
      </c>
      <c r="B152" t="s">
        <v>198</v>
      </c>
      <c r="C152" s="44" t="s">
        <v>196</v>
      </c>
      <c r="D152" s="44" t="s">
        <v>199</v>
      </c>
      <c r="E152" s="44" t="s">
        <v>158</v>
      </c>
      <c r="F152" s="23">
        <v>1</v>
      </c>
    </row>
    <row r="153" spans="1:6" x14ac:dyDescent="0.25">
      <c r="A153" s="46">
        <v>471</v>
      </c>
      <c r="B153" t="s">
        <v>198</v>
      </c>
      <c r="C153" s="44" t="s">
        <v>194</v>
      </c>
      <c r="D153" s="44" t="s">
        <v>200</v>
      </c>
      <c r="E153" s="44" t="s">
        <v>157</v>
      </c>
      <c r="F153" s="23">
        <v>1</v>
      </c>
    </row>
    <row r="154" spans="1:6" x14ac:dyDescent="0.25">
      <c r="A154" s="46">
        <v>472</v>
      </c>
      <c r="B154" t="s">
        <v>198</v>
      </c>
      <c r="C154" s="44" t="s">
        <v>194</v>
      </c>
      <c r="D154" s="44" t="s">
        <v>200</v>
      </c>
      <c r="E154" s="44" t="s">
        <v>158</v>
      </c>
      <c r="F154" s="23">
        <v>1</v>
      </c>
    </row>
    <row r="156" spans="1:6" x14ac:dyDescent="0.25">
      <c r="A156" s="46">
        <v>473</v>
      </c>
      <c r="B156" t="s">
        <v>162</v>
      </c>
      <c r="C156" s="44" t="s">
        <v>194</v>
      </c>
      <c r="D156" s="44" t="s">
        <v>190</v>
      </c>
      <c r="E156" s="44" t="s">
        <v>157</v>
      </c>
      <c r="F156" s="23">
        <v>1</v>
      </c>
    </row>
    <row r="157" spans="1:6" x14ac:dyDescent="0.25">
      <c r="A157" s="46">
        <v>474</v>
      </c>
      <c r="B157" t="s">
        <v>162</v>
      </c>
      <c r="C157" s="44" t="s">
        <v>194</v>
      </c>
      <c r="D157" s="44" t="s">
        <v>190</v>
      </c>
      <c r="E157" s="44" t="s">
        <v>158</v>
      </c>
      <c r="F157" s="23">
        <v>1</v>
      </c>
    </row>
  </sheetData>
  <mergeCells count="6">
    <mergeCell ref="A1:B1"/>
    <mergeCell ref="C1:D1"/>
    <mergeCell ref="E1:F1"/>
    <mergeCell ref="A46:B46"/>
    <mergeCell ref="C46:D46"/>
    <mergeCell ref="E46:F4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Normal="100" workbookViewId="0">
      <selection activeCell="B37" sqref="B37"/>
    </sheetView>
  </sheetViews>
  <sheetFormatPr defaultColWidth="10.875" defaultRowHeight="15.75" x14ac:dyDescent="0.25"/>
  <cols>
    <col min="1" max="1" width="20" style="55" bestFit="1" customWidth="1"/>
    <col min="2" max="2" width="14.375" style="55" bestFit="1" customWidth="1"/>
    <col min="3" max="3" width="12" style="55" bestFit="1" customWidth="1"/>
    <col min="4" max="4" width="18.5" style="55" bestFit="1" customWidth="1"/>
    <col min="5" max="5" width="19.875" style="55" bestFit="1" customWidth="1"/>
    <col min="6" max="6" width="10.875" style="55"/>
    <col min="7" max="7" width="15.375" style="55" bestFit="1" customWidth="1"/>
    <col min="8" max="9" width="10.875" style="55"/>
    <col min="10" max="10" width="18.125" style="55" bestFit="1" customWidth="1"/>
    <col min="11" max="16384" width="10.875" style="55"/>
  </cols>
  <sheetData>
    <row r="1" spans="1:10" x14ac:dyDescent="0.25">
      <c r="A1" s="53" t="s">
        <v>0</v>
      </c>
      <c r="B1" s="53" t="s">
        <v>1</v>
      </c>
      <c r="C1" s="53" t="s">
        <v>2</v>
      </c>
      <c r="D1" s="53" t="s">
        <v>210</v>
      </c>
      <c r="E1" s="53" t="s">
        <v>27</v>
      </c>
      <c r="F1" s="53" t="s">
        <v>17</v>
      </c>
      <c r="G1" s="53" t="s">
        <v>28</v>
      </c>
      <c r="H1" s="53" t="s">
        <v>29</v>
      </c>
      <c r="I1" s="53" t="s">
        <v>30</v>
      </c>
      <c r="J1" s="54" t="s">
        <v>77</v>
      </c>
    </row>
    <row r="2" spans="1:10" x14ac:dyDescent="0.25">
      <c r="A2" s="53" t="s">
        <v>205</v>
      </c>
      <c r="B2" s="56">
        <v>447</v>
      </c>
      <c r="C2" s="53" t="s">
        <v>19</v>
      </c>
      <c r="D2" s="53" t="s">
        <v>207</v>
      </c>
      <c r="E2" s="55">
        <v>1623.9</v>
      </c>
      <c r="F2" s="55">
        <v>415705</v>
      </c>
      <c r="G2" s="55">
        <v>3153</v>
      </c>
      <c r="H2" s="55">
        <v>40969</v>
      </c>
      <c r="I2" s="56">
        <v>1310720</v>
      </c>
      <c r="J2" s="57">
        <v>100</v>
      </c>
    </row>
    <row r="3" spans="1:10" x14ac:dyDescent="0.25">
      <c r="A3" s="53"/>
      <c r="B3" s="56">
        <v>449</v>
      </c>
      <c r="C3" s="53" t="s">
        <v>202</v>
      </c>
      <c r="D3" s="53" t="s">
        <v>208</v>
      </c>
      <c r="E3" s="55">
        <v>1592.6</v>
      </c>
      <c r="F3" s="55">
        <v>407688</v>
      </c>
      <c r="G3" s="55">
        <v>3215</v>
      </c>
      <c r="H3" s="55">
        <v>40969</v>
      </c>
      <c r="I3" s="56">
        <v>1310720</v>
      </c>
      <c r="J3" s="57">
        <f t="shared" ref="J3:J9" si="0">F3/$F$2*100</f>
        <v>98.071468950337376</v>
      </c>
    </row>
    <row r="4" spans="1:10" x14ac:dyDescent="0.25">
      <c r="A4" s="53"/>
      <c r="B4" s="56">
        <v>465</v>
      </c>
      <c r="C4" s="53" t="s">
        <v>201</v>
      </c>
      <c r="D4" s="53" t="s">
        <v>209</v>
      </c>
      <c r="E4" s="55">
        <v>1599.6</v>
      </c>
      <c r="F4" s="55">
        <v>409472</v>
      </c>
      <c r="G4" s="55">
        <v>3201</v>
      </c>
      <c r="H4" s="55">
        <v>40972</v>
      </c>
      <c r="I4" s="55">
        <v>1310720</v>
      </c>
      <c r="J4" s="57">
        <f t="shared" si="0"/>
        <v>98.500619429643621</v>
      </c>
    </row>
    <row r="5" spans="1:10" x14ac:dyDescent="0.25">
      <c r="A5" s="53"/>
      <c r="B5" s="56">
        <v>451</v>
      </c>
      <c r="C5" s="53" t="s">
        <v>21</v>
      </c>
      <c r="D5" s="53" t="s">
        <v>209</v>
      </c>
      <c r="E5" s="55">
        <v>1595.6</v>
      </c>
      <c r="F5" s="55">
        <v>408451</v>
      </c>
      <c r="G5" s="55">
        <v>3209</v>
      </c>
      <c r="H5" s="55">
        <v>40971</v>
      </c>
      <c r="I5" s="56">
        <v>1310720</v>
      </c>
      <c r="J5" s="57">
        <f t="shared" si="0"/>
        <v>98.255012569009267</v>
      </c>
    </row>
    <row r="6" spans="1:10" x14ac:dyDescent="0.25">
      <c r="A6" s="53"/>
      <c r="B6" s="56">
        <v>469</v>
      </c>
      <c r="C6" s="53" t="s">
        <v>201</v>
      </c>
      <c r="D6" s="53" t="s">
        <v>208</v>
      </c>
      <c r="E6" s="55">
        <v>1580.8</v>
      </c>
      <c r="F6" s="55">
        <v>404668</v>
      </c>
      <c r="G6" s="55">
        <v>3239</v>
      </c>
      <c r="H6" s="55">
        <v>40972</v>
      </c>
      <c r="I6" s="56">
        <v>1310720</v>
      </c>
      <c r="J6" s="57">
        <f t="shared" si="0"/>
        <v>97.344992242094747</v>
      </c>
    </row>
    <row r="7" spans="1:10" x14ac:dyDescent="0.25">
      <c r="A7" s="53"/>
      <c r="B7" s="56">
        <v>471</v>
      </c>
      <c r="C7" s="53"/>
      <c r="D7" s="53" t="s">
        <v>207</v>
      </c>
      <c r="E7" s="58">
        <f>79575/1024</f>
        <v>77.7099609375</v>
      </c>
      <c r="F7" s="55">
        <v>19893</v>
      </c>
      <c r="G7" s="55">
        <v>65886</v>
      </c>
      <c r="H7" s="55">
        <v>1306777</v>
      </c>
      <c r="I7" s="56">
        <v>1310720</v>
      </c>
      <c r="J7" s="57">
        <f t="shared" si="0"/>
        <v>4.7853646215465293</v>
      </c>
    </row>
    <row r="8" spans="1:10" x14ac:dyDescent="0.25">
      <c r="A8" s="53"/>
      <c r="B8" s="56">
        <v>453</v>
      </c>
      <c r="C8" s="53" t="s">
        <v>21</v>
      </c>
      <c r="D8" s="53" t="s">
        <v>208</v>
      </c>
      <c r="E8" s="55">
        <v>1590.6</v>
      </c>
      <c r="F8" s="55">
        <v>407182</v>
      </c>
      <c r="G8" s="55">
        <v>3219</v>
      </c>
      <c r="H8" s="55">
        <v>40971</v>
      </c>
      <c r="I8" s="56">
        <v>1310720</v>
      </c>
      <c r="J8" s="57">
        <f t="shared" si="0"/>
        <v>97.949748018426533</v>
      </c>
    </row>
    <row r="9" spans="1:10" x14ac:dyDescent="0.25">
      <c r="A9" s="53"/>
      <c r="B9" s="56">
        <v>473</v>
      </c>
      <c r="C9" s="53"/>
      <c r="D9" s="53" t="s">
        <v>207</v>
      </c>
      <c r="E9" s="58">
        <f>62887/1024</f>
        <v>61.4130859375</v>
      </c>
      <c r="F9" s="55">
        <v>15721</v>
      </c>
      <c r="G9" s="55">
        <v>83370</v>
      </c>
      <c r="H9" s="55">
        <v>1307934</v>
      </c>
      <c r="I9" s="56">
        <v>1310720</v>
      </c>
      <c r="J9" s="57">
        <f t="shared" si="0"/>
        <v>3.7817683212855271</v>
      </c>
    </row>
    <row r="10" spans="1:10" x14ac:dyDescent="0.25">
      <c r="A10" s="53"/>
    </row>
    <row r="11" spans="1:10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7"/>
    </row>
    <row r="12" spans="1:10" x14ac:dyDescent="0.25">
      <c r="A12" s="53" t="s">
        <v>0</v>
      </c>
      <c r="B12" s="53" t="s">
        <v>1</v>
      </c>
      <c r="C12" s="53" t="s">
        <v>2</v>
      </c>
      <c r="D12" s="53" t="s">
        <v>203</v>
      </c>
      <c r="E12" s="53" t="s">
        <v>27</v>
      </c>
      <c r="F12" s="53" t="s">
        <v>17</v>
      </c>
      <c r="G12" s="53" t="s">
        <v>32</v>
      </c>
      <c r="H12" s="53" t="s">
        <v>29</v>
      </c>
      <c r="I12" s="53" t="s">
        <v>30</v>
      </c>
      <c r="J12" s="54" t="s">
        <v>77</v>
      </c>
    </row>
    <row r="13" spans="1:10" x14ac:dyDescent="0.25">
      <c r="A13" s="53" t="s">
        <v>205</v>
      </c>
      <c r="B13" s="56">
        <v>448</v>
      </c>
      <c r="C13" s="53" t="s">
        <v>19</v>
      </c>
      <c r="D13" s="59" t="s">
        <v>204</v>
      </c>
      <c r="E13" s="60">
        <f>209005/1024</f>
        <v>204.1064453125</v>
      </c>
      <c r="F13" s="55">
        <v>52251</v>
      </c>
      <c r="G13" s="55">
        <v>25085</v>
      </c>
      <c r="H13" s="55">
        <v>1297425</v>
      </c>
      <c r="I13" s="56">
        <v>1310720</v>
      </c>
      <c r="J13" s="57">
        <v>100</v>
      </c>
    </row>
    <row r="14" spans="1:10" x14ac:dyDescent="0.25">
      <c r="A14" s="53"/>
      <c r="B14" s="56">
        <v>450</v>
      </c>
      <c r="C14" s="53" t="s">
        <v>202</v>
      </c>
      <c r="D14" s="59" t="s">
        <v>204</v>
      </c>
      <c r="E14" s="60">
        <f>207433/1024</f>
        <v>202.5712890625</v>
      </c>
      <c r="F14" s="55">
        <v>51858</v>
      </c>
      <c r="G14" s="55">
        <v>25275</v>
      </c>
      <c r="H14" s="55">
        <v>1300484</v>
      </c>
      <c r="I14" s="56">
        <v>1310720</v>
      </c>
      <c r="J14" s="57">
        <f>F14/$F$13*100</f>
        <v>99.247861284951483</v>
      </c>
    </row>
    <row r="15" spans="1:10" x14ac:dyDescent="0.25">
      <c r="A15" s="53"/>
      <c r="B15" s="56">
        <v>466</v>
      </c>
      <c r="C15" s="53" t="s">
        <v>201</v>
      </c>
      <c r="D15" s="59" t="s">
        <v>204</v>
      </c>
      <c r="E15" s="58">
        <f>78404/1024</f>
        <v>76.56640625</v>
      </c>
      <c r="F15" s="55">
        <v>19601</v>
      </c>
      <c r="G15" s="55">
        <v>66870</v>
      </c>
      <c r="H15" s="55">
        <v>1306825</v>
      </c>
      <c r="I15" s="55">
        <v>1310720</v>
      </c>
      <c r="J15" s="57">
        <f>F15/$F$13*100</f>
        <v>37.513157642915921</v>
      </c>
    </row>
    <row r="16" spans="1:10" x14ac:dyDescent="0.25">
      <c r="A16" s="53"/>
      <c r="B16" s="56">
        <v>452</v>
      </c>
      <c r="C16" s="53" t="s">
        <v>21</v>
      </c>
      <c r="D16" s="59" t="s">
        <v>204</v>
      </c>
      <c r="E16" s="60">
        <f>59089/1024</f>
        <v>57.7041015625</v>
      </c>
      <c r="F16" s="55">
        <v>14772</v>
      </c>
      <c r="G16" s="55">
        <v>88728</v>
      </c>
      <c r="H16" s="55">
        <v>1310105</v>
      </c>
      <c r="I16" s="56">
        <v>1310720</v>
      </c>
      <c r="J16" s="57">
        <f>F16/$F$13*100</f>
        <v>28.27122925877017</v>
      </c>
    </row>
    <row r="17" spans="1:10" x14ac:dyDescent="0.25">
      <c r="A17" s="53"/>
    </row>
    <row r="18" spans="1:10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7"/>
    </row>
    <row r="19" spans="1:10" x14ac:dyDescent="0.25">
      <c r="A19" s="53" t="s">
        <v>0</v>
      </c>
      <c r="B19" s="53" t="s">
        <v>1</v>
      </c>
      <c r="C19" s="53" t="s">
        <v>2</v>
      </c>
      <c r="D19" s="53" t="s">
        <v>203</v>
      </c>
      <c r="E19" s="53" t="s">
        <v>27</v>
      </c>
      <c r="F19" s="53" t="s">
        <v>17</v>
      </c>
      <c r="G19" s="53" t="s">
        <v>32</v>
      </c>
      <c r="H19" s="53" t="s">
        <v>29</v>
      </c>
      <c r="I19" s="53" t="s">
        <v>30</v>
      </c>
      <c r="J19" s="54" t="s">
        <v>77</v>
      </c>
    </row>
    <row r="20" spans="1:10" x14ac:dyDescent="0.25">
      <c r="A20" s="53" t="s">
        <v>206</v>
      </c>
      <c r="B20" s="56">
        <v>454</v>
      </c>
      <c r="C20" s="53" t="s">
        <v>19</v>
      </c>
      <c r="D20" s="53" t="s">
        <v>207</v>
      </c>
      <c r="E20" s="58">
        <f>232181/1024</f>
        <v>226.7392578125</v>
      </c>
      <c r="F20" s="55">
        <v>58045</v>
      </c>
      <c r="G20" s="55">
        <v>22581</v>
      </c>
      <c r="H20" s="61">
        <v>188984</v>
      </c>
      <c r="I20" s="56">
        <v>1310720</v>
      </c>
      <c r="J20" s="57">
        <v>100</v>
      </c>
    </row>
    <row r="21" spans="1:10" x14ac:dyDescent="0.25">
      <c r="A21" s="53"/>
      <c r="B21" s="56">
        <v>456</v>
      </c>
      <c r="C21" s="53" t="s">
        <v>202</v>
      </c>
      <c r="D21" s="53" t="s">
        <v>208</v>
      </c>
      <c r="E21" s="58">
        <f>223529/1024</f>
        <v>218.2900390625</v>
      </c>
      <c r="F21" s="55">
        <v>55882</v>
      </c>
      <c r="G21" s="55">
        <v>23455</v>
      </c>
      <c r="H21" s="61">
        <v>183958</v>
      </c>
      <c r="I21" s="56">
        <v>1310720</v>
      </c>
      <c r="J21" s="57">
        <f t="shared" ref="J21:J27" si="1">F21/$F$20*100</f>
        <v>96.273580842449817</v>
      </c>
    </row>
    <row r="22" spans="1:10" x14ac:dyDescent="0.25">
      <c r="A22" s="53"/>
      <c r="B22" s="56">
        <v>467</v>
      </c>
      <c r="C22" s="53" t="s">
        <v>201</v>
      </c>
      <c r="D22" s="53" t="s">
        <v>209</v>
      </c>
      <c r="E22" s="58">
        <f>320195/1024</f>
        <v>312.6904296875</v>
      </c>
      <c r="F22" s="55">
        <v>80048</v>
      </c>
      <c r="G22" s="55">
        <v>16374</v>
      </c>
      <c r="H22" s="55">
        <v>206393</v>
      </c>
      <c r="I22" s="55">
        <v>1310720</v>
      </c>
      <c r="J22" s="57">
        <f t="shared" si="1"/>
        <v>137.90679645102938</v>
      </c>
    </row>
    <row r="23" spans="1:10" x14ac:dyDescent="0.25">
      <c r="B23" s="56">
        <v>458</v>
      </c>
      <c r="C23" s="53" t="s">
        <v>21</v>
      </c>
      <c r="D23" s="53" t="s">
        <v>209</v>
      </c>
      <c r="E23" s="58">
        <f>342515/1024</f>
        <v>334.4873046875</v>
      </c>
      <c r="F23" s="55">
        <v>85628</v>
      </c>
      <c r="G23" s="55">
        <v>15307</v>
      </c>
      <c r="H23" s="61">
        <v>243238</v>
      </c>
      <c r="I23" s="56">
        <v>1310720</v>
      </c>
      <c r="J23" s="57">
        <f t="shared" si="1"/>
        <v>147.5200275648204</v>
      </c>
    </row>
    <row r="24" spans="1:10" x14ac:dyDescent="0.25">
      <c r="B24" s="56">
        <v>470</v>
      </c>
      <c r="C24" s="53" t="s">
        <v>201</v>
      </c>
      <c r="D24" s="53" t="s">
        <v>208</v>
      </c>
      <c r="E24" s="58">
        <f>102689/1024</f>
        <v>100.2822265625</v>
      </c>
      <c r="F24" s="55">
        <v>25672</v>
      </c>
      <c r="G24" s="55">
        <v>51056</v>
      </c>
      <c r="H24" s="61">
        <v>167378</v>
      </c>
      <c r="I24" s="56">
        <v>1310720</v>
      </c>
      <c r="J24" s="57">
        <f t="shared" si="1"/>
        <v>44.227754328538204</v>
      </c>
    </row>
    <row r="25" spans="1:10" x14ac:dyDescent="0.25">
      <c r="B25" s="56">
        <v>472</v>
      </c>
      <c r="C25" s="53"/>
      <c r="D25" s="53" t="s">
        <v>207</v>
      </c>
      <c r="E25" s="58">
        <f>72642/1024</f>
        <v>70.939453125</v>
      </c>
      <c r="F25" s="55">
        <v>18160</v>
      </c>
      <c r="G25" s="55">
        <v>72174</v>
      </c>
      <c r="H25" s="61">
        <v>1305895</v>
      </c>
      <c r="I25" s="56">
        <v>1310720</v>
      </c>
      <c r="J25" s="57">
        <f t="shared" si="1"/>
        <v>31.286071151692653</v>
      </c>
    </row>
    <row r="26" spans="1:10" x14ac:dyDescent="0.25">
      <c r="B26" s="56">
        <v>460</v>
      </c>
      <c r="C26" s="53" t="s">
        <v>21</v>
      </c>
      <c r="D26" s="53" t="s">
        <v>208</v>
      </c>
      <c r="E26" s="58">
        <f>212168/1024</f>
        <v>207.1953125</v>
      </c>
      <c r="F26" s="55">
        <v>53041</v>
      </c>
      <c r="G26" s="55">
        <v>24711</v>
      </c>
      <c r="H26" s="61">
        <v>181854</v>
      </c>
      <c r="I26" s="56">
        <v>1310720</v>
      </c>
      <c r="J26" s="57">
        <f t="shared" si="1"/>
        <v>91.379102420535801</v>
      </c>
    </row>
    <row r="27" spans="1:10" x14ac:dyDescent="0.25">
      <c r="B27" s="56">
        <v>474</v>
      </c>
      <c r="C27" s="53"/>
      <c r="D27" s="53" t="s">
        <v>207</v>
      </c>
      <c r="E27" s="58">
        <f>67295/1024</f>
        <v>65.7177734375</v>
      </c>
      <c r="F27" s="55">
        <v>16823</v>
      </c>
      <c r="G27" s="55">
        <v>77909</v>
      </c>
      <c r="H27" s="61">
        <v>1306963</v>
      </c>
      <c r="I27" s="56">
        <v>1310720</v>
      </c>
      <c r="J27" s="57">
        <f t="shared" si="1"/>
        <v>28.982685847187529</v>
      </c>
    </row>
    <row r="28" spans="1:10" x14ac:dyDescent="0.25">
      <c r="A28" s="53"/>
    </row>
    <row r="29" spans="1:10" x14ac:dyDescent="0.25">
      <c r="A29" s="53"/>
      <c r="B29" s="56"/>
      <c r="C29" s="56"/>
      <c r="D29" s="56"/>
      <c r="E29" s="56"/>
      <c r="F29" s="56"/>
      <c r="G29" s="56"/>
      <c r="H29" s="56"/>
      <c r="I29" s="56"/>
      <c r="J29" s="57"/>
    </row>
    <row r="30" spans="1:10" x14ac:dyDescent="0.25">
      <c r="A30" s="53" t="s">
        <v>0</v>
      </c>
      <c r="B30" s="53" t="s">
        <v>1</v>
      </c>
      <c r="C30" s="53" t="s">
        <v>2</v>
      </c>
      <c r="D30" s="53" t="s">
        <v>203</v>
      </c>
      <c r="E30" s="53" t="s">
        <v>27</v>
      </c>
      <c r="F30" s="53" t="s">
        <v>17</v>
      </c>
      <c r="G30" s="53" t="s">
        <v>32</v>
      </c>
      <c r="H30" s="53" t="s">
        <v>29</v>
      </c>
      <c r="I30" s="53" t="s">
        <v>30</v>
      </c>
      <c r="J30" s="54" t="s">
        <v>77</v>
      </c>
    </row>
    <row r="31" spans="1:10" x14ac:dyDescent="0.25">
      <c r="A31" s="53" t="s">
        <v>206</v>
      </c>
      <c r="B31" s="56">
        <v>455</v>
      </c>
      <c r="C31" s="53" t="s">
        <v>19</v>
      </c>
      <c r="D31" s="59" t="s">
        <v>204</v>
      </c>
      <c r="E31" s="58">
        <f>141295/1024</f>
        <v>137.9833984375</v>
      </c>
      <c r="F31" s="55">
        <v>35323</v>
      </c>
      <c r="G31" s="55">
        <v>37106</v>
      </c>
      <c r="H31" s="61">
        <v>1299506</v>
      </c>
      <c r="I31" s="56">
        <v>1310720</v>
      </c>
      <c r="J31" s="57">
        <v>100</v>
      </c>
    </row>
    <row r="32" spans="1:10" x14ac:dyDescent="0.25">
      <c r="A32" s="53"/>
      <c r="B32" s="56">
        <v>457</v>
      </c>
      <c r="C32" s="53" t="s">
        <v>202</v>
      </c>
      <c r="D32" s="59" t="s">
        <v>204</v>
      </c>
      <c r="E32" s="58">
        <f>141283/1024</f>
        <v>137.9716796875</v>
      </c>
      <c r="F32" s="55">
        <v>35320</v>
      </c>
      <c r="G32" s="55">
        <v>37109</v>
      </c>
      <c r="H32" s="61">
        <v>1299676</v>
      </c>
      <c r="I32" s="56">
        <v>1310720</v>
      </c>
      <c r="J32" s="57">
        <f>F32/$F$31*100</f>
        <v>99.991506950145791</v>
      </c>
    </row>
    <row r="33" spans="1:11" x14ac:dyDescent="0.25">
      <c r="A33" s="53"/>
      <c r="B33" s="56">
        <v>468</v>
      </c>
      <c r="C33" s="53" t="s">
        <v>201</v>
      </c>
      <c r="D33" s="59" t="s">
        <v>204</v>
      </c>
      <c r="E33" s="58">
        <f>18829/1024</f>
        <v>18.3876953125</v>
      </c>
      <c r="F33" s="55">
        <v>4707</v>
      </c>
      <c r="G33" s="55">
        <v>278447</v>
      </c>
      <c r="H33" s="55">
        <v>1310124</v>
      </c>
      <c r="I33" s="55">
        <v>1310720</v>
      </c>
      <c r="J33" s="57">
        <f>F33/$F$31*100</f>
        <v>13.325595221243949</v>
      </c>
      <c r="K33" s="53"/>
    </row>
    <row r="34" spans="1:11" x14ac:dyDescent="0.25">
      <c r="B34" s="56">
        <v>459</v>
      </c>
      <c r="C34" s="53" t="s">
        <v>21</v>
      </c>
      <c r="D34" s="59" t="s">
        <v>204</v>
      </c>
      <c r="E34" s="58">
        <f>53513/1024</f>
        <v>52.2587890625</v>
      </c>
      <c r="F34" s="55">
        <v>13378</v>
      </c>
      <c r="G34" s="55">
        <v>97974</v>
      </c>
      <c r="H34" s="61">
        <v>1310440</v>
      </c>
      <c r="I34" s="56">
        <v>1310720</v>
      </c>
      <c r="J34" s="57">
        <f>F34/$F$31*100</f>
        <v>37.873340316507658</v>
      </c>
    </row>
    <row r="38" spans="1:11" x14ac:dyDescent="0.25">
      <c r="A38" s="53"/>
      <c r="B38" s="56"/>
      <c r="C38" s="53"/>
      <c r="D38" s="53"/>
      <c r="J38" s="57"/>
    </row>
    <row r="39" spans="1:11" x14ac:dyDescent="0.25">
      <c r="A39" s="53"/>
      <c r="B39" s="56"/>
      <c r="C39" s="53"/>
      <c r="D39" s="53"/>
      <c r="J39" s="5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tabSelected="1" workbookViewId="0">
      <selection activeCell="B8" sqref="B8"/>
    </sheetView>
  </sheetViews>
  <sheetFormatPr defaultRowHeight="15.75" x14ac:dyDescent="0.25"/>
  <cols>
    <col min="2" max="2" width="11.25" bestFit="1" customWidth="1"/>
    <col min="3" max="3" width="9.625" bestFit="1" customWidth="1"/>
    <col min="4" max="4" width="10.5" bestFit="1" customWidth="1"/>
    <col min="5" max="5" width="9.625" bestFit="1" customWidth="1"/>
    <col min="6" max="6" width="10.5" bestFit="1" customWidth="1"/>
  </cols>
  <sheetData>
    <row r="3" spans="2:4" x14ac:dyDescent="0.25">
      <c r="C3" s="4" t="s">
        <v>215</v>
      </c>
      <c r="D3" s="4" t="s">
        <v>216</v>
      </c>
    </row>
    <row r="4" spans="2:4" x14ac:dyDescent="0.25">
      <c r="B4" s="67" t="s">
        <v>19</v>
      </c>
      <c r="C4" s="55">
        <v>52251</v>
      </c>
      <c r="D4" s="55">
        <v>35323</v>
      </c>
    </row>
    <row r="5" spans="2:4" x14ac:dyDescent="0.25">
      <c r="B5" s="67" t="s">
        <v>21</v>
      </c>
      <c r="C5" s="55">
        <v>14772</v>
      </c>
      <c r="D5" s="55">
        <v>13378</v>
      </c>
    </row>
    <row r="6" spans="2:4" x14ac:dyDescent="0.25">
      <c r="B6" s="67" t="s">
        <v>201</v>
      </c>
      <c r="C6" s="55">
        <v>19601</v>
      </c>
      <c r="D6" s="55">
        <v>4707</v>
      </c>
    </row>
    <row r="7" spans="2:4" x14ac:dyDescent="0.25">
      <c r="B7" s="67" t="s">
        <v>202</v>
      </c>
      <c r="C7" s="55">
        <v>51858</v>
      </c>
      <c r="D7" s="55">
        <v>35320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37" workbookViewId="0">
      <selection activeCell="D30" sqref="D30:D44"/>
    </sheetView>
  </sheetViews>
  <sheetFormatPr defaultColWidth="8.875" defaultRowHeight="15.75" x14ac:dyDescent="0.25"/>
  <cols>
    <col min="1" max="1" width="20.375" style="55" bestFit="1" customWidth="1"/>
    <col min="2" max="2" width="14.375" style="55" bestFit="1" customWidth="1"/>
    <col min="3" max="3" width="12" style="55" bestFit="1" customWidth="1"/>
    <col min="4" max="4" width="18.5" style="55" bestFit="1" customWidth="1"/>
    <col min="5" max="5" width="11.125" style="55" bestFit="1" customWidth="1"/>
    <col min="6" max="14" width="8.875" style="55"/>
    <col min="15" max="15" width="12.875" style="55" bestFit="1" customWidth="1"/>
    <col min="16" max="16384" width="8.875" style="55"/>
  </cols>
  <sheetData>
    <row r="1" spans="1:15" x14ac:dyDescent="0.25">
      <c r="A1" s="62" t="s">
        <v>0</v>
      </c>
      <c r="B1" s="62" t="s">
        <v>1</v>
      </c>
      <c r="C1" s="62" t="s">
        <v>2</v>
      </c>
      <c r="D1" s="62" t="s">
        <v>203</v>
      </c>
      <c r="E1" s="62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10</v>
      </c>
      <c r="M1" s="62" t="s">
        <v>11</v>
      </c>
      <c r="N1" s="62" t="s">
        <v>12</v>
      </c>
      <c r="O1" s="62"/>
    </row>
    <row r="2" spans="1:15" x14ac:dyDescent="0.25">
      <c r="A2" s="69" t="s">
        <v>205</v>
      </c>
      <c r="B2" s="56">
        <v>447</v>
      </c>
      <c r="C2" s="62" t="s">
        <v>19</v>
      </c>
      <c r="D2" s="62" t="s">
        <v>207</v>
      </c>
      <c r="E2" s="62" t="s">
        <v>20</v>
      </c>
      <c r="F2" s="55">
        <v>3.56</v>
      </c>
      <c r="G2" s="55">
        <v>0</v>
      </c>
      <c r="H2" s="55">
        <v>24.59</v>
      </c>
      <c r="I2" s="55">
        <v>0</v>
      </c>
      <c r="J2" s="55">
        <v>0.85</v>
      </c>
      <c r="K2" s="55">
        <v>0</v>
      </c>
      <c r="L2" s="55">
        <v>0</v>
      </c>
      <c r="M2" s="55">
        <v>66.959999999999994</v>
      </c>
      <c r="N2" s="55">
        <v>4</v>
      </c>
    </row>
    <row r="3" spans="1:15" x14ac:dyDescent="0.25">
      <c r="A3" s="69"/>
      <c r="B3" s="56">
        <v>449</v>
      </c>
      <c r="C3" s="53" t="s">
        <v>23</v>
      </c>
      <c r="D3" s="53" t="s">
        <v>208</v>
      </c>
      <c r="E3" s="62" t="s">
        <v>20</v>
      </c>
      <c r="F3" s="55">
        <v>7.0000000000000007E-2</v>
      </c>
      <c r="G3" s="55">
        <v>0</v>
      </c>
      <c r="H3" s="55">
        <v>0.19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99.74</v>
      </c>
    </row>
    <row r="4" spans="1:15" x14ac:dyDescent="0.25">
      <c r="A4" s="69"/>
      <c r="B4" s="56"/>
      <c r="C4" s="53"/>
      <c r="D4" s="53"/>
      <c r="E4" s="62" t="s">
        <v>22</v>
      </c>
      <c r="F4" s="55">
        <v>98.96</v>
      </c>
      <c r="G4" s="55">
        <v>0</v>
      </c>
      <c r="H4" s="55">
        <v>1.04</v>
      </c>
      <c r="I4" s="55">
        <v>0</v>
      </c>
      <c r="J4" s="55">
        <v>0</v>
      </c>
      <c r="K4" s="55">
        <v>0</v>
      </c>
      <c r="L4" s="55">
        <v>98.96</v>
      </c>
      <c r="M4" s="55">
        <v>0</v>
      </c>
      <c r="N4" s="55">
        <v>0</v>
      </c>
    </row>
    <row r="5" spans="1:15" x14ac:dyDescent="0.25">
      <c r="A5" s="69"/>
      <c r="B5" s="56">
        <v>465</v>
      </c>
      <c r="C5" s="53" t="s">
        <v>201</v>
      </c>
      <c r="D5" s="53" t="s">
        <v>209</v>
      </c>
      <c r="E5" s="62" t="s">
        <v>20</v>
      </c>
      <c r="F5" s="55">
        <v>0.18</v>
      </c>
      <c r="G5" s="55">
        <v>0</v>
      </c>
      <c r="H5" s="55">
        <v>9.1199999999999992</v>
      </c>
      <c r="I5" s="55">
        <v>0</v>
      </c>
      <c r="J5" s="55">
        <v>0</v>
      </c>
      <c r="K5" s="55">
        <v>0</v>
      </c>
      <c r="L5" s="55">
        <v>0</v>
      </c>
      <c r="M5" s="55">
        <v>3.88</v>
      </c>
      <c r="N5" s="55">
        <v>86.82</v>
      </c>
    </row>
    <row r="6" spans="1:15" x14ac:dyDescent="0.25">
      <c r="A6" s="69"/>
      <c r="B6" s="56"/>
      <c r="C6" s="53"/>
      <c r="D6" s="53"/>
      <c r="E6" s="62" t="s">
        <v>22</v>
      </c>
      <c r="F6" s="55">
        <v>73.650000000000006</v>
      </c>
      <c r="G6" s="55">
        <v>0</v>
      </c>
      <c r="H6" s="55">
        <v>23.47</v>
      </c>
      <c r="I6" s="55">
        <v>0</v>
      </c>
      <c r="J6" s="55">
        <v>2.88</v>
      </c>
      <c r="K6" s="55">
        <v>0</v>
      </c>
      <c r="L6" s="55">
        <v>73.650000000000006</v>
      </c>
      <c r="M6" s="55">
        <v>0</v>
      </c>
      <c r="N6" s="55">
        <v>0</v>
      </c>
    </row>
    <row r="7" spans="1:15" x14ac:dyDescent="0.25">
      <c r="A7" s="53"/>
      <c r="B7" s="56">
        <v>451</v>
      </c>
      <c r="C7" s="53" t="s">
        <v>21</v>
      </c>
      <c r="D7" s="53" t="s">
        <v>209</v>
      </c>
      <c r="E7" s="62" t="s">
        <v>20</v>
      </c>
      <c r="F7" s="55">
        <v>0.08</v>
      </c>
      <c r="G7" s="55">
        <v>0</v>
      </c>
      <c r="H7" s="55">
        <v>3.33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96.58</v>
      </c>
    </row>
    <row r="8" spans="1:15" x14ac:dyDescent="0.25">
      <c r="A8" s="53"/>
      <c r="B8" s="56"/>
      <c r="C8" s="53"/>
      <c r="D8" s="53"/>
      <c r="E8" s="62" t="s">
        <v>22</v>
      </c>
      <c r="F8" s="55">
        <v>81.790000000000006</v>
      </c>
      <c r="G8" s="55">
        <v>0</v>
      </c>
      <c r="H8" s="55">
        <v>15.96</v>
      </c>
      <c r="I8" s="55">
        <v>0</v>
      </c>
      <c r="J8" s="55">
        <v>2.25</v>
      </c>
      <c r="K8" s="55">
        <v>0</v>
      </c>
      <c r="L8" s="55">
        <v>78.62</v>
      </c>
      <c r="M8" s="55">
        <v>0</v>
      </c>
      <c r="N8" s="55">
        <v>0</v>
      </c>
    </row>
    <row r="9" spans="1:15" x14ac:dyDescent="0.25">
      <c r="A9" s="53"/>
      <c r="B9" s="56">
        <v>469</v>
      </c>
      <c r="C9" s="53" t="s">
        <v>201</v>
      </c>
      <c r="D9" s="53" t="s">
        <v>208</v>
      </c>
      <c r="E9" s="62" t="s">
        <v>20</v>
      </c>
      <c r="F9" s="55">
        <v>0.22</v>
      </c>
      <c r="G9" s="55">
        <v>0</v>
      </c>
      <c r="H9" s="55">
        <v>6.33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93.44</v>
      </c>
    </row>
    <row r="10" spans="1:15" x14ac:dyDescent="0.25">
      <c r="A10" s="53"/>
      <c r="B10" s="56"/>
      <c r="C10" s="53"/>
      <c r="D10" s="53"/>
      <c r="E10" s="62" t="s">
        <v>22</v>
      </c>
      <c r="F10" s="55">
        <v>75.83</v>
      </c>
      <c r="G10" s="55">
        <v>0</v>
      </c>
      <c r="H10" s="55">
        <v>21.56</v>
      </c>
      <c r="I10" s="55">
        <v>0</v>
      </c>
      <c r="J10" s="55">
        <v>2.61</v>
      </c>
      <c r="K10" s="55">
        <v>0</v>
      </c>
      <c r="L10" s="55">
        <v>75.83</v>
      </c>
      <c r="M10" s="55">
        <v>0</v>
      </c>
      <c r="N10" s="55">
        <v>0</v>
      </c>
    </row>
    <row r="11" spans="1:15" x14ac:dyDescent="0.25">
      <c r="A11" s="53"/>
      <c r="B11" s="56">
        <v>471</v>
      </c>
      <c r="C11" s="53" t="s">
        <v>201</v>
      </c>
      <c r="D11" s="53" t="s">
        <v>207</v>
      </c>
      <c r="E11" s="62" t="s">
        <v>20</v>
      </c>
      <c r="F11" s="55">
        <v>0.12</v>
      </c>
      <c r="G11" s="55">
        <v>0</v>
      </c>
      <c r="H11" s="55">
        <v>3.24</v>
      </c>
      <c r="I11" s="55">
        <v>0</v>
      </c>
      <c r="J11" s="55">
        <v>0</v>
      </c>
      <c r="K11" s="55">
        <v>0</v>
      </c>
      <c r="L11" s="55">
        <v>0</v>
      </c>
      <c r="M11" s="55">
        <v>0.28999999999999998</v>
      </c>
      <c r="N11" s="55">
        <v>96.35</v>
      </c>
    </row>
    <row r="12" spans="1:15" x14ac:dyDescent="0.25">
      <c r="A12" s="53"/>
      <c r="B12" s="56"/>
      <c r="C12" s="53"/>
      <c r="D12" s="53"/>
      <c r="E12" s="62" t="s">
        <v>22</v>
      </c>
      <c r="F12" s="55">
        <v>41.59</v>
      </c>
      <c r="G12" s="55">
        <v>0</v>
      </c>
      <c r="H12" s="55">
        <v>47.77</v>
      </c>
      <c r="I12" s="55">
        <v>0</v>
      </c>
      <c r="J12" s="55">
        <v>10.7</v>
      </c>
      <c r="K12" s="55">
        <v>0</v>
      </c>
      <c r="L12" s="55">
        <v>41.59</v>
      </c>
      <c r="M12" s="55">
        <v>0</v>
      </c>
      <c r="N12" s="55">
        <v>0</v>
      </c>
    </row>
    <row r="13" spans="1:15" x14ac:dyDescent="0.25">
      <c r="A13" s="53"/>
      <c r="B13" s="56">
        <v>453</v>
      </c>
      <c r="C13" s="53" t="s">
        <v>21</v>
      </c>
      <c r="D13" s="53" t="s">
        <v>208</v>
      </c>
      <c r="E13" s="62" t="s">
        <v>20</v>
      </c>
      <c r="F13" s="55">
        <v>0.11</v>
      </c>
      <c r="G13" s="55">
        <v>0</v>
      </c>
      <c r="H13" s="55">
        <v>0.19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99.7</v>
      </c>
    </row>
    <row r="14" spans="1:15" x14ac:dyDescent="0.25">
      <c r="A14" s="53"/>
      <c r="B14" s="56"/>
      <c r="C14" s="53"/>
      <c r="D14" s="53"/>
      <c r="E14" s="62" t="s">
        <v>22</v>
      </c>
      <c r="F14" s="55">
        <v>91.3</v>
      </c>
      <c r="G14" s="55">
        <v>0</v>
      </c>
      <c r="H14" s="55">
        <v>6.96</v>
      </c>
      <c r="I14" s="55">
        <v>0</v>
      </c>
      <c r="J14" s="55">
        <v>1.74</v>
      </c>
      <c r="K14" s="55">
        <v>0</v>
      </c>
      <c r="L14" s="55">
        <v>88.78</v>
      </c>
      <c r="M14" s="55">
        <v>0</v>
      </c>
      <c r="N14" s="55">
        <v>0</v>
      </c>
    </row>
    <row r="15" spans="1:15" x14ac:dyDescent="0.25">
      <c r="A15" s="53"/>
      <c r="B15" s="56">
        <v>473</v>
      </c>
      <c r="C15" s="53" t="s">
        <v>21</v>
      </c>
      <c r="D15" s="53" t="s">
        <v>207</v>
      </c>
      <c r="E15" s="62" t="s">
        <v>20</v>
      </c>
      <c r="F15" s="55">
        <v>0.1</v>
      </c>
      <c r="G15" s="55">
        <v>0</v>
      </c>
      <c r="H15" s="55">
        <v>1.88</v>
      </c>
      <c r="I15" s="55">
        <v>0</v>
      </c>
      <c r="J15" s="55">
        <v>0</v>
      </c>
      <c r="K15" s="55">
        <v>0</v>
      </c>
      <c r="L15" s="55">
        <v>0</v>
      </c>
      <c r="M15" s="55">
        <v>0.27</v>
      </c>
      <c r="N15" s="55">
        <v>97.75</v>
      </c>
    </row>
    <row r="16" spans="1:15" x14ac:dyDescent="0.25">
      <c r="E16" s="62" t="s">
        <v>22</v>
      </c>
      <c r="F16" s="55">
        <v>47.56</v>
      </c>
      <c r="G16" s="55">
        <v>0</v>
      </c>
      <c r="H16" s="55">
        <v>42.98</v>
      </c>
      <c r="I16" s="55">
        <v>0</v>
      </c>
      <c r="J16" s="55">
        <v>9.5</v>
      </c>
      <c r="K16" s="55">
        <v>0</v>
      </c>
      <c r="L16" s="55">
        <v>28.62</v>
      </c>
      <c r="M16" s="55">
        <v>0</v>
      </c>
      <c r="N16" s="55">
        <v>0</v>
      </c>
    </row>
    <row r="17" spans="1:15" x14ac:dyDescent="0.25">
      <c r="E17" s="62"/>
    </row>
    <row r="19" spans="1:15" s="62" customFormat="1" x14ac:dyDescent="0.25">
      <c r="A19" s="62" t="s">
        <v>0</v>
      </c>
      <c r="B19" s="62" t="s">
        <v>1</v>
      </c>
      <c r="C19" s="62" t="s">
        <v>2</v>
      </c>
      <c r="D19" s="62" t="s">
        <v>203</v>
      </c>
      <c r="E19" s="62" t="s">
        <v>3</v>
      </c>
      <c r="F19" s="62" t="s">
        <v>4</v>
      </c>
      <c r="G19" s="62" t="s">
        <v>5</v>
      </c>
      <c r="H19" s="62" t="s">
        <v>6</v>
      </c>
      <c r="I19" s="62" t="s">
        <v>7</v>
      </c>
      <c r="J19" s="62" t="s">
        <v>8</v>
      </c>
      <c r="K19" s="62" t="s">
        <v>9</v>
      </c>
      <c r="L19" s="62" t="s">
        <v>10</v>
      </c>
      <c r="M19" s="62" t="s">
        <v>11</v>
      </c>
      <c r="N19" s="62" t="s">
        <v>12</v>
      </c>
    </row>
    <row r="20" spans="1:15" x14ac:dyDescent="0.25">
      <c r="A20" s="69" t="s">
        <v>205</v>
      </c>
      <c r="B20" s="56">
        <v>448</v>
      </c>
      <c r="C20" s="62" t="s">
        <v>19</v>
      </c>
      <c r="D20" s="64" t="s">
        <v>204</v>
      </c>
      <c r="E20" s="62" t="s">
        <v>20</v>
      </c>
      <c r="F20" s="55">
        <v>14.04</v>
      </c>
      <c r="G20" s="55">
        <v>0</v>
      </c>
      <c r="H20" s="55">
        <v>37.729999999999997</v>
      </c>
      <c r="I20" s="55">
        <v>0</v>
      </c>
      <c r="J20" s="55">
        <v>32.69</v>
      </c>
      <c r="K20" s="55">
        <v>0</v>
      </c>
      <c r="L20" s="55">
        <v>0</v>
      </c>
      <c r="M20" s="55">
        <v>2.31</v>
      </c>
      <c r="N20" s="55">
        <v>13.23</v>
      </c>
    </row>
    <row r="21" spans="1:15" x14ac:dyDescent="0.25">
      <c r="A21" s="69"/>
      <c r="B21" s="56">
        <v>450</v>
      </c>
      <c r="C21" s="53" t="s">
        <v>23</v>
      </c>
      <c r="D21" s="59" t="s">
        <v>204</v>
      </c>
      <c r="E21" s="62" t="s">
        <v>20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100</v>
      </c>
    </row>
    <row r="22" spans="1:15" x14ac:dyDescent="0.25">
      <c r="A22" s="69"/>
      <c r="B22" s="56"/>
      <c r="C22" s="53"/>
      <c r="D22" s="53"/>
      <c r="E22" s="62" t="s">
        <v>22</v>
      </c>
      <c r="F22" s="55">
        <v>90.15</v>
      </c>
      <c r="G22" s="55">
        <v>0</v>
      </c>
      <c r="H22" s="55">
        <v>9.85</v>
      </c>
      <c r="I22" s="55">
        <v>0</v>
      </c>
      <c r="J22" s="55">
        <v>0</v>
      </c>
      <c r="K22" s="55">
        <v>0</v>
      </c>
      <c r="L22" s="55">
        <v>90.15</v>
      </c>
      <c r="M22" s="55">
        <v>0</v>
      </c>
      <c r="N22" s="55">
        <v>0</v>
      </c>
    </row>
    <row r="23" spans="1:15" x14ac:dyDescent="0.25">
      <c r="A23" s="69"/>
      <c r="B23" s="56">
        <v>466</v>
      </c>
      <c r="C23" s="53" t="s">
        <v>201</v>
      </c>
      <c r="D23" s="59" t="s">
        <v>204</v>
      </c>
      <c r="E23" s="62" t="s">
        <v>20</v>
      </c>
      <c r="F23" s="55">
        <v>0</v>
      </c>
      <c r="G23" s="55">
        <v>0</v>
      </c>
      <c r="H23" s="55">
        <v>2.1800000000000002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97.82</v>
      </c>
    </row>
    <row r="24" spans="1:15" x14ac:dyDescent="0.25">
      <c r="A24" s="69"/>
      <c r="B24" s="56"/>
      <c r="C24" s="53"/>
      <c r="D24" s="53"/>
      <c r="E24" s="62" t="s">
        <v>22</v>
      </c>
      <c r="F24" s="55">
        <v>42.13</v>
      </c>
      <c r="G24" s="55">
        <v>0</v>
      </c>
      <c r="H24" s="55">
        <v>46.24</v>
      </c>
      <c r="I24" s="55">
        <v>0</v>
      </c>
      <c r="J24" s="55">
        <v>11.63</v>
      </c>
      <c r="K24" s="55">
        <v>0</v>
      </c>
      <c r="L24" s="55">
        <v>42.15</v>
      </c>
      <c r="M24" s="55">
        <v>0</v>
      </c>
      <c r="N24" s="55">
        <v>0</v>
      </c>
    </row>
    <row r="25" spans="1:15" x14ac:dyDescent="0.25">
      <c r="B25" s="56">
        <v>452</v>
      </c>
      <c r="C25" s="53" t="s">
        <v>21</v>
      </c>
      <c r="D25" s="59" t="s">
        <v>204</v>
      </c>
      <c r="E25" s="62" t="s">
        <v>20</v>
      </c>
      <c r="F25" s="55">
        <v>0.01</v>
      </c>
      <c r="G25" s="55">
        <v>0</v>
      </c>
      <c r="H25" s="55">
        <v>0.01</v>
      </c>
      <c r="I25" s="55">
        <v>0</v>
      </c>
      <c r="J25" s="55">
        <v>0</v>
      </c>
      <c r="K25" s="55">
        <v>0</v>
      </c>
      <c r="L25" s="55">
        <v>0</v>
      </c>
      <c r="M25" s="55">
        <v>0.01</v>
      </c>
      <c r="N25" s="55">
        <v>99.97</v>
      </c>
    </row>
    <row r="26" spans="1:15" x14ac:dyDescent="0.25">
      <c r="B26" s="56"/>
      <c r="C26" s="53"/>
      <c r="D26" s="53"/>
      <c r="E26" s="62" t="s">
        <v>22</v>
      </c>
      <c r="F26" s="55">
        <v>42.93</v>
      </c>
      <c r="G26" s="55">
        <v>0</v>
      </c>
      <c r="H26" s="55">
        <v>45.06</v>
      </c>
      <c r="I26" s="55">
        <v>0</v>
      </c>
      <c r="J26" s="55">
        <v>12.01</v>
      </c>
      <c r="K26" s="55">
        <v>0</v>
      </c>
      <c r="L26" s="55">
        <v>24.98</v>
      </c>
      <c r="M26" s="55">
        <v>0</v>
      </c>
      <c r="N26" s="55">
        <v>0</v>
      </c>
    </row>
    <row r="27" spans="1:15" x14ac:dyDescent="0.25">
      <c r="A27" s="53"/>
    </row>
    <row r="29" spans="1:15" x14ac:dyDescent="0.25">
      <c r="A29" s="62" t="s">
        <v>0</v>
      </c>
      <c r="B29" s="62" t="s">
        <v>1</v>
      </c>
      <c r="C29" s="62" t="s">
        <v>2</v>
      </c>
      <c r="D29" s="62" t="s">
        <v>203</v>
      </c>
      <c r="E29" s="62" t="s">
        <v>3</v>
      </c>
      <c r="F29" s="62" t="s">
        <v>4</v>
      </c>
      <c r="G29" s="62" t="s">
        <v>5</v>
      </c>
      <c r="H29" s="62" t="s">
        <v>6</v>
      </c>
      <c r="I29" s="62" t="s">
        <v>7</v>
      </c>
      <c r="J29" s="62" t="s">
        <v>8</v>
      </c>
      <c r="K29" s="62" t="s">
        <v>9</v>
      </c>
      <c r="L29" s="62" t="s">
        <v>10</v>
      </c>
      <c r="M29" s="62" t="s">
        <v>11</v>
      </c>
      <c r="N29" s="62" t="s">
        <v>12</v>
      </c>
      <c r="O29" s="62"/>
    </row>
    <row r="30" spans="1:15" x14ac:dyDescent="0.25">
      <c r="A30" s="69" t="s">
        <v>206</v>
      </c>
      <c r="B30" s="56">
        <v>454</v>
      </c>
      <c r="C30" s="62" t="s">
        <v>19</v>
      </c>
      <c r="D30" s="62" t="s">
        <v>207</v>
      </c>
      <c r="E30" s="62" t="s">
        <v>20</v>
      </c>
      <c r="F30" s="55">
        <v>5.92</v>
      </c>
      <c r="G30" s="55">
        <v>0</v>
      </c>
      <c r="H30" s="55">
        <v>23.62</v>
      </c>
      <c r="I30" s="55">
        <v>0</v>
      </c>
      <c r="J30" s="55">
        <v>4.96</v>
      </c>
      <c r="K30" s="55">
        <v>0</v>
      </c>
      <c r="L30" s="55">
        <v>0</v>
      </c>
      <c r="M30" s="55">
        <v>60.71</v>
      </c>
      <c r="N30" s="55">
        <v>4.54</v>
      </c>
    </row>
    <row r="31" spans="1:15" ht="15.95" customHeight="1" x14ac:dyDescent="0.25">
      <c r="A31" s="69"/>
      <c r="B31" s="56">
        <v>456</v>
      </c>
      <c r="C31" s="53" t="s">
        <v>23</v>
      </c>
      <c r="D31" s="63" t="s">
        <v>208</v>
      </c>
      <c r="E31" s="62" t="s">
        <v>20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100</v>
      </c>
    </row>
    <row r="32" spans="1:15" x14ac:dyDescent="0.25">
      <c r="A32" s="69"/>
      <c r="B32" s="56"/>
      <c r="C32" s="53"/>
      <c r="D32" s="63"/>
      <c r="E32" s="62" t="s">
        <v>22</v>
      </c>
      <c r="F32" s="55">
        <v>98.21</v>
      </c>
      <c r="G32" s="55">
        <v>0</v>
      </c>
      <c r="H32" s="55">
        <v>1.79</v>
      </c>
      <c r="I32" s="55">
        <v>0</v>
      </c>
      <c r="J32" s="55">
        <v>0</v>
      </c>
      <c r="K32" s="55">
        <v>0</v>
      </c>
      <c r="L32" s="55">
        <v>98.21</v>
      </c>
      <c r="M32" s="55">
        <v>0</v>
      </c>
      <c r="N32" s="55">
        <v>0</v>
      </c>
    </row>
    <row r="33" spans="1:15" x14ac:dyDescent="0.25">
      <c r="A33" s="69"/>
      <c r="B33" s="56">
        <v>467</v>
      </c>
      <c r="C33" s="53" t="s">
        <v>201</v>
      </c>
      <c r="D33" s="63" t="s">
        <v>209</v>
      </c>
      <c r="E33" s="62" t="s">
        <v>20</v>
      </c>
      <c r="F33" s="55">
        <v>0</v>
      </c>
      <c r="G33" s="55">
        <v>0</v>
      </c>
      <c r="H33" s="55">
        <v>10.35</v>
      </c>
      <c r="I33" s="55">
        <v>0</v>
      </c>
      <c r="J33" s="55">
        <v>0</v>
      </c>
      <c r="K33" s="55">
        <v>0</v>
      </c>
      <c r="L33" s="55">
        <v>0</v>
      </c>
      <c r="M33" s="55">
        <v>62.18</v>
      </c>
      <c r="N33" s="55">
        <v>27.53</v>
      </c>
    </row>
    <row r="34" spans="1:15" x14ac:dyDescent="0.25">
      <c r="A34" s="69"/>
      <c r="D34" s="63"/>
      <c r="E34" s="62" t="s">
        <v>22</v>
      </c>
      <c r="F34" s="55">
        <v>56.71</v>
      </c>
      <c r="G34" s="55">
        <v>0</v>
      </c>
      <c r="H34" s="55">
        <v>32.47</v>
      </c>
      <c r="I34" s="55">
        <v>0</v>
      </c>
      <c r="J34" s="55">
        <v>10.82</v>
      </c>
      <c r="K34" s="55">
        <v>0</v>
      </c>
      <c r="L34" s="55">
        <v>56.76</v>
      </c>
      <c r="M34" s="55">
        <v>0</v>
      </c>
      <c r="N34" s="55">
        <v>0</v>
      </c>
    </row>
    <row r="35" spans="1:15" x14ac:dyDescent="0.25">
      <c r="B35" s="56">
        <v>458</v>
      </c>
      <c r="C35" s="53" t="s">
        <v>21</v>
      </c>
      <c r="D35" s="63" t="s">
        <v>209</v>
      </c>
      <c r="E35" s="62" t="s">
        <v>20</v>
      </c>
      <c r="F35" s="55">
        <v>0.12</v>
      </c>
      <c r="G35" s="55">
        <v>0</v>
      </c>
      <c r="H35" s="55">
        <v>6.94</v>
      </c>
      <c r="I35" s="55">
        <v>0</v>
      </c>
      <c r="J35" s="55">
        <v>0.06</v>
      </c>
      <c r="K35" s="55">
        <v>0</v>
      </c>
      <c r="L35" s="55">
        <v>0</v>
      </c>
      <c r="M35" s="55">
        <v>56.12</v>
      </c>
      <c r="N35" s="55">
        <v>36.75</v>
      </c>
      <c r="O35" s="53"/>
    </row>
    <row r="36" spans="1:15" x14ac:dyDescent="0.25">
      <c r="B36" s="56"/>
      <c r="C36" s="53"/>
      <c r="D36" s="63"/>
      <c r="E36" s="62" t="s">
        <v>22</v>
      </c>
      <c r="F36" s="55">
        <v>68.25</v>
      </c>
      <c r="G36" s="55">
        <v>0</v>
      </c>
      <c r="H36" s="55">
        <v>19.38</v>
      </c>
      <c r="I36" s="55">
        <v>0</v>
      </c>
      <c r="J36" s="55">
        <v>12.38</v>
      </c>
      <c r="K36" s="55">
        <v>0</v>
      </c>
      <c r="L36" s="55">
        <v>60.75</v>
      </c>
      <c r="M36" s="55">
        <v>0</v>
      </c>
      <c r="N36" s="55">
        <v>0</v>
      </c>
      <c r="O36" s="53"/>
    </row>
    <row r="37" spans="1:15" x14ac:dyDescent="0.25">
      <c r="A37" s="53"/>
      <c r="B37" s="56">
        <v>470</v>
      </c>
      <c r="C37" s="53" t="s">
        <v>201</v>
      </c>
      <c r="D37" s="63" t="s">
        <v>208</v>
      </c>
      <c r="E37" s="62" t="s">
        <v>20</v>
      </c>
      <c r="F37" s="55">
        <v>0.1</v>
      </c>
      <c r="G37" s="55">
        <v>0</v>
      </c>
      <c r="H37" s="55">
        <v>2.46</v>
      </c>
      <c r="I37" s="55">
        <v>0</v>
      </c>
      <c r="J37" s="55">
        <v>0</v>
      </c>
      <c r="K37" s="55">
        <v>0</v>
      </c>
      <c r="L37" s="55">
        <v>0</v>
      </c>
      <c r="M37" s="55">
        <v>0.02</v>
      </c>
      <c r="N37" s="55">
        <v>97.42</v>
      </c>
    </row>
    <row r="38" spans="1:15" x14ac:dyDescent="0.25">
      <c r="A38" s="53"/>
      <c r="B38" s="56"/>
      <c r="C38" s="53"/>
      <c r="D38" s="63"/>
      <c r="E38" s="62" t="s">
        <v>22</v>
      </c>
      <c r="F38" s="55">
        <v>82.56</v>
      </c>
      <c r="G38" s="55">
        <v>0</v>
      </c>
      <c r="H38" s="55">
        <v>13.48</v>
      </c>
      <c r="I38" s="55">
        <v>0</v>
      </c>
      <c r="J38" s="55">
        <v>3.96</v>
      </c>
      <c r="K38" s="55">
        <v>0</v>
      </c>
      <c r="L38" s="55">
        <v>82.56</v>
      </c>
      <c r="M38" s="55">
        <v>0</v>
      </c>
      <c r="N38" s="55">
        <v>0</v>
      </c>
    </row>
    <row r="39" spans="1:15" x14ac:dyDescent="0.25">
      <c r="A39" s="53"/>
      <c r="B39" s="56">
        <v>472</v>
      </c>
      <c r="C39" s="53" t="s">
        <v>201</v>
      </c>
      <c r="D39" s="63" t="s">
        <v>207</v>
      </c>
      <c r="E39" s="62" t="s">
        <v>20</v>
      </c>
      <c r="F39" s="55">
        <v>0.04</v>
      </c>
      <c r="G39" s="55">
        <v>0</v>
      </c>
      <c r="H39" s="55">
        <v>4.45</v>
      </c>
      <c r="I39" s="55">
        <v>0</v>
      </c>
      <c r="J39" s="55">
        <v>0</v>
      </c>
      <c r="K39" s="55">
        <v>0</v>
      </c>
      <c r="L39" s="55">
        <v>0</v>
      </c>
      <c r="M39" s="55">
        <v>27.04</v>
      </c>
      <c r="N39" s="55">
        <v>68.47</v>
      </c>
    </row>
    <row r="40" spans="1:15" x14ac:dyDescent="0.25">
      <c r="A40" s="53"/>
      <c r="B40" s="56"/>
      <c r="C40" s="53"/>
      <c r="D40" s="63"/>
      <c r="E40" s="62" t="s">
        <v>22</v>
      </c>
      <c r="F40" s="55">
        <v>48.79</v>
      </c>
      <c r="G40" s="55">
        <v>0</v>
      </c>
      <c r="H40" s="55">
        <v>38.74</v>
      </c>
      <c r="I40" s="55">
        <v>0</v>
      </c>
      <c r="J40" s="55">
        <v>12.47</v>
      </c>
      <c r="K40" s="55">
        <v>0</v>
      </c>
      <c r="L40" s="55">
        <v>48.79</v>
      </c>
      <c r="M40" s="55">
        <v>0</v>
      </c>
      <c r="N40" s="55">
        <v>0</v>
      </c>
    </row>
    <row r="41" spans="1:15" x14ac:dyDescent="0.25">
      <c r="A41" s="53"/>
      <c r="B41" s="56">
        <v>460</v>
      </c>
      <c r="C41" s="53" t="s">
        <v>21</v>
      </c>
      <c r="D41" s="63" t="s">
        <v>208</v>
      </c>
      <c r="E41" s="62" t="s">
        <v>20</v>
      </c>
      <c r="F41" s="55">
        <v>0.19</v>
      </c>
      <c r="G41" s="55">
        <v>0</v>
      </c>
      <c r="H41" s="55">
        <v>0.23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99.58</v>
      </c>
    </row>
    <row r="42" spans="1:15" x14ac:dyDescent="0.25">
      <c r="A42" s="53"/>
      <c r="B42" s="56"/>
      <c r="C42" s="53"/>
      <c r="D42" s="63"/>
      <c r="E42" s="62" t="s">
        <v>22</v>
      </c>
      <c r="F42" s="55">
        <v>65.349999999999994</v>
      </c>
      <c r="G42" s="55">
        <v>0</v>
      </c>
      <c r="H42" s="55">
        <v>21.27</v>
      </c>
      <c r="I42" s="55">
        <v>0</v>
      </c>
      <c r="J42" s="55">
        <v>13.38</v>
      </c>
      <c r="K42" s="55">
        <v>0</v>
      </c>
      <c r="L42" s="55">
        <v>60.73</v>
      </c>
      <c r="M42" s="55">
        <v>0</v>
      </c>
      <c r="N42" s="55">
        <v>0</v>
      </c>
    </row>
    <row r="43" spans="1:15" x14ac:dyDescent="0.25">
      <c r="A43" s="53"/>
      <c r="B43" s="56">
        <v>474</v>
      </c>
      <c r="C43" s="53" t="s">
        <v>21</v>
      </c>
      <c r="D43" s="63" t="s">
        <v>207</v>
      </c>
      <c r="E43" s="62" t="s">
        <v>20</v>
      </c>
      <c r="F43" s="55">
        <v>0</v>
      </c>
      <c r="G43" s="55">
        <v>0</v>
      </c>
      <c r="H43" s="55">
        <v>3.28</v>
      </c>
      <c r="I43" s="55">
        <v>0</v>
      </c>
      <c r="J43" s="55">
        <v>0</v>
      </c>
      <c r="K43" s="55">
        <v>0</v>
      </c>
      <c r="L43" s="55">
        <v>0</v>
      </c>
      <c r="M43" s="55">
        <v>8.77</v>
      </c>
      <c r="N43" s="55">
        <v>87.95</v>
      </c>
    </row>
    <row r="44" spans="1:15" x14ac:dyDescent="0.25">
      <c r="E44" s="62" t="s">
        <v>22</v>
      </c>
      <c r="F44" s="55">
        <v>47.87</v>
      </c>
      <c r="G44" s="55">
        <v>0</v>
      </c>
      <c r="H44" s="55">
        <v>40.06</v>
      </c>
      <c r="I44" s="55">
        <v>0</v>
      </c>
      <c r="J44" s="55">
        <v>12.04</v>
      </c>
      <c r="K44" s="55">
        <v>0</v>
      </c>
      <c r="L44" s="55">
        <v>28.6</v>
      </c>
      <c r="M44" s="55">
        <v>0</v>
      </c>
      <c r="N44" s="55">
        <v>0</v>
      </c>
    </row>
    <row r="45" spans="1:15" x14ac:dyDescent="0.25">
      <c r="O45" s="53"/>
    </row>
    <row r="47" spans="1:15" s="62" customFormat="1" x14ac:dyDescent="0.25">
      <c r="A47" s="62" t="s">
        <v>0</v>
      </c>
      <c r="B47" s="62" t="s">
        <v>1</v>
      </c>
      <c r="C47" s="62" t="s">
        <v>2</v>
      </c>
      <c r="D47" s="62" t="s">
        <v>203</v>
      </c>
      <c r="E47" s="62" t="s">
        <v>3</v>
      </c>
      <c r="F47" s="62" t="s">
        <v>4</v>
      </c>
      <c r="G47" s="62" t="s">
        <v>5</v>
      </c>
      <c r="H47" s="62" t="s">
        <v>6</v>
      </c>
      <c r="I47" s="62" t="s">
        <v>7</v>
      </c>
      <c r="J47" s="62" t="s">
        <v>8</v>
      </c>
      <c r="K47" s="62" t="s">
        <v>9</v>
      </c>
      <c r="L47" s="62" t="s">
        <v>10</v>
      </c>
      <c r="M47" s="62" t="s">
        <v>11</v>
      </c>
      <c r="N47" s="62" t="s">
        <v>12</v>
      </c>
    </row>
    <row r="48" spans="1:15" x14ac:dyDescent="0.25">
      <c r="A48" s="69" t="s">
        <v>206</v>
      </c>
      <c r="B48" s="56">
        <v>455</v>
      </c>
      <c r="C48" s="62" t="s">
        <v>19</v>
      </c>
      <c r="D48" s="64" t="s">
        <v>204</v>
      </c>
      <c r="E48" s="62" t="s">
        <v>20</v>
      </c>
      <c r="F48" s="55">
        <v>9.34</v>
      </c>
      <c r="G48" s="55">
        <v>0</v>
      </c>
      <c r="H48" s="55">
        <v>28.37</v>
      </c>
      <c r="I48" s="55">
        <v>0</v>
      </c>
      <c r="J48" s="55">
        <v>20.39</v>
      </c>
      <c r="K48" s="55">
        <v>0</v>
      </c>
      <c r="L48" s="55">
        <v>0</v>
      </c>
      <c r="M48" s="55">
        <v>1.92</v>
      </c>
      <c r="N48" s="55">
        <v>40.049999999999997</v>
      </c>
    </row>
    <row r="49" spans="1:14" x14ac:dyDescent="0.25">
      <c r="A49" s="69"/>
      <c r="B49" s="56">
        <v>457</v>
      </c>
      <c r="C49" s="53" t="s">
        <v>23</v>
      </c>
      <c r="D49" s="59" t="s">
        <v>204</v>
      </c>
      <c r="E49" s="62" t="s">
        <v>20</v>
      </c>
      <c r="F49" s="55">
        <v>0.03</v>
      </c>
      <c r="G49" s="55">
        <v>0</v>
      </c>
      <c r="H49" s="55">
        <v>0.03</v>
      </c>
      <c r="I49" s="55">
        <v>0</v>
      </c>
      <c r="J49" s="55">
        <v>0</v>
      </c>
      <c r="K49" s="55">
        <v>0</v>
      </c>
      <c r="L49" s="55">
        <v>0</v>
      </c>
      <c r="M49" s="55">
        <v>0.03</v>
      </c>
      <c r="N49" s="55">
        <v>99.92</v>
      </c>
    </row>
    <row r="50" spans="1:14" x14ac:dyDescent="0.25">
      <c r="A50" s="69"/>
      <c r="B50" s="56"/>
      <c r="C50" s="53"/>
      <c r="D50" s="53"/>
      <c r="E50" s="62" t="s">
        <v>22</v>
      </c>
      <c r="F50" s="55">
        <v>92.55</v>
      </c>
      <c r="G50" s="55">
        <v>0</v>
      </c>
      <c r="H50" s="55">
        <v>7.45</v>
      </c>
      <c r="I50" s="55">
        <v>0</v>
      </c>
      <c r="J50" s="55">
        <v>0</v>
      </c>
      <c r="K50" s="55">
        <v>0</v>
      </c>
      <c r="L50" s="55">
        <v>92.55</v>
      </c>
      <c r="M50" s="55">
        <v>0</v>
      </c>
      <c r="N50" s="55">
        <v>0</v>
      </c>
    </row>
    <row r="51" spans="1:14" x14ac:dyDescent="0.25">
      <c r="A51" s="69"/>
      <c r="B51" s="55">
        <v>468</v>
      </c>
      <c r="C51" s="53" t="s">
        <v>201</v>
      </c>
      <c r="D51" s="59" t="s">
        <v>204</v>
      </c>
      <c r="E51" s="62" t="s">
        <v>20</v>
      </c>
      <c r="F51" s="55">
        <v>0.04</v>
      </c>
      <c r="G51" s="55">
        <v>0</v>
      </c>
      <c r="H51" s="55">
        <v>0.86</v>
      </c>
      <c r="I51" s="55">
        <v>0</v>
      </c>
      <c r="J51" s="55">
        <v>0</v>
      </c>
      <c r="K51" s="55">
        <v>0</v>
      </c>
      <c r="L51" s="55">
        <v>0</v>
      </c>
      <c r="M51" s="55">
        <v>0.18</v>
      </c>
      <c r="N51" s="55">
        <v>98.93</v>
      </c>
    </row>
    <row r="52" spans="1:14" x14ac:dyDescent="0.25">
      <c r="A52" s="69"/>
      <c r="D52" s="53"/>
      <c r="E52" s="62" t="s">
        <v>22</v>
      </c>
      <c r="F52" s="55">
        <v>81.400000000000006</v>
      </c>
      <c r="G52" s="55">
        <v>0</v>
      </c>
      <c r="H52" s="55">
        <v>14.34</v>
      </c>
      <c r="I52" s="55">
        <v>0</v>
      </c>
      <c r="J52" s="55">
        <v>4.26</v>
      </c>
      <c r="K52" s="55">
        <v>0</v>
      </c>
      <c r="L52" s="55">
        <v>81.400000000000006</v>
      </c>
      <c r="M52" s="55">
        <v>0</v>
      </c>
      <c r="N52" s="55">
        <v>0</v>
      </c>
    </row>
    <row r="53" spans="1:14" x14ac:dyDescent="0.25">
      <c r="B53" s="56">
        <v>459</v>
      </c>
      <c r="C53" s="53" t="s">
        <v>21</v>
      </c>
      <c r="D53" s="59" t="s">
        <v>204</v>
      </c>
      <c r="E53" s="62" t="s">
        <v>20</v>
      </c>
      <c r="F53" s="55">
        <v>0.04</v>
      </c>
      <c r="G53" s="55">
        <v>0</v>
      </c>
      <c r="H53" s="55">
        <v>0.05</v>
      </c>
      <c r="I53" s="55">
        <v>0</v>
      </c>
      <c r="J53" s="55">
        <v>0</v>
      </c>
      <c r="K53" s="55">
        <v>0</v>
      </c>
      <c r="L53" s="55">
        <v>0</v>
      </c>
      <c r="M53" s="55">
        <v>0.02</v>
      </c>
      <c r="N53" s="55">
        <v>99.89</v>
      </c>
    </row>
    <row r="54" spans="1:14" x14ac:dyDescent="0.25">
      <c r="B54" s="56"/>
      <c r="C54" s="53"/>
      <c r="D54" s="53"/>
      <c r="E54" s="62" t="s">
        <v>22</v>
      </c>
      <c r="F54" s="55">
        <v>41.89</v>
      </c>
      <c r="G54" s="55">
        <v>0</v>
      </c>
      <c r="H54" s="55">
        <v>45.96</v>
      </c>
      <c r="I54" s="55">
        <v>0</v>
      </c>
      <c r="J54" s="55">
        <v>12.15</v>
      </c>
      <c r="K54" s="55">
        <v>0</v>
      </c>
      <c r="L54" s="55">
        <v>25.81</v>
      </c>
      <c r="M54" s="55">
        <v>0</v>
      </c>
      <c r="N54" s="55">
        <v>0</v>
      </c>
    </row>
    <row r="61" spans="1:14" x14ac:dyDescent="0.25">
      <c r="A61" s="53" t="s">
        <v>205</v>
      </c>
      <c r="B61" s="55">
        <v>453</v>
      </c>
      <c r="C61" s="53" t="s">
        <v>21</v>
      </c>
      <c r="D61" s="53" t="s">
        <v>10</v>
      </c>
      <c r="E61" s="62" t="s">
        <v>20</v>
      </c>
    </row>
    <row r="62" spans="1:14" x14ac:dyDescent="0.25">
      <c r="A62" s="53"/>
      <c r="C62" s="53"/>
      <c r="D62" s="53"/>
      <c r="E62" s="62" t="s">
        <v>22</v>
      </c>
    </row>
    <row r="63" spans="1:14" x14ac:dyDescent="0.25">
      <c r="A63" s="62" t="s">
        <v>206</v>
      </c>
      <c r="B63" s="56">
        <v>460</v>
      </c>
      <c r="C63" s="53" t="s">
        <v>21</v>
      </c>
      <c r="D63" s="53" t="s">
        <v>10</v>
      </c>
      <c r="E63" s="62" t="s">
        <v>20</v>
      </c>
    </row>
    <row r="64" spans="1:14" x14ac:dyDescent="0.25">
      <c r="B64" s="56"/>
      <c r="C64" s="53"/>
      <c r="D64" s="53"/>
      <c r="E64" s="62" t="s">
        <v>22</v>
      </c>
    </row>
  </sheetData>
  <mergeCells count="4">
    <mergeCell ref="A2:A6"/>
    <mergeCell ref="A20:A24"/>
    <mergeCell ref="A30:A34"/>
    <mergeCell ref="A48:A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E34" sqref="E34"/>
    </sheetView>
  </sheetViews>
  <sheetFormatPr defaultColWidth="11" defaultRowHeight="15.75" x14ac:dyDescent="0.25"/>
  <cols>
    <col min="1" max="1" width="35.375" style="65" bestFit="1" customWidth="1"/>
    <col min="2" max="16384" width="11" style="65"/>
  </cols>
  <sheetData>
    <row r="1" spans="1:3" x14ac:dyDescent="0.25">
      <c r="A1" s="65" t="s">
        <v>211</v>
      </c>
    </row>
    <row r="2" spans="1:3" x14ac:dyDescent="0.25">
      <c r="A2" s="65" t="s">
        <v>45</v>
      </c>
      <c r="B2" s="65">
        <v>0.06</v>
      </c>
      <c r="C2" s="66">
        <f t="shared" ref="C2:C9" si="0">B2*$C$10/100</f>
        <v>4.8</v>
      </c>
    </row>
    <row r="3" spans="1:3" x14ac:dyDescent="0.25">
      <c r="A3" s="65" t="s">
        <v>43</v>
      </c>
      <c r="B3" s="65">
        <v>2.54</v>
      </c>
      <c r="C3" s="66">
        <f t="shared" si="0"/>
        <v>203.2</v>
      </c>
    </row>
    <row r="4" spans="1:3" x14ac:dyDescent="0.25">
      <c r="A4" s="65" t="s">
        <v>41</v>
      </c>
      <c r="B4" s="65">
        <v>36.549999999999997</v>
      </c>
      <c r="C4" s="66">
        <f t="shared" si="0"/>
        <v>2924</v>
      </c>
    </row>
    <row r="5" spans="1:3" x14ac:dyDescent="0.25">
      <c r="A5" s="65" t="s">
        <v>44</v>
      </c>
      <c r="B5" s="65">
        <v>0.42</v>
      </c>
      <c r="C5" s="66">
        <f t="shared" si="0"/>
        <v>33.6</v>
      </c>
    </row>
    <row r="6" spans="1:3" x14ac:dyDescent="0.25">
      <c r="A6" s="65" t="s">
        <v>46</v>
      </c>
      <c r="B6" s="65">
        <v>0.05</v>
      </c>
      <c r="C6" s="66">
        <f t="shared" si="0"/>
        <v>4</v>
      </c>
    </row>
    <row r="7" spans="1:3" x14ac:dyDescent="0.25">
      <c r="A7" s="65" t="s">
        <v>40</v>
      </c>
      <c r="B7" s="65">
        <v>56.02</v>
      </c>
      <c r="C7" s="66">
        <f t="shared" si="0"/>
        <v>4481.6000000000004</v>
      </c>
    </row>
    <row r="8" spans="1:3" x14ac:dyDescent="0.25">
      <c r="A8" s="65" t="s">
        <v>47</v>
      </c>
      <c r="B8" s="65">
        <v>0.01</v>
      </c>
      <c r="C8" s="66">
        <f t="shared" si="0"/>
        <v>0.8</v>
      </c>
    </row>
    <row r="9" spans="1:3" x14ac:dyDescent="0.25">
      <c r="A9" s="65" t="s">
        <v>42</v>
      </c>
      <c r="B9" s="65">
        <v>4.09</v>
      </c>
      <c r="C9" s="66">
        <f t="shared" si="0"/>
        <v>327.2</v>
      </c>
    </row>
    <row r="10" spans="1:3" x14ac:dyDescent="0.25">
      <c r="A10" s="65" t="s">
        <v>48</v>
      </c>
      <c r="B10" s="65">
        <f>SUM(B2:B9)</f>
        <v>99.740000000000009</v>
      </c>
      <c r="C10" s="65">
        <v>8000</v>
      </c>
    </row>
    <row r="12" spans="1:3" x14ac:dyDescent="0.25">
      <c r="A12" s="65" t="s">
        <v>212</v>
      </c>
    </row>
    <row r="13" spans="1:3" x14ac:dyDescent="0.25">
      <c r="A13" s="65" t="s">
        <v>45</v>
      </c>
      <c r="B13" s="65">
        <v>0</v>
      </c>
      <c r="C13" s="66">
        <f t="shared" ref="C13:C19" si="1">B13*$C$20/100</f>
        <v>0</v>
      </c>
    </row>
    <row r="14" spans="1:3" x14ac:dyDescent="0.25">
      <c r="A14" s="65" t="s">
        <v>43</v>
      </c>
      <c r="B14" s="65">
        <v>0</v>
      </c>
      <c r="C14" s="66">
        <f t="shared" si="1"/>
        <v>0</v>
      </c>
    </row>
    <row r="15" spans="1:3" x14ac:dyDescent="0.25">
      <c r="A15" s="65" t="s">
        <v>41</v>
      </c>
      <c r="B15" s="65">
        <v>92.19</v>
      </c>
      <c r="C15" s="66">
        <f t="shared" si="1"/>
        <v>21203.7</v>
      </c>
    </row>
    <row r="16" spans="1:3" x14ac:dyDescent="0.25">
      <c r="A16" s="65" t="s">
        <v>44</v>
      </c>
      <c r="B16" s="65">
        <v>0.02</v>
      </c>
      <c r="C16" s="66">
        <f t="shared" si="1"/>
        <v>4.5999999999999996</v>
      </c>
    </row>
    <row r="17" spans="1:3" x14ac:dyDescent="0.25">
      <c r="A17" s="65" t="s">
        <v>40</v>
      </c>
      <c r="B17" s="65">
        <v>1.02</v>
      </c>
      <c r="C17" s="66">
        <f t="shared" si="1"/>
        <v>234.6</v>
      </c>
    </row>
    <row r="18" spans="1:3" x14ac:dyDescent="0.25">
      <c r="A18" s="65" t="s">
        <v>47</v>
      </c>
      <c r="B18" s="65">
        <v>0.01</v>
      </c>
      <c r="C18" s="66">
        <f t="shared" si="1"/>
        <v>2.2999999999999998</v>
      </c>
    </row>
    <row r="19" spans="1:3" x14ac:dyDescent="0.25">
      <c r="A19" s="65" t="s">
        <v>42</v>
      </c>
      <c r="B19" s="65">
        <v>0.19</v>
      </c>
      <c r="C19" s="66">
        <f t="shared" si="1"/>
        <v>43.7</v>
      </c>
    </row>
    <row r="20" spans="1:3" x14ac:dyDescent="0.25">
      <c r="A20" s="65" t="s">
        <v>48</v>
      </c>
      <c r="B20" s="65">
        <f>SUM(B13:B19)</f>
        <v>93.429999999999993</v>
      </c>
      <c r="C20" s="65">
        <v>23000</v>
      </c>
    </row>
    <row r="22" spans="1:3" x14ac:dyDescent="0.25">
      <c r="A22" s="65" t="s">
        <v>213</v>
      </c>
    </row>
    <row r="23" spans="1:3" x14ac:dyDescent="0.25">
      <c r="A23" s="65" t="s">
        <v>45</v>
      </c>
      <c r="B23" s="65">
        <v>0</v>
      </c>
      <c r="C23" s="66">
        <f t="shared" ref="C23:C30" si="2">B23*$C$31/100</f>
        <v>0</v>
      </c>
    </row>
    <row r="24" spans="1:3" x14ac:dyDescent="0.25">
      <c r="A24" s="65" t="s">
        <v>43</v>
      </c>
      <c r="B24" s="65">
        <v>0.69</v>
      </c>
      <c r="C24" s="66">
        <f t="shared" si="2"/>
        <v>117.3</v>
      </c>
    </row>
    <row r="25" spans="1:3" x14ac:dyDescent="0.25">
      <c r="A25" s="65" t="s">
        <v>41</v>
      </c>
      <c r="B25" s="65">
        <v>89.36</v>
      </c>
      <c r="C25" s="66">
        <f t="shared" si="2"/>
        <v>15191.2</v>
      </c>
    </row>
    <row r="26" spans="1:3" x14ac:dyDescent="0.25">
      <c r="A26" s="65" t="s">
        <v>44</v>
      </c>
      <c r="B26" s="65">
        <v>0.18</v>
      </c>
      <c r="C26" s="66">
        <f t="shared" si="2"/>
        <v>30.6</v>
      </c>
    </row>
    <row r="27" spans="1:3" x14ac:dyDescent="0.25">
      <c r="A27" s="65" t="s">
        <v>46</v>
      </c>
      <c r="B27" s="65">
        <v>0</v>
      </c>
      <c r="C27" s="66">
        <f t="shared" si="2"/>
        <v>0</v>
      </c>
    </row>
    <row r="28" spans="1:3" x14ac:dyDescent="0.25">
      <c r="A28" s="65" t="s">
        <v>40</v>
      </c>
      <c r="B28" s="65">
        <v>9.0399999999999991</v>
      </c>
      <c r="C28" s="66">
        <f t="shared" si="2"/>
        <v>1536.8</v>
      </c>
    </row>
    <row r="29" spans="1:3" x14ac:dyDescent="0.25">
      <c r="A29" s="65" t="s">
        <v>47</v>
      </c>
      <c r="B29" s="65">
        <v>0.01</v>
      </c>
      <c r="C29" s="66">
        <f t="shared" si="2"/>
        <v>1.7</v>
      </c>
    </row>
    <row r="30" spans="1:3" x14ac:dyDescent="0.25">
      <c r="A30" s="65" t="s">
        <v>42</v>
      </c>
      <c r="B30" s="65">
        <v>1.59</v>
      </c>
      <c r="C30" s="66">
        <f t="shared" si="2"/>
        <v>270.3</v>
      </c>
    </row>
    <row r="31" spans="1:3" x14ac:dyDescent="0.25">
      <c r="A31" s="65" t="s">
        <v>48</v>
      </c>
      <c r="B31" s="65">
        <f>SUM(B23:B30)</f>
        <v>100.87000000000002</v>
      </c>
      <c r="C31" s="65">
        <v>17000</v>
      </c>
    </row>
    <row r="33" spans="1:3" x14ac:dyDescent="0.25">
      <c r="A33" s="65" t="s">
        <v>214</v>
      </c>
    </row>
    <row r="34" spans="1:3" x14ac:dyDescent="0.25">
      <c r="A34" s="65" t="s">
        <v>45</v>
      </c>
      <c r="B34" s="65">
        <v>0</v>
      </c>
      <c r="C34" s="66">
        <f t="shared" ref="C34:C41" si="3">B34*$C$42/100</f>
        <v>0</v>
      </c>
    </row>
    <row r="35" spans="1:3" x14ac:dyDescent="0.25">
      <c r="A35" s="65" t="s">
        <v>43</v>
      </c>
      <c r="B35" s="65">
        <v>0.01</v>
      </c>
      <c r="C35" s="66">
        <f t="shared" si="3"/>
        <v>2.9</v>
      </c>
    </row>
    <row r="36" spans="1:3" x14ac:dyDescent="0.25">
      <c r="A36" s="65" t="s">
        <v>41</v>
      </c>
      <c r="B36" s="65">
        <v>91.46</v>
      </c>
      <c r="C36" s="66">
        <f t="shared" si="3"/>
        <v>26523.4</v>
      </c>
    </row>
    <row r="37" spans="1:3" x14ac:dyDescent="0.25">
      <c r="A37" s="65" t="s">
        <v>44</v>
      </c>
      <c r="B37" s="65">
        <v>0.05</v>
      </c>
      <c r="C37" s="66">
        <f t="shared" si="3"/>
        <v>14.5</v>
      </c>
    </row>
    <row r="38" spans="1:3" x14ac:dyDescent="0.25">
      <c r="A38" s="65" t="s">
        <v>46</v>
      </c>
      <c r="B38" s="65">
        <v>0</v>
      </c>
      <c r="C38" s="66">
        <f t="shared" si="3"/>
        <v>0</v>
      </c>
    </row>
    <row r="39" spans="1:3" x14ac:dyDescent="0.25">
      <c r="A39" s="65" t="s">
        <v>40</v>
      </c>
      <c r="B39" s="65">
        <v>3.09</v>
      </c>
      <c r="C39" s="66">
        <f t="shared" si="3"/>
        <v>896.1</v>
      </c>
    </row>
    <row r="40" spans="1:3" x14ac:dyDescent="0.25">
      <c r="A40" s="65" t="s">
        <v>47</v>
      </c>
      <c r="B40" s="65">
        <v>0</v>
      </c>
      <c r="C40" s="66">
        <f t="shared" si="3"/>
        <v>0</v>
      </c>
    </row>
    <row r="41" spans="1:3" x14ac:dyDescent="0.25">
      <c r="A41" s="65" t="s">
        <v>42</v>
      </c>
      <c r="B41" s="65">
        <v>0.38</v>
      </c>
      <c r="C41" s="66">
        <f t="shared" si="3"/>
        <v>110.2</v>
      </c>
    </row>
    <row r="42" spans="1:3" x14ac:dyDescent="0.25">
      <c r="A42" s="65" t="s">
        <v>48</v>
      </c>
      <c r="B42" s="65">
        <f>SUM(B34:B41)</f>
        <v>94.99</v>
      </c>
      <c r="C42" s="65">
        <v>29000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12" sqref="A12"/>
    </sheetView>
  </sheetViews>
  <sheetFormatPr defaultColWidth="9" defaultRowHeight="15.75" x14ac:dyDescent="0.25"/>
  <cols>
    <col min="1" max="1" width="20.375" style="14" bestFit="1" customWidth="1"/>
    <col min="2" max="2" width="14.375" style="14" bestFit="1" customWidth="1"/>
    <col min="3" max="3" width="12" style="14" bestFit="1" customWidth="1"/>
    <col min="4" max="4" width="19.375" style="11" bestFit="1" customWidth="1"/>
    <col min="5" max="5" width="9" style="11"/>
    <col min="6" max="6" width="15.125" style="14" bestFit="1" customWidth="1"/>
    <col min="7" max="7" width="9.375" style="14" bestFit="1" customWidth="1"/>
    <col min="8" max="8" width="9" style="14"/>
    <col min="9" max="9" width="19.625" style="14" bestFit="1" customWidth="1"/>
    <col min="10" max="16384" width="9" style="14"/>
  </cols>
  <sheetData>
    <row r="1" spans="1:9" x14ac:dyDescent="0.25">
      <c r="A1" s="26" t="s">
        <v>0</v>
      </c>
      <c r="B1" s="26" t="s">
        <v>1</v>
      </c>
      <c r="C1" s="26" t="s">
        <v>2</v>
      </c>
      <c r="D1" s="26" t="s">
        <v>27</v>
      </c>
      <c r="E1" s="26" t="s">
        <v>17</v>
      </c>
      <c r="F1" s="26" t="s">
        <v>28</v>
      </c>
      <c r="G1" s="26" t="s">
        <v>29</v>
      </c>
      <c r="H1" s="26" t="s">
        <v>30</v>
      </c>
      <c r="I1" s="26" t="s">
        <v>31</v>
      </c>
    </row>
    <row r="2" spans="1:9" x14ac:dyDescent="0.25">
      <c r="A2" s="70" t="s">
        <v>18</v>
      </c>
      <c r="B2" s="25">
        <v>413</v>
      </c>
      <c r="C2" s="26" t="s">
        <v>19</v>
      </c>
      <c r="D2" s="25">
        <v>1607.4</v>
      </c>
      <c r="E2" s="24">
        <v>411339</v>
      </c>
      <c r="F2" s="14">
        <v>3186</v>
      </c>
      <c r="G2" s="14">
        <v>40969</v>
      </c>
      <c r="H2" s="14">
        <v>1310720</v>
      </c>
      <c r="I2" s="14">
        <f>(1-G2/H2) *100</f>
        <v>96.874313354492188</v>
      </c>
    </row>
    <row r="3" spans="1:9" x14ac:dyDescent="0.25">
      <c r="A3" s="70"/>
      <c r="B3" s="25">
        <v>415</v>
      </c>
      <c r="C3" s="26" t="s">
        <v>23</v>
      </c>
      <c r="D3" s="24">
        <v>1583.2</v>
      </c>
      <c r="E3" s="24">
        <v>405293</v>
      </c>
      <c r="F3" s="14">
        <v>3243</v>
      </c>
      <c r="G3" s="14">
        <v>40969</v>
      </c>
      <c r="H3" s="14">
        <v>1310720</v>
      </c>
      <c r="I3" s="14">
        <f t="shared" ref="I3:I4" si="0">(1-G3/H3) *100</f>
        <v>96.874313354492188</v>
      </c>
    </row>
    <row r="4" spans="1:9" x14ac:dyDescent="0.25">
      <c r="A4" s="70"/>
      <c r="B4" s="25">
        <v>417</v>
      </c>
      <c r="C4" s="26" t="s">
        <v>21</v>
      </c>
      <c r="D4" s="25">
        <v>1578.4</v>
      </c>
      <c r="E4" s="25">
        <v>404044</v>
      </c>
      <c r="F4" s="14">
        <v>3244</v>
      </c>
      <c r="G4" s="14">
        <v>40971</v>
      </c>
      <c r="H4" s="14">
        <v>1310720</v>
      </c>
      <c r="I4" s="14">
        <f t="shared" si="0"/>
        <v>96.874160766601563</v>
      </c>
    </row>
    <row r="5" spans="1:9" x14ac:dyDescent="0.25">
      <c r="A5" s="26"/>
      <c r="D5" s="25"/>
      <c r="E5" s="25"/>
    </row>
    <row r="7" spans="1:9" x14ac:dyDescent="0.25">
      <c r="A7" s="26" t="s">
        <v>0</v>
      </c>
      <c r="B7" s="26" t="s">
        <v>1</v>
      </c>
      <c r="C7" s="26" t="s">
        <v>2</v>
      </c>
      <c r="D7" s="26" t="s">
        <v>27</v>
      </c>
      <c r="E7" s="26" t="s">
        <v>17</v>
      </c>
      <c r="F7" s="26" t="s">
        <v>32</v>
      </c>
      <c r="G7" s="26" t="s">
        <v>29</v>
      </c>
      <c r="H7" s="26" t="s">
        <v>30</v>
      </c>
      <c r="I7" s="26" t="s">
        <v>31</v>
      </c>
    </row>
    <row r="8" spans="1:9" x14ac:dyDescent="0.25">
      <c r="A8" s="70" t="s">
        <v>25</v>
      </c>
      <c r="B8" s="25">
        <v>414</v>
      </c>
      <c r="C8" s="26" t="s">
        <v>19</v>
      </c>
      <c r="D8" s="25">
        <v>250.26</v>
      </c>
      <c r="E8" s="24">
        <v>64068</v>
      </c>
      <c r="F8" s="14">
        <v>20458</v>
      </c>
      <c r="G8" s="14">
        <v>1296343</v>
      </c>
      <c r="H8" s="14">
        <v>1310720</v>
      </c>
      <c r="I8" s="14">
        <f>(1-G8/H8) *100</f>
        <v>1.0968780517578103</v>
      </c>
    </row>
    <row r="9" spans="1:9" x14ac:dyDescent="0.25">
      <c r="A9" s="70"/>
      <c r="B9" s="25">
        <v>416</v>
      </c>
      <c r="C9" s="26" t="s">
        <v>23</v>
      </c>
      <c r="D9" s="24">
        <v>75.59</v>
      </c>
      <c r="E9" s="24">
        <v>19351</v>
      </c>
      <c r="F9" s="14">
        <v>67731</v>
      </c>
      <c r="G9" s="14">
        <v>1309755</v>
      </c>
      <c r="H9" s="14">
        <v>1310720</v>
      </c>
      <c r="I9" s="14">
        <f t="shared" ref="I9:I10" si="1">(1-G9/H9) *100</f>
        <v>7.36236572265625E-2</v>
      </c>
    </row>
    <row r="10" spans="1:9" x14ac:dyDescent="0.25">
      <c r="A10" s="70"/>
      <c r="B10" s="25">
        <v>418</v>
      </c>
      <c r="C10" s="26" t="s">
        <v>21</v>
      </c>
      <c r="D10" s="24">
        <v>58.14</v>
      </c>
      <c r="E10" s="24">
        <v>14884</v>
      </c>
      <c r="F10" s="14">
        <v>88058</v>
      </c>
      <c r="G10" s="14">
        <v>1308904</v>
      </c>
      <c r="H10" s="14">
        <v>1310720</v>
      </c>
      <c r="I10" s="14">
        <f t="shared" si="1"/>
        <v>0.13854980468750444</v>
      </c>
    </row>
    <row r="11" spans="1:9" x14ac:dyDescent="0.25">
      <c r="A11" s="26"/>
      <c r="D11" s="25"/>
      <c r="E11" s="25"/>
    </row>
    <row r="13" spans="1:9" x14ac:dyDescent="0.25">
      <c r="A13" s="26" t="s">
        <v>0</v>
      </c>
      <c r="B13" s="26" t="s">
        <v>1</v>
      </c>
      <c r="C13" s="26" t="s">
        <v>2</v>
      </c>
      <c r="D13" s="26" t="s">
        <v>27</v>
      </c>
      <c r="E13" s="26" t="s">
        <v>17</v>
      </c>
      <c r="F13" s="26" t="s">
        <v>32</v>
      </c>
      <c r="G13" s="26" t="s">
        <v>29</v>
      </c>
      <c r="H13" s="26" t="s">
        <v>30</v>
      </c>
      <c r="I13" s="26" t="s">
        <v>31</v>
      </c>
    </row>
    <row r="14" spans="1:9" x14ac:dyDescent="0.25">
      <c r="A14" s="70" t="s">
        <v>24</v>
      </c>
      <c r="B14" s="25">
        <v>419</v>
      </c>
      <c r="C14" s="26" t="s">
        <v>19</v>
      </c>
      <c r="D14" s="24">
        <v>171.37</v>
      </c>
      <c r="E14" s="24">
        <v>43872</v>
      </c>
      <c r="F14" s="14">
        <v>29876</v>
      </c>
      <c r="G14" s="14">
        <v>512429</v>
      </c>
      <c r="H14" s="14">
        <v>1310720</v>
      </c>
      <c r="I14" s="14">
        <f>(1-G14/H14) *100</f>
        <v>60.904769897460945</v>
      </c>
    </row>
    <row r="15" spans="1:9" x14ac:dyDescent="0.25">
      <c r="A15" s="70"/>
      <c r="B15" s="25">
        <v>421</v>
      </c>
      <c r="C15" s="26" t="s">
        <v>23</v>
      </c>
      <c r="D15" s="24">
        <v>161.05000000000001</v>
      </c>
      <c r="E15" s="24">
        <v>41230</v>
      </c>
      <c r="F15" s="14">
        <v>31790</v>
      </c>
      <c r="G15" s="14">
        <v>515570</v>
      </c>
      <c r="H15" s="14">
        <v>1310720</v>
      </c>
      <c r="I15" s="14">
        <f t="shared" ref="I15:I17" si="2">(1-G15/H15) *100</f>
        <v>60.665130615234375</v>
      </c>
    </row>
    <row r="16" spans="1:9" x14ac:dyDescent="0.25">
      <c r="A16" s="70"/>
      <c r="B16" s="25">
        <v>423</v>
      </c>
      <c r="C16" s="26" t="s">
        <v>21</v>
      </c>
      <c r="D16" s="24">
        <v>247.52</v>
      </c>
      <c r="E16" s="24">
        <v>63365</v>
      </c>
      <c r="F16" s="14">
        <v>20685</v>
      </c>
      <c r="G16" s="14">
        <v>515864</v>
      </c>
      <c r="H16" s="14">
        <v>1310720</v>
      </c>
      <c r="I16" s="14">
        <f t="shared" si="2"/>
        <v>60.642700195312507</v>
      </c>
    </row>
    <row r="17" spans="1:9" ht="15.75" customHeight="1" x14ac:dyDescent="0.25">
      <c r="A17" s="17" t="s">
        <v>33</v>
      </c>
      <c r="B17" s="25">
        <v>425</v>
      </c>
      <c r="C17" s="26" t="s">
        <v>21</v>
      </c>
      <c r="D17" s="24">
        <v>157.47</v>
      </c>
      <c r="E17" s="24">
        <v>40312</v>
      </c>
      <c r="F17" s="14">
        <v>32541</v>
      </c>
      <c r="G17" s="14">
        <v>494876</v>
      </c>
      <c r="H17" s="14">
        <v>1310720</v>
      </c>
      <c r="I17" s="14">
        <f t="shared" si="2"/>
        <v>62.243957519531243</v>
      </c>
    </row>
    <row r="18" spans="1:9" ht="15.75" customHeight="1" x14ac:dyDescent="0.25">
      <c r="A18" s="17"/>
      <c r="B18" s="25"/>
      <c r="C18" s="26"/>
      <c r="D18" s="25"/>
      <c r="E18" s="25"/>
      <c r="G18" s="25"/>
    </row>
    <row r="19" spans="1:9" x14ac:dyDescent="0.25">
      <c r="A19" s="17"/>
      <c r="D19" s="25"/>
      <c r="E19" s="25"/>
    </row>
    <row r="20" spans="1:9" x14ac:dyDescent="0.25">
      <c r="A20" s="26" t="s">
        <v>0</v>
      </c>
      <c r="B20" s="26" t="s">
        <v>1</v>
      </c>
      <c r="C20" s="26" t="s">
        <v>2</v>
      </c>
      <c r="D20" s="26" t="s">
        <v>27</v>
      </c>
      <c r="E20" s="26" t="s">
        <v>17</v>
      </c>
      <c r="F20" s="26" t="s">
        <v>32</v>
      </c>
      <c r="G20" s="26" t="s">
        <v>29</v>
      </c>
      <c r="H20" s="26" t="s">
        <v>30</v>
      </c>
      <c r="I20" s="26" t="s">
        <v>31</v>
      </c>
    </row>
    <row r="21" spans="1:9" x14ac:dyDescent="0.25">
      <c r="A21" s="70" t="s">
        <v>26</v>
      </c>
      <c r="B21" s="25">
        <v>420</v>
      </c>
      <c r="C21" s="26" t="s">
        <v>19</v>
      </c>
      <c r="D21" s="24">
        <v>139.54</v>
      </c>
      <c r="E21" s="24">
        <v>35724</v>
      </c>
      <c r="F21" s="14">
        <v>36690</v>
      </c>
      <c r="G21" s="14">
        <v>1306099</v>
      </c>
      <c r="H21" s="14">
        <v>1310720</v>
      </c>
      <c r="I21" s="14">
        <f>(1-G21/H21) *100</f>
        <v>0.35255432128906694</v>
      </c>
    </row>
    <row r="22" spans="1:9" x14ac:dyDescent="0.25">
      <c r="A22" s="70"/>
      <c r="B22" s="25">
        <v>422</v>
      </c>
      <c r="C22" s="26" t="s">
        <v>23</v>
      </c>
      <c r="D22" s="25">
        <v>74.88</v>
      </c>
      <c r="E22" s="25">
        <v>19710</v>
      </c>
      <c r="F22" s="14">
        <v>68370</v>
      </c>
      <c r="G22" s="14">
        <v>1307896</v>
      </c>
      <c r="H22" s="14">
        <v>1310720</v>
      </c>
      <c r="I22" s="14">
        <f t="shared" ref="I22:I23" si="3">(1-G22/H22) *100</f>
        <v>0.21545410156249556</v>
      </c>
    </row>
    <row r="23" spans="1:9" x14ac:dyDescent="0.25">
      <c r="A23" s="70"/>
      <c r="B23" s="25">
        <v>424</v>
      </c>
      <c r="C23" s="26" t="s">
        <v>21</v>
      </c>
      <c r="D23" s="24">
        <v>52.51</v>
      </c>
      <c r="E23" s="24">
        <v>13444</v>
      </c>
      <c r="F23" s="14">
        <v>97494</v>
      </c>
      <c r="G23" s="14">
        <v>1310271</v>
      </c>
      <c r="H23" s="14">
        <v>1310720</v>
      </c>
      <c r="I23" s="14">
        <f t="shared" si="3"/>
        <v>3.4255981445308059E-2</v>
      </c>
    </row>
    <row r="25" spans="1:9" x14ac:dyDescent="0.25">
      <c r="A25" s="17"/>
      <c r="D25" s="25"/>
      <c r="E25" s="25"/>
    </row>
    <row r="26" spans="1:9" x14ac:dyDescent="0.25">
      <c r="A26" s="17"/>
      <c r="D26" s="25"/>
      <c r="E26" s="25"/>
    </row>
  </sheetData>
  <mergeCells count="4">
    <mergeCell ref="A2:A4"/>
    <mergeCell ref="A8:A10"/>
    <mergeCell ref="A14:A16"/>
    <mergeCell ref="A21:A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30" sqref="F30"/>
    </sheetView>
  </sheetViews>
  <sheetFormatPr defaultColWidth="8.875" defaultRowHeight="15.75" x14ac:dyDescent="0.25"/>
  <cols>
    <col min="1" max="1" width="20.375" bestFit="1" customWidth="1"/>
    <col min="2" max="2" width="14.375" bestFit="1" customWidth="1"/>
    <col min="3" max="3" width="12" bestFit="1" customWidth="1"/>
    <col min="4" max="4" width="11.125" bestFit="1" customWidth="1"/>
    <col min="14" max="14" width="11.375" bestFit="1" customWidth="1"/>
    <col min="15" max="15" width="13.875" bestFit="1" customWidth="1"/>
    <col min="16" max="16" width="12.875" bestFit="1" customWidth="1"/>
  </cols>
  <sheetData>
    <row r="1" spans="1:16" s="10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s="10" customFormat="1" x14ac:dyDescent="0.25">
      <c r="A2" s="70" t="s">
        <v>18</v>
      </c>
      <c r="B2" s="25">
        <v>413</v>
      </c>
      <c r="C2" s="9" t="s">
        <v>19</v>
      </c>
      <c r="D2" s="9" t="s">
        <v>20</v>
      </c>
      <c r="E2" s="10">
        <v>5.42</v>
      </c>
      <c r="F2" s="10">
        <v>0</v>
      </c>
      <c r="G2" s="10">
        <v>35.630000000000003</v>
      </c>
      <c r="H2" s="10">
        <v>0</v>
      </c>
      <c r="I2" s="10">
        <v>1.1100000000000001</v>
      </c>
      <c r="J2" s="10">
        <v>0</v>
      </c>
      <c r="K2" s="10">
        <v>0</v>
      </c>
      <c r="L2" s="10">
        <v>51.95</v>
      </c>
      <c r="M2" s="10">
        <v>5.79</v>
      </c>
      <c r="N2" s="10">
        <f>SUM(E2:F2)</f>
        <v>5.42</v>
      </c>
      <c r="O2" s="10">
        <f>SUM(G2:I2)</f>
        <v>36.74</v>
      </c>
      <c r="P2" s="10">
        <f>SUM(E2:I2)</f>
        <v>42.160000000000004</v>
      </c>
    </row>
    <row r="3" spans="1:16" s="10" customFormat="1" x14ac:dyDescent="0.25">
      <c r="A3" s="70"/>
      <c r="B3" s="71">
        <v>415</v>
      </c>
      <c r="C3" s="70" t="s">
        <v>23</v>
      </c>
      <c r="D3" s="9" t="s">
        <v>20</v>
      </c>
      <c r="E3" s="10">
        <v>0.04</v>
      </c>
      <c r="F3" s="10">
        <v>0</v>
      </c>
      <c r="G3" s="10">
        <v>7.0000000000000007E-2</v>
      </c>
      <c r="H3" s="10">
        <v>0</v>
      </c>
      <c r="I3" s="10">
        <v>0</v>
      </c>
      <c r="J3" s="10">
        <v>0</v>
      </c>
      <c r="K3" s="10">
        <v>0</v>
      </c>
      <c r="L3" s="10">
        <v>0.04</v>
      </c>
      <c r="M3" s="10">
        <v>99.85</v>
      </c>
      <c r="N3" s="10">
        <f t="shared" ref="N3:N6" si="0">SUM(E3:F3)</f>
        <v>0.04</v>
      </c>
      <c r="O3" s="10">
        <f t="shared" ref="O3:O6" si="1">SUM(G3:I3)</f>
        <v>7.0000000000000007E-2</v>
      </c>
      <c r="P3" s="10">
        <f t="shared" ref="P3:P6" si="2">SUM(E3:I3)</f>
        <v>0.11000000000000001</v>
      </c>
    </row>
    <row r="4" spans="1:16" s="10" customFormat="1" x14ac:dyDescent="0.25">
      <c r="A4" s="70"/>
      <c r="B4" s="71"/>
      <c r="C4" s="70"/>
      <c r="D4" s="9" t="s">
        <v>22</v>
      </c>
      <c r="E4" s="10">
        <v>93.19</v>
      </c>
      <c r="F4" s="10">
        <v>0</v>
      </c>
      <c r="G4" s="10">
        <v>6.81</v>
      </c>
      <c r="H4" s="10">
        <v>0</v>
      </c>
      <c r="I4" s="10">
        <v>0</v>
      </c>
      <c r="J4" s="10">
        <v>0</v>
      </c>
      <c r="K4" s="10">
        <v>91.93</v>
      </c>
      <c r="L4" s="10">
        <v>0</v>
      </c>
      <c r="M4" s="10">
        <v>0</v>
      </c>
      <c r="N4" s="10">
        <f t="shared" si="0"/>
        <v>93.19</v>
      </c>
      <c r="O4" s="10">
        <f t="shared" si="1"/>
        <v>6.81</v>
      </c>
      <c r="P4" s="10">
        <f t="shared" si="2"/>
        <v>100</v>
      </c>
    </row>
    <row r="5" spans="1:16" s="10" customFormat="1" x14ac:dyDescent="0.25">
      <c r="A5" s="70"/>
      <c r="B5" s="71">
        <v>417</v>
      </c>
      <c r="C5" s="70" t="s">
        <v>21</v>
      </c>
      <c r="D5" s="9" t="s">
        <v>20</v>
      </c>
      <c r="E5" s="10">
        <v>0.12</v>
      </c>
      <c r="F5" s="10">
        <v>0</v>
      </c>
      <c r="G5" s="10">
        <v>0.12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99.75</v>
      </c>
      <c r="N5" s="10">
        <f t="shared" si="0"/>
        <v>0.12</v>
      </c>
      <c r="O5" s="10">
        <f t="shared" si="1"/>
        <v>0.12</v>
      </c>
      <c r="P5" s="10">
        <f t="shared" si="2"/>
        <v>0.24</v>
      </c>
    </row>
    <row r="6" spans="1:16" s="10" customFormat="1" x14ac:dyDescent="0.25">
      <c r="A6" s="70"/>
      <c r="B6" s="71"/>
      <c r="C6" s="70"/>
      <c r="D6" s="9" t="s">
        <v>22</v>
      </c>
      <c r="E6" s="10">
        <v>68.88</v>
      </c>
      <c r="F6" s="10">
        <v>0</v>
      </c>
      <c r="G6" s="10">
        <v>31.12</v>
      </c>
      <c r="H6" s="10">
        <v>0</v>
      </c>
      <c r="I6" s="10">
        <v>0</v>
      </c>
      <c r="J6" s="10">
        <v>0</v>
      </c>
      <c r="K6" s="10">
        <v>62.88</v>
      </c>
      <c r="L6" s="10">
        <v>0</v>
      </c>
      <c r="M6" s="10">
        <v>0</v>
      </c>
      <c r="N6" s="10">
        <f t="shared" si="0"/>
        <v>68.88</v>
      </c>
      <c r="O6" s="10">
        <f t="shared" si="1"/>
        <v>31.12</v>
      </c>
      <c r="P6" s="10">
        <f t="shared" si="2"/>
        <v>100</v>
      </c>
    </row>
    <row r="9" spans="1:16" s="9" customFormat="1" x14ac:dyDescent="0.25">
      <c r="A9" s="9" t="s">
        <v>0</v>
      </c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6</v>
      </c>
      <c r="H9" s="9" t="s">
        <v>7</v>
      </c>
      <c r="I9" s="9" t="s">
        <v>8</v>
      </c>
      <c r="J9" s="9" t="s">
        <v>9</v>
      </c>
      <c r="K9" s="9" t="s">
        <v>10</v>
      </c>
      <c r="L9" s="9" t="s">
        <v>11</v>
      </c>
      <c r="M9" s="9" t="s">
        <v>12</v>
      </c>
      <c r="N9" s="9" t="s">
        <v>13</v>
      </c>
      <c r="O9" s="9" t="s">
        <v>14</v>
      </c>
      <c r="P9" s="9" t="s">
        <v>15</v>
      </c>
    </row>
    <row r="10" spans="1:16" s="10" customFormat="1" x14ac:dyDescent="0.25">
      <c r="A10" s="70" t="s">
        <v>25</v>
      </c>
      <c r="B10" s="25">
        <v>414</v>
      </c>
      <c r="C10" s="9" t="s">
        <v>19</v>
      </c>
      <c r="D10" s="9" t="s">
        <v>20</v>
      </c>
      <c r="E10" s="10">
        <v>11.14</v>
      </c>
      <c r="F10" s="10">
        <v>0</v>
      </c>
      <c r="G10" s="10">
        <v>28</v>
      </c>
      <c r="H10" s="10">
        <v>0</v>
      </c>
      <c r="I10" s="10">
        <v>43.14</v>
      </c>
      <c r="J10" s="10">
        <v>0</v>
      </c>
      <c r="K10" s="10">
        <v>0</v>
      </c>
      <c r="L10" s="10">
        <v>3.64</v>
      </c>
      <c r="M10" s="10">
        <v>13.95</v>
      </c>
      <c r="N10" s="10">
        <f>SUM(E10:F10)</f>
        <v>11.14</v>
      </c>
      <c r="O10" s="10">
        <f>SUM(G10:I10)</f>
        <v>71.14</v>
      </c>
      <c r="P10" s="10">
        <f>SUM(E10:I10)</f>
        <v>82.28</v>
      </c>
    </row>
    <row r="11" spans="1:16" s="10" customFormat="1" x14ac:dyDescent="0.25">
      <c r="A11" s="70"/>
      <c r="B11" s="71">
        <v>416</v>
      </c>
      <c r="C11" s="70" t="s">
        <v>23</v>
      </c>
      <c r="D11" s="9" t="s">
        <v>20</v>
      </c>
      <c r="E11" s="10">
        <v>0.01</v>
      </c>
      <c r="F11" s="10">
        <v>0</v>
      </c>
      <c r="G11" s="10">
        <v>0.06</v>
      </c>
      <c r="H11" s="10">
        <v>0</v>
      </c>
      <c r="I11" s="10">
        <v>0</v>
      </c>
      <c r="J11" s="10">
        <v>0</v>
      </c>
      <c r="K11" s="10">
        <v>0</v>
      </c>
      <c r="L11" s="10">
        <v>0.32</v>
      </c>
      <c r="M11" s="10">
        <v>99.61</v>
      </c>
      <c r="N11" s="10">
        <f t="shared" ref="N11:N14" si="3">SUM(E11:F11)</f>
        <v>0.01</v>
      </c>
      <c r="O11" s="10">
        <f t="shared" ref="O11:O14" si="4">SUM(G11:I11)</f>
        <v>0.06</v>
      </c>
      <c r="P11" s="10">
        <f t="shared" ref="P11:P14" si="5">SUM(E11:I11)</f>
        <v>6.9999999999999993E-2</v>
      </c>
    </row>
    <row r="12" spans="1:16" s="10" customFormat="1" x14ac:dyDescent="0.25">
      <c r="A12" s="70"/>
      <c r="B12" s="71"/>
      <c r="C12" s="70"/>
      <c r="D12" s="9" t="s">
        <v>22</v>
      </c>
      <c r="E12" s="10">
        <v>48.35</v>
      </c>
      <c r="F12" s="10">
        <v>0</v>
      </c>
      <c r="G12" s="10">
        <v>51.65</v>
      </c>
      <c r="H12" s="10">
        <v>0</v>
      </c>
      <c r="I12" s="10">
        <v>0</v>
      </c>
      <c r="J12" s="10">
        <v>0</v>
      </c>
      <c r="K12" s="10">
        <v>35.68</v>
      </c>
      <c r="L12" s="10">
        <v>0</v>
      </c>
      <c r="M12" s="10">
        <v>0</v>
      </c>
      <c r="N12" s="10">
        <f t="shared" si="3"/>
        <v>48.35</v>
      </c>
      <c r="O12" s="10">
        <f t="shared" si="4"/>
        <v>51.65</v>
      </c>
      <c r="P12" s="10">
        <f t="shared" si="5"/>
        <v>100</v>
      </c>
    </row>
    <row r="13" spans="1:16" s="10" customFormat="1" x14ac:dyDescent="0.25">
      <c r="A13" s="70"/>
      <c r="B13" s="71">
        <v>418</v>
      </c>
      <c r="C13" s="70" t="s">
        <v>21</v>
      </c>
      <c r="D13" s="9" t="s">
        <v>20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0.01</v>
      </c>
      <c r="M13" s="10">
        <v>99.99</v>
      </c>
      <c r="N13" s="10">
        <f t="shared" si="3"/>
        <v>0</v>
      </c>
      <c r="O13" s="10">
        <f t="shared" si="4"/>
        <v>0</v>
      </c>
      <c r="P13" s="10">
        <f t="shared" si="5"/>
        <v>0</v>
      </c>
    </row>
    <row r="14" spans="1:16" s="10" customFormat="1" x14ac:dyDescent="0.25">
      <c r="A14" s="70"/>
      <c r="B14" s="71"/>
      <c r="C14" s="70"/>
      <c r="D14" s="9" t="s">
        <v>22</v>
      </c>
      <c r="E14" s="10">
        <v>43.18</v>
      </c>
      <c r="F14" s="10">
        <v>0</v>
      </c>
      <c r="G14" s="10">
        <v>45.08</v>
      </c>
      <c r="H14" s="10">
        <v>0</v>
      </c>
      <c r="I14" s="10">
        <v>11.7</v>
      </c>
      <c r="J14" s="10">
        <v>0</v>
      </c>
      <c r="K14" s="10">
        <v>25.58</v>
      </c>
      <c r="L14" s="10">
        <v>0</v>
      </c>
      <c r="M14" s="10">
        <v>0</v>
      </c>
      <c r="N14" s="10">
        <f t="shared" si="3"/>
        <v>43.18</v>
      </c>
      <c r="O14" s="10">
        <f t="shared" si="4"/>
        <v>56.78</v>
      </c>
      <c r="P14" s="10">
        <f t="shared" si="5"/>
        <v>99.96</v>
      </c>
    </row>
    <row r="17" spans="1:16" s="10" customFormat="1" x14ac:dyDescent="0.25">
      <c r="A17" s="9" t="s">
        <v>0</v>
      </c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6</v>
      </c>
      <c r="H17" s="9" t="s">
        <v>7</v>
      </c>
      <c r="I17" s="9" t="s">
        <v>8</v>
      </c>
      <c r="J17" s="9" t="s">
        <v>9</v>
      </c>
      <c r="K17" s="9" t="s">
        <v>10</v>
      </c>
      <c r="L17" s="9" t="s">
        <v>11</v>
      </c>
      <c r="M17" s="9" t="s">
        <v>12</v>
      </c>
      <c r="N17" s="9" t="s">
        <v>13</v>
      </c>
      <c r="O17" s="9" t="s">
        <v>14</v>
      </c>
      <c r="P17" s="9" t="s">
        <v>15</v>
      </c>
    </row>
    <row r="18" spans="1:16" s="10" customFormat="1" x14ac:dyDescent="0.25">
      <c r="A18" s="70" t="s">
        <v>24</v>
      </c>
      <c r="B18" s="25">
        <v>419</v>
      </c>
      <c r="C18" s="9" t="s">
        <v>19</v>
      </c>
      <c r="D18" s="9" t="s">
        <v>20</v>
      </c>
      <c r="E18" s="10">
        <v>4.03</v>
      </c>
      <c r="F18" s="10">
        <v>0</v>
      </c>
      <c r="G18" s="10">
        <v>17.940000000000001</v>
      </c>
      <c r="H18" s="10">
        <v>0</v>
      </c>
      <c r="I18" s="10">
        <v>9.06</v>
      </c>
      <c r="J18" s="10">
        <v>0</v>
      </c>
      <c r="K18" s="10">
        <v>0</v>
      </c>
      <c r="L18" s="10">
        <v>65.53</v>
      </c>
      <c r="M18" s="10">
        <v>3.41</v>
      </c>
      <c r="N18" s="10">
        <f>SUM(E18:F18)</f>
        <v>4.03</v>
      </c>
      <c r="O18" s="10">
        <f>SUM(G18:I18)</f>
        <v>27</v>
      </c>
      <c r="P18" s="10">
        <f>SUM(E18:I18)</f>
        <v>31.03</v>
      </c>
    </row>
    <row r="19" spans="1:16" s="10" customFormat="1" ht="15.95" customHeight="1" x14ac:dyDescent="0.25">
      <c r="A19" s="70"/>
      <c r="B19" s="71">
        <v>421</v>
      </c>
      <c r="C19" s="70" t="s">
        <v>23</v>
      </c>
      <c r="D19" s="9" t="s">
        <v>20</v>
      </c>
      <c r="E19" s="10">
        <v>0.03</v>
      </c>
      <c r="F19" s="10">
        <v>0</v>
      </c>
      <c r="G19" s="10">
        <v>0.03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99.94</v>
      </c>
      <c r="N19" s="10">
        <f t="shared" ref="N19:N22" si="6">SUM(E19:F19)</f>
        <v>0.03</v>
      </c>
      <c r="O19" s="10">
        <f t="shared" ref="O19:O22" si="7">SUM(G19:I19)</f>
        <v>0.03</v>
      </c>
      <c r="P19" s="10">
        <f t="shared" ref="P19:P22" si="8">SUM(E19:I19)</f>
        <v>0.06</v>
      </c>
    </row>
    <row r="20" spans="1:16" s="10" customFormat="1" x14ac:dyDescent="0.25">
      <c r="A20" s="70"/>
      <c r="B20" s="71"/>
      <c r="C20" s="70"/>
      <c r="D20" s="9" t="s">
        <v>22</v>
      </c>
      <c r="E20" s="10">
        <v>66.42</v>
      </c>
      <c r="F20" s="10">
        <v>0</v>
      </c>
      <c r="G20" s="10">
        <v>33.58</v>
      </c>
      <c r="H20" s="10">
        <v>0</v>
      </c>
      <c r="I20" s="10">
        <v>0</v>
      </c>
      <c r="J20" s="10">
        <v>0</v>
      </c>
      <c r="K20" s="10">
        <v>59.18</v>
      </c>
      <c r="L20" s="10">
        <v>0</v>
      </c>
      <c r="M20" s="10">
        <v>0</v>
      </c>
      <c r="N20" s="10">
        <f t="shared" si="6"/>
        <v>66.42</v>
      </c>
      <c r="O20" s="10">
        <f t="shared" si="7"/>
        <v>33.58</v>
      </c>
      <c r="P20" s="10">
        <f t="shared" si="8"/>
        <v>100</v>
      </c>
    </row>
    <row r="21" spans="1:16" s="10" customFormat="1" x14ac:dyDescent="0.25">
      <c r="A21" s="70"/>
      <c r="B21" s="71">
        <v>423</v>
      </c>
      <c r="C21" s="70" t="s">
        <v>21</v>
      </c>
      <c r="D21" s="9" t="s">
        <v>20</v>
      </c>
      <c r="E21" s="10">
        <v>0.14000000000000001</v>
      </c>
      <c r="F21" s="10">
        <v>0</v>
      </c>
      <c r="G21" s="10">
        <v>4.1399999999999997</v>
      </c>
      <c r="H21" s="10">
        <v>0</v>
      </c>
      <c r="I21" s="10">
        <v>0</v>
      </c>
      <c r="J21" s="10">
        <v>0</v>
      </c>
      <c r="K21" s="10">
        <v>0</v>
      </c>
      <c r="L21" s="10">
        <v>75.62</v>
      </c>
      <c r="M21" s="10">
        <v>20.05</v>
      </c>
      <c r="N21" s="10">
        <f t="shared" si="6"/>
        <v>0.14000000000000001</v>
      </c>
      <c r="O21" s="10">
        <f t="shared" si="7"/>
        <v>4.1399999999999997</v>
      </c>
      <c r="P21" s="10">
        <f t="shared" si="8"/>
        <v>4.2799999999999994</v>
      </c>
    </row>
    <row r="22" spans="1:16" s="10" customFormat="1" x14ac:dyDescent="0.25">
      <c r="A22" s="70"/>
      <c r="B22" s="71"/>
      <c r="C22" s="70"/>
      <c r="D22" s="9" t="s">
        <v>22</v>
      </c>
      <c r="E22" s="10">
        <v>62.05</v>
      </c>
      <c r="F22" s="10">
        <v>0</v>
      </c>
      <c r="G22" s="10">
        <v>21.14</v>
      </c>
      <c r="H22" s="10">
        <v>0</v>
      </c>
      <c r="I22" s="10">
        <v>16.809999999999999</v>
      </c>
      <c r="J22" s="10">
        <v>0</v>
      </c>
      <c r="K22" s="10">
        <v>53.52</v>
      </c>
      <c r="L22" s="10">
        <v>0</v>
      </c>
      <c r="M22" s="10">
        <v>0</v>
      </c>
      <c r="N22" s="10">
        <f t="shared" si="6"/>
        <v>62.05</v>
      </c>
      <c r="O22" s="10">
        <f t="shared" si="7"/>
        <v>37.950000000000003</v>
      </c>
      <c r="P22" s="10">
        <f t="shared" si="8"/>
        <v>100</v>
      </c>
    </row>
    <row r="23" spans="1:16" x14ac:dyDescent="0.25">
      <c r="A23" s="70" t="s">
        <v>33</v>
      </c>
      <c r="B23" s="71">
        <v>425</v>
      </c>
      <c r="C23" s="70" t="s">
        <v>21</v>
      </c>
      <c r="D23" s="9" t="s">
        <v>20</v>
      </c>
      <c r="E23" s="10">
        <v>0.12</v>
      </c>
      <c r="F23" s="10">
        <v>0</v>
      </c>
      <c r="G23" s="10">
        <v>0.18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99.7</v>
      </c>
      <c r="N23" s="10">
        <f>SUM(E23:F23)</f>
        <v>0.12</v>
      </c>
      <c r="O23" s="10">
        <f>SUM(G23:I23)</f>
        <v>0.18</v>
      </c>
      <c r="P23" s="10">
        <f>SUM(E23:I23)</f>
        <v>0.3</v>
      </c>
    </row>
    <row r="24" spans="1:16" ht="15.95" customHeight="1" x14ac:dyDescent="0.25">
      <c r="A24" s="70"/>
      <c r="B24" s="71"/>
      <c r="C24" s="70"/>
      <c r="D24" s="26" t="s">
        <v>22</v>
      </c>
      <c r="E24" s="25">
        <v>45.45</v>
      </c>
      <c r="F24" s="25">
        <v>0</v>
      </c>
      <c r="G24" s="25">
        <v>32.64</v>
      </c>
      <c r="H24" s="25">
        <v>0</v>
      </c>
      <c r="I24" s="25">
        <v>21.91</v>
      </c>
      <c r="J24" s="25">
        <v>0</v>
      </c>
      <c r="K24" s="25">
        <v>37.61</v>
      </c>
      <c r="L24" s="25">
        <v>0</v>
      </c>
      <c r="M24" s="25">
        <v>0</v>
      </c>
      <c r="N24" s="25">
        <f>SUM(E24:F24)</f>
        <v>45.45</v>
      </c>
      <c r="O24" s="25">
        <f>SUM(G24:I24)</f>
        <v>54.55</v>
      </c>
      <c r="P24" s="25">
        <f>SUM(E24:I24)</f>
        <v>100</v>
      </c>
    </row>
    <row r="27" spans="1:16" s="9" customFormat="1" x14ac:dyDescent="0.25">
      <c r="A27" s="9" t="s">
        <v>0</v>
      </c>
      <c r="B27" s="9" t="s">
        <v>1</v>
      </c>
      <c r="C27" s="9" t="s">
        <v>2</v>
      </c>
      <c r="D27" s="9" t="s">
        <v>3</v>
      </c>
      <c r="E27" s="9" t="s">
        <v>4</v>
      </c>
      <c r="F27" s="9" t="s">
        <v>5</v>
      </c>
      <c r="G27" s="9" t="s">
        <v>6</v>
      </c>
      <c r="H27" s="9" t="s">
        <v>7</v>
      </c>
      <c r="I27" s="9" t="s">
        <v>8</v>
      </c>
      <c r="J27" s="9" t="s">
        <v>9</v>
      </c>
      <c r="K27" s="9" t="s">
        <v>10</v>
      </c>
      <c r="L27" s="9" t="s">
        <v>11</v>
      </c>
      <c r="M27" s="9" t="s">
        <v>12</v>
      </c>
      <c r="N27" s="9" t="s">
        <v>13</v>
      </c>
      <c r="O27" s="9" t="s">
        <v>14</v>
      </c>
      <c r="P27" s="9" t="s">
        <v>15</v>
      </c>
    </row>
    <row r="28" spans="1:16" s="10" customFormat="1" x14ac:dyDescent="0.25">
      <c r="A28" s="70" t="s">
        <v>26</v>
      </c>
      <c r="B28" s="25">
        <v>420</v>
      </c>
      <c r="C28" s="9" t="s">
        <v>19</v>
      </c>
      <c r="D28" s="9" t="s">
        <v>20</v>
      </c>
      <c r="E28" s="10">
        <v>5.76</v>
      </c>
      <c r="F28" s="10">
        <v>0</v>
      </c>
      <c r="G28" s="10">
        <v>19.79</v>
      </c>
      <c r="H28" s="10">
        <v>0</v>
      </c>
      <c r="I28" s="10">
        <v>25.29</v>
      </c>
      <c r="J28" s="10">
        <v>0</v>
      </c>
      <c r="K28" s="10">
        <v>0</v>
      </c>
      <c r="L28" s="10">
        <v>2.34</v>
      </c>
      <c r="M28" s="10">
        <v>46.87</v>
      </c>
      <c r="N28" s="10">
        <f>SUM(E28:F28)</f>
        <v>5.76</v>
      </c>
      <c r="O28" s="10">
        <f>SUM(G28:I28)</f>
        <v>45.08</v>
      </c>
      <c r="P28" s="10">
        <f>SUM(E28:I28)</f>
        <v>50.839999999999996</v>
      </c>
    </row>
    <row r="29" spans="1:16" s="10" customFormat="1" x14ac:dyDescent="0.25">
      <c r="A29" s="70"/>
      <c r="B29" s="71">
        <v>422</v>
      </c>
      <c r="C29" s="70" t="s">
        <v>23</v>
      </c>
      <c r="D29" s="9" t="s">
        <v>20</v>
      </c>
      <c r="E29" s="10">
        <v>0.13</v>
      </c>
      <c r="F29" s="10">
        <v>0</v>
      </c>
      <c r="G29" s="10">
        <v>0.14000000000000001</v>
      </c>
      <c r="H29" s="10">
        <v>0</v>
      </c>
      <c r="I29" s="10">
        <v>0</v>
      </c>
      <c r="J29" s="10">
        <v>0</v>
      </c>
      <c r="K29" s="10">
        <v>0</v>
      </c>
      <c r="L29" s="10">
        <v>0.01</v>
      </c>
      <c r="M29" s="10">
        <v>99.71</v>
      </c>
      <c r="N29" s="10">
        <f t="shared" ref="N29:N32" si="9">SUM(E29:F29)</f>
        <v>0.13</v>
      </c>
      <c r="O29" s="10">
        <f t="shared" ref="O29:O32" si="10">SUM(G29:I29)</f>
        <v>0.14000000000000001</v>
      </c>
      <c r="P29" s="10">
        <f t="shared" ref="P29:P32" si="11">SUM(E29:I29)</f>
        <v>0.27</v>
      </c>
    </row>
    <row r="30" spans="1:16" s="10" customFormat="1" x14ac:dyDescent="0.25">
      <c r="A30" s="70"/>
      <c r="B30" s="71"/>
      <c r="C30" s="70"/>
      <c r="D30" s="9" t="s">
        <v>22</v>
      </c>
      <c r="E30" s="10">
        <v>54.25</v>
      </c>
      <c r="F30" s="10">
        <v>0</v>
      </c>
      <c r="G30" s="10">
        <v>45.75</v>
      </c>
      <c r="H30" s="10">
        <v>0</v>
      </c>
      <c r="I30" s="10">
        <v>0</v>
      </c>
      <c r="J30" s="10">
        <v>0</v>
      </c>
      <c r="K30" s="10">
        <v>43.3</v>
      </c>
      <c r="L30" s="10">
        <v>0</v>
      </c>
      <c r="M30" s="10">
        <v>0</v>
      </c>
      <c r="N30" s="10">
        <f t="shared" si="9"/>
        <v>54.25</v>
      </c>
      <c r="O30" s="10">
        <f t="shared" si="10"/>
        <v>45.75</v>
      </c>
      <c r="P30" s="10">
        <f t="shared" si="11"/>
        <v>100</v>
      </c>
    </row>
    <row r="31" spans="1:16" s="10" customFormat="1" x14ac:dyDescent="0.25">
      <c r="A31" s="70"/>
      <c r="B31" s="71">
        <v>424</v>
      </c>
      <c r="C31" s="70" t="s">
        <v>21</v>
      </c>
      <c r="D31" s="9" t="s">
        <v>20</v>
      </c>
      <c r="E31" s="10">
        <v>0.09</v>
      </c>
      <c r="F31" s="10">
        <v>0</v>
      </c>
      <c r="G31" s="10">
        <v>0.05</v>
      </c>
      <c r="H31" s="10">
        <v>0</v>
      </c>
      <c r="I31" s="10">
        <v>0</v>
      </c>
      <c r="J31" s="10">
        <v>0</v>
      </c>
      <c r="K31" s="10">
        <v>0</v>
      </c>
      <c r="L31" s="10">
        <v>0.43</v>
      </c>
      <c r="M31" s="10">
        <v>99.43</v>
      </c>
      <c r="N31" s="10">
        <f t="shared" si="9"/>
        <v>0.09</v>
      </c>
      <c r="O31" s="10">
        <f t="shared" si="10"/>
        <v>0.05</v>
      </c>
      <c r="P31" s="10">
        <f t="shared" si="11"/>
        <v>0.14000000000000001</v>
      </c>
    </row>
    <row r="32" spans="1:16" s="10" customFormat="1" x14ac:dyDescent="0.25">
      <c r="A32" s="70"/>
      <c r="B32" s="71"/>
      <c r="C32" s="70"/>
      <c r="D32" s="9" t="s">
        <v>22</v>
      </c>
      <c r="E32" s="10">
        <v>41.44</v>
      </c>
      <c r="F32" s="10">
        <v>0</v>
      </c>
      <c r="G32" s="10">
        <v>45.58</v>
      </c>
      <c r="H32" s="10">
        <v>0</v>
      </c>
      <c r="I32" s="10">
        <v>13.01</v>
      </c>
      <c r="J32" s="10">
        <v>0</v>
      </c>
      <c r="K32" s="10">
        <v>25.18</v>
      </c>
      <c r="L32" s="10">
        <v>0</v>
      </c>
      <c r="M32" s="10">
        <v>0</v>
      </c>
      <c r="N32" s="10">
        <f t="shared" si="9"/>
        <v>41.44</v>
      </c>
      <c r="O32" s="10">
        <f t="shared" si="10"/>
        <v>58.589999999999996</v>
      </c>
      <c r="P32" s="10">
        <f t="shared" si="11"/>
        <v>100.03</v>
      </c>
    </row>
  </sheetData>
  <mergeCells count="23">
    <mergeCell ref="B5:B6"/>
    <mergeCell ref="C5:C6"/>
    <mergeCell ref="A28:A32"/>
    <mergeCell ref="B29:B30"/>
    <mergeCell ref="C29:C30"/>
    <mergeCell ref="B31:B32"/>
    <mergeCell ref="C31:C32"/>
    <mergeCell ref="C3:C4"/>
    <mergeCell ref="B3:B4"/>
    <mergeCell ref="A23:A24"/>
    <mergeCell ref="B23:B24"/>
    <mergeCell ref="C23:C24"/>
    <mergeCell ref="A18:A22"/>
    <mergeCell ref="B19:B20"/>
    <mergeCell ref="C19:C20"/>
    <mergeCell ref="B21:B22"/>
    <mergeCell ref="C21:C22"/>
    <mergeCell ref="A10:A14"/>
    <mergeCell ref="B11:B12"/>
    <mergeCell ref="C11:C12"/>
    <mergeCell ref="B13:B14"/>
    <mergeCell ref="C13:C14"/>
    <mergeCell ref="A2:A6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zoomScaleNormal="100" workbookViewId="0">
      <selection activeCell="A27" sqref="A27"/>
    </sheetView>
  </sheetViews>
  <sheetFormatPr defaultColWidth="10.875" defaultRowHeight="15" x14ac:dyDescent="0.25"/>
  <cols>
    <col min="1" max="1" width="19.375" style="6" bestFit="1" customWidth="1"/>
    <col min="2" max="2" width="10.875" style="6" customWidth="1"/>
    <col min="3" max="8" width="10.875" style="6"/>
    <col min="9" max="9" width="19.375" style="6" bestFit="1" customWidth="1"/>
    <col min="10" max="16384" width="10.875" style="6"/>
  </cols>
  <sheetData>
    <row r="1" spans="1:10" x14ac:dyDescent="0.25">
      <c r="A1" s="1" t="s">
        <v>34</v>
      </c>
      <c r="B1" s="1" t="s">
        <v>35</v>
      </c>
      <c r="C1" s="13"/>
      <c r="D1" s="1" t="s">
        <v>36</v>
      </c>
      <c r="E1" s="13"/>
      <c r="F1" s="13"/>
      <c r="G1" s="13"/>
      <c r="H1" s="13"/>
      <c r="I1" s="13"/>
      <c r="J1" s="13"/>
    </row>
    <row r="2" spans="1:10" ht="15.75" x14ac:dyDescent="0.25">
      <c r="A2" s="4"/>
      <c r="B2" s="4" t="s">
        <v>37</v>
      </c>
      <c r="C2" s="4" t="s">
        <v>38</v>
      </c>
      <c r="D2" s="4" t="s">
        <v>37</v>
      </c>
      <c r="E2" s="4" t="s">
        <v>38</v>
      </c>
      <c r="F2" s="13"/>
      <c r="G2" s="13"/>
      <c r="H2" s="13"/>
      <c r="I2" s="13"/>
      <c r="J2" s="15"/>
    </row>
    <row r="3" spans="1:10" x14ac:dyDescent="0.25">
      <c r="A3" s="1" t="s">
        <v>39</v>
      </c>
      <c r="B3" s="15">
        <v>77.010000000000005</v>
      </c>
      <c r="C3" s="16">
        <f t="shared" ref="C3:C11" si="0">B3*$C$12/100</f>
        <v>190214.7</v>
      </c>
      <c r="D3" s="15">
        <v>85.04</v>
      </c>
      <c r="E3" s="16">
        <f t="shared" ref="E3:E11" si="1">D3*$E$12/100</f>
        <v>52724.800000000003</v>
      </c>
      <c r="F3" s="13"/>
      <c r="G3" s="13"/>
      <c r="H3" s="13"/>
      <c r="I3" s="13"/>
      <c r="J3" s="15"/>
    </row>
    <row r="4" spans="1:10" x14ac:dyDescent="0.25">
      <c r="A4" s="1" t="s">
        <v>40</v>
      </c>
      <c r="B4" s="15">
        <v>13.21</v>
      </c>
      <c r="C4" s="16">
        <f t="shared" si="0"/>
        <v>32628.7</v>
      </c>
      <c r="D4" s="15">
        <v>0.59</v>
      </c>
      <c r="E4" s="16">
        <f t="shared" si="1"/>
        <v>365.8</v>
      </c>
      <c r="F4" s="13"/>
      <c r="G4" s="13"/>
      <c r="H4" s="13"/>
      <c r="I4" s="13"/>
      <c r="J4" s="15"/>
    </row>
    <row r="5" spans="1:10" x14ac:dyDescent="0.25">
      <c r="A5" s="1" t="s">
        <v>41</v>
      </c>
      <c r="B5" s="15">
        <v>9.27</v>
      </c>
      <c r="C5" s="16">
        <f t="shared" si="0"/>
        <v>22896.9</v>
      </c>
      <c r="D5" s="13">
        <v>8.89</v>
      </c>
      <c r="E5" s="16">
        <f t="shared" si="1"/>
        <v>5511.8</v>
      </c>
      <c r="F5" s="13"/>
      <c r="G5" s="13"/>
      <c r="H5" s="13"/>
      <c r="I5" s="13"/>
      <c r="J5" s="15"/>
    </row>
    <row r="6" spans="1:10" x14ac:dyDescent="0.25">
      <c r="A6" s="1" t="s">
        <v>42</v>
      </c>
      <c r="B6" s="15">
        <v>0.28000000000000003</v>
      </c>
      <c r="C6" s="16">
        <f t="shared" si="0"/>
        <v>691.6</v>
      </c>
      <c r="D6" s="15">
        <v>0.18</v>
      </c>
      <c r="E6" s="16">
        <f t="shared" si="1"/>
        <v>111.6</v>
      </c>
      <c r="F6" s="13"/>
      <c r="G6" s="13"/>
      <c r="H6" s="13"/>
      <c r="I6" s="13"/>
      <c r="J6" s="15"/>
    </row>
    <row r="7" spans="1:10" x14ac:dyDescent="0.25">
      <c r="A7" s="1" t="s">
        <v>43</v>
      </c>
      <c r="B7" s="15">
        <v>0.03</v>
      </c>
      <c r="C7" s="16">
        <f t="shared" si="0"/>
        <v>74.099999999999994</v>
      </c>
      <c r="D7" s="15">
        <v>0.02</v>
      </c>
      <c r="E7" s="16">
        <f t="shared" si="1"/>
        <v>12.4</v>
      </c>
      <c r="F7" s="13"/>
      <c r="G7" s="13"/>
      <c r="H7" s="13"/>
      <c r="I7" s="13"/>
      <c r="J7" s="15"/>
    </row>
    <row r="8" spans="1:10" x14ac:dyDescent="0.25">
      <c r="A8" s="1" t="s">
        <v>44</v>
      </c>
      <c r="B8" s="15">
        <v>0.01</v>
      </c>
      <c r="C8" s="16">
        <f t="shared" si="0"/>
        <v>24.7</v>
      </c>
      <c r="D8" s="13">
        <v>0.01</v>
      </c>
      <c r="E8" s="16">
        <f t="shared" si="1"/>
        <v>6.2</v>
      </c>
      <c r="F8" s="13"/>
      <c r="G8" s="13"/>
      <c r="H8" s="13"/>
      <c r="I8" s="13"/>
      <c r="J8" s="15"/>
    </row>
    <row r="9" spans="1:10" x14ac:dyDescent="0.25">
      <c r="A9" s="1" t="s">
        <v>45</v>
      </c>
      <c r="B9" s="15">
        <v>0</v>
      </c>
      <c r="C9" s="16">
        <f t="shared" si="0"/>
        <v>0</v>
      </c>
      <c r="D9" s="15">
        <v>0</v>
      </c>
      <c r="E9" s="16">
        <f t="shared" si="1"/>
        <v>0</v>
      </c>
      <c r="F9" s="13"/>
      <c r="G9" s="13"/>
      <c r="H9" s="13"/>
      <c r="I9" s="13"/>
      <c r="J9" s="15"/>
    </row>
    <row r="10" spans="1:10" x14ac:dyDescent="0.25">
      <c r="A10" s="1" t="s">
        <v>46</v>
      </c>
      <c r="B10" s="15">
        <v>0</v>
      </c>
      <c r="C10" s="16">
        <f t="shared" si="0"/>
        <v>0</v>
      </c>
      <c r="D10" s="13">
        <v>0</v>
      </c>
      <c r="E10" s="16">
        <f t="shared" si="1"/>
        <v>0</v>
      </c>
      <c r="F10" s="13"/>
      <c r="G10" s="13"/>
      <c r="H10" s="13"/>
      <c r="I10" s="13"/>
      <c r="J10" s="15"/>
    </row>
    <row r="11" spans="1:10" x14ac:dyDescent="0.25">
      <c r="A11" s="1" t="s">
        <v>47</v>
      </c>
      <c r="B11" s="15">
        <v>0</v>
      </c>
      <c r="C11" s="16">
        <f t="shared" si="0"/>
        <v>0</v>
      </c>
      <c r="D11" s="13">
        <v>0</v>
      </c>
      <c r="E11" s="16">
        <f t="shared" si="1"/>
        <v>0</v>
      </c>
      <c r="F11" s="13"/>
      <c r="G11" s="13"/>
      <c r="H11" s="13"/>
      <c r="I11" s="13"/>
      <c r="J11" s="13"/>
    </row>
    <row r="12" spans="1:10" x14ac:dyDescent="0.25">
      <c r="A12" s="1" t="s">
        <v>48</v>
      </c>
      <c r="B12" s="15">
        <f>SUM(B3:B11)</f>
        <v>99.81</v>
      </c>
      <c r="C12" s="13">
        <v>247000</v>
      </c>
      <c r="D12" s="15">
        <f>SUM(D3:D11)</f>
        <v>94.730000000000018</v>
      </c>
      <c r="E12" s="13">
        <v>62000</v>
      </c>
      <c r="F12" s="13"/>
      <c r="G12" s="13"/>
      <c r="H12" s="13"/>
      <c r="I12" s="13"/>
      <c r="J12" s="13"/>
    </row>
    <row r="13" spans="1:10" x14ac:dyDescent="0.25">
      <c r="A13" s="1"/>
      <c r="B13" s="15"/>
      <c r="C13" s="13"/>
      <c r="D13" s="15"/>
      <c r="E13" s="13"/>
      <c r="F13" s="13"/>
      <c r="G13" s="13"/>
      <c r="H13" s="13"/>
      <c r="I13" s="13"/>
      <c r="J13" s="13"/>
    </row>
    <row r="14" spans="1:10" x14ac:dyDescent="0.25">
      <c r="A14" s="1" t="s">
        <v>34</v>
      </c>
      <c r="B14" s="3" t="s">
        <v>49</v>
      </c>
      <c r="C14" s="13"/>
      <c r="D14" s="1" t="s">
        <v>50</v>
      </c>
      <c r="E14" s="13"/>
      <c r="F14" s="13"/>
      <c r="G14" s="13"/>
      <c r="H14" s="13"/>
      <c r="I14" s="13"/>
      <c r="J14" s="13"/>
    </row>
    <row r="15" spans="1:10" ht="15.75" x14ac:dyDescent="0.25">
      <c r="A15" s="4"/>
      <c r="B15" s="4" t="s">
        <v>37</v>
      </c>
      <c r="C15" s="4" t="s">
        <v>38</v>
      </c>
      <c r="D15" s="4" t="s">
        <v>37</v>
      </c>
      <c r="E15" s="4" t="s">
        <v>38</v>
      </c>
      <c r="F15" s="13"/>
      <c r="G15" s="13"/>
      <c r="H15" s="13"/>
      <c r="I15" s="13"/>
      <c r="J15" s="13"/>
    </row>
    <row r="16" spans="1:10" x14ac:dyDescent="0.25">
      <c r="A16" s="12" t="s">
        <v>39</v>
      </c>
      <c r="B16" s="15">
        <v>70.47</v>
      </c>
      <c r="C16" s="16">
        <f t="shared" ref="C16:C24" si="2">B16*$C$25/100</f>
        <v>144463.5</v>
      </c>
      <c r="D16" s="13">
        <v>85.05</v>
      </c>
      <c r="E16" s="16">
        <f t="shared" ref="E16:E24" si="3">D16*$E$25/100</f>
        <v>63787.5</v>
      </c>
      <c r="F16" s="13"/>
      <c r="G16" s="13"/>
      <c r="H16" s="13"/>
      <c r="I16" s="13"/>
      <c r="J16" s="13"/>
    </row>
    <row r="17" spans="1:13" x14ac:dyDescent="0.25">
      <c r="A17" s="1" t="s">
        <v>40</v>
      </c>
      <c r="B17" s="13">
        <v>16.91</v>
      </c>
      <c r="C17" s="16">
        <f t="shared" si="2"/>
        <v>34665.5</v>
      </c>
      <c r="D17" s="13">
        <v>0.31</v>
      </c>
      <c r="E17" s="16">
        <f t="shared" si="3"/>
        <v>232.5</v>
      </c>
      <c r="F17" s="13"/>
      <c r="G17" s="13"/>
      <c r="H17" s="13"/>
      <c r="I17" s="13"/>
      <c r="J17" s="13"/>
      <c r="K17" s="13"/>
      <c r="L17" s="13"/>
      <c r="M17" s="13"/>
    </row>
    <row r="18" spans="1:13" x14ac:dyDescent="0.25">
      <c r="A18" s="12" t="s">
        <v>41</v>
      </c>
      <c r="B18" s="15">
        <v>12.12</v>
      </c>
      <c r="C18" s="16">
        <f t="shared" si="2"/>
        <v>24846</v>
      </c>
      <c r="D18" s="13">
        <v>11.92</v>
      </c>
      <c r="E18" s="16">
        <f t="shared" si="3"/>
        <v>8940</v>
      </c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" t="s">
        <v>42</v>
      </c>
      <c r="B19" s="13">
        <v>0.25</v>
      </c>
      <c r="C19" s="16">
        <f t="shared" si="2"/>
        <v>512.5</v>
      </c>
      <c r="D19" s="13">
        <v>0.1</v>
      </c>
      <c r="E19" s="16">
        <f t="shared" si="3"/>
        <v>75</v>
      </c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1" t="s">
        <v>44</v>
      </c>
      <c r="B20" s="13">
        <v>0.03</v>
      </c>
      <c r="C20" s="16">
        <f t="shared" si="2"/>
        <v>61.5</v>
      </c>
      <c r="D20" s="13">
        <v>0</v>
      </c>
      <c r="E20" s="16">
        <f t="shared" si="3"/>
        <v>0</v>
      </c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12" t="s">
        <v>45</v>
      </c>
      <c r="B21" s="15">
        <v>0</v>
      </c>
      <c r="C21" s="16">
        <f t="shared" si="2"/>
        <v>0</v>
      </c>
      <c r="D21" s="13">
        <v>0</v>
      </c>
      <c r="E21" s="16">
        <f t="shared" si="3"/>
        <v>0</v>
      </c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 s="12" t="s">
        <v>43</v>
      </c>
      <c r="B22" s="15">
        <v>0</v>
      </c>
      <c r="C22" s="16">
        <f t="shared" si="2"/>
        <v>0</v>
      </c>
      <c r="D22" s="13">
        <v>0</v>
      </c>
      <c r="E22" s="16">
        <f t="shared" si="3"/>
        <v>0</v>
      </c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" t="s">
        <v>46</v>
      </c>
      <c r="B23" s="13">
        <v>0</v>
      </c>
      <c r="C23" s="16">
        <f t="shared" si="2"/>
        <v>0</v>
      </c>
      <c r="D23" s="13">
        <v>0</v>
      </c>
      <c r="E23" s="16">
        <f t="shared" si="3"/>
        <v>0</v>
      </c>
      <c r="F23" s="13"/>
      <c r="G23" s="13"/>
      <c r="H23" s="13"/>
      <c r="I23" s="13"/>
      <c r="J23" s="13"/>
      <c r="K23" s="13"/>
      <c r="L23" s="13"/>
      <c r="M23" s="13"/>
    </row>
    <row r="24" spans="1:13" x14ac:dyDescent="0.25">
      <c r="A24" s="1" t="s">
        <v>47</v>
      </c>
      <c r="B24" s="13">
        <v>0</v>
      </c>
      <c r="C24" s="16">
        <f t="shared" si="2"/>
        <v>0</v>
      </c>
      <c r="D24" s="13">
        <v>0</v>
      </c>
      <c r="E24" s="16">
        <f t="shared" si="3"/>
        <v>0</v>
      </c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 s="1" t="s">
        <v>48</v>
      </c>
      <c r="B25" s="13">
        <f>SUM(B16:B24)</f>
        <v>99.78</v>
      </c>
      <c r="C25" s="13">
        <v>205000</v>
      </c>
      <c r="D25" s="13">
        <f>SUM(D16:D24)</f>
        <v>97.38</v>
      </c>
      <c r="E25" s="13">
        <v>75000</v>
      </c>
      <c r="F25" s="13"/>
      <c r="G25" s="13"/>
      <c r="H25" s="13"/>
      <c r="I25" s="13"/>
      <c r="J25" s="13"/>
      <c r="K25" s="13"/>
      <c r="L25" s="13"/>
      <c r="M25" s="13"/>
    </row>
    <row r="26" spans="1:1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</sheetData>
  <sortState ref="I29:K37">
    <sortCondition descending="1" ref="I29:I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condition</vt:lpstr>
      <vt:lpstr>experiment</vt:lpstr>
      <vt:lpstr>4k_iops</vt:lpstr>
      <vt:lpstr>Sheet1</vt:lpstr>
      <vt:lpstr>4k_cpu</vt:lpstr>
      <vt:lpstr>4k_vm_exits</vt:lpstr>
      <vt:lpstr>ssd_iops_7g</vt:lpstr>
      <vt:lpstr>ssd_cpu_7g</vt:lpstr>
      <vt:lpstr>vm_exit_7g</vt:lpstr>
      <vt:lpstr>ssd_iops_12g</vt:lpstr>
      <vt:lpstr>ssd_cpu_12g</vt:lpstr>
      <vt:lpstr>vm_exit_12g</vt:lpstr>
      <vt:lpstr>previous_infiniband</vt:lpstr>
      <vt:lpstr>to_be_deleted_ppt</vt:lpstr>
      <vt:lpstr>ppt_12g</vt:lpstr>
      <vt:lpstr>work-in-progress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Cheng</dc:creator>
  <cp:keywords/>
  <dc:description/>
  <cp:lastModifiedBy>Joe Suny</cp:lastModifiedBy>
  <cp:revision/>
  <dcterms:created xsi:type="dcterms:W3CDTF">2018-03-13T00:59:52Z</dcterms:created>
  <dcterms:modified xsi:type="dcterms:W3CDTF">2018-04-24T21:17:11Z</dcterms:modified>
  <cp:category/>
  <cp:contentStatus/>
</cp:coreProperties>
</file>