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Elena/Documents/EBD-PhD/R!/MS_JEcol_Resource-provisioning-effectiveness/data/"/>
    </mc:Choice>
  </mc:AlternateContent>
  <xr:revisionPtr revIDLastSave="0" documentId="13_ncr:1_{305901A4-8506-5640-A40C-8B6083346C7B}" xr6:coauthVersionLast="45" xr6:coauthVersionMax="45" xr10:uidLastSave="{00000000-0000-0000-0000-000000000000}"/>
  <bookViews>
    <workbookView xWindow="0" yWindow="460" windowWidth="28800" windowHeight="16520" tabRatio="500" xr2:uid="{00000000-000D-0000-FFFF-FFFF00000000}"/>
  </bookViews>
  <sheets>
    <sheet name="METADATA" sheetId="10" r:id="rId1"/>
    <sheet name="Imputation" sheetId="2" r:id="rId2"/>
    <sheet name="means by spp" sheetId="8" r:id="rId3"/>
    <sheet name="feeding experiments" sheetId="11" r:id="rId4"/>
  </sheets>
  <definedNames>
    <definedName name="_xlnm._FilterDatabase" localSheetId="1" hidden="1">Imputation!$A$1:$AM$297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3" i="10" l="1"/>
  <c r="C45" i="10" s="1"/>
  <c r="C42" i="10"/>
  <c r="C41" i="10"/>
  <c r="P20" i="11"/>
  <c r="P19" i="11"/>
  <c r="P18" i="11"/>
  <c r="P17" i="11"/>
  <c r="P16" i="11"/>
  <c r="C47" i="10" l="1"/>
  <c r="C46" i="10"/>
  <c r="G5" i="8" l="1"/>
  <c r="G2" i="8"/>
  <c r="M286" i="2"/>
  <c r="Y285" i="2"/>
  <c r="Y286" i="2"/>
  <c r="Y287" i="2"/>
  <c r="Y288" i="2"/>
  <c r="Y289" i="2"/>
  <c r="Y290" i="2"/>
  <c r="Y284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70" i="2"/>
  <c r="Y259" i="2"/>
  <c r="Y260" i="2"/>
  <c r="Y261" i="2"/>
  <c r="Y258" i="2"/>
  <c r="Y247" i="2"/>
  <c r="Y248" i="2"/>
  <c r="Y249" i="2"/>
  <c r="Y250" i="2"/>
  <c r="Y251" i="2"/>
  <c r="Y252" i="2"/>
  <c r="Y253" i="2"/>
  <c r="Y254" i="2"/>
  <c r="Y255" i="2"/>
  <c r="Y256" i="2"/>
  <c r="Y257" i="2"/>
  <c r="Y246" i="2"/>
  <c r="Y240" i="2"/>
  <c r="Y241" i="2"/>
  <c r="Y242" i="2"/>
  <c r="Y243" i="2"/>
  <c r="Y244" i="2"/>
  <c r="Y245" i="2"/>
  <c r="Y239" i="2"/>
  <c r="Y228" i="2"/>
  <c r="Y229" i="2"/>
  <c r="Y230" i="2"/>
  <c r="Y231" i="2"/>
  <c r="Y232" i="2"/>
  <c r="Y233" i="2"/>
  <c r="Y234" i="2"/>
  <c r="Y235" i="2"/>
  <c r="Y236" i="2"/>
  <c r="Y237" i="2"/>
  <c r="Y238" i="2"/>
  <c r="Y227" i="2"/>
  <c r="Y221" i="2"/>
  <c r="Y222" i="2"/>
  <c r="Y216" i="2"/>
  <c r="Y217" i="2"/>
  <c r="Y218" i="2"/>
  <c r="Y219" i="2"/>
  <c r="Y220" i="2"/>
  <c r="Y215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182" i="2"/>
  <c r="Y178" i="2"/>
  <c r="Y177" i="2"/>
  <c r="Y175" i="2"/>
  <c r="Y176" i="2"/>
  <c r="Y179" i="2"/>
  <c r="Y180" i="2"/>
  <c r="Y181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88" i="2"/>
  <c r="Y87" i="2"/>
  <c r="Y84" i="2"/>
  <c r="Y85" i="2"/>
  <c r="Y86" i="2"/>
  <c r="Y83" i="2"/>
  <c r="Y62" i="2"/>
  <c r="Y63" i="2"/>
  <c r="Y64" i="2"/>
  <c r="Y65" i="2"/>
  <c r="Y66" i="2"/>
  <c r="Y67" i="2"/>
  <c r="Y68" i="2"/>
  <c r="Y69" i="2"/>
  <c r="Y70" i="2"/>
  <c r="Y71" i="2"/>
  <c r="Y61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28" i="2"/>
  <c r="Y19" i="2"/>
  <c r="Y20" i="2"/>
  <c r="Y21" i="2"/>
  <c r="Y22" i="2"/>
  <c r="Y23" i="2"/>
  <c r="Y24" i="2"/>
  <c r="Y25" i="2"/>
  <c r="Y26" i="2"/>
  <c r="Y27" i="2"/>
  <c r="Y17" i="2"/>
  <c r="Y18" i="2"/>
  <c r="Y12" i="2"/>
  <c r="X17" i="2"/>
  <c r="X18" i="2"/>
  <c r="Y4" i="2"/>
  <c r="Y5" i="2"/>
  <c r="Y6" i="2"/>
  <c r="Y7" i="2"/>
  <c r="Y8" i="2"/>
  <c r="Y9" i="2"/>
  <c r="Y10" i="2"/>
  <c r="Y11" i="2"/>
  <c r="Y13" i="2"/>
  <c r="Y3" i="2"/>
  <c r="X297" i="2"/>
  <c r="X296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70" i="2"/>
  <c r="X259" i="2"/>
  <c r="X260" i="2"/>
  <c r="X261" i="2"/>
  <c r="X262" i="2"/>
  <c r="X263" i="2"/>
  <c r="X264" i="2"/>
  <c r="X258" i="2"/>
  <c r="X247" i="2"/>
  <c r="X248" i="2"/>
  <c r="X249" i="2"/>
  <c r="X250" i="2"/>
  <c r="X251" i="2"/>
  <c r="X252" i="2"/>
  <c r="X253" i="2"/>
  <c r="X254" i="2"/>
  <c r="X255" i="2"/>
  <c r="X256" i="2"/>
  <c r="X257" i="2"/>
  <c r="X246" i="2"/>
  <c r="X228" i="2"/>
  <c r="X229" i="2"/>
  <c r="X230" i="2"/>
  <c r="X231" i="2"/>
  <c r="X232" i="2"/>
  <c r="X233" i="2"/>
  <c r="X234" i="2"/>
  <c r="X235" i="2"/>
  <c r="X236" i="2"/>
  <c r="X237" i="2"/>
  <c r="X238" i="2"/>
  <c r="X227" i="2"/>
  <c r="X223" i="2"/>
  <c r="X224" i="2"/>
  <c r="X225" i="2"/>
  <c r="X226" i="2"/>
  <c r="X222" i="2"/>
  <c r="X221" i="2"/>
  <c r="X239" i="2"/>
  <c r="X240" i="2"/>
  <c r="X241" i="2"/>
  <c r="X242" i="2"/>
  <c r="X243" i="2"/>
  <c r="X244" i="2"/>
  <c r="X245" i="2"/>
  <c r="X265" i="2"/>
  <c r="X266" i="2"/>
  <c r="X267" i="2"/>
  <c r="X268" i="2"/>
  <c r="X269" i="2"/>
  <c r="X291" i="2"/>
  <c r="X292" i="2"/>
  <c r="X293" i="2"/>
  <c r="X294" i="2"/>
  <c r="X295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182" i="2"/>
  <c r="X178" i="2"/>
  <c r="X177" i="2"/>
  <c r="X176" i="2"/>
  <c r="X175" i="2"/>
  <c r="X88" i="2"/>
  <c r="X84" i="2"/>
  <c r="X85" i="2"/>
  <c r="X86" i="2"/>
  <c r="X87" i="2"/>
  <c r="X83" i="2"/>
  <c r="X79" i="2"/>
  <c r="X80" i="2"/>
  <c r="X81" i="2"/>
  <c r="X82" i="2"/>
  <c r="X78" i="2"/>
  <c r="X72" i="2"/>
  <c r="X73" i="2"/>
  <c r="X74" i="2"/>
  <c r="X75" i="2"/>
  <c r="X76" i="2"/>
  <c r="X77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9" i="2"/>
  <c r="X20" i="2"/>
  <c r="X21" i="2"/>
  <c r="X22" i="2"/>
  <c r="X23" i="2"/>
  <c r="X24" i="2"/>
  <c r="X25" i="2"/>
  <c r="X26" i="2"/>
  <c r="X27" i="2"/>
  <c r="P284" i="2" l="1"/>
  <c r="P46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7" i="2"/>
  <c r="P48" i="2"/>
  <c r="P49" i="2"/>
  <c r="P50" i="2"/>
  <c r="P51" i="2"/>
  <c r="P52" i="2"/>
  <c r="P28" i="2"/>
  <c r="O215" i="2"/>
  <c r="X51" i="2" l="1"/>
  <c r="X47" i="2"/>
  <c r="X42" i="2"/>
  <c r="X38" i="2"/>
  <c r="X34" i="2"/>
  <c r="X30" i="2"/>
  <c r="X50" i="2"/>
  <c r="X45" i="2"/>
  <c r="X41" i="2"/>
  <c r="X37" i="2"/>
  <c r="X33" i="2"/>
  <c r="X29" i="2"/>
  <c r="X28" i="2"/>
  <c r="X49" i="2"/>
  <c r="X44" i="2"/>
  <c r="X40" i="2"/>
  <c r="X36" i="2"/>
  <c r="X32" i="2"/>
  <c r="X46" i="2"/>
  <c r="X52" i="2"/>
  <c r="X48" i="2"/>
  <c r="X43" i="2"/>
  <c r="X39" i="2"/>
  <c r="X35" i="2"/>
  <c r="X31" i="2"/>
  <c r="X284" i="2"/>
  <c r="P53" i="2"/>
  <c r="Y223" i="2"/>
  <c r="Y224" i="2"/>
  <c r="Y225" i="2"/>
  <c r="Y226" i="2"/>
  <c r="X53" i="2" l="1"/>
  <c r="M17" i="2" l="1"/>
  <c r="O65" i="2"/>
  <c r="O15" i="2"/>
  <c r="P15" i="2" s="1"/>
  <c r="X15" i="2" s="1"/>
  <c r="O16" i="2"/>
  <c r="P16" i="2" s="1"/>
  <c r="X16" i="2" s="1"/>
  <c r="O14" i="2"/>
  <c r="P14" i="2" s="1"/>
  <c r="X14" i="2" s="1"/>
  <c r="P3" i="2"/>
  <c r="G10" i="8"/>
  <c r="O66" i="2"/>
  <c r="P66" i="2" s="1"/>
  <c r="O67" i="2"/>
  <c r="P67" i="2" s="1"/>
  <c r="O68" i="2"/>
  <c r="P68" i="2" s="1"/>
  <c r="O69" i="2"/>
  <c r="P69" i="2" s="1"/>
  <c r="O71" i="2"/>
  <c r="P71" i="2" s="1"/>
  <c r="O70" i="2"/>
  <c r="P70" i="2" s="1"/>
  <c r="G6" i="8"/>
  <c r="G7" i="8"/>
  <c r="G8" i="8"/>
  <c r="G9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" i="8"/>
  <c r="G4" i="8"/>
  <c r="M20" i="2"/>
  <c r="M75" i="2"/>
  <c r="M263" i="2"/>
  <c r="M231" i="2"/>
  <c r="O216" i="2"/>
  <c r="P216" i="2" s="1"/>
  <c r="O217" i="2"/>
  <c r="P217" i="2" s="1"/>
  <c r="O218" i="2"/>
  <c r="P218" i="2" s="1"/>
  <c r="O219" i="2"/>
  <c r="P219" i="2" s="1"/>
  <c r="O220" i="2"/>
  <c r="P220" i="2" s="1"/>
  <c r="P215" i="2"/>
  <c r="M39" i="2"/>
  <c r="P286" i="2"/>
  <c r="P289" i="2"/>
  <c r="P290" i="2"/>
  <c r="P180" i="2"/>
  <c r="P181" i="2"/>
  <c r="P179" i="2"/>
  <c r="O2" i="2"/>
  <c r="P2" i="2" s="1"/>
  <c r="P6" i="2"/>
  <c r="P287" i="2"/>
  <c r="P285" i="2"/>
  <c r="P288" i="2"/>
  <c r="O63" i="2"/>
  <c r="P63" i="2" s="1"/>
  <c r="O64" i="2"/>
  <c r="P64" i="2" s="1"/>
  <c r="O61" i="2"/>
  <c r="P61" i="2" s="1"/>
  <c r="O62" i="2"/>
  <c r="P62" i="2" s="1"/>
  <c r="P56" i="2"/>
  <c r="P54" i="2"/>
  <c r="P58" i="2"/>
  <c r="P55" i="2"/>
  <c r="P60" i="2"/>
  <c r="P57" i="2"/>
  <c r="P59" i="2"/>
  <c r="P5" i="2"/>
  <c r="P4" i="2"/>
  <c r="P12" i="2"/>
  <c r="P10" i="2"/>
  <c r="P11" i="2"/>
  <c r="P8" i="2"/>
  <c r="P13" i="2"/>
  <c r="P9" i="2"/>
  <c r="P7" i="2"/>
  <c r="M45" i="2"/>
  <c r="M35" i="2"/>
  <c r="M33" i="2"/>
  <c r="X3" i="2" l="1"/>
  <c r="X285" i="2"/>
  <c r="X179" i="2"/>
  <c r="X215" i="2"/>
  <c r="X217" i="2"/>
  <c r="X59" i="2"/>
  <c r="X181" i="2"/>
  <c r="X289" i="2"/>
  <c r="X220" i="2"/>
  <c r="X216" i="2"/>
  <c r="X287" i="2"/>
  <c r="X180" i="2"/>
  <c r="X286" i="2"/>
  <c r="X219" i="2"/>
  <c r="X288" i="2"/>
  <c r="X290" i="2"/>
  <c r="X218" i="2"/>
  <c r="X70" i="2"/>
  <c r="X10" i="2"/>
  <c r="X57" i="2"/>
  <c r="X54" i="2"/>
  <c r="X6" i="2"/>
  <c r="X2" i="2"/>
  <c r="X71" i="2"/>
  <c r="X66" i="2"/>
  <c r="X13" i="2"/>
  <c r="X12" i="2"/>
  <c r="X61" i="2"/>
  <c r="X69" i="2"/>
  <c r="X7" i="2"/>
  <c r="X11" i="2"/>
  <c r="X5" i="2"/>
  <c r="X63" i="2"/>
  <c r="X67" i="2"/>
  <c r="X9" i="2"/>
  <c r="X55" i="2"/>
  <c r="X62" i="2"/>
  <c r="X8" i="2"/>
  <c r="X4" i="2"/>
  <c r="X60" i="2"/>
  <c r="X58" i="2"/>
  <c r="X56" i="2"/>
  <c r="X64" i="2"/>
  <c r="X68" i="2"/>
  <c r="P65" i="2"/>
  <c r="X65" i="2" l="1"/>
</calcChain>
</file>

<file path=xl/sharedStrings.xml><?xml version="1.0" encoding="utf-8"?>
<sst xmlns="http://schemas.openxmlformats.org/spreadsheetml/2006/main" count="3328" uniqueCount="253">
  <si>
    <t>frug</t>
  </si>
  <si>
    <t>plant</t>
  </si>
  <si>
    <t>n_visits</t>
  </si>
  <si>
    <t>obs_time</t>
  </si>
  <si>
    <t>visit_rate</t>
  </si>
  <si>
    <t>n_fruits</t>
  </si>
  <si>
    <t>fruit_visit</t>
  </si>
  <si>
    <t>frug_family</t>
  </si>
  <si>
    <t>body_mass</t>
  </si>
  <si>
    <t>gape_size</t>
  </si>
  <si>
    <t>plant_family</t>
  </si>
  <si>
    <t>FRFM</t>
  </si>
  <si>
    <t>PFM</t>
  </si>
  <si>
    <t>PDM</t>
  </si>
  <si>
    <t>WATER</t>
  </si>
  <si>
    <t>LIP</t>
  </si>
  <si>
    <t>PRO</t>
  </si>
  <si>
    <t>NSC</t>
  </si>
  <si>
    <t>TOTALC</t>
  </si>
  <si>
    <t>TOTALSUG</t>
  </si>
  <si>
    <t>frug_capacity</t>
  </si>
  <si>
    <t>Aburria jacutinga</t>
  </si>
  <si>
    <t>Cecropia glaziovii</t>
  </si>
  <si>
    <t>NA</t>
  </si>
  <si>
    <t>Cracidae</t>
  </si>
  <si>
    <t>Urticaceae</t>
  </si>
  <si>
    <t>Citharexylum myrianthum</t>
  </si>
  <si>
    <t>Verbenaceae</t>
  </si>
  <si>
    <t>Lauraceae</t>
  </si>
  <si>
    <t>Cupania oblongifolia</t>
  </si>
  <si>
    <t>Sapindaceae</t>
  </si>
  <si>
    <t>Euterpe edulis</t>
  </si>
  <si>
    <t>Arecaceae</t>
  </si>
  <si>
    <t>Moraceae</t>
  </si>
  <si>
    <t>Nectandra megapotamica</t>
  </si>
  <si>
    <t>Virola bicuhyba</t>
  </si>
  <si>
    <t>Myristicaceae</t>
  </si>
  <si>
    <t>Virola oleifera</t>
  </si>
  <si>
    <t>Baillonius bailloni</t>
  </si>
  <si>
    <t>Cabralea canjerana</t>
  </si>
  <si>
    <t>Ramphastidae</t>
  </si>
  <si>
    <t>Meliaceae</t>
  </si>
  <si>
    <t>Melastomataceae</t>
  </si>
  <si>
    <t>Euphonia chlorotica</t>
  </si>
  <si>
    <t>Fringillidae</t>
  </si>
  <si>
    <t>Phoradendron affine</t>
  </si>
  <si>
    <t>Santalaceae</t>
  </si>
  <si>
    <t>Phoradendron piperoides</t>
  </si>
  <si>
    <t>Protium heptaphyllum</t>
  </si>
  <si>
    <t>Burseraceae</t>
  </si>
  <si>
    <t>Myrtaceae</t>
  </si>
  <si>
    <t>Tapirira guianensis</t>
  </si>
  <si>
    <t>Anacardiaceae</t>
  </si>
  <si>
    <t>Myrsine umbellata</t>
  </si>
  <si>
    <t>Primulaceae</t>
  </si>
  <si>
    <t>Sloanea guianensis</t>
  </si>
  <si>
    <t>Elaeocarpaceae</t>
  </si>
  <si>
    <t>Euphonia violacea</t>
  </si>
  <si>
    <t>Miconia prasina</t>
  </si>
  <si>
    <t>Phoradendron crassifolium</t>
  </si>
  <si>
    <t>Schinus terebinthifolius</t>
  </si>
  <si>
    <t>Sorocea ilicifolia</t>
  </si>
  <si>
    <t>Penelope obscura</t>
  </si>
  <si>
    <t>Procnias nudicollis</t>
  </si>
  <si>
    <t>Eugenia umbelliflora</t>
  </si>
  <si>
    <t>Cotingidae</t>
  </si>
  <si>
    <t>Ramphastos dicolorus</t>
  </si>
  <si>
    <t>Erythroxylum ambiguum</t>
  </si>
  <si>
    <t>Erythroxylaceae</t>
  </si>
  <si>
    <t>Eugenia uniflora</t>
  </si>
  <si>
    <t>Myrsine coriacea</t>
  </si>
  <si>
    <t>Vitex polygama</t>
  </si>
  <si>
    <t>Lamiaceae</t>
  </si>
  <si>
    <t>Ramphastos vitellinus</t>
  </si>
  <si>
    <t>Schefflera morototoni</t>
  </si>
  <si>
    <t>Araliaceae</t>
  </si>
  <si>
    <t>Selenidera maculirostris</t>
  </si>
  <si>
    <t>Acnistus arborescens</t>
  </si>
  <si>
    <t>Thraupidae</t>
  </si>
  <si>
    <t>Solanaceae</t>
  </si>
  <si>
    <t>Alchornea glandulosa</t>
  </si>
  <si>
    <t>Euphorbiaceae</t>
  </si>
  <si>
    <t>Cecropia pachystachya</t>
  </si>
  <si>
    <t>Copaifera langsdorffii</t>
  </si>
  <si>
    <t>Fabaceae</t>
  </si>
  <si>
    <t>Magnolia ovata</t>
  </si>
  <si>
    <t>Magnoliaceae</t>
  </si>
  <si>
    <t>Myrsine gardneriana</t>
  </si>
  <si>
    <t>Trema micrantha</t>
  </si>
  <si>
    <t>Cannabaceae</t>
  </si>
  <si>
    <t>Tangara cyanocephala</t>
  </si>
  <si>
    <t>Tangara seledon</t>
  </si>
  <si>
    <t>Thraupis palmarum</t>
  </si>
  <si>
    <t>Ficus benjamina</t>
  </si>
  <si>
    <t>Virola sebifera</t>
  </si>
  <si>
    <t>Thraupis sayaca</t>
  </si>
  <si>
    <t>Tityra cayana</t>
  </si>
  <si>
    <t>Trogon surrucura</t>
  </si>
  <si>
    <t>Alchornea triplinervia</t>
  </si>
  <si>
    <t>Trogonidae</t>
  </si>
  <si>
    <t>Trogon viridis</t>
  </si>
  <si>
    <t>Turdus albicollis</t>
  </si>
  <si>
    <t>Turdidae</t>
  </si>
  <si>
    <t>Turdus rufiventris</t>
  </si>
  <si>
    <t>Miconia pusilliflora</t>
  </si>
  <si>
    <t>Ocotea pulchella</t>
  </si>
  <si>
    <t>plant_species</t>
  </si>
  <si>
    <t>Aburria_jacutinga</t>
  </si>
  <si>
    <t>plant_familiy</t>
  </si>
  <si>
    <t>Penelope_obscura</t>
  </si>
  <si>
    <t>Ramphastos_vitellinus</t>
  </si>
  <si>
    <t>Ramphastos_dicolorus</t>
  </si>
  <si>
    <t>Procnias_nudicollis</t>
  </si>
  <si>
    <t>Selenidera_maculirostris</t>
  </si>
  <si>
    <t>Baillonius_bailloni</t>
  </si>
  <si>
    <t>Trogon_viridis</t>
  </si>
  <si>
    <t>Trogon_surrucura</t>
  </si>
  <si>
    <t>Tityra_cayana</t>
  </si>
  <si>
    <t>Turdus_rufiventris</t>
  </si>
  <si>
    <t>Turdus_albicollis</t>
  </si>
  <si>
    <t>Thraupis_palmarum</t>
  </si>
  <si>
    <t>Thraupis_sayaca</t>
  </si>
  <si>
    <t>Tangara_seledon</t>
  </si>
  <si>
    <t>Tangara_cyanocephala</t>
  </si>
  <si>
    <t>Euphonia_violacea</t>
  </si>
  <si>
    <t>Euphonia_chlorotica</t>
  </si>
  <si>
    <t>Frugivore species</t>
  </si>
  <si>
    <t>Total number of visits</t>
  </si>
  <si>
    <t>Time of plant observation in hours</t>
  </si>
  <si>
    <t>Visitation rate. Visits per hour, corrected if more than one individual</t>
  </si>
  <si>
    <t>Total number of fruits consumed or manipulated</t>
  </si>
  <si>
    <t>Number of fruits per visit (n_fruits/n_visits)</t>
  </si>
  <si>
    <t>Body mass in grams</t>
  </si>
  <si>
    <t>Gape size in mm</t>
  </si>
  <si>
    <t>Plant family</t>
  </si>
  <si>
    <t>Fruit fresh mass (g)</t>
  </si>
  <si>
    <t>Pulp fresh mass (g)</t>
  </si>
  <si>
    <t>Dry mass of pulp per fruit (g)</t>
  </si>
  <si>
    <t xml:space="preserve">Percentage of water </t>
  </si>
  <si>
    <t>Lipids percentage of dry fruit</t>
  </si>
  <si>
    <t>Protein percentage of dry fruit</t>
  </si>
  <si>
    <t>Non-structural carbohydrates percentage of dry fruit</t>
  </si>
  <si>
    <t>Total carbohydrates</t>
  </si>
  <si>
    <t>Plant species that interacted with frugivore</t>
  </si>
  <si>
    <t>Frugivore family</t>
  </si>
  <si>
    <t>Value obtained from linear regression on mean grams of fruit eaten during a visit (for each species)</t>
  </si>
  <si>
    <t>visit_rate x fruit_visit</t>
  </si>
  <si>
    <r>
      <t xml:space="preserve">specific energy </t>
    </r>
    <r>
      <rPr>
        <b/>
        <sz val="12"/>
        <color theme="1"/>
        <rFont val="Calibri"/>
        <family val="2"/>
        <scheme val="minor"/>
      </rPr>
      <t>x</t>
    </r>
    <r>
      <rPr>
        <sz val="12"/>
        <color theme="1"/>
        <rFont val="Calibri"/>
        <family val="2"/>
        <scheme val="minor"/>
      </rPr>
      <t xml:space="preserve"> PDM</t>
    </r>
  </si>
  <si>
    <t xml:space="preserve">In Sheet "ALL" TE2 is calculated as the mean of all QTY_mean for each frugivore species </t>
  </si>
  <si>
    <t>Mean of QTY for each plant</t>
  </si>
  <si>
    <t>TSUG</t>
  </si>
  <si>
    <t>TC</t>
  </si>
  <si>
    <t>Athie 2009</t>
  </si>
  <si>
    <t>Pascotto 2006</t>
  </si>
  <si>
    <t>Zimmermann 1996</t>
  </si>
  <si>
    <t>Parrini &amp; Pacheco 2010</t>
  </si>
  <si>
    <t>Parrini &amp; Pacheco 2011b</t>
  </si>
  <si>
    <t>Pizo 1997</t>
  </si>
  <si>
    <t>Motta-Junior 1991</t>
  </si>
  <si>
    <t>Quintero 2017</t>
  </si>
  <si>
    <t>Cecropia_data.xls</t>
  </si>
  <si>
    <t>Laps 1996</t>
  </si>
  <si>
    <t>Galetti 1997</t>
  </si>
  <si>
    <t>Fadini &amp; de Marco 2004</t>
  </si>
  <si>
    <t>Hasui 1994</t>
  </si>
  <si>
    <t>Correia 1997</t>
  </si>
  <si>
    <t>Alves 2005</t>
  </si>
  <si>
    <t>Marcondes &amp; Braga 2005</t>
  </si>
  <si>
    <t>Lopes 2000</t>
  </si>
  <si>
    <t>Rabello et al 2010</t>
  </si>
  <si>
    <t>Motta-Jr &amp; Lombardi 1990</t>
  </si>
  <si>
    <t>Parrini &amp; Pacheco 2014</t>
  </si>
  <si>
    <t>Camargo 2014</t>
  </si>
  <si>
    <t>Cortes et al 2008</t>
  </si>
  <si>
    <t>Cortes et al 2009</t>
  </si>
  <si>
    <t>Colussi e Prestes 2011</t>
  </si>
  <si>
    <t>Robinson 2015</t>
  </si>
  <si>
    <t>Lamberti et al 2012</t>
  </si>
  <si>
    <t>Colussi &amp; Prestes 2011</t>
  </si>
  <si>
    <t>Castro 2007</t>
  </si>
  <si>
    <t>Rother 2016</t>
  </si>
  <si>
    <t>Euterpe_dataset_files.xls</t>
  </si>
  <si>
    <t>Castro 2003</t>
  </si>
  <si>
    <t xml:space="preserve">Laps 1996 </t>
  </si>
  <si>
    <t>Cortes 2003</t>
  </si>
  <si>
    <t>Cazetta et al 2002</t>
  </si>
  <si>
    <t>Zimmermann 2001</t>
  </si>
  <si>
    <t>Pizo (Zimmermann et al. 2002)</t>
  </si>
  <si>
    <t>Muller 2006</t>
  </si>
  <si>
    <t>De Jesus &amp; Monteiro</t>
  </si>
  <si>
    <t>Pascotto 2007</t>
  </si>
  <si>
    <t>Kindel 1996</t>
  </si>
  <si>
    <t>Andrade 2011</t>
  </si>
  <si>
    <t>Argel-Oliveira 1999</t>
  </si>
  <si>
    <t>Krugel et al 2006</t>
  </si>
  <si>
    <t>Francisco &amp; Galetti 2002</t>
  </si>
  <si>
    <t>Maruyama 2013</t>
  </si>
  <si>
    <t>Maruyama 2012</t>
  </si>
  <si>
    <t>Guimaraes 2003</t>
  </si>
  <si>
    <t>Godim 2002</t>
  </si>
  <si>
    <t>n_fruit</t>
  </si>
  <si>
    <t>Quality</t>
  </si>
  <si>
    <t>Quantity</t>
  </si>
  <si>
    <t>Ref_Quantity</t>
  </si>
  <si>
    <t>Sum of soluble sugars and insoluble sugars</t>
  </si>
  <si>
    <t>Quantity_mean</t>
  </si>
  <si>
    <t>Quantity_SE</t>
  </si>
  <si>
    <t>Quality_SE</t>
  </si>
  <si>
    <t>RPE</t>
  </si>
  <si>
    <t>Standard error of Quality</t>
  </si>
  <si>
    <t>Quantity_SD</t>
  </si>
  <si>
    <t>Standard deviation of Quantity</t>
  </si>
  <si>
    <t>DATA IMPUTATATION COLOR CODE</t>
  </si>
  <si>
    <t>GREEN = Imputation was done using same spp data</t>
  </si>
  <si>
    <t>PINK = imputation using congenere data</t>
  </si>
  <si>
    <t>BLUE = imputation using frug_capacity/FFRM</t>
  </si>
  <si>
    <t xml:space="preserve">Standard error of pulp dry mass </t>
  </si>
  <si>
    <t>PDM_SE</t>
  </si>
  <si>
    <t>frug_familiy</t>
  </si>
  <si>
    <t>frug_sp</t>
  </si>
  <si>
    <t>exp_time</t>
  </si>
  <si>
    <t>offered</t>
  </si>
  <si>
    <t>left/not_swallowed</t>
  </si>
  <si>
    <t>eaten</t>
  </si>
  <si>
    <t>seed/regurgitated</t>
  </si>
  <si>
    <t>defecated</t>
  </si>
  <si>
    <t>absorbed</t>
  </si>
  <si>
    <t>digestibility</t>
  </si>
  <si>
    <t>r_digestibility</t>
  </si>
  <si>
    <t>regur_time</t>
  </si>
  <si>
    <t>digest_time</t>
  </si>
  <si>
    <t>Ramphastos toco</t>
  </si>
  <si>
    <t>Trema micranta</t>
  </si>
  <si>
    <t>Turdus leucomelas</t>
  </si>
  <si>
    <t>fruit_energy</t>
  </si>
  <si>
    <t>VARIABLES</t>
  </si>
  <si>
    <t>DESCRIPTION</t>
  </si>
  <si>
    <t>EXAMPLE</t>
  </si>
  <si>
    <t>Plant species interacted</t>
  </si>
  <si>
    <t>Duartion of the feeding trial (min)</t>
  </si>
  <si>
    <t>Weight offered (g)</t>
  </si>
  <si>
    <t>Weight left in the feeder or not swallowed during force feeding, i.e. stayed in the larynx (g)</t>
  </si>
  <si>
    <t>Weight considered to have passed to the digestive system (g)</t>
  </si>
  <si>
    <t>Weight of seeds eaten, (from literature for all but for Euterpe, which was weighted from regurgitated seeds) (g)</t>
  </si>
  <si>
    <t>Weight of defecated material (g)</t>
  </si>
  <si>
    <r>
      <rPr>
        <b/>
        <sz val="12"/>
        <color theme="1"/>
        <rFont val="Calibri"/>
        <family val="2"/>
        <scheme val="minor"/>
      </rPr>
      <t>eaten</t>
    </r>
    <r>
      <rPr>
        <sz val="12"/>
        <color theme="1"/>
        <rFont val="Calibri"/>
        <family val="2"/>
        <scheme val="minor"/>
      </rPr>
      <t xml:space="preserve"> - </t>
    </r>
    <r>
      <rPr>
        <b/>
        <sz val="12"/>
        <color theme="1"/>
        <rFont val="Calibri"/>
        <family val="2"/>
        <scheme val="minor"/>
      </rPr>
      <t xml:space="preserve">defecated </t>
    </r>
    <r>
      <rPr>
        <sz val="12"/>
        <color theme="1"/>
        <rFont val="Calibri"/>
        <family val="2"/>
        <scheme val="minor"/>
      </rPr>
      <t>(g)</t>
    </r>
  </si>
  <si>
    <r>
      <rPr>
        <b/>
        <sz val="12"/>
        <color theme="1"/>
        <rFont val="Calibri"/>
        <family val="2"/>
        <scheme val="minor"/>
      </rPr>
      <t>absorbed</t>
    </r>
    <r>
      <rPr>
        <sz val="12"/>
        <color theme="1"/>
        <rFont val="Calibri"/>
        <family val="2"/>
        <scheme val="minor"/>
      </rPr>
      <t>/</t>
    </r>
    <r>
      <rPr>
        <b/>
        <sz val="12"/>
        <color theme="1"/>
        <rFont val="Calibri"/>
        <family val="2"/>
        <scheme val="minor"/>
      </rPr>
      <t>eaten</t>
    </r>
  </si>
  <si>
    <r>
      <rPr>
        <b/>
        <sz val="12"/>
        <color theme="1"/>
        <rFont val="Calibri"/>
        <family val="2"/>
        <scheme val="minor"/>
      </rPr>
      <t>absorbed</t>
    </r>
    <r>
      <rPr>
        <sz val="12"/>
        <color theme="1"/>
        <rFont val="Calibri"/>
        <family val="2"/>
        <scheme val="minor"/>
      </rPr>
      <t>/(</t>
    </r>
    <r>
      <rPr>
        <b/>
        <sz val="12"/>
        <color theme="1"/>
        <rFont val="Calibri"/>
        <family val="2"/>
        <scheme val="minor"/>
      </rPr>
      <t>eaten</t>
    </r>
    <r>
      <rPr>
        <sz val="12"/>
        <color theme="1"/>
        <rFont val="Calibri"/>
        <family val="2"/>
        <scheme val="minor"/>
      </rPr>
      <t>-</t>
    </r>
    <r>
      <rPr>
        <b/>
        <sz val="12"/>
        <color theme="1"/>
        <rFont val="Calibri"/>
        <family val="2"/>
        <scheme val="minor"/>
      </rPr>
      <t>seed</t>
    </r>
    <r>
      <rPr>
        <sz val="12"/>
        <color theme="1"/>
        <rFont val="Calibri"/>
        <family val="2"/>
        <scheme val="minor"/>
      </rPr>
      <t>) - Realized digestibility (higher, as we are considering only the pulp)</t>
    </r>
  </si>
  <si>
    <t>Time taken until first seed was regurgitated</t>
  </si>
  <si>
    <t>Time taken until first feaces appeared</t>
  </si>
  <si>
    <t>GREEN</t>
  </si>
  <si>
    <t>PINK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</si>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</sst>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DCE6F1"/>
      </top>
      <bottom style="thin">
        <color rgb="FFDCE6F1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/>
      <bottom style="thin">
        <color rgb="FFDCE6F1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4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1">
    <xf numFmtId="0" fontId="0" fillId="0" borderId="0" xfId="0"/>
    <xf numFmtId="2" fontId="0" fillId="0" borderId="0" xfId="0" applyNumberFormat="1"/>
    <xf numFmtId="2" fontId="4" fillId="0" borderId="0" xfId="0" applyNumberFormat="1" applyFont="1"/>
    <xf numFmtId="0" fontId="0" fillId="0" borderId="0" xfId="0" applyFill="1"/>
    <xf numFmtId="2" fontId="6" fillId="0" borderId="1" xfId="0" applyNumberFormat="1" applyFont="1" applyBorder="1"/>
    <xf numFmtId="0" fontId="0" fillId="0" borderId="1" xfId="0" applyBorder="1"/>
    <xf numFmtId="0" fontId="0" fillId="0" borderId="0" xfId="0" applyBorder="1"/>
    <xf numFmtId="164" fontId="0" fillId="0" borderId="0" xfId="0" applyNumberFormat="1"/>
    <xf numFmtId="1" fontId="0" fillId="0" borderId="0" xfId="0" applyNumberFormat="1" applyFont="1"/>
    <xf numFmtId="165" fontId="0" fillId="0" borderId="0" xfId="0" applyNumberFormat="1" applyFont="1"/>
    <xf numFmtId="2" fontId="6" fillId="0" borderId="0" xfId="0" applyNumberFormat="1" applyFont="1"/>
    <xf numFmtId="164" fontId="4" fillId="0" borderId="0" xfId="0" applyNumberFormat="1" applyFont="1"/>
    <xf numFmtId="165" fontId="0" fillId="0" borderId="0" xfId="0" applyNumberFormat="1"/>
    <xf numFmtId="0" fontId="0" fillId="0" borderId="0" xfId="0" applyFont="1"/>
    <xf numFmtId="0" fontId="6" fillId="0" borderId="0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2" fontId="0" fillId="0" borderId="1" xfId="0" applyNumberFormat="1" applyBorder="1"/>
    <xf numFmtId="0" fontId="1" fillId="0" borderId="0" xfId="0" applyFont="1"/>
    <xf numFmtId="0" fontId="6" fillId="0" borderId="3" xfId="0" applyFont="1" applyBorder="1" applyAlignment="1">
      <alignment horizontal="left"/>
    </xf>
    <xf numFmtId="2" fontId="6" fillId="0" borderId="0" xfId="0" applyNumberFormat="1" applyFont="1" applyFill="1" applyBorder="1"/>
    <xf numFmtId="2" fontId="7" fillId="0" borderId="1" xfId="0" applyNumberFormat="1" applyFont="1" applyBorder="1"/>
    <xf numFmtId="164" fontId="1" fillId="0" borderId="0" xfId="0" applyNumberFormat="1" applyFont="1"/>
    <xf numFmtId="2" fontId="6" fillId="0" borderId="0" xfId="0" applyNumberFormat="1" applyFont="1" applyBorder="1"/>
    <xf numFmtId="2" fontId="0" fillId="0" borderId="0" xfId="0" applyNumberFormat="1" applyBorder="1"/>
    <xf numFmtId="2" fontId="0" fillId="0" borderId="4" xfId="0" applyNumberFormat="1" applyBorder="1"/>
    <xf numFmtId="2" fontId="0" fillId="0" borderId="0" xfId="0" applyNumberFormat="1" applyFont="1" applyBorder="1"/>
    <xf numFmtId="0" fontId="6" fillId="0" borderId="0" xfId="0" applyFont="1"/>
    <xf numFmtId="0" fontId="4" fillId="0" borderId="0" xfId="0" applyFont="1" applyFill="1"/>
    <xf numFmtId="0" fontId="1" fillId="0" borderId="0" xfId="0" applyFont="1" applyFill="1"/>
    <xf numFmtId="0" fontId="5" fillId="0" borderId="0" xfId="0" applyFont="1" applyFill="1"/>
    <xf numFmtId="0" fontId="0" fillId="0" borderId="0" xfId="0" applyFont="1" applyFill="1"/>
    <xf numFmtId="0" fontId="1" fillId="0" borderId="0" xfId="0" applyFont="1" applyFill="1" applyAlignment="1">
      <alignment horizontal="left"/>
    </xf>
    <xf numFmtId="164" fontId="9" fillId="0" borderId="0" xfId="0" applyNumberFormat="1" applyFont="1"/>
    <xf numFmtId="2" fontId="6" fillId="0" borderId="4" xfId="0" applyNumberFormat="1" applyFont="1" applyBorder="1"/>
    <xf numFmtId="2" fontId="0" fillId="0" borderId="1" xfId="0" applyNumberFormat="1" applyFont="1" applyBorder="1"/>
    <xf numFmtId="2" fontId="0" fillId="0" borderId="0" xfId="0" applyNumberFormat="1" applyFont="1"/>
    <xf numFmtId="2" fontId="10" fillId="0" borderId="0" xfId="0" applyNumberFormat="1" applyFont="1"/>
    <xf numFmtId="164" fontId="0" fillId="0" borderId="0" xfId="0" applyNumberFormat="1" applyFont="1"/>
    <xf numFmtId="164" fontId="0" fillId="0" borderId="0" xfId="0" applyNumberFormat="1" applyFont="1" applyFill="1" applyAlignment="1"/>
    <xf numFmtId="0" fontId="0" fillId="3" borderId="0" xfId="0" applyFill="1"/>
    <xf numFmtId="2" fontId="0" fillId="3" borderId="0" xfId="0" applyNumberFormat="1" applyFill="1"/>
    <xf numFmtId="0" fontId="0" fillId="2" borderId="0" xfId="0" applyFill="1"/>
    <xf numFmtId="2" fontId="0" fillId="2" borderId="0" xfId="0" applyNumberFormat="1" applyFill="1"/>
    <xf numFmtId="0" fontId="0" fillId="4" borderId="0" xfId="0" applyFont="1" applyFill="1"/>
    <xf numFmtId="0" fontId="0" fillId="4" borderId="0" xfId="0" applyFill="1"/>
    <xf numFmtId="0" fontId="0" fillId="5" borderId="0" xfId="0" applyFill="1"/>
    <xf numFmtId="2" fontId="0" fillId="5" borderId="0" xfId="0" applyNumberFormat="1" applyFill="1"/>
    <xf numFmtId="0" fontId="9" fillId="3" borderId="0" xfId="0" applyFont="1" applyFill="1"/>
    <xf numFmtId="0" fontId="0" fillId="5" borderId="0" xfId="0" applyFont="1" applyFill="1"/>
    <xf numFmtId="0" fontId="0" fillId="2" borderId="0" xfId="0" applyFont="1" applyFill="1"/>
    <xf numFmtId="164" fontId="0" fillId="2" borderId="0" xfId="0" applyNumberFormat="1" applyFont="1" applyFill="1"/>
    <xf numFmtId="2" fontId="0" fillId="2" borderId="0" xfId="0" applyNumberFormat="1" applyFont="1" applyFill="1"/>
    <xf numFmtId="0" fontId="8" fillId="0" borderId="0" xfId="0" applyFont="1" applyFill="1"/>
    <xf numFmtId="0" fontId="9" fillId="0" borderId="0" xfId="0" applyFont="1" applyFill="1"/>
    <xf numFmtId="0" fontId="11" fillId="0" borderId="0" xfId="0" applyFont="1"/>
    <xf numFmtId="0" fontId="9" fillId="2" borderId="0" xfId="0" applyFont="1" applyFill="1"/>
    <xf numFmtId="0" fontId="7" fillId="0" borderId="0" xfId="0" applyFont="1"/>
    <xf numFmtId="164" fontId="6" fillId="0" borderId="0" xfId="0" applyNumberFormat="1" applyFont="1"/>
    <xf numFmtId="0" fontId="12" fillId="0" borderId="0" xfId="0" applyFont="1"/>
    <xf numFmtId="0" fontId="4" fillId="5" borderId="0" xfId="0" applyFont="1" applyFill="1"/>
    <xf numFmtId="0" fontId="0" fillId="3" borderId="0" xfId="0" applyFont="1" applyFill="1"/>
  </cellXfs>
  <cellStyles count="44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" xfId="421" builtinId="8" hidden="1"/>
    <cellStyle name="Hipervínculo" xfId="423" builtinId="8" hidden="1"/>
    <cellStyle name="Hipervínculo" xfId="425" builtinId="8" hidden="1"/>
    <cellStyle name="Hipervínculo" xfId="427" builtinId="8" hidden="1"/>
    <cellStyle name="Hipervínculo" xfId="429" builtinId="8" hidden="1"/>
    <cellStyle name="Hipervínculo" xfId="431" builtinId="8" hidden="1"/>
    <cellStyle name="Hipervínculo" xfId="433" builtinId="8" hidden="1"/>
    <cellStyle name="Hipervínculo" xfId="435" builtinId="8" hidden="1"/>
    <cellStyle name="Hipervínculo" xfId="437" builtinId="8" hidden="1"/>
    <cellStyle name="Hipervínculo" xfId="439" builtinId="8" hidden="1"/>
    <cellStyle name="Hipervínculo" xfId="441" builtinId="8" hidden="1"/>
    <cellStyle name="Hipervínculo" xfId="443" builtinId="8" hidden="1"/>
    <cellStyle name="Hipervínculo" xfId="44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Hipervínculo visitado" xfId="422" builtinId="9" hidden="1"/>
    <cellStyle name="Hipervínculo visitado" xfId="424" builtinId="9" hidden="1"/>
    <cellStyle name="Hipervínculo visitado" xfId="426" builtinId="9" hidden="1"/>
    <cellStyle name="Hipervínculo visitado" xfId="428" builtinId="9" hidden="1"/>
    <cellStyle name="Hipervínculo visitado" xfId="430" builtinId="9" hidden="1"/>
    <cellStyle name="Hipervínculo visitado" xfId="432" builtinId="9" hidden="1"/>
    <cellStyle name="Hipervínculo visitado" xfId="434" builtinId="9" hidden="1"/>
    <cellStyle name="Hipervínculo visitado" xfId="436" builtinId="9" hidden="1"/>
    <cellStyle name="Hipervínculo visitado" xfId="438" builtinId="9" hidden="1"/>
    <cellStyle name="Hipervínculo visitado" xfId="440" builtinId="9" hidden="1"/>
    <cellStyle name="Hipervínculo visitado" xfId="442" builtinId="9" hidden="1"/>
    <cellStyle name="Hipervínculo visitado" xfId="444" builtinId="9" hidden="1"/>
    <cellStyle name="Hipervínculo visitado" xfId="446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0"/>
  <sheetViews>
    <sheetView tabSelected="1" zoomScale="125" zoomScaleNormal="125" zoomScalePageLayoutView="125" workbookViewId="0">
      <selection activeCell="B20" sqref="B20"/>
    </sheetView>
  </sheetViews>
  <sheetFormatPr baseColWidth="10" defaultRowHeight="16" x14ac:dyDescent="0.2"/>
  <cols>
    <col min="1" max="1" width="17.83203125" bestFit="1" customWidth="1"/>
    <col min="2" max="2" width="96" bestFit="1" customWidth="1"/>
    <col min="3" max="3" width="15.83203125" bestFit="1" customWidth="1"/>
  </cols>
  <sheetData>
    <row r="1" spans="1:7" x14ac:dyDescent="0.2">
      <c r="A1" s="17" t="s">
        <v>235</v>
      </c>
      <c r="B1" s="17" t="s">
        <v>236</v>
      </c>
    </row>
    <row r="2" spans="1:7" x14ac:dyDescent="0.2">
      <c r="A2" s="27" t="s">
        <v>10</v>
      </c>
      <c r="B2" s="13" t="s">
        <v>134</v>
      </c>
      <c r="F2" s="3"/>
    </row>
    <row r="3" spans="1:7" x14ac:dyDescent="0.2">
      <c r="A3" s="27" t="s">
        <v>1</v>
      </c>
      <c r="B3" s="13" t="s">
        <v>143</v>
      </c>
      <c r="F3" s="28"/>
    </row>
    <row r="4" spans="1:7" x14ac:dyDescent="0.2">
      <c r="A4" s="27" t="s">
        <v>7</v>
      </c>
      <c r="B4" t="s">
        <v>144</v>
      </c>
      <c r="F4" s="28"/>
    </row>
    <row r="5" spans="1:7" x14ac:dyDescent="0.2">
      <c r="A5" s="27" t="s">
        <v>0</v>
      </c>
      <c r="B5" s="13" t="s">
        <v>126</v>
      </c>
      <c r="F5" s="28"/>
    </row>
    <row r="6" spans="1:7" x14ac:dyDescent="0.2">
      <c r="A6" s="27" t="s">
        <v>8</v>
      </c>
      <c r="B6" s="13" t="s">
        <v>132</v>
      </c>
      <c r="F6" s="28"/>
    </row>
    <row r="7" spans="1:7" x14ac:dyDescent="0.2">
      <c r="A7" s="27" t="s">
        <v>9</v>
      </c>
      <c r="B7" s="13" t="s">
        <v>133</v>
      </c>
      <c r="F7" s="28"/>
    </row>
    <row r="8" spans="1:7" x14ac:dyDescent="0.2">
      <c r="A8" s="27" t="s">
        <v>20</v>
      </c>
      <c r="B8" s="13" t="s">
        <v>145</v>
      </c>
      <c r="F8" s="28"/>
    </row>
    <row r="9" spans="1:7" x14ac:dyDescent="0.2">
      <c r="A9" s="27" t="s">
        <v>2</v>
      </c>
      <c r="B9" s="13" t="s">
        <v>127</v>
      </c>
      <c r="F9" s="28"/>
    </row>
    <row r="10" spans="1:7" x14ac:dyDescent="0.2">
      <c r="A10" s="27" t="s">
        <v>3</v>
      </c>
      <c r="B10" s="13" t="s">
        <v>128</v>
      </c>
      <c r="F10" s="28"/>
      <c r="G10" s="13"/>
    </row>
    <row r="11" spans="1:7" x14ac:dyDescent="0.2">
      <c r="A11" s="27" t="s">
        <v>4</v>
      </c>
      <c r="B11" s="13" t="s">
        <v>129</v>
      </c>
      <c r="F11" s="28"/>
      <c r="G11" s="13"/>
    </row>
    <row r="12" spans="1:7" x14ac:dyDescent="0.2">
      <c r="A12" s="27" t="s">
        <v>5</v>
      </c>
      <c r="B12" s="13" t="s">
        <v>130</v>
      </c>
      <c r="F12" s="29"/>
      <c r="G12" s="13"/>
    </row>
    <row r="13" spans="1:7" x14ac:dyDescent="0.2">
      <c r="A13" s="27" t="s">
        <v>6</v>
      </c>
      <c r="B13" s="13" t="s">
        <v>131</v>
      </c>
      <c r="F13" s="29"/>
      <c r="G13" s="13"/>
    </row>
    <row r="14" spans="1:7" x14ac:dyDescent="0.2">
      <c r="A14" s="27" t="s">
        <v>202</v>
      </c>
      <c r="B14" t="s">
        <v>146</v>
      </c>
      <c r="F14" s="28"/>
    </row>
    <row r="15" spans="1:7" x14ac:dyDescent="0.2">
      <c r="A15" s="27" t="s">
        <v>11</v>
      </c>
      <c r="B15" s="27" t="s">
        <v>135</v>
      </c>
      <c r="F15" s="28"/>
      <c r="G15" s="13"/>
    </row>
    <row r="16" spans="1:7" x14ac:dyDescent="0.2">
      <c r="A16" s="27" t="s">
        <v>12</v>
      </c>
      <c r="B16" s="27" t="s">
        <v>136</v>
      </c>
      <c r="F16" s="28"/>
      <c r="G16" s="13"/>
    </row>
    <row r="17" spans="1:9" x14ac:dyDescent="0.2">
      <c r="A17" s="27" t="s">
        <v>13</v>
      </c>
      <c r="B17" s="27" t="s">
        <v>137</v>
      </c>
      <c r="F17" s="30"/>
      <c r="G17" s="13"/>
    </row>
    <row r="18" spans="1:9" x14ac:dyDescent="0.2">
      <c r="A18" s="27" t="s">
        <v>217</v>
      </c>
      <c r="B18" s="53" t="s">
        <v>216</v>
      </c>
      <c r="F18" s="30"/>
      <c r="G18" s="13"/>
    </row>
    <row r="19" spans="1:9" x14ac:dyDescent="0.2">
      <c r="A19" s="27" t="s">
        <v>14</v>
      </c>
      <c r="B19" s="27" t="s">
        <v>138</v>
      </c>
      <c r="F19" s="31"/>
    </row>
    <row r="20" spans="1:9" x14ac:dyDescent="0.2">
      <c r="A20" s="27" t="s">
        <v>15</v>
      </c>
      <c r="B20" s="27" t="s">
        <v>139</v>
      </c>
      <c r="F20" s="31"/>
      <c r="G20" s="27"/>
    </row>
    <row r="21" spans="1:9" x14ac:dyDescent="0.2">
      <c r="A21" s="27" t="s">
        <v>16</v>
      </c>
      <c r="B21" s="27" t="s">
        <v>140</v>
      </c>
      <c r="F21" s="31"/>
      <c r="G21" s="13"/>
    </row>
    <row r="22" spans="1:9" x14ac:dyDescent="0.2">
      <c r="A22" s="27" t="s">
        <v>17</v>
      </c>
      <c r="B22" s="27" t="s">
        <v>141</v>
      </c>
      <c r="F22" s="29"/>
    </row>
    <row r="23" spans="1:9" x14ac:dyDescent="0.2">
      <c r="A23" s="27" t="s">
        <v>18</v>
      </c>
      <c r="B23" s="27" t="s">
        <v>142</v>
      </c>
      <c r="F23" s="29"/>
    </row>
    <row r="24" spans="1:9" x14ac:dyDescent="0.2">
      <c r="A24" s="27" t="s">
        <v>19</v>
      </c>
      <c r="B24" s="53" t="s">
        <v>204</v>
      </c>
      <c r="F24" s="29"/>
    </row>
    <row r="25" spans="1:9" x14ac:dyDescent="0.2">
      <c r="A25" s="27" t="s">
        <v>201</v>
      </c>
      <c r="B25" t="s">
        <v>147</v>
      </c>
      <c r="H25" s="3"/>
      <c r="I25" s="3"/>
    </row>
    <row r="26" spans="1:9" x14ac:dyDescent="0.2">
      <c r="A26" s="30" t="s">
        <v>210</v>
      </c>
      <c r="B26" t="s">
        <v>211</v>
      </c>
      <c r="H26" s="3"/>
      <c r="I26" s="29"/>
    </row>
    <row r="27" spans="1:9" x14ac:dyDescent="0.2">
      <c r="A27" s="30" t="s">
        <v>207</v>
      </c>
      <c r="B27" t="s">
        <v>209</v>
      </c>
    </row>
    <row r="28" spans="1:9" x14ac:dyDescent="0.2">
      <c r="A28" s="30" t="s">
        <v>205</v>
      </c>
      <c r="B28" t="s">
        <v>149</v>
      </c>
    </row>
    <row r="29" spans="1:9" x14ac:dyDescent="0.2">
      <c r="A29" s="13" t="s">
        <v>208</v>
      </c>
      <c r="B29" t="s">
        <v>148</v>
      </c>
      <c r="F29" s="15"/>
    </row>
    <row r="30" spans="1:9" x14ac:dyDescent="0.2">
      <c r="A30" s="17"/>
    </row>
    <row r="31" spans="1:9" x14ac:dyDescent="0.2">
      <c r="A31" s="28" t="s">
        <v>212</v>
      </c>
      <c r="B31" s="27"/>
      <c r="H31" s="3"/>
      <c r="I31" s="28"/>
    </row>
    <row r="32" spans="1:9" x14ac:dyDescent="0.2">
      <c r="A32" s="48" t="s">
        <v>250</v>
      </c>
      <c r="B32" s="59" t="s">
        <v>213</v>
      </c>
      <c r="H32" s="3"/>
      <c r="I32" s="28"/>
    </row>
    <row r="33" spans="1:9" x14ac:dyDescent="0.2">
      <c r="A33" s="49" t="s">
        <v>251</v>
      </c>
      <c r="B33" s="55" t="s">
        <v>214</v>
      </c>
      <c r="H33" s="3"/>
      <c r="I33" s="28"/>
    </row>
    <row r="34" spans="1:9" x14ac:dyDescent="0.2">
      <c r="A34" s="60" t="s">
        <v>252</v>
      </c>
      <c r="B34" s="47" t="s">
        <v>215</v>
      </c>
      <c r="H34" s="3"/>
      <c r="I34" s="28"/>
    </row>
    <row r="35" spans="1:9" x14ac:dyDescent="0.2">
      <c r="A35" s="28"/>
      <c r="B35" s="3"/>
      <c r="H35" s="3"/>
      <c r="I35" s="28"/>
    </row>
    <row r="36" spans="1:9" x14ac:dyDescent="0.2">
      <c r="A36" s="17" t="s">
        <v>235</v>
      </c>
      <c r="B36" s="17" t="s">
        <v>236</v>
      </c>
      <c r="C36" s="17" t="s">
        <v>237</v>
      </c>
    </row>
    <row r="37" spans="1:9" x14ac:dyDescent="0.2">
      <c r="A37" s="17" t="s">
        <v>219</v>
      </c>
      <c r="B37" t="s">
        <v>126</v>
      </c>
      <c r="C37" s="58" t="s">
        <v>231</v>
      </c>
    </row>
    <row r="38" spans="1:9" x14ac:dyDescent="0.2">
      <c r="A38" s="17" t="s">
        <v>1</v>
      </c>
      <c r="B38" t="s">
        <v>238</v>
      </c>
      <c r="C38" s="58" t="s">
        <v>31</v>
      </c>
      <c r="H38" s="3"/>
      <c r="I38" s="28"/>
    </row>
    <row r="39" spans="1:9" x14ac:dyDescent="0.2">
      <c r="A39" s="17" t="s">
        <v>220</v>
      </c>
      <c r="B39" t="s">
        <v>239</v>
      </c>
      <c r="C39">
        <v>60</v>
      </c>
      <c r="H39" s="3"/>
      <c r="I39" s="28"/>
    </row>
    <row r="40" spans="1:9" x14ac:dyDescent="0.2">
      <c r="A40" s="17" t="s">
        <v>221</v>
      </c>
      <c r="B40" t="s">
        <v>240</v>
      </c>
      <c r="C40">
        <v>71.7</v>
      </c>
      <c r="H40" s="3"/>
      <c r="I40" s="28"/>
    </row>
    <row r="41" spans="1:9" x14ac:dyDescent="0.2">
      <c r="A41" s="17" t="s">
        <v>222</v>
      </c>
      <c r="B41" t="s">
        <v>241</v>
      </c>
      <c r="C41">
        <f>C40-C42</f>
        <v>48.980000000000004</v>
      </c>
      <c r="H41" s="3"/>
      <c r="I41" s="28"/>
    </row>
    <row r="42" spans="1:9" x14ac:dyDescent="0.2">
      <c r="A42" s="17" t="s">
        <v>223</v>
      </c>
      <c r="B42" t="s">
        <v>242</v>
      </c>
      <c r="C42">
        <f>16*1.42</f>
        <v>22.72</v>
      </c>
    </row>
    <row r="43" spans="1:9" x14ac:dyDescent="0.2">
      <c r="A43" s="17" t="s">
        <v>224</v>
      </c>
      <c r="B43" t="s">
        <v>243</v>
      </c>
      <c r="C43">
        <f>16*1.03</f>
        <v>16.48</v>
      </c>
    </row>
    <row r="44" spans="1:9" x14ac:dyDescent="0.2">
      <c r="A44" s="17" t="s">
        <v>225</v>
      </c>
      <c r="B44" t="s">
        <v>244</v>
      </c>
      <c r="C44">
        <v>1.44</v>
      </c>
    </row>
    <row r="45" spans="1:9" x14ac:dyDescent="0.2">
      <c r="A45" s="17" t="s">
        <v>226</v>
      </c>
      <c r="B45" t="s">
        <v>245</v>
      </c>
      <c r="C45">
        <f>C42-C43-C44</f>
        <v>4.7999999999999989</v>
      </c>
    </row>
    <row r="46" spans="1:9" x14ac:dyDescent="0.2">
      <c r="A46" s="17" t="s">
        <v>227</v>
      </c>
      <c r="B46" t="s">
        <v>246</v>
      </c>
      <c r="C46">
        <f>C45/C42</f>
        <v>0.21126760563380279</v>
      </c>
    </row>
    <row r="47" spans="1:9" x14ac:dyDescent="0.2">
      <c r="A47" s="17" t="s">
        <v>228</v>
      </c>
      <c r="B47" t="s">
        <v>247</v>
      </c>
      <c r="C47">
        <f>C45/(C42-C43)</f>
        <v>0.76923076923076927</v>
      </c>
    </row>
    <row r="48" spans="1:9" x14ac:dyDescent="0.2">
      <c r="A48" s="17" t="s">
        <v>229</v>
      </c>
      <c r="B48" t="s">
        <v>248</v>
      </c>
      <c r="C48">
        <v>20</v>
      </c>
    </row>
    <row r="49" spans="1:3" x14ac:dyDescent="0.2">
      <c r="A49" s="17" t="s">
        <v>230</v>
      </c>
      <c r="B49" t="s">
        <v>249</v>
      </c>
      <c r="C49">
        <v>56</v>
      </c>
    </row>
    <row r="50" spans="1:3" x14ac:dyDescent="0.2">
      <c r="A50" s="21"/>
    </row>
    <row r="51" spans="1:3" x14ac:dyDescent="0.2">
      <c r="A51" s="21"/>
    </row>
    <row r="52" spans="1:3" x14ac:dyDescent="0.2">
      <c r="A52" s="21"/>
    </row>
    <row r="53" spans="1:3" x14ac:dyDescent="0.2">
      <c r="A53" s="17"/>
    </row>
    <row r="54" spans="1:3" x14ac:dyDescent="0.2">
      <c r="A54" s="17"/>
    </row>
    <row r="55" spans="1:3" x14ac:dyDescent="0.2">
      <c r="A55" s="17"/>
    </row>
    <row r="56" spans="1:3" x14ac:dyDescent="0.2">
      <c r="A56" s="17"/>
    </row>
    <row r="57" spans="1:3" x14ac:dyDescent="0.2">
      <c r="A57" s="17"/>
    </row>
    <row r="58" spans="1:3" x14ac:dyDescent="0.2">
      <c r="A58" s="17"/>
    </row>
    <row r="59" spans="1:3" x14ac:dyDescent="0.2">
      <c r="A59" s="17"/>
    </row>
    <row r="60" spans="1:3" x14ac:dyDescent="0.2">
      <c r="A60" s="17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97"/>
  <sheetViews>
    <sheetView topLeftCell="A252" zoomScale="90" zoomScaleNormal="90" zoomScalePageLayoutView="125" workbookViewId="0">
      <selection activeCell="Q2" sqref="Q2"/>
    </sheetView>
  </sheetViews>
  <sheetFormatPr baseColWidth="10" defaultRowHeight="16" x14ac:dyDescent="0.2"/>
  <cols>
    <col min="1" max="1" width="15.83203125" bestFit="1" customWidth="1"/>
    <col min="2" max="2" width="23.33203125" bestFit="1" customWidth="1"/>
    <col min="3" max="3" width="12.83203125" customWidth="1"/>
    <col min="4" max="4" width="20.83203125" customWidth="1"/>
    <col min="5" max="5" width="10.6640625" customWidth="1"/>
    <col min="6" max="6" width="9.33203125" customWidth="1"/>
    <col min="7" max="7" width="12.33203125" bestFit="1" customWidth="1"/>
    <col min="8" max="8" width="7.5" customWidth="1"/>
    <col min="9" max="11" width="9" customWidth="1"/>
    <col min="12" max="12" width="9.1640625" customWidth="1"/>
    <col min="13" max="13" width="13.5" bestFit="1" customWidth="1"/>
    <col min="14" max="14" width="7" style="13" customWidth="1"/>
    <col min="15" max="16" width="9.1640625" style="13" customWidth="1"/>
    <col min="17" max="17" width="8.1640625" style="13" bestFit="1" customWidth="1"/>
    <col min="18" max="18" width="7.33203125" style="13" customWidth="1"/>
    <col min="19" max="21" width="6.1640625" style="13" customWidth="1"/>
    <col min="22" max="22" width="7.6640625" style="13" customWidth="1"/>
    <col min="23" max="23" width="10.1640625" style="13" customWidth="1"/>
    <col min="24" max="24" width="10.33203125" style="13" bestFit="1" customWidth="1"/>
    <col min="25" max="25" width="10.83203125" style="13" customWidth="1"/>
    <col min="26" max="26" width="27.1640625" style="13" bestFit="1" customWidth="1"/>
  </cols>
  <sheetData>
    <row r="1" spans="1:26" s="3" customFormat="1" x14ac:dyDescent="0.2">
      <c r="A1" s="29" t="s">
        <v>10</v>
      </c>
      <c r="B1" s="29" t="s">
        <v>1</v>
      </c>
      <c r="C1" s="29" t="s">
        <v>7</v>
      </c>
      <c r="D1" s="29" t="s">
        <v>0</v>
      </c>
      <c r="E1" s="29" t="s">
        <v>8</v>
      </c>
      <c r="F1" s="29" t="s">
        <v>9</v>
      </c>
      <c r="G1" s="52" t="s">
        <v>20</v>
      </c>
      <c r="H1" s="29" t="s">
        <v>2</v>
      </c>
      <c r="I1" s="29" t="s">
        <v>3</v>
      </c>
      <c r="J1" s="29" t="s">
        <v>4</v>
      </c>
      <c r="K1" s="52" t="s">
        <v>200</v>
      </c>
      <c r="L1" s="29" t="s">
        <v>6</v>
      </c>
      <c r="M1" s="28" t="s">
        <v>202</v>
      </c>
      <c r="N1" s="28" t="s">
        <v>11</v>
      </c>
      <c r="O1" s="28" t="s">
        <v>12</v>
      </c>
      <c r="P1" s="28" t="s">
        <v>13</v>
      </c>
      <c r="Q1" s="28" t="s">
        <v>217</v>
      </c>
      <c r="R1" s="28" t="s">
        <v>14</v>
      </c>
      <c r="S1" s="28" t="s">
        <v>15</v>
      </c>
      <c r="T1" s="28" t="s">
        <v>16</v>
      </c>
      <c r="U1" s="28" t="s">
        <v>17</v>
      </c>
      <c r="V1" s="28" t="s">
        <v>151</v>
      </c>
      <c r="W1" s="28" t="s">
        <v>150</v>
      </c>
      <c r="X1" s="28" t="s">
        <v>201</v>
      </c>
      <c r="Y1" s="28" t="s">
        <v>207</v>
      </c>
      <c r="Z1" s="28" t="s">
        <v>203</v>
      </c>
    </row>
    <row r="2" spans="1:26" x14ac:dyDescent="0.2">
      <c r="A2" t="s">
        <v>79</v>
      </c>
      <c r="B2" t="s">
        <v>77</v>
      </c>
      <c r="C2" t="s">
        <v>78</v>
      </c>
      <c r="D2" t="s">
        <v>95</v>
      </c>
      <c r="E2">
        <v>32.5</v>
      </c>
      <c r="F2">
        <v>8.9</v>
      </c>
      <c r="G2" s="1">
        <v>0.77343226300000001</v>
      </c>
      <c r="H2">
        <v>9</v>
      </c>
      <c r="I2">
        <v>18</v>
      </c>
      <c r="J2">
        <v>0.5</v>
      </c>
      <c r="K2">
        <v>11</v>
      </c>
      <c r="L2">
        <v>1.22</v>
      </c>
      <c r="M2">
        <v>0.61099999999999999</v>
      </c>
      <c r="N2" s="13">
        <v>0.15</v>
      </c>
      <c r="O2" s="48">
        <f>0.96*N2</f>
        <v>0.14399999999999999</v>
      </c>
      <c r="P2" s="48">
        <f t="shared" ref="P2:P16" si="0">O2*(1-R2)</f>
        <v>2.5920000000000006E-2</v>
      </c>
      <c r="Q2" s="35" t="s">
        <v>23</v>
      </c>
      <c r="R2" s="13">
        <v>0.82</v>
      </c>
      <c r="S2" s="13">
        <v>0.04</v>
      </c>
      <c r="T2" s="13">
        <v>7.9000000000000001E-2</v>
      </c>
      <c r="U2" s="13">
        <v>0.48299999999999998</v>
      </c>
      <c r="V2" s="13" t="s">
        <v>23</v>
      </c>
      <c r="W2" s="13" t="s">
        <v>23</v>
      </c>
      <c r="X2" s="10">
        <f>(35*S2+14.1*T2+15.1*U2)*P2</f>
        <v>0.25420262400000004</v>
      </c>
      <c r="Y2" s="37" t="s">
        <v>23</v>
      </c>
      <c r="Z2" s="13" t="s">
        <v>152</v>
      </c>
    </row>
    <row r="3" spans="1:26" x14ac:dyDescent="0.2">
      <c r="A3" t="s">
        <v>81</v>
      </c>
      <c r="B3" t="s">
        <v>80</v>
      </c>
      <c r="C3" t="s">
        <v>78</v>
      </c>
      <c r="D3" t="s">
        <v>90</v>
      </c>
      <c r="E3">
        <v>18</v>
      </c>
      <c r="F3">
        <v>5.2</v>
      </c>
      <c r="G3" s="1">
        <v>0.46147037800000001</v>
      </c>
      <c r="H3">
        <v>3</v>
      </c>
      <c r="I3">
        <v>12</v>
      </c>
      <c r="J3">
        <v>0.25</v>
      </c>
      <c r="K3">
        <v>10</v>
      </c>
      <c r="L3">
        <v>3.33</v>
      </c>
      <c r="M3">
        <v>0.83299999999999996</v>
      </c>
      <c r="N3" s="13">
        <v>0.08</v>
      </c>
      <c r="O3" s="13">
        <v>0.03</v>
      </c>
      <c r="P3" s="48">
        <f t="shared" si="0"/>
        <v>1.77E-2</v>
      </c>
      <c r="Q3" s="35">
        <v>5.8102499999999994E-3</v>
      </c>
      <c r="R3" s="13">
        <v>0.41</v>
      </c>
      <c r="S3" s="13">
        <v>0.68400000000000005</v>
      </c>
      <c r="T3" s="13">
        <v>7.5999999999999998E-2</v>
      </c>
      <c r="U3" s="13" t="s">
        <v>23</v>
      </c>
      <c r="V3" s="13">
        <v>0.217</v>
      </c>
      <c r="W3" s="13" t="s">
        <v>23</v>
      </c>
      <c r="X3" s="10">
        <f t="shared" ref="X3:X13" si="1">(35*S3+14.1*T3+15.1*V3)*P3</f>
        <v>0.50070291</v>
      </c>
      <c r="Y3" s="37">
        <f t="shared" ref="Y3:Y13" si="2">(35*S3+14.1*T3+15.1*V3)*Q3</f>
        <v>0.16436209507499999</v>
      </c>
      <c r="Z3" s="13" t="s">
        <v>154</v>
      </c>
    </row>
    <row r="4" spans="1:26" x14ac:dyDescent="0.2">
      <c r="A4" t="s">
        <v>81</v>
      </c>
      <c r="B4" t="s">
        <v>80</v>
      </c>
      <c r="C4" t="s">
        <v>78</v>
      </c>
      <c r="D4" t="s">
        <v>91</v>
      </c>
      <c r="E4">
        <v>18.7</v>
      </c>
      <c r="F4">
        <v>6.1</v>
      </c>
      <c r="G4" s="1">
        <v>0.47711740499999999</v>
      </c>
      <c r="H4">
        <v>11</v>
      </c>
      <c r="I4">
        <v>28.5</v>
      </c>
      <c r="J4">
        <v>0.38600000000000001</v>
      </c>
      <c r="K4" t="s">
        <v>23</v>
      </c>
      <c r="L4">
        <v>2.54</v>
      </c>
      <c r="M4">
        <v>0.98</v>
      </c>
      <c r="N4" s="13">
        <v>0.08</v>
      </c>
      <c r="O4" s="13">
        <v>0.03</v>
      </c>
      <c r="P4" s="48">
        <f t="shared" si="0"/>
        <v>1.77E-2</v>
      </c>
      <c r="Q4" s="35">
        <v>5.8102499999999994E-3</v>
      </c>
      <c r="R4" s="13">
        <v>0.41</v>
      </c>
      <c r="S4" s="13">
        <v>0.68400000000000005</v>
      </c>
      <c r="T4" s="13">
        <v>7.5999999999999998E-2</v>
      </c>
      <c r="U4" s="13" t="s">
        <v>23</v>
      </c>
      <c r="V4" s="13">
        <v>0.217</v>
      </c>
      <c r="W4" s="13" t="s">
        <v>23</v>
      </c>
      <c r="X4" s="10">
        <f t="shared" si="1"/>
        <v>0.50070291</v>
      </c>
      <c r="Y4" s="37">
        <f t="shared" si="2"/>
        <v>0.16436209507499999</v>
      </c>
      <c r="Z4" s="13" t="s">
        <v>155</v>
      </c>
    </row>
    <row r="5" spans="1:26" x14ac:dyDescent="0.2">
      <c r="A5" t="s">
        <v>81</v>
      </c>
      <c r="B5" t="s">
        <v>80</v>
      </c>
      <c r="C5" t="s">
        <v>78</v>
      </c>
      <c r="D5" t="s">
        <v>92</v>
      </c>
      <c r="E5">
        <v>39</v>
      </c>
      <c r="F5">
        <v>8.3000000000000007</v>
      </c>
      <c r="G5" s="1">
        <v>0.90704089499999996</v>
      </c>
      <c r="H5">
        <v>6</v>
      </c>
      <c r="I5">
        <v>21.5</v>
      </c>
      <c r="J5">
        <v>0.27900000000000003</v>
      </c>
      <c r="K5" t="s">
        <v>23</v>
      </c>
      <c r="L5">
        <v>2.99</v>
      </c>
      <c r="M5">
        <v>0.83499999999999996</v>
      </c>
      <c r="N5" s="13">
        <v>0.08</v>
      </c>
      <c r="O5" s="13">
        <v>0.03</v>
      </c>
      <c r="P5" s="48">
        <f t="shared" si="0"/>
        <v>1.77E-2</v>
      </c>
      <c r="Q5" s="35">
        <v>5.8102499999999994E-3</v>
      </c>
      <c r="R5" s="13">
        <v>0.41</v>
      </c>
      <c r="S5" s="13">
        <v>0.68400000000000005</v>
      </c>
      <c r="T5" s="13">
        <v>7.5999999999999998E-2</v>
      </c>
      <c r="U5" s="13" t="s">
        <v>23</v>
      </c>
      <c r="V5" s="13">
        <v>0.217</v>
      </c>
      <c r="W5" s="13" t="s">
        <v>23</v>
      </c>
      <c r="X5" s="10">
        <f t="shared" si="1"/>
        <v>0.50070291</v>
      </c>
      <c r="Y5" s="37">
        <f t="shared" si="2"/>
        <v>0.16436209507499999</v>
      </c>
      <c r="Z5" s="13" t="s">
        <v>155</v>
      </c>
    </row>
    <row r="6" spans="1:26" x14ac:dyDescent="0.2">
      <c r="A6" t="s">
        <v>81</v>
      </c>
      <c r="B6" t="s">
        <v>80</v>
      </c>
      <c r="C6" t="s">
        <v>78</v>
      </c>
      <c r="D6" t="s">
        <v>92</v>
      </c>
      <c r="E6">
        <v>39</v>
      </c>
      <c r="F6">
        <v>8.3000000000000007</v>
      </c>
      <c r="G6" s="1">
        <v>0.90704089499999996</v>
      </c>
      <c r="H6">
        <v>10</v>
      </c>
      <c r="I6">
        <v>12</v>
      </c>
      <c r="J6">
        <v>0.83</v>
      </c>
      <c r="K6">
        <v>25</v>
      </c>
      <c r="L6">
        <v>2.5</v>
      </c>
      <c r="M6">
        <v>2.0750000000000002</v>
      </c>
      <c r="N6" s="13">
        <v>0.08</v>
      </c>
      <c r="O6" s="13">
        <v>0.03</v>
      </c>
      <c r="P6" s="48">
        <f t="shared" si="0"/>
        <v>1.77E-2</v>
      </c>
      <c r="Q6" s="35">
        <v>5.8102499999999994E-3</v>
      </c>
      <c r="R6" s="13">
        <v>0.41</v>
      </c>
      <c r="S6" s="13">
        <v>0.68400000000000005</v>
      </c>
      <c r="T6" s="13">
        <v>7.5999999999999998E-2</v>
      </c>
      <c r="U6" s="13" t="s">
        <v>23</v>
      </c>
      <c r="V6" s="13">
        <v>0.217</v>
      </c>
      <c r="W6" s="13" t="s">
        <v>23</v>
      </c>
      <c r="X6" s="10">
        <f t="shared" si="1"/>
        <v>0.50070291</v>
      </c>
      <c r="Y6" s="37">
        <f t="shared" si="2"/>
        <v>0.16436209507499999</v>
      </c>
      <c r="Z6" s="13" t="s">
        <v>154</v>
      </c>
    </row>
    <row r="7" spans="1:26" x14ac:dyDescent="0.2">
      <c r="A7" t="s">
        <v>81</v>
      </c>
      <c r="B7" t="s">
        <v>80</v>
      </c>
      <c r="C7" t="s">
        <v>78</v>
      </c>
      <c r="D7" t="s">
        <v>95</v>
      </c>
      <c r="E7">
        <v>32.5</v>
      </c>
      <c r="F7">
        <v>8.9</v>
      </c>
      <c r="G7" s="1">
        <v>0.77343226300000001</v>
      </c>
      <c r="H7">
        <v>2</v>
      </c>
      <c r="I7">
        <v>21.5</v>
      </c>
      <c r="J7">
        <v>9.2999999999999999E-2</v>
      </c>
      <c r="K7" t="s">
        <v>23</v>
      </c>
      <c r="L7">
        <v>2.99</v>
      </c>
      <c r="M7">
        <v>0.27800000000000002</v>
      </c>
      <c r="N7" s="13">
        <v>0.08</v>
      </c>
      <c r="O7" s="13">
        <v>0.03</v>
      </c>
      <c r="P7" s="48">
        <f t="shared" si="0"/>
        <v>1.77E-2</v>
      </c>
      <c r="Q7" s="35">
        <v>5.8102499999999994E-3</v>
      </c>
      <c r="R7" s="13">
        <v>0.41</v>
      </c>
      <c r="S7" s="13">
        <v>0.68400000000000005</v>
      </c>
      <c r="T7" s="13">
        <v>7.5999999999999998E-2</v>
      </c>
      <c r="U7" s="13" t="s">
        <v>23</v>
      </c>
      <c r="V7" s="13">
        <v>0.217</v>
      </c>
      <c r="W7" s="13" t="s">
        <v>23</v>
      </c>
      <c r="X7" s="10">
        <f t="shared" si="1"/>
        <v>0.50070291</v>
      </c>
      <c r="Y7" s="37">
        <f t="shared" si="2"/>
        <v>0.16436209507499999</v>
      </c>
      <c r="Z7" s="13" t="s">
        <v>155</v>
      </c>
    </row>
    <row r="8" spans="1:26" x14ac:dyDescent="0.2">
      <c r="A8" t="s">
        <v>81</v>
      </c>
      <c r="B8" t="s">
        <v>80</v>
      </c>
      <c r="C8" t="s">
        <v>78</v>
      </c>
      <c r="D8" t="s">
        <v>95</v>
      </c>
      <c r="E8">
        <v>32.5</v>
      </c>
      <c r="F8">
        <v>8.9</v>
      </c>
      <c r="G8" s="1">
        <v>0.77343226300000001</v>
      </c>
      <c r="H8">
        <v>31</v>
      </c>
      <c r="I8">
        <v>12</v>
      </c>
      <c r="J8">
        <v>2.58</v>
      </c>
      <c r="K8">
        <v>77</v>
      </c>
      <c r="L8">
        <v>2.48</v>
      </c>
      <c r="M8">
        <v>6.4080000000000004</v>
      </c>
      <c r="N8" s="13">
        <v>0.08</v>
      </c>
      <c r="O8" s="13">
        <v>0.03</v>
      </c>
      <c r="P8" s="48">
        <f t="shared" si="0"/>
        <v>1.77E-2</v>
      </c>
      <c r="Q8" s="35">
        <v>5.8102499999999994E-3</v>
      </c>
      <c r="R8" s="13">
        <v>0.41</v>
      </c>
      <c r="S8" s="13">
        <v>0.68400000000000005</v>
      </c>
      <c r="T8" s="13">
        <v>7.5999999999999998E-2</v>
      </c>
      <c r="U8" s="13" t="s">
        <v>23</v>
      </c>
      <c r="V8" s="13">
        <v>0.217</v>
      </c>
      <c r="W8" s="13" t="s">
        <v>23</v>
      </c>
      <c r="X8" s="10">
        <f t="shared" si="1"/>
        <v>0.50070291</v>
      </c>
      <c r="Y8" s="37">
        <f t="shared" si="2"/>
        <v>0.16436209507499999</v>
      </c>
      <c r="Z8" s="13" t="s">
        <v>154</v>
      </c>
    </row>
    <row r="9" spans="1:26" s="13" customFormat="1" x14ac:dyDescent="0.2">
      <c r="A9" s="13" t="s">
        <v>81</v>
      </c>
      <c r="B9" s="13" t="s">
        <v>80</v>
      </c>
      <c r="C9" s="13" t="s">
        <v>78</v>
      </c>
      <c r="D9" s="13" t="s">
        <v>95</v>
      </c>
      <c r="E9" s="13">
        <v>32.5</v>
      </c>
      <c r="F9" s="13">
        <v>8.9</v>
      </c>
      <c r="G9" s="1">
        <v>0.77343226300000001</v>
      </c>
      <c r="H9" s="13">
        <v>81</v>
      </c>
      <c r="I9" s="13">
        <v>20.6</v>
      </c>
      <c r="J9" s="13">
        <v>3.97</v>
      </c>
      <c r="K9">
        <v>323</v>
      </c>
      <c r="L9" s="13">
        <v>3.99</v>
      </c>
      <c r="M9" s="13">
        <v>15.84</v>
      </c>
      <c r="N9" s="13">
        <v>0.08</v>
      </c>
      <c r="O9" s="13">
        <v>0.03</v>
      </c>
      <c r="P9" s="48">
        <f t="shared" si="0"/>
        <v>1.77E-2</v>
      </c>
      <c r="Q9" s="35">
        <v>5.8102499999999994E-3</v>
      </c>
      <c r="R9" s="13">
        <v>0.41</v>
      </c>
      <c r="S9" s="13">
        <v>0.68400000000000005</v>
      </c>
      <c r="T9" s="13">
        <v>7.5999999999999998E-2</v>
      </c>
      <c r="U9" s="13" t="s">
        <v>23</v>
      </c>
      <c r="V9" s="13">
        <v>0.217</v>
      </c>
      <c r="W9" s="13" t="s">
        <v>23</v>
      </c>
      <c r="X9" s="10">
        <f t="shared" si="1"/>
        <v>0.50070291</v>
      </c>
      <c r="Y9" s="37">
        <f t="shared" si="2"/>
        <v>0.16436209507499999</v>
      </c>
      <c r="Z9" s="13" t="s">
        <v>153</v>
      </c>
    </row>
    <row r="10" spans="1:26" s="13" customFormat="1" x14ac:dyDescent="0.2">
      <c r="A10" s="13" t="s">
        <v>81</v>
      </c>
      <c r="B10" s="13" t="s">
        <v>80</v>
      </c>
      <c r="C10" s="13" t="s">
        <v>102</v>
      </c>
      <c r="D10" s="13" t="s">
        <v>101</v>
      </c>
      <c r="E10" s="13">
        <v>54</v>
      </c>
      <c r="F10" s="13">
        <v>11.1</v>
      </c>
      <c r="G10" s="1">
        <v>1.205449054</v>
      </c>
      <c r="H10" s="13">
        <v>4</v>
      </c>
      <c r="I10" s="13">
        <v>20.6</v>
      </c>
      <c r="J10" s="13">
        <v>0.2</v>
      </c>
      <c r="K10">
        <v>40</v>
      </c>
      <c r="L10" s="13">
        <v>10</v>
      </c>
      <c r="M10" s="13">
        <v>2</v>
      </c>
      <c r="N10" s="13">
        <v>0.08</v>
      </c>
      <c r="O10" s="13">
        <v>0.03</v>
      </c>
      <c r="P10" s="48">
        <f t="shared" si="0"/>
        <v>1.77E-2</v>
      </c>
      <c r="Q10" s="35">
        <v>5.8102499999999994E-3</v>
      </c>
      <c r="R10" s="13">
        <v>0.41</v>
      </c>
      <c r="S10" s="13">
        <v>0.68400000000000005</v>
      </c>
      <c r="T10" s="13">
        <v>7.5999999999999998E-2</v>
      </c>
      <c r="U10" s="13" t="s">
        <v>23</v>
      </c>
      <c r="V10" s="13">
        <v>0.217</v>
      </c>
      <c r="W10" s="13" t="s">
        <v>23</v>
      </c>
      <c r="X10" s="10">
        <f t="shared" si="1"/>
        <v>0.50070291</v>
      </c>
      <c r="Y10" s="37">
        <f t="shared" si="2"/>
        <v>0.16436209507499999</v>
      </c>
      <c r="Z10" s="13" t="s">
        <v>153</v>
      </c>
    </row>
    <row r="11" spans="1:26" x14ac:dyDescent="0.2">
      <c r="A11" t="s">
        <v>81</v>
      </c>
      <c r="B11" t="s">
        <v>80</v>
      </c>
      <c r="C11" t="s">
        <v>102</v>
      </c>
      <c r="D11" t="s">
        <v>101</v>
      </c>
      <c r="E11">
        <v>54</v>
      </c>
      <c r="F11">
        <v>11.1</v>
      </c>
      <c r="G11" s="1">
        <v>1.205449054</v>
      </c>
      <c r="H11">
        <v>4</v>
      </c>
      <c r="I11">
        <v>12</v>
      </c>
      <c r="J11">
        <v>0.33</v>
      </c>
      <c r="K11">
        <v>51</v>
      </c>
      <c r="L11">
        <v>12.75</v>
      </c>
      <c r="M11">
        <v>4.2080000000000002</v>
      </c>
      <c r="N11" s="13">
        <v>0.08</v>
      </c>
      <c r="O11" s="13">
        <v>0.03</v>
      </c>
      <c r="P11" s="48">
        <f t="shared" si="0"/>
        <v>1.77E-2</v>
      </c>
      <c r="Q11" s="35">
        <v>5.8102499999999994E-3</v>
      </c>
      <c r="R11" s="13">
        <v>0.41</v>
      </c>
      <c r="S11" s="13">
        <v>0.68400000000000005</v>
      </c>
      <c r="T11" s="13">
        <v>7.5999999999999998E-2</v>
      </c>
      <c r="U11" s="13" t="s">
        <v>23</v>
      </c>
      <c r="V11" s="13">
        <v>0.217</v>
      </c>
      <c r="W11" s="13" t="s">
        <v>23</v>
      </c>
      <c r="X11" s="10">
        <f t="shared" si="1"/>
        <v>0.50070291</v>
      </c>
      <c r="Y11" s="37">
        <f t="shared" si="2"/>
        <v>0.16436209507499999</v>
      </c>
      <c r="Z11" s="13" t="s">
        <v>154</v>
      </c>
    </row>
    <row r="12" spans="1:26" x14ac:dyDescent="0.2">
      <c r="A12" t="s">
        <v>81</v>
      </c>
      <c r="B12" t="s">
        <v>80</v>
      </c>
      <c r="C12" t="s">
        <v>102</v>
      </c>
      <c r="D12" t="s">
        <v>103</v>
      </c>
      <c r="E12">
        <v>69.5</v>
      </c>
      <c r="F12">
        <v>13.3</v>
      </c>
      <c r="G12" s="1">
        <v>1.5029055069999999</v>
      </c>
      <c r="H12">
        <v>6</v>
      </c>
      <c r="I12">
        <v>21.5</v>
      </c>
      <c r="J12">
        <v>0.27900000000000003</v>
      </c>
      <c r="K12" t="s">
        <v>23</v>
      </c>
      <c r="L12">
        <v>6.73</v>
      </c>
      <c r="M12">
        <v>1.8779999999999999</v>
      </c>
      <c r="N12" s="13">
        <v>0.08</v>
      </c>
      <c r="O12" s="13">
        <v>0.03</v>
      </c>
      <c r="P12" s="48">
        <f t="shared" si="0"/>
        <v>1.77E-2</v>
      </c>
      <c r="Q12" s="35">
        <v>5.8102499999999994E-3</v>
      </c>
      <c r="R12" s="13">
        <v>0.41</v>
      </c>
      <c r="S12" s="13">
        <v>0.68400000000000005</v>
      </c>
      <c r="T12" s="13">
        <v>7.5999999999999998E-2</v>
      </c>
      <c r="U12" s="13" t="s">
        <v>23</v>
      </c>
      <c r="V12" s="13">
        <v>0.217</v>
      </c>
      <c r="W12" s="13" t="s">
        <v>23</v>
      </c>
      <c r="X12" s="10">
        <f t="shared" si="1"/>
        <v>0.50070291</v>
      </c>
      <c r="Y12" s="37">
        <f t="shared" si="2"/>
        <v>0.16436209507499999</v>
      </c>
      <c r="Z12" s="13" t="s">
        <v>155</v>
      </c>
    </row>
    <row r="13" spans="1:26" x14ac:dyDescent="0.2">
      <c r="A13" t="s">
        <v>81</v>
      </c>
      <c r="B13" t="s">
        <v>80</v>
      </c>
      <c r="C13" t="s">
        <v>102</v>
      </c>
      <c r="D13" t="s">
        <v>103</v>
      </c>
      <c r="E13">
        <v>69.5</v>
      </c>
      <c r="F13">
        <v>13.3</v>
      </c>
      <c r="G13" s="1">
        <v>1.5029055069999999</v>
      </c>
      <c r="H13">
        <v>9</v>
      </c>
      <c r="I13">
        <v>12</v>
      </c>
      <c r="J13">
        <v>0.75</v>
      </c>
      <c r="K13">
        <v>97</v>
      </c>
      <c r="L13">
        <v>10.78</v>
      </c>
      <c r="M13">
        <v>8.0830000000000002</v>
      </c>
      <c r="N13" s="13">
        <v>0.08</v>
      </c>
      <c r="O13" s="13">
        <v>0.03</v>
      </c>
      <c r="P13" s="48">
        <f t="shared" si="0"/>
        <v>1.77E-2</v>
      </c>
      <c r="Q13" s="35">
        <v>5.8102499999999994E-3</v>
      </c>
      <c r="R13" s="13">
        <v>0.41</v>
      </c>
      <c r="S13" s="13">
        <v>0.68400000000000005</v>
      </c>
      <c r="T13" s="13">
        <v>7.5999999999999998E-2</v>
      </c>
      <c r="U13" s="13" t="s">
        <v>23</v>
      </c>
      <c r="V13" s="13">
        <v>0.217</v>
      </c>
      <c r="W13" s="13" t="s">
        <v>23</v>
      </c>
      <c r="X13" s="10">
        <f t="shared" si="1"/>
        <v>0.50070291</v>
      </c>
      <c r="Y13" s="37">
        <f t="shared" si="2"/>
        <v>0.16436209507499999</v>
      </c>
      <c r="Z13" s="13" t="s">
        <v>154</v>
      </c>
    </row>
    <row r="14" spans="1:26" x14ac:dyDescent="0.2">
      <c r="A14" t="s">
        <v>81</v>
      </c>
      <c r="B14" t="s">
        <v>98</v>
      </c>
      <c r="C14" t="s">
        <v>99</v>
      </c>
      <c r="D14" t="s">
        <v>97</v>
      </c>
      <c r="E14">
        <v>73.3</v>
      </c>
      <c r="F14">
        <v>17.5</v>
      </c>
      <c r="G14" s="1">
        <v>1.574482658</v>
      </c>
      <c r="H14">
        <v>9</v>
      </c>
      <c r="I14" t="s">
        <v>23</v>
      </c>
      <c r="J14">
        <v>0.23</v>
      </c>
      <c r="K14" t="s">
        <v>23</v>
      </c>
      <c r="L14">
        <v>3</v>
      </c>
      <c r="M14">
        <v>0.69</v>
      </c>
      <c r="N14" s="13">
        <v>0.25</v>
      </c>
      <c r="O14" s="49">
        <f>0.381*N14</f>
        <v>9.5250000000000001E-2</v>
      </c>
      <c r="P14" s="49">
        <f t="shared" si="0"/>
        <v>5.4292500000000007E-2</v>
      </c>
      <c r="Q14" s="35" t="s">
        <v>23</v>
      </c>
      <c r="R14" s="13">
        <v>0.43</v>
      </c>
      <c r="S14" s="13">
        <v>0.67100000000000004</v>
      </c>
      <c r="T14" s="13">
        <v>7.8E-2</v>
      </c>
      <c r="U14" s="13" t="s">
        <v>23</v>
      </c>
      <c r="V14" s="13">
        <v>0.217</v>
      </c>
      <c r="W14" s="13">
        <v>0.08</v>
      </c>
      <c r="X14" s="35">
        <f>(((35*S14+14.1*T14+15.1*V14)*P14) + ((35*S14+14.1*T14+15.1*W14)*P14)) /2</f>
        <v>1.456513041375</v>
      </c>
      <c r="Y14" s="37" t="s">
        <v>23</v>
      </c>
      <c r="Z14" s="13" t="s">
        <v>156</v>
      </c>
    </row>
    <row r="15" spans="1:26" x14ac:dyDescent="0.2">
      <c r="A15" t="s">
        <v>81</v>
      </c>
      <c r="B15" t="s">
        <v>98</v>
      </c>
      <c r="C15" t="s">
        <v>102</v>
      </c>
      <c r="D15" t="s">
        <v>101</v>
      </c>
      <c r="E15">
        <v>54</v>
      </c>
      <c r="F15">
        <v>11.1</v>
      </c>
      <c r="G15" s="1">
        <v>1.205449054</v>
      </c>
      <c r="H15">
        <v>2</v>
      </c>
      <c r="I15" t="s">
        <v>23</v>
      </c>
      <c r="J15">
        <v>0.05</v>
      </c>
      <c r="K15" t="s">
        <v>23</v>
      </c>
      <c r="L15">
        <v>1.5</v>
      </c>
      <c r="M15">
        <v>7.4999999999999997E-2</v>
      </c>
      <c r="N15" s="13">
        <v>0.25</v>
      </c>
      <c r="O15" s="49">
        <f>0.381*N15</f>
        <v>9.5250000000000001E-2</v>
      </c>
      <c r="P15" s="49">
        <f t="shared" si="0"/>
        <v>5.4292500000000007E-2</v>
      </c>
      <c r="Q15" s="35" t="s">
        <v>23</v>
      </c>
      <c r="R15" s="13">
        <v>0.43</v>
      </c>
      <c r="S15" s="13">
        <v>0.67100000000000004</v>
      </c>
      <c r="T15" s="13">
        <v>7.8E-2</v>
      </c>
      <c r="U15" s="13" t="s">
        <v>23</v>
      </c>
      <c r="V15" s="13">
        <v>0.217</v>
      </c>
      <c r="W15" s="13">
        <v>0.08</v>
      </c>
      <c r="X15" s="35">
        <f t="shared" ref="X15:X16" si="3">(((35*S15+14.1*T15+15.1*V15)*P15) + ((35*S15+14.1*T15+15.1*W15)*P15)) /2</f>
        <v>1.456513041375</v>
      </c>
      <c r="Y15" s="37" t="s">
        <v>23</v>
      </c>
      <c r="Z15" s="13" t="s">
        <v>156</v>
      </c>
    </row>
    <row r="16" spans="1:26" x14ac:dyDescent="0.2">
      <c r="A16" t="s">
        <v>81</v>
      </c>
      <c r="B16" t="s">
        <v>98</v>
      </c>
      <c r="C16" t="s">
        <v>102</v>
      </c>
      <c r="D16" t="s">
        <v>103</v>
      </c>
      <c r="E16">
        <v>69.5</v>
      </c>
      <c r="F16">
        <v>13.3</v>
      </c>
      <c r="G16" s="1">
        <v>1.5029055069999999</v>
      </c>
      <c r="H16">
        <v>14</v>
      </c>
      <c r="I16" t="s">
        <v>23</v>
      </c>
      <c r="J16">
        <v>0.36</v>
      </c>
      <c r="K16" t="s">
        <v>23</v>
      </c>
      <c r="L16">
        <v>2.36</v>
      </c>
      <c r="M16">
        <v>0.84899999999999998</v>
      </c>
      <c r="N16" s="13">
        <v>0.25</v>
      </c>
      <c r="O16" s="49">
        <f>0.381*N16</f>
        <v>9.5250000000000001E-2</v>
      </c>
      <c r="P16" s="49">
        <f t="shared" si="0"/>
        <v>5.4292500000000007E-2</v>
      </c>
      <c r="Q16" s="35" t="s">
        <v>23</v>
      </c>
      <c r="R16" s="13">
        <v>0.43</v>
      </c>
      <c r="S16" s="13">
        <v>0.67100000000000004</v>
      </c>
      <c r="T16" s="13">
        <v>7.8E-2</v>
      </c>
      <c r="U16" s="13" t="s">
        <v>23</v>
      </c>
      <c r="V16" s="13">
        <v>0.217</v>
      </c>
      <c r="W16" s="13">
        <v>0.08</v>
      </c>
      <c r="X16" s="35">
        <f t="shared" si="3"/>
        <v>1.456513041375</v>
      </c>
      <c r="Y16" s="37" t="s">
        <v>23</v>
      </c>
      <c r="Z16" s="13" t="s">
        <v>156</v>
      </c>
    </row>
    <row r="17" spans="1:26" x14ac:dyDescent="0.2">
      <c r="A17" t="s">
        <v>41</v>
      </c>
      <c r="B17" t="s">
        <v>39</v>
      </c>
      <c r="C17" t="s">
        <v>40</v>
      </c>
      <c r="D17" t="s">
        <v>38</v>
      </c>
      <c r="E17">
        <v>146</v>
      </c>
      <c r="F17">
        <v>23.6</v>
      </c>
      <c r="G17" s="1">
        <v>2.8752927229999998</v>
      </c>
      <c r="H17">
        <v>12</v>
      </c>
      <c r="I17">
        <v>70.2</v>
      </c>
      <c r="J17">
        <v>0.17100000000000001</v>
      </c>
      <c r="K17" t="s">
        <v>23</v>
      </c>
      <c r="L17" s="39">
        <v>3.0751793828877001</v>
      </c>
      <c r="M17" s="3">
        <f>L17*J17</f>
        <v>0.52585567447379677</v>
      </c>
      <c r="N17" s="13">
        <v>0.93500000000000005</v>
      </c>
      <c r="O17" s="13">
        <v>0.7</v>
      </c>
      <c r="P17" s="13">
        <v>0.35</v>
      </c>
      <c r="Q17" s="35">
        <v>3.5500000000000254E-2</v>
      </c>
      <c r="R17" s="13">
        <v>0.41</v>
      </c>
      <c r="S17" s="13">
        <v>0.71099999999999997</v>
      </c>
      <c r="T17" s="13">
        <v>8.7999999999999995E-2</v>
      </c>
      <c r="U17" s="13" t="s">
        <v>23</v>
      </c>
      <c r="V17" s="13">
        <v>0.16500000000000001</v>
      </c>
      <c r="W17" s="13">
        <v>1.2E-2</v>
      </c>
      <c r="X17" s="10">
        <f t="shared" ref="X17:X27" si="4">(35*S17+14.1*T17+15.1*V17)*P17</f>
        <v>10.016055</v>
      </c>
      <c r="Y17" s="37">
        <f t="shared" ref="Y17:Y27" si="5">(35*S17+14.1*T17+15.1*V17)*Q17</f>
        <v>1.0159141500000073</v>
      </c>
      <c r="Z17" s="13" t="s">
        <v>157</v>
      </c>
    </row>
    <row r="18" spans="1:26" x14ac:dyDescent="0.2">
      <c r="A18" t="s">
        <v>41</v>
      </c>
      <c r="B18" t="s">
        <v>39</v>
      </c>
      <c r="C18" t="s">
        <v>40</v>
      </c>
      <c r="D18" t="s">
        <v>66</v>
      </c>
      <c r="E18">
        <v>331</v>
      </c>
      <c r="F18">
        <v>30.7</v>
      </c>
      <c r="G18" s="1">
        <v>5.8798753819999998</v>
      </c>
      <c r="H18">
        <v>7</v>
      </c>
      <c r="I18">
        <v>70.2</v>
      </c>
      <c r="J18">
        <v>0.1</v>
      </c>
      <c r="K18" t="s">
        <v>23</v>
      </c>
      <c r="L18" s="41">
        <v>20</v>
      </c>
      <c r="M18">
        <v>1.994</v>
      </c>
      <c r="N18" s="13">
        <v>0.93500000000000005</v>
      </c>
      <c r="O18" s="13">
        <v>0.7</v>
      </c>
      <c r="P18" s="13">
        <v>0.35</v>
      </c>
      <c r="Q18" s="35">
        <v>3.5500000000000254E-2</v>
      </c>
      <c r="R18" s="13">
        <v>0.41</v>
      </c>
      <c r="S18" s="13">
        <v>0.71099999999999997</v>
      </c>
      <c r="T18" s="13">
        <v>8.7999999999999995E-2</v>
      </c>
      <c r="U18" s="13" t="s">
        <v>23</v>
      </c>
      <c r="V18" s="13">
        <v>0.16500000000000001</v>
      </c>
      <c r="W18" s="13">
        <v>1.2E-2</v>
      </c>
      <c r="X18" s="10">
        <f t="shared" si="4"/>
        <v>10.016055</v>
      </c>
      <c r="Y18" s="37">
        <f t="shared" si="5"/>
        <v>1.0159141500000073</v>
      </c>
      <c r="Z18" s="13" t="s">
        <v>157</v>
      </c>
    </row>
    <row r="19" spans="1:26" x14ac:dyDescent="0.2">
      <c r="A19" t="s">
        <v>41</v>
      </c>
      <c r="B19" t="s">
        <v>39</v>
      </c>
      <c r="C19" t="s">
        <v>40</v>
      </c>
      <c r="D19" t="s">
        <v>73</v>
      </c>
      <c r="E19">
        <v>343.5</v>
      </c>
      <c r="F19">
        <v>30.1</v>
      </c>
      <c r="G19" s="1">
        <v>6.0734919850000004</v>
      </c>
      <c r="H19">
        <v>5</v>
      </c>
      <c r="I19">
        <v>32</v>
      </c>
      <c r="J19">
        <v>0.156</v>
      </c>
      <c r="K19">
        <v>90</v>
      </c>
      <c r="L19">
        <v>20</v>
      </c>
      <c r="M19">
        <v>3.12</v>
      </c>
      <c r="N19" s="13">
        <v>0.93500000000000005</v>
      </c>
      <c r="O19" s="13">
        <v>0.7</v>
      </c>
      <c r="P19" s="13">
        <v>0.35</v>
      </c>
      <c r="Q19" s="35">
        <v>3.5500000000000254E-2</v>
      </c>
      <c r="R19" s="13">
        <v>0.41</v>
      </c>
      <c r="S19" s="13">
        <v>0.71099999999999997</v>
      </c>
      <c r="T19" s="13">
        <v>8.7999999999999995E-2</v>
      </c>
      <c r="U19" s="13" t="s">
        <v>23</v>
      </c>
      <c r="V19" s="13">
        <v>0.16500000000000001</v>
      </c>
      <c r="W19" s="13">
        <v>1.2E-2</v>
      </c>
      <c r="X19" s="10">
        <f t="shared" si="4"/>
        <v>10.016055</v>
      </c>
      <c r="Y19" s="37">
        <f t="shared" si="5"/>
        <v>1.0159141500000073</v>
      </c>
      <c r="Z19" s="13" t="s">
        <v>158</v>
      </c>
    </row>
    <row r="20" spans="1:26" x14ac:dyDescent="0.2">
      <c r="A20" t="s">
        <v>41</v>
      </c>
      <c r="B20" t="s">
        <v>39</v>
      </c>
      <c r="C20" t="s">
        <v>40</v>
      </c>
      <c r="D20" t="s">
        <v>76</v>
      </c>
      <c r="E20">
        <v>164</v>
      </c>
      <c r="F20">
        <v>25</v>
      </c>
      <c r="G20" s="1">
        <v>3.1828143249999998</v>
      </c>
      <c r="H20">
        <v>1</v>
      </c>
      <c r="I20">
        <v>70.2</v>
      </c>
      <c r="J20">
        <v>1.4E-2</v>
      </c>
      <c r="K20" t="s">
        <v>23</v>
      </c>
      <c r="L20" s="39">
        <v>3.4040794919786093</v>
      </c>
      <c r="M20">
        <f>L20*J20</f>
        <v>4.7657112887700533E-2</v>
      </c>
      <c r="N20" s="13">
        <v>0.93500000000000005</v>
      </c>
      <c r="O20" s="13">
        <v>0.7</v>
      </c>
      <c r="P20" s="13">
        <v>0.35</v>
      </c>
      <c r="Q20" s="35">
        <v>3.5500000000000254E-2</v>
      </c>
      <c r="R20" s="13">
        <v>0.41</v>
      </c>
      <c r="S20" s="13">
        <v>0.71099999999999997</v>
      </c>
      <c r="T20" s="13">
        <v>8.7999999999999995E-2</v>
      </c>
      <c r="U20" s="13" t="s">
        <v>23</v>
      </c>
      <c r="V20" s="13">
        <v>0.16500000000000001</v>
      </c>
      <c r="W20" s="13">
        <v>1.2E-2</v>
      </c>
      <c r="X20" s="10">
        <f t="shared" si="4"/>
        <v>10.016055</v>
      </c>
      <c r="Y20" s="37">
        <f t="shared" si="5"/>
        <v>1.0159141500000073</v>
      </c>
      <c r="Z20" s="13" t="s">
        <v>157</v>
      </c>
    </row>
    <row r="21" spans="1:26" x14ac:dyDescent="0.2">
      <c r="A21" t="s">
        <v>41</v>
      </c>
      <c r="B21" t="s">
        <v>39</v>
      </c>
      <c r="C21" t="s">
        <v>65</v>
      </c>
      <c r="D21" t="s">
        <v>96</v>
      </c>
      <c r="E21">
        <v>68.099999999999994</v>
      </c>
      <c r="F21">
        <v>16.600000000000001</v>
      </c>
      <c r="G21" s="1">
        <v>1.4764118180000001</v>
      </c>
      <c r="H21">
        <v>129</v>
      </c>
      <c r="I21">
        <v>70.2</v>
      </c>
      <c r="J21">
        <v>1.8380000000000001</v>
      </c>
      <c r="K21" t="s">
        <v>23</v>
      </c>
      <c r="L21">
        <v>4.8</v>
      </c>
      <c r="M21">
        <v>8.8209999999999997</v>
      </c>
      <c r="N21" s="13">
        <v>0.93500000000000005</v>
      </c>
      <c r="O21" s="13">
        <v>0.7</v>
      </c>
      <c r="P21" s="13">
        <v>0.35</v>
      </c>
      <c r="Q21" s="35">
        <v>3.5500000000000254E-2</v>
      </c>
      <c r="R21" s="13">
        <v>0.41</v>
      </c>
      <c r="S21" s="13">
        <v>0.71099999999999997</v>
      </c>
      <c r="T21" s="13">
        <v>8.7999999999999995E-2</v>
      </c>
      <c r="U21" s="13" t="s">
        <v>23</v>
      </c>
      <c r="V21" s="13">
        <v>0.16500000000000001</v>
      </c>
      <c r="W21" s="13">
        <v>1.2E-2</v>
      </c>
      <c r="X21" s="10">
        <f t="shared" si="4"/>
        <v>10.016055</v>
      </c>
      <c r="Y21" s="37">
        <f t="shared" si="5"/>
        <v>1.0159141500000073</v>
      </c>
      <c r="Z21" s="13" t="s">
        <v>157</v>
      </c>
    </row>
    <row r="22" spans="1:26" s="13" customFormat="1" x14ac:dyDescent="0.2">
      <c r="A22" s="13" t="s">
        <v>41</v>
      </c>
      <c r="B22" s="13" t="s">
        <v>39</v>
      </c>
      <c r="C22" s="13" t="s">
        <v>99</v>
      </c>
      <c r="D22" s="13" t="s">
        <v>97</v>
      </c>
      <c r="E22" s="13">
        <v>73.3</v>
      </c>
      <c r="F22" s="13">
        <v>17.5</v>
      </c>
      <c r="G22" s="1">
        <v>1.574482658</v>
      </c>
      <c r="H22" s="13">
        <v>3</v>
      </c>
      <c r="I22" s="13">
        <v>70.2</v>
      </c>
      <c r="J22" s="13">
        <v>4.2999999999999997E-2</v>
      </c>
      <c r="K22" t="s">
        <v>23</v>
      </c>
      <c r="L22" s="43">
        <v>2</v>
      </c>
      <c r="M22" s="13">
        <v>8.5000000000000006E-2</v>
      </c>
      <c r="N22" s="13">
        <v>0.93500000000000005</v>
      </c>
      <c r="O22" s="13">
        <v>0.7</v>
      </c>
      <c r="P22" s="13">
        <v>0.35</v>
      </c>
      <c r="Q22" s="35">
        <v>3.5500000000000254E-2</v>
      </c>
      <c r="R22" s="13">
        <v>0.41</v>
      </c>
      <c r="S22" s="13">
        <v>0.71099999999999997</v>
      </c>
      <c r="T22" s="13">
        <v>8.7999999999999995E-2</v>
      </c>
      <c r="U22" s="13" t="s">
        <v>23</v>
      </c>
      <c r="V22" s="13">
        <v>0.16500000000000001</v>
      </c>
      <c r="W22" s="13">
        <v>1.2E-2</v>
      </c>
      <c r="X22" s="10">
        <f t="shared" si="4"/>
        <v>10.016055</v>
      </c>
      <c r="Y22" s="37">
        <f t="shared" si="5"/>
        <v>1.0159141500000073</v>
      </c>
      <c r="Z22" s="13" t="s">
        <v>157</v>
      </c>
    </row>
    <row r="23" spans="1:26" s="13" customFormat="1" x14ac:dyDescent="0.2">
      <c r="A23" s="13" t="s">
        <v>41</v>
      </c>
      <c r="B23" s="13" t="s">
        <v>39</v>
      </c>
      <c r="C23" s="13" t="s">
        <v>99</v>
      </c>
      <c r="D23" s="13" t="s">
        <v>97</v>
      </c>
      <c r="E23" s="13">
        <v>73.3</v>
      </c>
      <c r="F23" s="13">
        <v>17.5</v>
      </c>
      <c r="G23" s="1">
        <v>1.574482658</v>
      </c>
      <c r="H23" s="13">
        <v>3</v>
      </c>
      <c r="I23" s="13">
        <v>32</v>
      </c>
      <c r="J23" s="13">
        <v>9.4E-2</v>
      </c>
      <c r="K23">
        <v>6</v>
      </c>
      <c r="L23" s="13">
        <v>2</v>
      </c>
      <c r="M23" s="13">
        <v>0.188</v>
      </c>
      <c r="N23" s="13">
        <v>0.93500000000000005</v>
      </c>
      <c r="O23" s="13">
        <v>0.7</v>
      </c>
      <c r="P23" s="13">
        <v>0.35</v>
      </c>
      <c r="Q23" s="35">
        <v>3.5500000000000254E-2</v>
      </c>
      <c r="R23" s="13">
        <v>0.41</v>
      </c>
      <c r="S23" s="13">
        <v>0.71099999999999997</v>
      </c>
      <c r="T23" s="13">
        <v>8.7999999999999995E-2</v>
      </c>
      <c r="U23" s="13" t="s">
        <v>23</v>
      </c>
      <c r="V23" s="13">
        <v>0.16500000000000001</v>
      </c>
      <c r="W23" s="13">
        <v>1.2E-2</v>
      </c>
      <c r="X23" s="10">
        <f t="shared" si="4"/>
        <v>10.016055</v>
      </c>
      <c r="Y23" s="37">
        <f t="shared" si="5"/>
        <v>1.0159141500000073</v>
      </c>
      <c r="Z23" s="13" t="s">
        <v>158</v>
      </c>
    </row>
    <row r="24" spans="1:26" x14ac:dyDescent="0.2">
      <c r="A24" t="s">
        <v>41</v>
      </c>
      <c r="B24" t="s">
        <v>39</v>
      </c>
      <c r="C24" t="s">
        <v>102</v>
      </c>
      <c r="D24" t="s">
        <v>101</v>
      </c>
      <c r="E24">
        <v>54</v>
      </c>
      <c r="F24">
        <v>11.1</v>
      </c>
      <c r="G24" s="1">
        <v>1.205449054</v>
      </c>
      <c r="H24">
        <v>30</v>
      </c>
      <c r="I24">
        <v>70.2</v>
      </c>
      <c r="J24">
        <v>0.42699999999999999</v>
      </c>
      <c r="K24" t="s">
        <v>23</v>
      </c>
      <c r="L24" s="44">
        <v>1.7</v>
      </c>
      <c r="M24">
        <v>0.72599999999999998</v>
      </c>
      <c r="N24" s="13">
        <v>0.93500000000000005</v>
      </c>
      <c r="O24" s="13">
        <v>0.7</v>
      </c>
      <c r="P24" s="13">
        <v>0.35</v>
      </c>
      <c r="Q24" s="35">
        <v>3.5500000000000254E-2</v>
      </c>
      <c r="R24" s="13">
        <v>0.41</v>
      </c>
      <c r="S24" s="13">
        <v>0.71099999999999997</v>
      </c>
      <c r="T24" s="13">
        <v>8.7999999999999995E-2</v>
      </c>
      <c r="U24" s="13" t="s">
        <v>23</v>
      </c>
      <c r="V24" s="13">
        <v>0.16500000000000001</v>
      </c>
      <c r="W24" s="13">
        <v>1.2E-2</v>
      </c>
      <c r="X24" s="10">
        <f t="shared" si="4"/>
        <v>10.016055</v>
      </c>
      <c r="Y24" s="37">
        <f t="shared" si="5"/>
        <v>1.0159141500000073</v>
      </c>
      <c r="Z24" s="13" t="s">
        <v>157</v>
      </c>
    </row>
    <row r="25" spans="1:26" x14ac:dyDescent="0.2">
      <c r="A25" t="s">
        <v>41</v>
      </c>
      <c r="B25" t="s">
        <v>39</v>
      </c>
      <c r="C25" t="s">
        <v>102</v>
      </c>
      <c r="D25" t="s">
        <v>101</v>
      </c>
      <c r="E25">
        <v>54</v>
      </c>
      <c r="F25">
        <v>11.1</v>
      </c>
      <c r="G25" s="1">
        <v>1.205449054</v>
      </c>
      <c r="H25">
        <v>6</v>
      </c>
      <c r="I25">
        <v>32</v>
      </c>
      <c r="J25">
        <v>0.188</v>
      </c>
      <c r="K25" t="s">
        <v>23</v>
      </c>
      <c r="L25">
        <v>1.7</v>
      </c>
      <c r="M25">
        <v>0.31900000000000001</v>
      </c>
      <c r="N25" s="13">
        <v>0.93500000000000005</v>
      </c>
      <c r="O25" s="13">
        <v>0.7</v>
      </c>
      <c r="P25" s="13">
        <v>0.35</v>
      </c>
      <c r="Q25" s="35">
        <v>3.5500000000000254E-2</v>
      </c>
      <c r="R25" s="13">
        <v>0.41</v>
      </c>
      <c r="S25" s="13">
        <v>0.71099999999999997</v>
      </c>
      <c r="T25" s="13">
        <v>8.7999999999999995E-2</v>
      </c>
      <c r="U25" s="13" t="s">
        <v>23</v>
      </c>
      <c r="V25" s="13">
        <v>0.16500000000000001</v>
      </c>
      <c r="W25" s="13">
        <v>1.2E-2</v>
      </c>
      <c r="X25" s="10">
        <f t="shared" si="4"/>
        <v>10.016055</v>
      </c>
      <c r="Y25" s="37">
        <f t="shared" si="5"/>
        <v>1.0159141500000073</v>
      </c>
      <c r="Z25" s="13" t="s">
        <v>158</v>
      </c>
    </row>
    <row r="26" spans="1:26" x14ac:dyDescent="0.2">
      <c r="A26" t="s">
        <v>41</v>
      </c>
      <c r="B26" t="s">
        <v>39</v>
      </c>
      <c r="C26" t="s">
        <v>102</v>
      </c>
      <c r="D26" t="s">
        <v>103</v>
      </c>
      <c r="E26">
        <v>69.5</v>
      </c>
      <c r="F26">
        <v>13.3</v>
      </c>
      <c r="G26" s="1">
        <v>1.5029055069999999</v>
      </c>
      <c r="H26">
        <v>13</v>
      </c>
      <c r="I26">
        <v>70.2</v>
      </c>
      <c r="J26">
        <v>0.185</v>
      </c>
      <c r="K26" t="s">
        <v>23</v>
      </c>
      <c r="L26" s="44">
        <v>2</v>
      </c>
      <c r="M26">
        <v>0.37</v>
      </c>
      <c r="N26" s="13">
        <v>0.93500000000000005</v>
      </c>
      <c r="O26" s="13">
        <v>0.7</v>
      </c>
      <c r="P26" s="13">
        <v>0.35</v>
      </c>
      <c r="Q26" s="35">
        <v>3.5500000000000254E-2</v>
      </c>
      <c r="R26" s="13">
        <v>0.41</v>
      </c>
      <c r="S26" s="13">
        <v>0.71099999999999997</v>
      </c>
      <c r="T26" s="13">
        <v>8.7999999999999995E-2</v>
      </c>
      <c r="U26" s="13" t="s">
        <v>23</v>
      </c>
      <c r="V26" s="13">
        <v>0.16500000000000001</v>
      </c>
      <c r="W26" s="13">
        <v>1.2E-2</v>
      </c>
      <c r="X26" s="10">
        <f t="shared" si="4"/>
        <v>10.016055</v>
      </c>
      <c r="Y26" s="37">
        <f t="shared" si="5"/>
        <v>1.0159141500000073</v>
      </c>
      <c r="Z26" s="13" t="s">
        <v>157</v>
      </c>
    </row>
    <row r="27" spans="1:26" x14ac:dyDescent="0.2">
      <c r="A27" t="s">
        <v>41</v>
      </c>
      <c r="B27" t="s">
        <v>39</v>
      </c>
      <c r="C27" t="s">
        <v>102</v>
      </c>
      <c r="D27" t="s">
        <v>103</v>
      </c>
      <c r="E27">
        <v>69.5</v>
      </c>
      <c r="F27">
        <v>13.3</v>
      </c>
      <c r="G27" s="1">
        <v>1.5029055069999999</v>
      </c>
      <c r="H27">
        <v>11</v>
      </c>
      <c r="I27">
        <v>32</v>
      </c>
      <c r="J27">
        <v>0.34399999999999997</v>
      </c>
      <c r="K27">
        <v>22</v>
      </c>
      <c r="L27">
        <v>2</v>
      </c>
      <c r="M27">
        <v>0.68799999999999994</v>
      </c>
      <c r="N27" s="13">
        <v>0.93500000000000005</v>
      </c>
      <c r="O27" s="13">
        <v>0.7</v>
      </c>
      <c r="P27" s="13">
        <v>0.35</v>
      </c>
      <c r="Q27" s="35">
        <v>3.5500000000000254E-2</v>
      </c>
      <c r="R27" s="13">
        <v>0.41</v>
      </c>
      <c r="S27" s="13">
        <v>0.71099999999999997</v>
      </c>
      <c r="T27" s="13">
        <v>8.7999999999999995E-2</v>
      </c>
      <c r="U27" s="13" t="s">
        <v>23</v>
      </c>
      <c r="V27" s="13">
        <v>0.16500000000000001</v>
      </c>
      <c r="W27" s="13">
        <v>1.2E-2</v>
      </c>
      <c r="X27" s="10">
        <f t="shared" si="4"/>
        <v>10.016055</v>
      </c>
      <c r="Y27" s="37">
        <f t="shared" si="5"/>
        <v>1.0159141500000073</v>
      </c>
      <c r="Z27" s="13" t="s">
        <v>158</v>
      </c>
    </row>
    <row r="28" spans="1:26" x14ac:dyDescent="0.2">
      <c r="A28" t="s">
        <v>25</v>
      </c>
      <c r="B28" t="s">
        <v>22</v>
      </c>
      <c r="C28" t="s">
        <v>24</v>
      </c>
      <c r="D28" t="s">
        <v>21</v>
      </c>
      <c r="E28">
        <v>1250</v>
      </c>
      <c r="F28">
        <v>19.100000000000001</v>
      </c>
      <c r="G28" s="1">
        <v>18.781880900000001</v>
      </c>
      <c r="H28">
        <v>2</v>
      </c>
      <c r="I28">
        <v>750</v>
      </c>
      <c r="J28">
        <v>3.0000000000000001E-3</v>
      </c>
      <c r="K28" t="s">
        <v>23</v>
      </c>
      <c r="L28" s="44">
        <v>0.13</v>
      </c>
      <c r="M28">
        <v>3.0000000000000001E-3</v>
      </c>
      <c r="N28" s="13">
        <v>14.87</v>
      </c>
      <c r="O28" s="13" t="s">
        <v>23</v>
      </c>
      <c r="P28" s="49">
        <f t="shared" ref="P28:P52" si="6">N28*0.08</f>
        <v>1.1896</v>
      </c>
      <c r="Q28" s="35">
        <v>0.13984331395520253</v>
      </c>
      <c r="R28" s="13" t="s">
        <v>23</v>
      </c>
      <c r="S28" s="13">
        <v>3.6999999999999998E-2</v>
      </c>
      <c r="T28" s="13">
        <v>0.121</v>
      </c>
      <c r="U28" s="13" t="s">
        <v>23</v>
      </c>
      <c r="V28" s="13" t="s">
        <v>23</v>
      </c>
      <c r="W28" s="13">
        <v>8.4000000000000005E-2</v>
      </c>
      <c r="X28" s="10">
        <f t="shared" ref="X28:X52" si="7">(35*S28+14.1*T28+15.1*W28)*P28</f>
        <v>5.0789971999999999</v>
      </c>
      <c r="Y28" s="37">
        <f t="shared" ref="Y28:Y52" si="8">(35*S28+14.1*T28+15.1*W28)*Q28</f>
        <v>0.59706102893173718</v>
      </c>
      <c r="Z28" s="13" t="s">
        <v>161</v>
      </c>
    </row>
    <row r="29" spans="1:26" x14ac:dyDescent="0.2">
      <c r="A29" t="s">
        <v>25</v>
      </c>
      <c r="B29" t="s">
        <v>22</v>
      </c>
      <c r="C29" t="s">
        <v>24</v>
      </c>
      <c r="D29" t="s">
        <v>21</v>
      </c>
      <c r="E29">
        <v>1250</v>
      </c>
      <c r="F29">
        <v>19.100000000000001</v>
      </c>
      <c r="G29" s="1">
        <v>18.781880900000001</v>
      </c>
      <c r="H29">
        <v>4</v>
      </c>
      <c r="I29" t="s">
        <v>23</v>
      </c>
      <c r="J29" t="s">
        <v>23</v>
      </c>
      <c r="K29" t="s">
        <v>23</v>
      </c>
      <c r="L29" s="45">
        <v>0.13</v>
      </c>
      <c r="M29" t="s">
        <v>23</v>
      </c>
      <c r="N29" s="13">
        <v>14.87</v>
      </c>
      <c r="O29" s="13" t="s">
        <v>23</v>
      </c>
      <c r="P29" s="49">
        <f t="shared" si="6"/>
        <v>1.1896</v>
      </c>
      <c r="Q29" s="35">
        <v>0.13984331395520253</v>
      </c>
      <c r="R29" s="13" t="s">
        <v>23</v>
      </c>
      <c r="S29" s="13">
        <v>3.6999999999999998E-2</v>
      </c>
      <c r="T29" s="13">
        <v>0.121</v>
      </c>
      <c r="U29" s="13" t="s">
        <v>23</v>
      </c>
      <c r="V29" s="13" t="s">
        <v>23</v>
      </c>
      <c r="W29" s="13">
        <v>8.4000000000000005E-2</v>
      </c>
      <c r="X29" s="10">
        <f t="shared" si="7"/>
        <v>5.0789971999999999</v>
      </c>
      <c r="Y29" s="37">
        <f t="shared" si="8"/>
        <v>0.59706102893173718</v>
      </c>
      <c r="Z29" s="13" t="s">
        <v>162</v>
      </c>
    </row>
    <row r="30" spans="1:26" x14ac:dyDescent="0.2">
      <c r="A30" t="s">
        <v>25</v>
      </c>
      <c r="B30" t="s">
        <v>22</v>
      </c>
      <c r="C30" t="s">
        <v>24</v>
      </c>
      <c r="D30" t="s">
        <v>21</v>
      </c>
      <c r="E30">
        <v>1250</v>
      </c>
      <c r="F30">
        <v>19.100000000000001</v>
      </c>
      <c r="G30" s="1">
        <v>18.781880900000001</v>
      </c>
      <c r="H30">
        <v>1</v>
      </c>
      <c r="I30">
        <v>140</v>
      </c>
      <c r="J30">
        <v>7.0000000000000001E-3</v>
      </c>
      <c r="K30" t="s">
        <v>23</v>
      </c>
      <c r="L30">
        <v>0.13</v>
      </c>
      <c r="M30">
        <v>7.0000000000000001E-3</v>
      </c>
      <c r="N30" s="13">
        <v>14.87</v>
      </c>
      <c r="O30" s="13" t="s">
        <v>23</v>
      </c>
      <c r="P30" s="49">
        <f t="shared" si="6"/>
        <v>1.1896</v>
      </c>
      <c r="Q30" s="35">
        <v>0.13984331395520253</v>
      </c>
      <c r="R30" s="13" t="s">
        <v>23</v>
      </c>
      <c r="S30" s="13">
        <v>3.6999999999999998E-2</v>
      </c>
      <c r="T30" s="13">
        <v>0.121</v>
      </c>
      <c r="U30" s="13" t="s">
        <v>23</v>
      </c>
      <c r="V30" s="13" t="s">
        <v>23</v>
      </c>
      <c r="W30" s="13">
        <v>8.4000000000000005E-2</v>
      </c>
      <c r="X30" s="10">
        <f t="shared" si="7"/>
        <v>5.0789971999999999</v>
      </c>
      <c r="Y30" s="37">
        <f t="shared" si="8"/>
        <v>0.59706102893173718</v>
      </c>
      <c r="Z30" s="13" t="s">
        <v>160</v>
      </c>
    </row>
    <row r="31" spans="1:26" x14ac:dyDescent="0.2">
      <c r="A31" t="s">
        <v>25</v>
      </c>
      <c r="B31" t="s">
        <v>22</v>
      </c>
      <c r="C31" t="s">
        <v>24</v>
      </c>
      <c r="D31" t="s">
        <v>21</v>
      </c>
      <c r="E31">
        <v>1250</v>
      </c>
      <c r="F31">
        <v>19.100000000000001</v>
      </c>
      <c r="G31" s="1">
        <v>18.781880900000001</v>
      </c>
      <c r="H31">
        <v>2</v>
      </c>
      <c r="I31">
        <v>48.2</v>
      </c>
      <c r="J31">
        <v>4.2000000000000003E-2</v>
      </c>
      <c r="K31">
        <v>1</v>
      </c>
      <c r="L31">
        <v>0.13</v>
      </c>
      <c r="M31">
        <v>4.2000000000000003E-2</v>
      </c>
      <c r="N31" s="13">
        <v>14.87</v>
      </c>
      <c r="O31" s="13" t="s">
        <v>23</v>
      </c>
      <c r="P31" s="49">
        <f t="shared" si="6"/>
        <v>1.1896</v>
      </c>
      <c r="Q31" s="35">
        <v>0.13984331395520253</v>
      </c>
      <c r="R31" s="13" t="s">
        <v>23</v>
      </c>
      <c r="S31" s="13">
        <v>3.6999999999999998E-2</v>
      </c>
      <c r="T31" s="13">
        <v>0.121</v>
      </c>
      <c r="U31" s="13" t="s">
        <v>23</v>
      </c>
      <c r="V31" s="13" t="s">
        <v>23</v>
      </c>
      <c r="W31" s="13">
        <v>8.4000000000000005E-2</v>
      </c>
      <c r="X31" s="10">
        <f t="shared" si="7"/>
        <v>5.0789971999999999</v>
      </c>
      <c r="Y31" s="37">
        <f t="shared" si="8"/>
        <v>0.59706102893173718</v>
      </c>
      <c r="Z31" s="13" t="s">
        <v>159</v>
      </c>
    </row>
    <row r="32" spans="1:26" x14ac:dyDescent="0.2">
      <c r="A32" t="s">
        <v>25</v>
      </c>
      <c r="B32" s="14" t="s">
        <v>22</v>
      </c>
      <c r="C32" t="s">
        <v>44</v>
      </c>
      <c r="D32" s="13" t="s">
        <v>43</v>
      </c>
      <c r="E32" s="12">
        <v>11</v>
      </c>
      <c r="F32" s="12">
        <v>6.1</v>
      </c>
      <c r="G32" s="1">
        <v>0.30006296300000002</v>
      </c>
      <c r="H32" s="8">
        <v>1</v>
      </c>
      <c r="I32" s="9">
        <v>140</v>
      </c>
      <c r="J32" s="7">
        <v>7.1428571428571426E-3</v>
      </c>
      <c r="K32" t="s">
        <v>23</v>
      </c>
      <c r="L32" s="10">
        <v>8.3000000000000004E-2</v>
      </c>
      <c r="M32" s="11">
        <v>5.9285714285714291E-4</v>
      </c>
      <c r="N32" s="13">
        <v>14.87</v>
      </c>
      <c r="O32" s="13" t="s">
        <v>23</v>
      </c>
      <c r="P32" s="49">
        <f t="shared" si="6"/>
        <v>1.1896</v>
      </c>
      <c r="Q32" s="35">
        <v>0.13984331395520253</v>
      </c>
      <c r="R32" s="13" t="s">
        <v>23</v>
      </c>
      <c r="S32" s="13">
        <v>3.6999999999999998E-2</v>
      </c>
      <c r="T32" s="13">
        <v>0.121</v>
      </c>
      <c r="U32" s="13" t="s">
        <v>23</v>
      </c>
      <c r="V32" s="13" t="s">
        <v>23</v>
      </c>
      <c r="W32" s="13">
        <v>8.4000000000000005E-2</v>
      </c>
      <c r="X32" s="10">
        <f t="shared" si="7"/>
        <v>5.0789971999999999</v>
      </c>
      <c r="Y32" s="37">
        <f t="shared" si="8"/>
        <v>0.59706102893173718</v>
      </c>
      <c r="Z32" s="13" t="s">
        <v>160</v>
      </c>
    </row>
    <row r="33" spans="1:26" x14ac:dyDescent="0.2">
      <c r="A33" t="s">
        <v>25</v>
      </c>
      <c r="B33" t="s">
        <v>22</v>
      </c>
      <c r="C33" t="s">
        <v>44</v>
      </c>
      <c r="D33" t="s">
        <v>57</v>
      </c>
      <c r="E33">
        <v>15</v>
      </c>
      <c r="F33">
        <v>6.9</v>
      </c>
      <c r="G33" s="1">
        <v>0.39349502400000003</v>
      </c>
      <c r="H33">
        <v>1</v>
      </c>
      <c r="I33">
        <v>140</v>
      </c>
      <c r="J33">
        <v>7.0000000000000001E-3</v>
      </c>
      <c r="K33" t="s">
        <v>23</v>
      </c>
      <c r="L33">
        <v>0.05</v>
      </c>
      <c r="M33">
        <f>L33*J33</f>
        <v>3.5000000000000005E-4</v>
      </c>
      <c r="N33" s="13">
        <v>14.87</v>
      </c>
      <c r="O33" s="13" t="s">
        <v>23</v>
      </c>
      <c r="P33" s="49">
        <f t="shared" si="6"/>
        <v>1.1896</v>
      </c>
      <c r="Q33" s="35">
        <v>0.13984331395520253</v>
      </c>
      <c r="R33" s="13" t="s">
        <v>23</v>
      </c>
      <c r="S33" s="13">
        <v>3.6999999999999998E-2</v>
      </c>
      <c r="T33" s="13">
        <v>0.121</v>
      </c>
      <c r="U33" s="13" t="s">
        <v>23</v>
      </c>
      <c r="V33" s="13" t="s">
        <v>23</v>
      </c>
      <c r="W33" s="13">
        <v>8.4000000000000005E-2</v>
      </c>
      <c r="X33" s="10">
        <f t="shared" si="7"/>
        <v>5.0789971999999999</v>
      </c>
      <c r="Y33" s="37">
        <f t="shared" si="8"/>
        <v>0.59706102893173718</v>
      </c>
      <c r="Z33" s="13" t="s">
        <v>160</v>
      </c>
    </row>
    <row r="34" spans="1:26" x14ac:dyDescent="0.2">
      <c r="A34" t="s">
        <v>25</v>
      </c>
      <c r="B34" t="s">
        <v>22</v>
      </c>
      <c r="C34" t="s">
        <v>44</v>
      </c>
      <c r="D34" t="s">
        <v>57</v>
      </c>
      <c r="E34">
        <v>15</v>
      </c>
      <c r="F34">
        <v>6.9</v>
      </c>
      <c r="G34" s="1">
        <v>0.39349502400000003</v>
      </c>
      <c r="H34">
        <v>1</v>
      </c>
      <c r="I34">
        <v>48.2</v>
      </c>
      <c r="J34">
        <v>2.1000000000000001E-2</v>
      </c>
      <c r="K34">
        <v>2</v>
      </c>
      <c r="L34">
        <v>0.09</v>
      </c>
      <c r="M34">
        <v>2E-3</v>
      </c>
      <c r="N34" s="13">
        <v>14.87</v>
      </c>
      <c r="O34" s="13" t="s">
        <v>23</v>
      </c>
      <c r="P34" s="49">
        <f t="shared" si="6"/>
        <v>1.1896</v>
      </c>
      <c r="Q34" s="35">
        <v>0.13984331395520253</v>
      </c>
      <c r="R34" s="13" t="s">
        <v>23</v>
      </c>
      <c r="S34" s="13">
        <v>3.6999999999999998E-2</v>
      </c>
      <c r="T34" s="13">
        <v>0.121</v>
      </c>
      <c r="U34" s="13" t="s">
        <v>23</v>
      </c>
      <c r="V34" s="13" t="s">
        <v>23</v>
      </c>
      <c r="W34" s="13">
        <v>8.4000000000000005E-2</v>
      </c>
      <c r="X34" s="10">
        <f t="shared" si="7"/>
        <v>5.0789971999999999</v>
      </c>
      <c r="Y34" s="37">
        <f t="shared" si="8"/>
        <v>0.59706102893173718</v>
      </c>
      <c r="Z34" s="13" t="s">
        <v>159</v>
      </c>
    </row>
    <row r="35" spans="1:26" x14ac:dyDescent="0.2">
      <c r="A35" t="s">
        <v>25</v>
      </c>
      <c r="B35" t="s">
        <v>22</v>
      </c>
      <c r="C35" t="s">
        <v>40</v>
      </c>
      <c r="D35" t="s">
        <v>66</v>
      </c>
      <c r="E35">
        <v>331</v>
      </c>
      <c r="F35">
        <v>30.7</v>
      </c>
      <c r="G35" s="1">
        <v>5.8798753819999998</v>
      </c>
      <c r="H35">
        <v>1</v>
      </c>
      <c r="I35">
        <v>750</v>
      </c>
      <c r="J35">
        <v>1E-3</v>
      </c>
      <c r="K35" t="s">
        <v>23</v>
      </c>
      <c r="L35" s="45">
        <v>0.35</v>
      </c>
      <c r="M35">
        <f>L35*J35</f>
        <v>3.5E-4</v>
      </c>
      <c r="N35" s="13">
        <v>14.87</v>
      </c>
      <c r="O35" s="13" t="s">
        <v>23</v>
      </c>
      <c r="P35" s="49">
        <f t="shared" si="6"/>
        <v>1.1896</v>
      </c>
      <c r="Q35" s="35">
        <v>0.13984331395520253</v>
      </c>
      <c r="R35" s="13" t="s">
        <v>23</v>
      </c>
      <c r="S35" s="13">
        <v>3.6999999999999998E-2</v>
      </c>
      <c r="T35" s="13">
        <v>0.121</v>
      </c>
      <c r="U35" s="13" t="s">
        <v>23</v>
      </c>
      <c r="V35" s="13" t="s">
        <v>23</v>
      </c>
      <c r="W35" s="13">
        <v>8.4000000000000005E-2</v>
      </c>
      <c r="X35" s="10">
        <f t="shared" si="7"/>
        <v>5.0789971999999999</v>
      </c>
      <c r="Y35" s="37">
        <f t="shared" si="8"/>
        <v>0.59706102893173718</v>
      </c>
      <c r="Z35" s="13" t="s">
        <v>161</v>
      </c>
    </row>
    <row r="36" spans="1:26" x14ac:dyDescent="0.2">
      <c r="A36" t="s">
        <v>25</v>
      </c>
      <c r="B36" t="s">
        <v>22</v>
      </c>
      <c r="C36" t="s">
        <v>40</v>
      </c>
      <c r="D36" t="s">
        <v>66</v>
      </c>
      <c r="E36">
        <v>331</v>
      </c>
      <c r="F36">
        <v>30.7</v>
      </c>
      <c r="G36" s="1">
        <v>5.8798753819999998</v>
      </c>
      <c r="H36">
        <v>6</v>
      </c>
      <c r="I36">
        <v>48.2</v>
      </c>
      <c r="J36">
        <v>0.125</v>
      </c>
      <c r="K36">
        <v>10</v>
      </c>
      <c r="L36">
        <v>0.35</v>
      </c>
      <c r="M36">
        <v>4.3999999999999997E-2</v>
      </c>
      <c r="N36" s="13">
        <v>14.87</v>
      </c>
      <c r="O36" s="13" t="s">
        <v>23</v>
      </c>
      <c r="P36" s="49">
        <f t="shared" si="6"/>
        <v>1.1896</v>
      </c>
      <c r="Q36" s="35">
        <v>0.13984331395520253</v>
      </c>
      <c r="R36" s="13" t="s">
        <v>23</v>
      </c>
      <c r="S36" s="13">
        <v>3.6999999999999998E-2</v>
      </c>
      <c r="T36" s="13">
        <v>0.121</v>
      </c>
      <c r="U36" s="13" t="s">
        <v>23</v>
      </c>
      <c r="V36" s="13" t="s">
        <v>23</v>
      </c>
      <c r="W36" s="13">
        <v>8.4000000000000005E-2</v>
      </c>
      <c r="X36" s="10">
        <f t="shared" si="7"/>
        <v>5.0789971999999999</v>
      </c>
      <c r="Y36" s="37">
        <f t="shared" si="8"/>
        <v>0.59706102893173718</v>
      </c>
      <c r="Z36" s="13" t="s">
        <v>159</v>
      </c>
    </row>
    <row r="37" spans="1:26" x14ac:dyDescent="0.2">
      <c r="A37" t="s">
        <v>25</v>
      </c>
      <c r="B37" t="s">
        <v>22</v>
      </c>
      <c r="C37" t="s">
        <v>40</v>
      </c>
      <c r="D37" t="s">
        <v>76</v>
      </c>
      <c r="E37">
        <v>164</v>
      </c>
      <c r="F37">
        <v>25</v>
      </c>
      <c r="G37" s="1">
        <v>3.1828143249999998</v>
      </c>
      <c r="H37">
        <v>5</v>
      </c>
      <c r="I37">
        <v>750</v>
      </c>
      <c r="J37">
        <v>7.0000000000000001E-3</v>
      </c>
      <c r="K37" t="s">
        <v>23</v>
      </c>
      <c r="L37" s="45">
        <v>1.27</v>
      </c>
      <c r="M37">
        <v>8.0000000000000002E-3</v>
      </c>
      <c r="N37" s="13">
        <v>14.87</v>
      </c>
      <c r="O37" s="13" t="s">
        <v>23</v>
      </c>
      <c r="P37" s="49">
        <f t="shared" si="6"/>
        <v>1.1896</v>
      </c>
      <c r="Q37" s="35">
        <v>0.13984331395520253</v>
      </c>
      <c r="R37" s="13" t="s">
        <v>23</v>
      </c>
      <c r="S37" s="13">
        <v>3.6999999999999998E-2</v>
      </c>
      <c r="T37" s="13">
        <v>0.121</v>
      </c>
      <c r="U37" s="13" t="s">
        <v>23</v>
      </c>
      <c r="V37" s="13" t="s">
        <v>23</v>
      </c>
      <c r="W37" s="13">
        <v>8.4000000000000005E-2</v>
      </c>
      <c r="X37" s="10">
        <f t="shared" si="7"/>
        <v>5.0789971999999999</v>
      </c>
      <c r="Y37" s="37">
        <f t="shared" si="8"/>
        <v>0.59706102893173718</v>
      </c>
      <c r="Z37" s="13" t="s">
        <v>161</v>
      </c>
    </row>
    <row r="38" spans="1:26" x14ac:dyDescent="0.2">
      <c r="A38" t="s">
        <v>25</v>
      </c>
      <c r="B38" t="s">
        <v>22</v>
      </c>
      <c r="C38" t="s">
        <v>40</v>
      </c>
      <c r="D38" t="s">
        <v>76</v>
      </c>
      <c r="E38">
        <v>164</v>
      </c>
      <c r="F38">
        <v>25</v>
      </c>
      <c r="G38" s="1">
        <v>3.1828143249999998</v>
      </c>
      <c r="H38">
        <v>3</v>
      </c>
      <c r="I38">
        <v>48.2</v>
      </c>
      <c r="J38">
        <v>6.2E-2</v>
      </c>
      <c r="K38">
        <v>22.5</v>
      </c>
      <c r="L38">
        <v>1.27</v>
      </c>
      <c r="M38">
        <v>7.9000000000000001E-2</v>
      </c>
      <c r="N38" s="13">
        <v>14.87</v>
      </c>
      <c r="O38" s="13" t="s">
        <v>23</v>
      </c>
      <c r="P38" s="49">
        <f t="shared" si="6"/>
        <v>1.1896</v>
      </c>
      <c r="Q38" s="35">
        <v>0.13984331395520253</v>
      </c>
      <c r="R38" s="13" t="s">
        <v>23</v>
      </c>
      <c r="S38" s="13">
        <v>3.6999999999999998E-2</v>
      </c>
      <c r="T38" s="13">
        <v>0.121</v>
      </c>
      <c r="U38" s="13" t="s">
        <v>23</v>
      </c>
      <c r="V38" s="13" t="s">
        <v>23</v>
      </c>
      <c r="W38" s="13">
        <v>8.4000000000000005E-2</v>
      </c>
      <c r="X38" s="10">
        <f t="shared" si="7"/>
        <v>5.0789971999999999</v>
      </c>
      <c r="Y38" s="37">
        <f t="shared" si="8"/>
        <v>0.59706102893173718</v>
      </c>
      <c r="Z38" s="13" t="s">
        <v>159</v>
      </c>
    </row>
    <row r="39" spans="1:26" x14ac:dyDescent="0.2">
      <c r="A39" t="s">
        <v>25</v>
      </c>
      <c r="B39" t="s">
        <v>22</v>
      </c>
      <c r="C39" t="s">
        <v>78</v>
      </c>
      <c r="D39" t="s">
        <v>90</v>
      </c>
      <c r="E39">
        <v>18</v>
      </c>
      <c r="F39">
        <v>5.2</v>
      </c>
      <c r="G39" s="1">
        <v>0.46147037800000001</v>
      </c>
      <c r="H39">
        <v>7</v>
      </c>
      <c r="I39">
        <v>150</v>
      </c>
      <c r="J39">
        <v>4.7E-2</v>
      </c>
      <c r="K39" t="s">
        <v>23</v>
      </c>
      <c r="L39">
        <v>0.02</v>
      </c>
      <c r="M39">
        <f>L39*J39</f>
        <v>9.3999999999999997E-4</v>
      </c>
      <c r="N39" s="13">
        <v>14.87</v>
      </c>
      <c r="O39" s="13" t="s">
        <v>23</v>
      </c>
      <c r="P39" s="49">
        <f t="shared" si="6"/>
        <v>1.1896</v>
      </c>
      <c r="Q39" s="35">
        <v>0.13984331395520253</v>
      </c>
      <c r="R39" s="13" t="s">
        <v>23</v>
      </c>
      <c r="S39" s="13">
        <v>3.6999999999999998E-2</v>
      </c>
      <c r="T39" s="13">
        <v>0.121</v>
      </c>
      <c r="U39" s="13" t="s">
        <v>23</v>
      </c>
      <c r="V39" s="13" t="s">
        <v>23</v>
      </c>
      <c r="W39" s="13">
        <v>8.4000000000000005E-2</v>
      </c>
      <c r="X39" s="10">
        <f t="shared" si="7"/>
        <v>5.0789971999999999</v>
      </c>
      <c r="Y39" s="37">
        <f t="shared" si="8"/>
        <v>0.59706102893173718</v>
      </c>
      <c r="Z39" s="13" t="s">
        <v>160</v>
      </c>
    </row>
    <row r="40" spans="1:26" x14ac:dyDescent="0.2">
      <c r="A40" t="s">
        <v>25</v>
      </c>
      <c r="B40" t="s">
        <v>22</v>
      </c>
      <c r="C40" t="s">
        <v>78</v>
      </c>
      <c r="D40" t="s">
        <v>91</v>
      </c>
      <c r="E40">
        <v>18.7</v>
      </c>
      <c r="F40">
        <v>6.1</v>
      </c>
      <c r="G40" s="1">
        <v>0.47711740499999999</v>
      </c>
      <c r="H40">
        <v>10</v>
      </c>
      <c r="I40">
        <v>140</v>
      </c>
      <c r="J40">
        <v>7.0999999999999994E-2</v>
      </c>
      <c r="K40" t="s">
        <v>23</v>
      </c>
      <c r="L40">
        <v>0.04</v>
      </c>
      <c r="M40">
        <v>3.0000000000000001E-3</v>
      </c>
      <c r="N40" s="13">
        <v>14.87</v>
      </c>
      <c r="O40" s="13" t="s">
        <v>23</v>
      </c>
      <c r="P40" s="49">
        <f t="shared" si="6"/>
        <v>1.1896</v>
      </c>
      <c r="Q40" s="35">
        <v>0.13984331395520253</v>
      </c>
      <c r="R40" s="13" t="s">
        <v>23</v>
      </c>
      <c r="S40" s="13">
        <v>3.6999999999999998E-2</v>
      </c>
      <c r="T40" s="13">
        <v>0.121</v>
      </c>
      <c r="U40" s="13" t="s">
        <v>23</v>
      </c>
      <c r="V40" s="13" t="s">
        <v>23</v>
      </c>
      <c r="W40" s="13">
        <v>8.4000000000000005E-2</v>
      </c>
      <c r="X40" s="10">
        <f t="shared" si="7"/>
        <v>5.0789971999999999</v>
      </c>
      <c r="Y40" s="37">
        <f t="shared" si="8"/>
        <v>0.59706102893173718</v>
      </c>
      <c r="Z40" s="13" t="s">
        <v>160</v>
      </c>
    </row>
    <row r="41" spans="1:26" x14ac:dyDescent="0.2">
      <c r="A41" t="s">
        <v>25</v>
      </c>
      <c r="B41" t="s">
        <v>22</v>
      </c>
      <c r="C41" t="s">
        <v>78</v>
      </c>
      <c r="D41" t="s">
        <v>92</v>
      </c>
      <c r="E41">
        <v>39</v>
      </c>
      <c r="F41">
        <v>8.3000000000000007</v>
      </c>
      <c r="G41" s="1">
        <v>0.90704089499999996</v>
      </c>
      <c r="H41">
        <v>29</v>
      </c>
      <c r="I41">
        <v>140</v>
      </c>
      <c r="J41">
        <v>0.20699999999999999</v>
      </c>
      <c r="K41" t="s">
        <v>23</v>
      </c>
      <c r="L41">
        <v>0.06</v>
      </c>
      <c r="M41">
        <v>1.2E-2</v>
      </c>
      <c r="N41" s="13">
        <v>14.87</v>
      </c>
      <c r="O41" s="13" t="s">
        <v>23</v>
      </c>
      <c r="P41" s="49">
        <f t="shared" si="6"/>
        <v>1.1896</v>
      </c>
      <c r="Q41" s="35">
        <v>0.13984331395520253</v>
      </c>
      <c r="R41" s="13" t="s">
        <v>23</v>
      </c>
      <c r="S41" s="13">
        <v>3.6999999999999998E-2</v>
      </c>
      <c r="T41" s="13">
        <v>0.121</v>
      </c>
      <c r="U41" s="13" t="s">
        <v>23</v>
      </c>
      <c r="V41" s="13" t="s">
        <v>23</v>
      </c>
      <c r="W41" s="13">
        <v>8.4000000000000005E-2</v>
      </c>
      <c r="X41" s="10">
        <f t="shared" si="7"/>
        <v>5.0789971999999999</v>
      </c>
      <c r="Y41" s="37">
        <f t="shared" si="8"/>
        <v>0.59706102893173718</v>
      </c>
      <c r="Z41" s="13" t="s">
        <v>160</v>
      </c>
    </row>
    <row r="42" spans="1:26" x14ac:dyDescent="0.2">
      <c r="A42" t="s">
        <v>25</v>
      </c>
      <c r="B42" t="s">
        <v>22</v>
      </c>
      <c r="C42" t="s">
        <v>78</v>
      </c>
      <c r="D42" t="s">
        <v>92</v>
      </c>
      <c r="E42">
        <v>39</v>
      </c>
      <c r="F42">
        <v>8.3000000000000007</v>
      </c>
      <c r="G42" s="1">
        <v>0.90704089499999996</v>
      </c>
      <c r="H42">
        <v>18</v>
      </c>
      <c r="I42">
        <v>48.2</v>
      </c>
      <c r="J42">
        <v>0.374</v>
      </c>
      <c r="K42">
        <v>69</v>
      </c>
      <c r="L42">
        <v>0.28000000000000003</v>
      </c>
      <c r="M42">
        <v>0.105</v>
      </c>
      <c r="N42" s="13">
        <v>14.87</v>
      </c>
      <c r="O42" s="13" t="s">
        <v>23</v>
      </c>
      <c r="P42" s="49">
        <f t="shared" si="6"/>
        <v>1.1896</v>
      </c>
      <c r="Q42" s="35">
        <v>0.13984331395520253</v>
      </c>
      <c r="R42" s="13" t="s">
        <v>23</v>
      </c>
      <c r="S42" s="13">
        <v>3.6999999999999998E-2</v>
      </c>
      <c r="T42" s="13">
        <v>0.121</v>
      </c>
      <c r="U42" s="13" t="s">
        <v>23</v>
      </c>
      <c r="V42" s="13" t="s">
        <v>23</v>
      </c>
      <c r="W42" s="13">
        <v>8.4000000000000005E-2</v>
      </c>
      <c r="X42" s="10">
        <f t="shared" si="7"/>
        <v>5.0789971999999999</v>
      </c>
      <c r="Y42" s="37">
        <f t="shared" si="8"/>
        <v>0.59706102893173718</v>
      </c>
      <c r="Z42" s="13" t="s">
        <v>159</v>
      </c>
    </row>
    <row r="43" spans="1:26" x14ac:dyDescent="0.2">
      <c r="A43" t="s">
        <v>25</v>
      </c>
      <c r="B43" t="s">
        <v>22</v>
      </c>
      <c r="C43" t="s">
        <v>78</v>
      </c>
      <c r="D43" t="s">
        <v>95</v>
      </c>
      <c r="E43">
        <v>32.5</v>
      </c>
      <c r="F43">
        <v>8.9</v>
      </c>
      <c r="G43" s="1">
        <v>0.77343226300000001</v>
      </c>
      <c r="H43">
        <v>1</v>
      </c>
      <c r="I43">
        <v>250</v>
      </c>
      <c r="J43">
        <v>4.0000000000000001E-3</v>
      </c>
      <c r="K43" t="s">
        <v>23</v>
      </c>
      <c r="L43" s="45">
        <v>0.48</v>
      </c>
      <c r="M43">
        <v>2E-3</v>
      </c>
      <c r="N43" s="13">
        <v>14.87</v>
      </c>
      <c r="O43" s="13" t="s">
        <v>23</v>
      </c>
      <c r="P43" s="49">
        <f t="shared" si="6"/>
        <v>1.1896</v>
      </c>
      <c r="Q43" s="35">
        <v>0.13984331395520253</v>
      </c>
      <c r="R43" s="13" t="s">
        <v>23</v>
      </c>
      <c r="S43" s="13">
        <v>3.6999999999999998E-2</v>
      </c>
      <c r="T43" s="13">
        <v>0.121</v>
      </c>
      <c r="U43" s="13" t="s">
        <v>23</v>
      </c>
      <c r="V43" s="13" t="s">
        <v>23</v>
      </c>
      <c r="W43" s="13">
        <v>8.4000000000000005E-2</v>
      </c>
      <c r="X43" s="10">
        <f t="shared" si="7"/>
        <v>5.0789971999999999</v>
      </c>
      <c r="Y43" s="37">
        <f t="shared" si="8"/>
        <v>0.59706102893173718</v>
      </c>
      <c r="Z43" s="13" t="s">
        <v>163</v>
      </c>
    </row>
    <row r="44" spans="1:26" x14ac:dyDescent="0.2">
      <c r="A44" t="s">
        <v>25</v>
      </c>
      <c r="B44" t="s">
        <v>22</v>
      </c>
      <c r="C44" t="s">
        <v>78</v>
      </c>
      <c r="D44" t="s">
        <v>95</v>
      </c>
      <c r="E44">
        <v>32.5</v>
      </c>
      <c r="F44">
        <v>8.9</v>
      </c>
      <c r="G44" s="1">
        <v>0.77343226300000001</v>
      </c>
      <c r="H44">
        <v>6</v>
      </c>
      <c r="I44">
        <v>5.5</v>
      </c>
      <c r="J44">
        <v>1.091</v>
      </c>
      <c r="K44" t="s">
        <v>23</v>
      </c>
      <c r="L44">
        <v>0.48</v>
      </c>
      <c r="M44">
        <v>0.52400000000000002</v>
      </c>
      <c r="N44" s="13">
        <v>14.87</v>
      </c>
      <c r="O44" s="13" t="s">
        <v>23</v>
      </c>
      <c r="P44" s="49">
        <f t="shared" si="6"/>
        <v>1.1896</v>
      </c>
      <c r="Q44" s="35">
        <v>0.13984331395520253</v>
      </c>
      <c r="R44" s="13" t="s">
        <v>23</v>
      </c>
      <c r="S44" s="13">
        <v>3.6999999999999998E-2</v>
      </c>
      <c r="T44" s="13">
        <v>0.121</v>
      </c>
      <c r="U44" s="13" t="s">
        <v>23</v>
      </c>
      <c r="V44" s="13" t="s">
        <v>23</v>
      </c>
      <c r="W44" s="13">
        <v>8.4000000000000005E-2</v>
      </c>
      <c r="X44" s="10">
        <f t="shared" si="7"/>
        <v>5.0789971999999999</v>
      </c>
      <c r="Y44" s="37">
        <f t="shared" si="8"/>
        <v>0.59706102893173718</v>
      </c>
      <c r="Z44" s="13" t="s">
        <v>164</v>
      </c>
    </row>
    <row r="45" spans="1:26" x14ac:dyDescent="0.2">
      <c r="A45" t="s">
        <v>25</v>
      </c>
      <c r="B45" t="s">
        <v>22</v>
      </c>
      <c r="C45" t="s">
        <v>65</v>
      </c>
      <c r="D45" t="s">
        <v>96</v>
      </c>
      <c r="E45">
        <v>68.099999999999994</v>
      </c>
      <c r="F45">
        <v>16.600000000000001</v>
      </c>
      <c r="G45" s="1">
        <v>1.4764118180000001</v>
      </c>
      <c r="H45">
        <v>1</v>
      </c>
      <c r="I45">
        <v>750</v>
      </c>
      <c r="J45">
        <v>1E-3</v>
      </c>
      <c r="K45" t="s">
        <v>23</v>
      </c>
      <c r="L45" s="45">
        <v>0.34</v>
      </c>
      <c r="M45">
        <f>L45*J45</f>
        <v>3.4000000000000002E-4</v>
      </c>
      <c r="N45" s="13">
        <v>14.87</v>
      </c>
      <c r="O45" s="13" t="s">
        <v>23</v>
      </c>
      <c r="P45" s="49">
        <f t="shared" si="6"/>
        <v>1.1896</v>
      </c>
      <c r="Q45" s="35">
        <v>0.13984331395520253</v>
      </c>
      <c r="R45" s="13" t="s">
        <v>23</v>
      </c>
      <c r="S45" s="13">
        <v>3.6999999999999998E-2</v>
      </c>
      <c r="T45" s="13">
        <v>0.121</v>
      </c>
      <c r="U45" s="13" t="s">
        <v>23</v>
      </c>
      <c r="V45" s="13" t="s">
        <v>23</v>
      </c>
      <c r="W45" s="13">
        <v>8.4000000000000005E-2</v>
      </c>
      <c r="X45" s="10">
        <f t="shared" si="7"/>
        <v>5.0789971999999999</v>
      </c>
      <c r="Y45" s="37">
        <f t="shared" si="8"/>
        <v>0.59706102893173718</v>
      </c>
      <c r="Z45" s="13" t="s">
        <v>161</v>
      </c>
    </row>
    <row r="46" spans="1:26" x14ac:dyDescent="0.2">
      <c r="A46" t="s">
        <v>25</v>
      </c>
      <c r="B46" t="s">
        <v>22</v>
      </c>
      <c r="C46" t="s">
        <v>65</v>
      </c>
      <c r="D46" t="s">
        <v>96</v>
      </c>
      <c r="E46">
        <v>68.099999999999994</v>
      </c>
      <c r="F46">
        <v>16.600000000000001</v>
      </c>
      <c r="G46" s="1">
        <v>1.4764118180000001</v>
      </c>
      <c r="H46">
        <v>1</v>
      </c>
      <c r="I46">
        <v>48.2</v>
      </c>
      <c r="J46">
        <v>2.1000000000000001E-2</v>
      </c>
      <c r="K46" t="s">
        <v>23</v>
      </c>
      <c r="L46" s="45">
        <v>0.34</v>
      </c>
      <c r="M46">
        <v>7.0000000000000001E-3</v>
      </c>
      <c r="N46" s="13">
        <v>14.87</v>
      </c>
      <c r="O46" s="13" t="s">
        <v>23</v>
      </c>
      <c r="P46" s="49">
        <f t="shared" si="6"/>
        <v>1.1896</v>
      </c>
      <c r="Q46" s="35">
        <v>0.13984331395520253</v>
      </c>
      <c r="R46" s="13" t="s">
        <v>23</v>
      </c>
      <c r="S46" s="13">
        <v>3.6999999999999998E-2</v>
      </c>
      <c r="T46" s="13">
        <v>0.121</v>
      </c>
      <c r="U46" s="13" t="s">
        <v>23</v>
      </c>
      <c r="V46" s="13" t="s">
        <v>23</v>
      </c>
      <c r="W46" s="13">
        <v>8.4000000000000005E-2</v>
      </c>
      <c r="X46" s="10">
        <f t="shared" si="7"/>
        <v>5.0789971999999999</v>
      </c>
      <c r="Y46" s="37">
        <f t="shared" si="8"/>
        <v>0.59706102893173718</v>
      </c>
      <c r="Z46" s="13" t="s">
        <v>159</v>
      </c>
    </row>
    <row r="47" spans="1:26" x14ac:dyDescent="0.2">
      <c r="A47" t="s">
        <v>25</v>
      </c>
      <c r="B47" t="s">
        <v>22</v>
      </c>
      <c r="C47" t="s">
        <v>65</v>
      </c>
      <c r="D47" t="s">
        <v>96</v>
      </c>
      <c r="E47">
        <v>68.099999999999994</v>
      </c>
      <c r="F47">
        <v>16.600000000000001</v>
      </c>
      <c r="G47" s="1">
        <v>1.4764118180000001</v>
      </c>
      <c r="H47">
        <v>1</v>
      </c>
      <c r="I47">
        <v>140</v>
      </c>
      <c r="J47">
        <v>7.0000000000000001E-3</v>
      </c>
      <c r="K47" t="s">
        <v>23</v>
      </c>
      <c r="L47">
        <v>0.34</v>
      </c>
      <c r="M47">
        <v>2E-3</v>
      </c>
      <c r="N47" s="13">
        <v>14.87</v>
      </c>
      <c r="O47" s="13" t="s">
        <v>23</v>
      </c>
      <c r="P47" s="49">
        <f t="shared" si="6"/>
        <v>1.1896</v>
      </c>
      <c r="Q47" s="35">
        <v>0.13984331395520253</v>
      </c>
      <c r="R47" s="13" t="s">
        <v>23</v>
      </c>
      <c r="S47" s="13">
        <v>3.6999999999999998E-2</v>
      </c>
      <c r="T47" s="13">
        <v>0.121</v>
      </c>
      <c r="U47" s="13" t="s">
        <v>23</v>
      </c>
      <c r="V47" s="13" t="s">
        <v>23</v>
      </c>
      <c r="W47" s="13">
        <v>8.4000000000000005E-2</v>
      </c>
      <c r="X47" s="10">
        <f t="shared" si="7"/>
        <v>5.0789971999999999</v>
      </c>
      <c r="Y47" s="37">
        <f t="shared" si="8"/>
        <v>0.59706102893173718</v>
      </c>
      <c r="Z47" s="13" t="s">
        <v>160</v>
      </c>
    </row>
    <row r="48" spans="1:26" x14ac:dyDescent="0.2">
      <c r="A48" t="s">
        <v>25</v>
      </c>
      <c r="B48" t="s">
        <v>22</v>
      </c>
      <c r="C48" t="s">
        <v>99</v>
      </c>
      <c r="D48" t="s">
        <v>97</v>
      </c>
      <c r="E48">
        <v>73.3</v>
      </c>
      <c r="F48">
        <v>17.5</v>
      </c>
      <c r="G48" s="1">
        <v>1.574482658</v>
      </c>
      <c r="H48">
        <v>1</v>
      </c>
      <c r="I48">
        <v>140</v>
      </c>
      <c r="J48">
        <v>7.0000000000000001E-3</v>
      </c>
      <c r="K48" t="s">
        <v>23</v>
      </c>
      <c r="L48">
        <v>0.12</v>
      </c>
      <c r="M48">
        <v>1E-3</v>
      </c>
      <c r="N48" s="13">
        <v>14.87</v>
      </c>
      <c r="O48" s="13" t="s">
        <v>23</v>
      </c>
      <c r="P48" s="49">
        <f t="shared" si="6"/>
        <v>1.1896</v>
      </c>
      <c r="Q48" s="35">
        <v>0.13984331395520253</v>
      </c>
      <c r="R48" s="13" t="s">
        <v>23</v>
      </c>
      <c r="S48" s="13">
        <v>3.6999999999999998E-2</v>
      </c>
      <c r="T48" s="13">
        <v>0.121</v>
      </c>
      <c r="U48" s="13" t="s">
        <v>23</v>
      </c>
      <c r="V48" s="13" t="s">
        <v>23</v>
      </c>
      <c r="W48" s="13">
        <v>8.4000000000000005E-2</v>
      </c>
      <c r="X48" s="10">
        <f t="shared" si="7"/>
        <v>5.0789971999999999</v>
      </c>
      <c r="Y48" s="37">
        <f t="shared" si="8"/>
        <v>0.59706102893173718</v>
      </c>
      <c r="Z48" s="13" t="s">
        <v>160</v>
      </c>
    </row>
    <row r="49" spans="1:26" x14ac:dyDescent="0.2">
      <c r="A49" t="s">
        <v>25</v>
      </c>
      <c r="B49" t="s">
        <v>22</v>
      </c>
      <c r="C49" t="s">
        <v>99</v>
      </c>
      <c r="D49" t="s">
        <v>100</v>
      </c>
      <c r="E49">
        <v>89.7</v>
      </c>
      <c r="F49">
        <v>20.5</v>
      </c>
      <c r="G49" s="1">
        <v>1.8783555249999999</v>
      </c>
      <c r="H49">
        <v>3</v>
      </c>
      <c r="I49">
        <v>750</v>
      </c>
      <c r="J49">
        <v>4.0000000000000001E-3</v>
      </c>
      <c r="K49" t="s">
        <v>23</v>
      </c>
      <c r="L49" s="45">
        <v>0.14000000000000001</v>
      </c>
      <c r="M49">
        <v>1E-3</v>
      </c>
      <c r="N49" s="13">
        <v>14.87</v>
      </c>
      <c r="O49" s="13" t="s">
        <v>23</v>
      </c>
      <c r="P49" s="49">
        <f t="shared" si="6"/>
        <v>1.1896</v>
      </c>
      <c r="Q49" s="35">
        <v>0.13984331395520253</v>
      </c>
      <c r="R49" s="13" t="s">
        <v>23</v>
      </c>
      <c r="S49" s="13">
        <v>3.6999999999999998E-2</v>
      </c>
      <c r="T49" s="13">
        <v>0.121</v>
      </c>
      <c r="U49" s="13" t="s">
        <v>23</v>
      </c>
      <c r="V49" s="13" t="s">
        <v>23</v>
      </c>
      <c r="W49" s="13">
        <v>8.4000000000000005E-2</v>
      </c>
      <c r="X49" s="10">
        <f t="shared" si="7"/>
        <v>5.0789971999999999</v>
      </c>
      <c r="Y49" s="37">
        <f t="shared" si="8"/>
        <v>0.59706102893173718</v>
      </c>
      <c r="Z49" s="13" t="s">
        <v>161</v>
      </c>
    </row>
    <row r="50" spans="1:26" x14ac:dyDescent="0.2">
      <c r="A50" t="s">
        <v>25</v>
      </c>
      <c r="B50" t="s">
        <v>22</v>
      </c>
      <c r="C50" t="s">
        <v>99</v>
      </c>
      <c r="D50" t="s">
        <v>100</v>
      </c>
      <c r="E50">
        <v>89.7</v>
      </c>
      <c r="F50">
        <v>20.5</v>
      </c>
      <c r="G50" s="1">
        <v>1.8783555249999999</v>
      </c>
      <c r="H50">
        <v>1</v>
      </c>
      <c r="I50">
        <v>48.2</v>
      </c>
      <c r="J50">
        <v>2.1000000000000001E-2</v>
      </c>
      <c r="K50">
        <v>1</v>
      </c>
      <c r="L50">
        <v>0.14000000000000001</v>
      </c>
      <c r="M50">
        <v>3.0000000000000001E-3</v>
      </c>
      <c r="N50" s="13">
        <v>14.87</v>
      </c>
      <c r="O50" s="13" t="s">
        <v>23</v>
      </c>
      <c r="P50" s="49">
        <f t="shared" si="6"/>
        <v>1.1896</v>
      </c>
      <c r="Q50" s="35">
        <v>0.13984331395520253</v>
      </c>
      <c r="R50" s="13" t="s">
        <v>23</v>
      </c>
      <c r="S50" s="13">
        <v>3.6999999999999998E-2</v>
      </c>
      <c r="T50" s="13">
        <v>0.121</v>
      </c>
      <c r="U50" s="13" t="s">
        <v>23</v>
      </c>
      <c r="V50" s="13" t="s">
        <v>23</v>
      </c>
      <c r="W50" s="13">
        <v>8.4000000000000005E-2</v>
      </c>
      <c r="X50" s="10">
        <f t="shared" si="7"/>
        <v>5.0789971999999999</v>
      </c>
      <c r="Y50" s="37">
        <f t="shared" si="8"/>
        <v>0.59706102893173718</v>
      </c>
      <c r="Z50" s="13" t="s">
        <v>159</v>
      </c>
    </row>
    <row r="51" spans="1:26" x14ac:dyDescent="0.2">
      <c r="A51" t="s">
        <v>25</v>
      </c>
      <c r="B51" t="s">
        <v>22</v>
      </c>
      <c r="C51" t="s">
        <v>99</v>
      </c>
      <c r="D51" t="s">
        <v>100</v>
      </c>
      <c r="E51">
        <v>89.7</v>
      </c>
      <c r="F51">
        <v>20.5</v>
      </c>
      <c r="G51" s="1">
        <v>1.8783555249999999</v>
      </c>
      <c r="H51">
        <v>4</v>
      </c>
      <c r="I51">
        <v>140</v>
      </c>
      <c r="J51">
        <v>2.9000000000000001E-2</v>
      </c>
      <c r="K51" t="s">
        <v>23</v>
      </c>
      <c r="L51">
        <v>0.14000000000000001</v>
      </c>
      <c r="M51">
        <v>4.0000000000000001E-3</v>
      </c>
      <c r="N51" s="13">
        <v>14.87</v>
      </c>
      <c r="O51" s="13" t="s">
        <v>23</v>
      </c>
      <c r="P51" s="49">
        <f t="shared" si="6"/>
        <v>1.1896</v>
      </c>
      <c r="Q51" s="35">
        <v>0.13984331395520253</v>
      </c>
      <c r="R51" s="13" t="s">
        <v>23</v>
      </c>
      <c r="S51" s="13">
        <v>3.6999999999999998E-2</v>
      </c>
      <c r="T51" s="13">
        <v>0.121</v>
      </c>
      <c r="U51" s="13" t="s">
        <v>23</v>
      </c>
      <c r="V51" s="13" t="s">
        <v>23</v>
      </c>
      <c r="W51" s="13">
        <v>8.4000000000000005E-2</v>
      </c>
      <c r="X51" s="10">
        <f t="shared" si="7"/>
        <v>5.0789971999999999</v>
      </c>
      <c r="Y51" s="37">
        <f t="shared" si="8"/>
        <v>0.59706102893173718</v>
      </c>
      <c r="Z51" s="13" t="s">
        <v>160</v>
      </c>
    </row>
    <row r="52" spans="1:26" x14ac:dyDescent="0.2">
      <c r="A52" t="s">
        <v>25</v>
      </c>
      <c r="B52" t="s">
        <v>22</v>
      </c>
      <c r="C52" t="s">
        <v>102</v>
      </c>
      <c r="D52" t="s">
        <v>103</v>
      </c>
      <c r="E52">
        <v>69.5</v>
      </c>
      <c r="F52">
        <v>13.3</v>
      </c>
      <c r="G52" s="1">
        <v>1.5029055069999999</v>
      </c>
      <c r="H52">
        <v>2</v>
      </c>
      <c r="I52">
        <v>140</v>
      </c>
      <c r="J52">
        <v>1.4E-2</v>
      </c>
      <c r="K52" t="s">
        <v>23</v>
      </c>
      <c r="L52">
        <v>0.09</v>
      </c>
      <c r="M52">
        <v>1E-3</v>
      </c>
      <c r="N52" s="13">
        <v>14.87</v>
      </c>
      <c r="O52" s="13" t="s">
        <v>23</v>
      </c>
      <c r="P52" s="49">
        <f t="shared" si="6"/>
        <v>1.1896</v>
      </c>
      <c r="Q52" s="35">
        <v>0.13984331395520253</v>
      </c>
      <c r="R52" s="13" t="s">
        <v>23</v>
      </c>
      <c r="S52" s="13">
        <v>3.6999999999999998E-2</v>
      </c>
      <c r="T52" s="13">
        <v>0.121</v>
      </c>
      <c r="U52" s="13" t="s">
        <v>23</v>
      </c>
      <c r="V52" s="13" t="s">
        <v>23</v>
      </c>
      <c r="W52" s="13">
        <v>8.4000000000000005E-2</v>
      </c>
      <c r="X52" s="10">
        <f t="shared" si="7"/>
        <v>5.0789971999999999</v>
      </c>
      <c r="Y52" s="37">
        <f t="shared" si="8"/>
        <v>0.59706102893173718</v>
      </c>
      <c r="Z52" s="13" t="s">
        <v>160</v>
      </c>
    </row>
    <row r="53" spans="1:26" x14ac:dyDescent="0.2">
      <c r="A53" t="s">
        <v>27</v>
      </c>
      <c r="B53" t="s">
        <v>26</v>
      </c>
      <c r="C53" t="s">
        <v>24</v>
      </c>
      <c r="D53" t="s">
        <v>21</v>
      </c>
      <c r="E53">
        <v>1250</v>
      </c>
      <c r="F53">
        <v>19.100000000000001</v>
      </c>
      <c r="G53" s="1">
        <v>18.781880900000001</v>
      </c>
      <c r="H53">
        <v>3</v>
      </c>
      <c r="I53" t="s">
        <v>23</v>
      </c>
      <c r="J53" t="s">
        <v>23</v>
      </c>
      <c r="K53" t="s">
        <v>23</v>
      </c>
      <c r="L53" s="40">
        <v>11.738675562499999</v>
      </c>
      <c r="M53" t="s">
        <v>23</v>
      </c>
      <c r="N53" s="13">
        <v>1.6</v>
      </c>
      <c r="O53" s="13">
        <v>0.7</v>
      </c>
      <c r="P53" s="48">
        <f t="shared" ref="P53:P71" si="9">O53*(1-R53)</f>
        <v>0.13299999999999995</v>
      </c>
      <c r="Q53" s="35" t="s">
        <v>23</v>
      </c>
      <c r="R53" s="13">
        <v>0.81</v>
      </c>
      <c r="S53" s="13">
        <v>6.3E-2</v>
      </c>
      <c r="T53" s="13">
        <v>6.8000000000000005E-2</v>
      </c>
      <c r="U53" s="13" t="s">
        <v>23</v>
      </c>
      <c r="V53" s="13">
        <v>0.82699999999999996</v>
      </c>
      <c r="W53" s="13" t="s">
        <v>23</v>
      </c>
      <c r="X53" s="10">
        <f t="shared" ref="X53:X77" si="10">(35*S53+14.1*T53+15.1*V53)*P53</f>
        <v>2.0816494999999993</v>
      </c>
      <c r="Y53" s="35" t="s">
        <v>23</v>
      </c>
      <c r="Z53" s="13" t="s">
        <v>162</v>
      </c>
    </row>
    <row r="54" spans="1:26" x14ac:dyDescent="0.2">
      <c r="A54" t="s">
        <v>27</v>
      </c>
      <c r="B54" t="s">
        <v>26</v>
      </c>
      <c r="C54" t="s">
        <v>44</v>
      </c>
      <c r="D54" t="s">
        <v>57</v>
      </c>
      <c r="E54">
        <v>15</v>
      </c>
      <c r="F54">
        <v>6.9</v>
      </c>
      <c r="G54" s="1">
        <v>0.39349502400000003</v>
      </c>
      <c r="H54">
        <v>1</v>
      </c>
      <c r="I54">
        <v>15</v>
      </c>
      <c r="J54">
        <v>0.2</v>
      </c>
      <c r="K54" t="s">
        <v>23</v>
      </c>
      <c r="L54">
        <v>1</v>
      </c>
      <c r="M54">
        <v>0.2</v>
      </c>
      <c r="N54" s="13">
        <v>1.6</v>
      </c>
      <c r="O54" s="13">
        <v>0.7</v>
      </c>
      <c r="P54" s="48">
        <f t="shared" si="9"/>
        <v>0.13299999999999995</v>
      </c>
      <c r="Q54" s="35" t="s">
        <v>23</v>
      </c>
      <c r="R54" s="13">
        <v>0.81</v>
      </c>
      <c r="S54" s="13">
        <v>6.3E-2</v>
      </c>
      <c r="T54" s="13">
        <v>6.8000000000000005E-2</v>
      </c>
      <c r="U54" s="13" t="s">
        <v>23</v>
      </c>
      <c r="V54" s="13">
        <v>0.82699999999999996</v>
      </c>
      <c r="W54" s="13" t="s">
        <v>23</v>
      </c>
      <c r="X54" s="10">
        <f t="shared" si="10"/>
        <v>2.0816494999999993</v>
      </c>
      <c r="Y54" s="35" t="s">
        <v>23</v>
      </c>
      <c r="Z54" s="13" t="s">
        <v>165</v>
      </c>
    </row>
    <row r="55" spans="1:26" x14ac:dyDescent="0.2">
      <c r="A55" t="s">
        <v>27</v>
      </c>
      <c r="B55" t="s">
        <v>26</v>
      </c>
      <c r="C55" t="s">
        <v>78</v>
      </c>
      <c r="D55" t="s">
        <v>95</v>
      </c>
      <c r="E55">
        <v>32.5</v>
      </c>
      <c r="F55">
        <v>8.9</v>
      </c>
      <c r="G55" s="1">
        <v>0.77343226300000001</v>
      </c>
      <c r="H55">
        <v>11</v>
      </c>
      <c r="I55">
        <v>18</v>
      </c>
      <c r="J55">
        <v>0.61099999999999999</v>
      </c>
      <c r="K55" t="s">
        <v>23</v>
      </c>
      <c r="L55" s="45">
        <v>1.04</v>
      </c>
      <c r="M55">
        <v>0.63300000000000001</v>
      </c>
      <c r="N55" s="13">
        <v>1.6</v>
      </c>
      <c r="O55" s="13">
        <v>0.7</v>
      </c>
      <c r="P55" s="48">
        <f t="shared" si="9"/>
        <v>0.13299999999999995</v>
      </c>
      <c r="Q55" s="35" t="s">
        <v>23</v>
      </c>
      <c r="R55" s="13">
        <v>0.81</v>
      </c>
      <c r="S55" s="13">
        <v>6.3E-2</v>
      </c>
      <c r="T55" s="13">
        <v>6.8000000000000005E-2</v>
      </c>
      <c r="U55" s="13" t="s">
        <v>23</v>
      </c>
      <c r="V55" s="13">
        <v>0.82699999999999996</v>
      </c>
      <c r="W55" s="13" t="s">
        <v>23</v>
      </c>
      <c r="X55" s="10">
        <f t="shared" si="10"/>
        <v>2.0816494999999993</v>
      </c>
      <c r="Y55" s="35" t="s">
        <v>23</v>
      </c>
      <c r="Z55" s="13" t="s">
        <v>166</v>
      </c>
    </row>
    <row r="56" spans="1:26" x14ac:dyDescent="0.2">
      <c r="A56" t="s">
        <v>27</v>
      </c>
      <c r="B56" t="s">
        <v>26</v>
      </c>
      <c r="C56" t="s">
        <v>78</v>
      </c>
      <c r="D56" t="s">
        <v>95</v>
      </c>
      <c r="E56">
        <v>32.5</v>
      </c>
      <c r="F56">
        <v>8.9</v>
      </c>
      <c r="G56" s="1">
        <v>0.77343226300000001</v>
      </c>
      <c r="H56">
        <v>14</v>
      </c>
      <c r="I56">
        <v>42</v>
      </c>
      <c r="J56">
        <v>0.33300000000000002</v>
      </c>
      <c r="K56">
        <v>8</v>
      </c>
      <c r="L56">
        <v>0.56999999999999995</v>
      </c>
      <c r="M56">
        <v>0.19</v>
      </c>
      <c r="N56" s="13">
        <v>1.6</v>
      </c>
      <c r="O56" s="13">
        <v>0.7</v>
      </c>
      <c r="P56" s="48">
        <f t="shared" si="9"/>
        <v>0.13299999999999995</v>
      </c>
      <c r="Q56" s="35" t="s">
        <v>23</v>
      </c>
      <c r="R56" s="13">
        <v>0.81</v>
      </c>
      <c r="S56" s="13">
        <v>6.3E-2</v>
      </c>
      <c r="T56" s="13">
        <v>6.8000000000000005E-2</v>
      </c>
      <c r="U56" s="13" t="s">
        <v>23</v>
      </c>
      <c r="V56" s="13">
        <v>0.82699999999999996</v>
      </c>
      <c r="W56" s="13" t="s">
        <v>23</v>
      </c>
      <c r="X56" s="10">
        <f t="shared" si="10"/>
        <v>2.0816494999999993</v>
      </c>
      <c r="Y56" s="35" t="s">
        <v>23</v>
      </c>
      <c r="Z56" s="13" t="s">
        <v>167</v>
      </c>
    </row>
    <row r="57" spans="1:26" x14ac:dyDescent="0.2">
      <c r="A57" t="s">
        <v>27</v>
      </c>
      <c r="B57" t="s">
        <v>26</v>
      </c>
      <c r="C57" t="s">
        <v>78</v>
      </c>
      <c r="D57" t="s">
        <v>95</v>
      </c>
      <c r="E57">
        <v>32.5</v>
      </c>
      <c r="F57">
        <v>8.9</v>
      </c>
      <c r="G57" s="1">
        <v>0.77343226300000001</v>
      </c>
      <c r="H57">
        <v>3</v>
      </c>
      <c r="I57">
        <v>15</v>
      </c>
      <c r="J57">
        <v>1</v>
      </c>
      <c r="K57" t="s">
        <v>23</v>
      </c>
      <c r="L57">
        <v>1.5</v>
      </c>
      <c r="M57">
        <v>1.5</v>
      </c>
      <c r="N57" s="13">
        <v>1.6</v>
      </c>
      <c r="O57" s="13">
        <v>0.7</v>
      </c>
      <c r="P57" s="48">
        <f t="shared" si="9"/>
        <v>0.13299999999999995</v>
      </c>
      <c r="Q57" s="35" t="s">
        <v>23</v>
      </c>
      <c r="R57" s="13">
        <v>0.81</v>
      </c>
      <c r="S57" s="13">
        <v>6.3E-2</v>
      </c>
      <c r="T57" s="13">
        <v>6.8000000000000005E-2</v>
      </c>
      <c r="U57" s="13" t="s">
        <v>23</v>
      </c>
      <c r="V57" s="13">
        <v>0.82699999999999996</v>
      </c>
      <c r="W57" s="13" t="s">
        <v>23</v>
      </c>
      <c r="X57" s="10">
        <f t="shared" si="10"/>
        <v>2.0816494999999993</v>
      </c>
      <c r="Y57" s="35" t="s">
        <v>23</v>
      </c>
      <c r="Z57" s="13" t="s">
        <v>165</v>
      </c>
    </row>
    <row r="58" spans="1:26" x14ac:dyDescent="0.2">
      <c r="A58" t="s">
        <v>27</v>
      </c>
      <c r="B58" t="s">
        <v>26</v>
      </c>
      <c r="C58" t="s">
        <v>102</v>
      </c>
      <c r="D58" t="s">
        <v>101</v>
      </c>
      <c r="E58">
        <v>54</v>
      </c>
      <c r="F58">
        <v>11.1</v>
      </c>
      <c r="G58" s="1">
        <v>1.205449054</v>
      </c>
      <c r="H58">
        <v>9</v>
      </c>
      <c r="I58">
        <v>18</v>
      </c>
      <c r="J58">
        <v>0.5</v>
      </c>
      <c r="K58" t="s">
        <v>23</v>
      </c>
      <c r="L58" s="41">
        <v>1</v>
      </c>
      <c r="M58">
        <v>0.5</v>
      </c>
      <c r="N58" s="13">
        <v>1.6</v>
      </c>
      <c r="O58" s="13">
        <v>0.7</v>
      </c>
      <c r="P58" s="48">
        <f t="shared" si="9"/>
        <v>0.13299999999999995</v>
      </c>
      <c r="Q58" s="35" t="s">
        <v>23</v>
      </c>
      <c r="R58" s="13">
        <v>0.81</v>
      </c>
      <c r="S58" s="13">
        <v>6.3E-2</v>
      </c>
      <c r="T58" s="13">
        <v>6.8000000000000005E-2</v>
      </c>
      <c r="U58" s="13" t="s">
        <v>23</v>
      </c>
      <c r="V58" s="13">
        <v>0.82699999999999996</v>
      </c>
      <c r="W58" s="13" t="s">
        <v>23</v>
      </c>
      <c r="X58" s="10">
        <f t="shared" si="10"/>
        <v>2.0816494999999993</v>
      </c>
      <c r="Y58" s="35" t="s">
        <v>23</v>
      </c>
      <c r="Z58" s="13" t="s">
        <v>166</v>
      </c>
    </row>
    <row r="59" spans="1:26" x14ac:dyDescent="0.2">
      <c r="A59" t="s">
        <v>27</v>
      </c>
      <c r="B59" t="s">
        <v>26</v>
      </c>
      <c r="C59" t="s">
        <v>102</v>
      </c>
      <c r="D59" t="s">
        <v>103</v>
      </c>
      <c r="E59">
        <v>69.5</v>
      </c>
      <c r="F59">
        <v>13.3</v>
      </c>
      <c r="G59" s="1">
        <v>1.5029055069999999</v>
      </c>
      <c r="H59">
        <v>1</v>
      </c>
      <c r="I59">
        <v>15</v>
      </c>
      <c r="J59">
        <v>6.7000000000000004E-2</v>
      </c>
      <c r="K59" t="s">
        <v>23</v>
      </c>
      <c r="L59">
        <v>1</v>
      </c>
      <c r="M59">
        <v>6.7000000000000004E-2</v>
      </c>
      <c r="N59" s="13">
        <v>1.6</v>
      </c>
      <c r="O59" s="13">
        <v>0.7</v>
      </c>
      <c r="P59" s="48">
        <f t="shared" si="9"/>
        <v>0.13299999999999995</v>
      </c>
      <c r="Q59" s="35" t="s">
        <v>23</v>
      </c>
      <c r="R59" s="13">
        <v>0.81</v>
      </c>
      <c r="S59" s="13">
        <v>6.3E-2</v>
      </c>
      <c r="T59" s="13">
        <v>6.8000000000000005E-2</v>
      </c>
      <c r="U59" s="13" t="s">
        <v>23</v>
      </c>
      <c r="V59" s="13">
        <v>0.82699999999999996</v>
      </c>
      <c r="W59" s="13" t="s">
        <v>23</v>
      </c>
      <c r="X59" s="10">
        <f t="shared" si="10"/>
        <v>2.0816494999999993</v>
      </c>
      <c r="Y59" s="35" t="s">
        <v>23</v>
      </c>
      <c r="Z59" s="13" t="s">
        <v>165</v>
      </c>
    </row>
    <row r="60" spans="1:26" x14ac:dyDescent="0.2">
      <c r="A60" t="s">
        <v>27</v>
      </c>
      <c r="B60" t="s">
        <v>26</v>
      </c>
      <c r="C60" t="s">
        <v>102</v>
      </c>
      <c r="D60" t="s">
        <v>103</v>
      </c>
      <c r="E60">
        <v>69.5</v>
      </c>
      <c r="F60">
        <v>13.3</v>
      </c>
      <c r="G60" s="1">
        <v>1.5029055069999999</v>
      </c>
      <c r="H60">
        <v>29</v>
      </c>
      <c r="I60">
        <v>30</v>
      </c>
      <c r="J60">
        <v>0.96699999999999997</v>
      </c>
      <c r="K60">
        <v>29</v>
      </c>
      <c r="L60">
        <v>1</v>
      </c>
      <c r="M60">
        <v>0.96699999999999997</v>
      </c>
      <c r="N60" s="13">
        <v>1.6</v>
      </c>
      <c r="O60" s="13">
        <v>0.7</v>
      </c>
      <c r="P60" s="48">
        <f t="shared" si="9"/>
        <v>0.13299999999999995</v>
      </c>
      <c r="Q60" s="35" t="s">
        <v>23</v>
      </c>
      <c r="R60" s="13">
        <v>0.81</v>
      </c>
      <c r="S60" s="13">
        <v>6.3E-2</v>
      </c>
      <c r="T60" s="13">
        <v>6.8000000000000005E-2</v>
      </c>
      <c r="U60" s="13" t="s">
        <v>23</v>
      </c>
      <c r="V60" s="13">
        <v>0.82699999999999996</v>
      </c>
      <c r="W60" s="13" t="s">
        <v>23</v>
      </c>
      <c r="X60" s="10">
        <f t="shared" si="10"/>
        <v>2.0816494999999993</v>
      </c>
      <c r="Y60" s="35" t="s">
        <v>23</v>
      </c>
      <c r="Z60" s="13" t="s">
        <v>168</v>
      </c>
    </row>
    <row r="61" spans="1:26" x14ac:dyDescent="0.2">
      <c r="A61" t="s">
        <v>84</v>
      </c>
      <c r="B61" t="s">
        <v>83</v>
      </c>
      <c r="C61" t="s">
        <v>78</v>
      </c>
      <c r="D61" t="s">
        <v>95</v>
      </c>
      <c r="E61">
        <v>32.5</v>
      </c>
      <c r="F61">
        <v>8.9</v>
      </c>
      <c r="G61" s="1">
        <v>0.77343226300000001</v>
      </c>
      <c r="H61">
        <v>32</v>
      </c>
      <c r="I61">
        <v>40</v>
      </c>
      <c r="J61">
        <v>0.8</v>
      </c>
      <c r="K61">
        <v>54</v>
      </c>
      <c r="L61">
        <v>1.69</v>
      </c>
      <c r="M61">
        <v>1.35</v>
      </c>
      <c r="N61" s="13">
        <v>0.98</v>
      </c>
      <c r="O61" s="48">
        <f>0.33*N61</f>
        <v>0.32340000000000002</v>
      </c>
      <c r="P61" s="48">
        <f t="shared" si="9"/>
        <v>8.0850000000000005E-2</v>
      </c>
      <c r="Q61" s="35">
        <v>2.6400000000000035E-2</v>
      </c>
      <c r="R61" s="13">
        <v>0.75</v>
      </c>
      <c r="S61" s="13">
        <v>0.155</v>
      </c>
      <c r="T61" s="13">
        <v>9.2999999999999999E-2</v>
      </c>
      <c r="U61" s="13" t="s">
        <v>23</v>
      </c>
      <c r="V61" s="13">
        <v>0.70299999999999996</v>
      </c>
      <c r="W61" s="13" t="s">
        <v>23</v>
      </c>
      <c r="X61" s="10">
        <f t="shared" si="10"/>
        <v>1.4028768599999999</v>
      </c>
      <c r="Y61" s="37">
        <f t="shared" ref="Y61:Y71" si="11">(35*S61+14.1*T61+15.1*V61)*Q61</f>
        <v>0.45808224000000053</v>
      </c>
      <c r="Z61" s="13" t="s">
        <v>169</v>
      </c>
    </row>
    <row r="62" spans="1:26" x14ac:dyDescent="0.2">
      <c r="A62" t="s">
        <v>84</v>
      </c>
      <c r="B62" t="s">
        <v>83</v>
      </c>
      <c r="C62" t="s">
        <v>102</v>
      </c>
      <c r="D62" t="s">
        <v>101</v>
      </c>
      <c r="E62">
        <v>54</v>
      </c>
      <c r="F62">
        <v>11.1</v>
      </c>
      <c r="G62" s="1">
        <v>1.205449054</v>
      </c>
      <c r="H62">
        <v>4</v>
      </c>
      <c r="I62">
        <v>36</v>
      </c>
      <c r="J62">
        <v>0.111</v>
      </c>
      <c r="K62">
        <v>1</v>
      </c>
      <c r="L62">
        <v>0.25</v>
      </c>
      <c r="M62">
        <v>2.8000000000000001E-2</v>
      </c>
      <c r="N62" s="13">
        <v>0.98</v>
      </c>
      <c r="O62" s="48">
        <f>0.33*N62</f>
        <v>0.32340000000000002</v>
      </c>
      <c r="P62" s="48">
        <f t="shared" si="9"/>
        <v>8.0850000000000005E-2</v>
      </c>
      <c r="Q62" s="35">
        <v>2.6400000000000035E-2</v>
      </c>
      <c r="R62" s="13">
        <v>0.75</v>
      </c>
      <c r="S62" s="13">
        <v>0.155</v>
      </c>
      <c r="T62" s="13">
        <v>9.2999999999999999E-2</v>
      </c>
      <c r="U62" s="13" t="s">
        <v>23</v>
      </c>
      <c r="V62" s="13">
        <v>0.70299999999999996</v>
      </c>
      <c r="W62" s="13" t="s">
        <v>23</v>
      </c>
      <c r="X62" s="10">
        <f t="shared" si="10"/>
        <v>1.4028768599999999</v>
      </c>
      <c r="Y62" s="37">
        <f t="shared" si="11"/>
        <v>0.45808224000000053</v>
      </c>
      <c r="Z62" s="13" t="s">
        <v>168</v>
      </c>
    </row>
    <row r="63" spans="1:26" x14ac:dyDescent="0.2">
      <c r="A63" t="s">
        <v>84</v>
      </c>
      <c r="B63" t="s">
        <v>83</v>
      </c>
      <c r="C63" t="s">
        <v>102</v>
      </c>
      <c r="D63" t="s">
        <v>103</v>
      </c>
      <c r="E63">
        <v>69.5</v>
      </c>
      <c r="F63">
        <v>13.3</v>
      </c>
      <c r="G63" s="1">
        <v>1.5029055069999999</v>
      </c>
      <c r="H63">
        <v>1</v>
      </c>
      <c r="I63">
        <v>41.25</v>
      </c>
      <c r="J63">
        <v>2.4E-2</v>
      </c>
      <c r="K63" t="s">
        <v>23</v>
      </c>
      <c r="L63">
        <v>4</v>
      </c>
      <c r="M63">
        <v>9.7000000000000003E-2</v>
      </c>
      <c r="N63" s="13">
        <v>0.98</v>
      </c>
      <c r="O63" s="48">
        <f>0.33*N63</f>
        <v>0.32340000000000002</v>
      </c>
      <c r="P63" s="48">
        <f t="shared" si="9"/>
        <v>8.0850000000000005E-2</v>
      </c>
      <c r="Q63" s="35">
        <v>2.6400000000000035E-2</v>
      </c>
      <c r="R63" s="13">
        <v>0.75</v>
      </c>
      <c r="S63" s="13">
        <v>0.155</v>
      </c>
      <c r="T63" s="13">
        <v>9.2999999999999999E-2</v>
      </c>
      <c r="U63" s="13" t="s">
        <v>23</v>
      </c>
      <c r="V63" s="13">
        <v>0.70299999999999996</v>
      </c>
      <c r="W63" s="13" t="s">
        <v>23</v>
      </c>
      <c r="X63" s="10">
        <f t="shared" si="10"/>
        <v>1.4028768599999999</v>
      </c>
      <c r="Y63" s="37">
        <f t="shared" si="11"/>
        <v>0.45808224000000053</v>
      </c>
      <c r="Z63" s="13" t="s">
        <v>170</v>
      </c>
    </row>
    <row r="64" spans="1:26" x14ac:dyDescent="0.2">
      <c r="A64" t="s">
        <v>84</v>
      </c>
      <c r="B64" t="s">
        <v>83</v>
      </c>
      <c r="C64" t="s">
        <v>102</v>
      </c>
      <c r="D64" t="s">
        <v>103</v>
      </c>
      <c r="E64">
        <v>69.5</v>
      </c>
      <c r="F64">
        <v>13.3</v>
      </c>
      <c r="G64" s="1">
        <v>1.5029055069999999</v>
      </c>
      <c r="H64">
        <v>8</v>
      </c>
      <c r="I64">
        <v>40</v>
      </c>
      <c r="J64">
        <v>0.2</v>
      </c>
      <c r="K64">
        <v>16</v>
      </c>
      <c r="L64">
        <v>2</v>
      </c>
      <c r="M64">
        <v>0.4</v>
      </c>
      <c r="N64" s="13">
        <v>0.98</v>
      </c>
      <c r="O64" s="48">
        <f>0.33*N64</f>
        <v>0.32340000000000002</v>
      </c>
      <c r="P64" s="48">
        <f t="shared" si="9"/>
        <v>8.0850000000000005E-2</v>
      </c>
      <c r="Q64" s="35">
        <v>2.6400000000000035E-2</v>
      </c>
      <c r="R64" s="13">
        <v>0.75</v>
      </c>
      <c r="S64" s="13">
        <v>0.155</v>
      </c>
      <c r="T64" s="13">
        <v>9.2999999999999999E-2</v>
      </c>
      <c r="U64" s="13" t="s">
        <v>23</v>
      </c>
      <c r="V64" s="13">
        <v>0.70299999999999996</v>
      </c>
      <c r="W64" s="13" t="s">
        <v>23</v>
      </c>
      <c r="X64" s="10">
        <f t="shared" si="10"/>
        <v>1.4028768599999999</v>
      </c>
      <c r="Y64" s="37">
        <f t="shared" si="11"/>
        <v>0.45808224000000053</v>
      </c>
      <c r="Z64" s="13" t="s">
        <v>169</v>
      </c>
    </row>
    <row r="65" spans="1:26" x14ac:dyDescent="0.2">
      <c r="A65" t="s">
        <v>30</v>
      </c>
      <c r="B65" t="s">
        <v>29</v>
      </c>
      <c r="C65" t="s">
        <v>24</v>
      </c>
      <c r="D65" t="s">
        <v>21</v>
      </c>
      <c r="E65">
        <v>1250</v>
      </c>
      <c r="F65">
        <v>19.100000000000001</v>
      </c>
      <c r="G65" s="1">
        <v>18.781880900000001</v>
      </c>
      <c r="H65">
        <v>1</v>
      </c>
      <c r="I65" t="s">
        <v>23</v>
      </c>
      <c r="J65" t="s">
        <v>23</v>
      </c>
      <c r="K65" t="s">
        <v>23</v>
      </c>
      <c r="L65" s="40">
        <v>13.415629214285715</v>
      </c>
      <c r="M65" t="s">
        <v>23</v>
      </c>
      <c r="N65" s="13">
        <v>1.4</v>
      </c>
      <c r="O65" s="48">
        <f t="shared" ref="O65:O71" si="12">N65-1.1</f>
        <v>0.29999999999999982</v>
      </c>
      <c r="P65" s="48">
        <f t="shared" si="9"/>
        <v>0.1319999999999999</v>
      </c>
      <c r="Q65" s="35">
        <v>3.9599999999999982E-2</v>
      </c>
      <c r="R65" s="13">
        <v>0.56000000000000005</v>
      </c>
      <c r="S65" s="13">
        <v>0.626</v>
      </c>
      <c r="T65" s="13">
        <v>0.11</v>
      </c>
      <c r="U65" s="13" t="s">
        <v>23</v>
      </c>
      <c r="V65" s="13">
        <v>0.246</v>
      </c>
      <c r="W65" s="13" t="s">
        <v>23</v>
      </c>
      <c r="X65" s="10">
        <f t="shared" si="10"/>
        <v>3.5871791999999969</v>
      </c>
      <c r="Y65" s="37">
        <f t="shared" si="11"/>
        <v>1.0761537599999995</v>
      </c>
      <c r="Z65" s="13" t="s">
        <v>162</v>
      </c>
    </row>
    <row r="66" spans="1:26" x14ac:dyDescent="0.2">
      <c r="A66" t="s">
        <v>30</v>
      </c>
      <c r="B66" t="s">
        <v>29</v>
      </c>
      <c r="C66" t="s">
        <v>44</v>
      </c>
      <c r="D66" t="s">
        <v>43</v>
      </c>
      <c r="E66">
        <v>11</v>
      </c>
      <c r="F66">
        <v>6.1</v>
      </c>
      <c r="G66" s="1">
        <v>0.30006296300000002</v>
      </c>
      <c r="H66">
        <v>1</v>
      </c>
      <c r="I66">
        <v>15</v>
      </c>
      <c r="J66">
        <v>1.7000000000000001E-2</v>
      </c>
      <c r="K66" t="s">
        <v>23</v>
      </c>
      <c r="L66">
        <v>1</v>
      </c>
      <c r="M66">
        <v>1.7000000000000001E-2</v>
      </c>
      <c r="N66" s="13">
        <v>1.4</v>
      </c>
      <c r="O66" s="48">
        <f t="shared" si="12"/>
        <v>0.29999999999999982</v>
      </c>
      <c r="P66" s="48">
        <f t="shared" si="9"/>
        <v>0.1319999999999999</v>
      </c>
      <c r="Q66" s="35">
        <v>3.9599999999999982E-2</v>
      </c>
      <c r="R66" s="13">
        <v>0.56000000000000005</v>
      </c>
      <c r="S66" s="13">
        <v>0.626</v>
      </c>
      <c r="T66" s="13">
        <v>0.11</v>
      </c>
      <c r="U66" s="13" t="s">
        <v>23</v>
      </c>
      <c r="V66" s="13">
        <v>0.246</v>
      </c>
      <c r="W66" s="13" t="s">
        <v>23</v>
      </c>
      <c r="X66" s="10">
        <f t="shared" si="10"/>
        <v>3.5871791999999969</v>
      </c>
      <c r="Y66" s="37">
        <f t="shared" si="11"/>
        <v>1.0761537599999995</v>
      </c>
      <c r="Z66" s="13" t="s">
        <v>165</v>
      </c>
    </row>
    <row r="67" spans="1:26" x14ac:dyDescent="0.2">
      <c r="A67" t="s">
        <v>30</v>
      </c>
      <c r="B67" t="s">
        <v>29</v>
      </c>
      <c r="C67" t="s">
        <v>78</v>
      </c>
      <c r="D67" t="s">
        <v>92</v>
      </c>
      <c r="E67">
        <v>39</v>
      </c>
      <c r="F67">
        <v>8.3000000000000007</v>
      </c>
      <c r="G67" s="1">
        <v>0.90704089499999996</v>
      </c>
      <c r="H67">
        <v>1</v>
      </c>
      <c r="I67">
        <v>21</v>
      </c>
      <c r="J67">
        <v>4.8000000000000001E-2</v>
      </c>
      <c r="K67" t="s">
        <v>23</v>
      </c>
      <c r="L67" s="41">
        <v>1.3</v>
      </c>
      <c r="M67">
        <v>6.2E-2</v>
      </c>
      <c r="N67" s="13">
        <v>1.4</v>
      </c>
      <c r="O67" s="48">
        <f t="shared" si="12"/>
        <v>0.29999999999999982</v>
      </c>
      <c r="P67" s="48">
        <f t="shared" si="9"/>
        <v>0.1319999999999999</v>
      </c>
      <c r="Q67" s="35">
        <v>3.9599999999999982E-2</v>
      </c>
      <c r="R67" s="13">
        <v>0.56000000000000005</v>
      </c>
      <c r="S67" s="13">
        <v>0.626</v>
      </c>
      <c r="T67" s="13">
        <v>0.11</v>
      </c>
      <c r="U67" s="13" t="s">
        <v>23</v>
      </c>
      <c r="V67" s="13">
        <v>0.246</v>
      </c>
      <c r="W67" s="13" t="s">
        <v>23</v>
      </c>
      <c r="X67" s="10">
        <f t="shared" si="10"/>
        <v>3.5871791999999969</v>
      </c>
      <c r="Y67" s="37">
        <f t="shared" si="11"/>
        <v>1.0761537599999995</v>
      </c>
      <c r="Z67" s="13" t="s">
        <v>171</v>
      </c>
    </row>
    <row r="68" spans="1:26" x14ac:dyDescent="0.2">
      <c r="A68" t="s">
        <v>30</v>
      </c>
      <c r="B68" t="s">
        <v>29</v>
      </c>
      <c r="C68" t="s">
        <v>78</v>
      </c>
      <c r="D68" t="s">
        <v>95</v>
      </c>
      <c r="E68">
        <v>32.5</v>
      </c>
      <c r="F68">
        <v>8.9</v>
      </c>
      <c r="G68" s="1">
        <v>0.77343226300000001</v>
      </c>
      <c r="H68">
        <v>1</v>
      </c>
      <c r="I68">
        <v>21</v>
      </c>
      <c r="J68">
        <v>4.8000000000000001E-2</v>
      </c>
      <c r="K68" t="s">
        <v>23</v>
      </c>
      <c r="L68" s="41">
        <v>1.3</v>
      </c>
      <c r="M68">
        <v>6.2E-2</v>
      </c>
      <c r="N68" s="13">
        <v>1.4</v>
      </c>
      <c r="O68" s="48">
        <f t="shared" si="12"/>
        <v>0.29999999999999982</v>
      </c>
      <c r="P68" s="48">
        <f t="shared" si="9"/>
        <v>0.1319999999999999</v>
      </c>
      <c r="Q68" s="35">
        <v>3.9599999999999982E-2</v>
      </c>
      <c r="R68" s="13">
        <v>0.56000000000000005</v>
      </c>
      <c r="S68" s="13">
        <v>0.626</v>
      </c>
      <c r="T68" s="13">
        <v>0.11</v>
      </c>
      <c r="U68" s="13" t="s">
        <v>23</v>
      </c>
      <c r="V68" s="13">
        <v>0.246</v>
      </c>
      <c r="W68" s="13" t="s">
        <v>23</v>
      </c>
      <c r="X68" s="10">
        <f t="shared" si="10"/>
        <v>3.5871791999999969</v>
      </c>
      <c r="Y68" s="37">
        <f t="shared" si="11"/>
        <v>1.0761537599999995</v>
      </c>
      <c r="Z68" s="13" t="s">
        <v>171</v>
      </c>
    </row>
    <row r="69" spans="1:26" x14ac:dyDescent="0.2">
      <c r="A69" t="s">
        <v>30</v>
      </c>
      <c r="B69" t="s">
        <v>29</v>
      </c>
      <c r="C69" t="s">
        <v>102</v>
      </c>
      <c r="D69" t="s">
        <v>101</v>
      </c>
      <c r="E69">
        <v>54</v>
      </c>
      <c r="F69">
        <v>11.1</v>
      </c>
      <c r="G69" s="1">
        <v>1.205449054</v>
      </c>
      <c r="H69">
        <v>8</v>
      </c>
      <c r="I69">
        <v>21</v>
      </c>
      <c r="J69">
        <v>0.38100000000000001</v>
      </c>
      <c r="K69" t="s">
        <v>23</v>
      </c>
      <c r="L69" s="41">
        <v>1.5</v>
      </c>
      <c r="M69">
        <v>0.57099999999999995</v>
      </c>
      <c r="N69" s="13">
        <v>1.4</v>
      </c>
      <c r="O69" s="48">
        <f t="shared" si="12"/>
        <v>0.29999999999999982</v>
      </c>
      <c r="P69" s="48">
        <f t="shared" si="9"/>
        <v>0.1319999999999999</v>
      </c>
      <c r="Q69" s="35">
        <v>3.9599999999999982E-2</v>
      </c>
      <c r="R69" s="13">
        <v>0.56000000000000005</v>
      </c>
      <c r="S69" s="13">
        <v>0.626</v>
      </c>
      <c r="T69" s="13">
        <v>0.11</v>
      </c>
      <c r="U69" s="13" t="s">
        <v>23</v>
      </c>
      <c r="V69" s="13">
        <v>0.246</v>
      </c>
      <c r="W69" s="13" t="s">
        <v>23</v>
      </c>
      <c r="X69" s="10">
        <f t="shared" si="10"/>
        <v>3.5871791999999969</v>
      </c>
      <c r="Y69" s="37">
        <f t="shared" si="11"/>
        <v>1.0761537599999995</v>
      </c>
      <c r="Z69" s="13" t="s">
        <v>171</v>
      </c>
    </row>
    <row r="70" spans="1:26" x14ac:dyDescent="0.2">
      <c r="A70" t="s">
        <v>30</v>
      </c>
      <c r="B70" t="s">
        <v>29</v>
      </c>
      <c r="C70" t="s">
        <v>102</v>
      </c>
      <c r="D70" t="s">
        <v>103</v>
      </c>
      <c r="E70">
        <v>69.5</v>
      </c>
      <c r="F70">
        <v>13.3</v>
      </c>
      <c r="G70" s="1">
        <v>1.5029055069999999</v>
      </c>
      <c r="H70">
        <v>117</v>
      </c>
      <c r="I70">
        <v>21</v>
      </c>
      <c r="J70">
        <v>5.5709999999999997</v>
      </c>
      <c r="K70" t="s">
        <v>23</v>
      </c>
      <c r="L70" s="45">
        <v>1.5</v>
      </c>
      <c r="M70">
        <v>8.3569999999999993</v>
      </c>
      <c r="N70" s="13">
        <v>1.4</v>
      </c>
      <c r="O70" s="48">
        <f t="shared" si="12"/>
        <v>0.29999999999999982</v>
      </c>
      <c r="P70" s="48">
        <f t="shared" si="9"/>
        <v>0.1319999999999999</v>
      </c>
      <c r="Q70" s="35">
        <v>3.9599999999999982E-2</v>
      </c>
      <c r="R70" s="13">
        <v>0.56000000000000005</v>
      </c>
      <c r="S70" s="13">
        <v>0.626</v>
      </c>
      <c r="T70" s="13">
        <v>0.11</v>
      </c>
      <c r="U70" s="13" t="s">
        <v>23</v>
      </c>
      <c r="V70" s="13">
        <v>0.246</v>
      </c>
      <c r="W70" s="13" t="s">
        <v>23</v>
      </c>
      <c r="X70" s="10">
        <f t="shared" si="10"/>
        <v>3.5871791999999969</v>
      </c>
      <c r="Y70" s="37">
        <f t="shared" si="11"/>
        <v>1.0761537599999995</v>
      </c>
      <c r="Z70" s="13" t="s">
        <v>171</v>
      </c>
    </row>
    <row r="71" spans="1:26" x14ac:dyDescent="0.2">
      <c r="A71" t="s">
        <v>30</v>
      </c>
      <c r="B71" t="s">
        <v>29</v>
      </c>
      <c r="C71" t="s">
        <v>102</v>
      </c>
      <c r="D71" t="s">
        <v>103</v>
      </c>
      <c r="E71">
        <v>69.5</v>
      </c>
      <c r="F71">
        <v>13.3</v>
      </c>
      <c r="G71" s="1">
        <v>1.5029055069999999</v>
      </c>
      <c r="H71">
        <v>4</v>
      </c>
      <c r="I71">
        <v>15</v>
      </c>
      <c r="J71">
        <v>1.0669999999999999</v>
      </c>
      <c r="K71" t="s">
        <v>23</v>
      </c>
      <c r="L71" s="3">
        <v>1.5</v>
      </c>
      <c r="M71">
        <v>1.6</v>
      </c>
      <c r="N71" s="13">
        <v>1.4</v>
      </c>
      <c r="O71" s="48">
        <f t="shared" si="12"/>
        <v>0.29999999999999982</v>
      </c>
      <c r="P71" s="48">
        <f t="shared" si="9"/>
        <v>0.1319999999999999</v>
      </c>
      <c r="Q71" s="35">
        <v>3.9599999999999982E-2</v>
      </c>
      <c r="R71" s="13">
        <v>0.56000000000000005</v>
      </c>
      <c r="S71" s="13">
        <v>0.626</v>
      </c>
      <c r="T71" s="13">
        <v>0.11</v>
      </c>
      <c r="U71" s="13" t="s">
        <v>23</v>
      </c>
      <c r="V71" s="13">
        <v>0.246</v>
      </c>
      <c r="W71" s="13" t="s">
        <v>23</v>
      </c>
      <c r="X71" s="10">
        <f t="shared" si="10"/>
        <v>3.5871791999999969</v>
      </c>
      <c r="Y71" s="37">
        <f t="shared" si="11"/>
        <v>1.0761537599999995</v>
      </c>
      <c r="Z71" s="13" t="s">
        <v>165</v>
      </c>
    </row>
    <row r="72" spans="1:26" x14ac:dyDescent="0.2">
      <c r="A72" t="s">
        <v>68</v>
      </c>
      <c r="B72" t="s">
        <v>67</v>
      </c>
      <c r="C72" t="s">
        <v>40</v>
      </c>
      <c r="D72" t="s">
        <v>66</v>
      </c>
      <c r="E72">
        <v>331</v>
      </c>
      <c r="F72">
        <v>30.7</v>
      </c>
      <c r="G72" s="1">
        <v>5.8798753819999998</v>
      </c>
      <c r="H72">
        <v>1</v>
      </c>
      <c r="I72">
        <v>148.5</v>
      </c>
      <c r="J72">
        <v>7.0000000000000001E-3</v>
      </c>
      <c r="K72" t="s">
        <v>23</v>
      </c>
      <c r="L72">
        <v>8</v>
      </c>
      <c r="M72">
        <v>5.3999999999999999E-2</v>
      </c>
      <c r="N72" s="13">
        <v>0.16800000000000001</v>
      </c>
      <c r="O72" s="13" t="s">
        <v>23</v>
      </c>
      <c r="P72" s="13">
        <v>0.13600000000000001</v>
      </c>
      <c r="Q72" s="35" t="s">
        <v>23</v>
      </c>
      <c r="R72" s="13" t="s">
        <v>23</v>
      </c>
      <c r="S72" s="13">
        <v>0.88</v>
      </c>
      <c r="T72" s="13">
        <v>8.0000000000000002E-3</v>
      </c>
      <c r="U72" s="13" t="s">
        <v>23</v>
      </c>
      <c r="V72" s="13">
        <v>0.04</v>
      </c>
      <c r="W72" s="13" t="s">
        <v>23</v>
      </c>
      <c r="X72" s="10">
        <f t="shared" si="10"/>
        <v>4.2862848000000007</v>
      </c>
      <c r="Y72" s="35" t="s">
        <v>23</v>
      </c>
      <c r="Z72" s="13" t="s">
        <v>172</v>
      </c>
    </row>
    <row r="73" spans="1:26" x14ac:dyDescent="0.2">
      <c r="A73" t="s">
        <v>68</v>
      </c>
      <c r="B73" t="s">
        <v>67</v>
      </c>
      <c r="C73" t="s">
        <v>78</v>
      </c>
      <c r="D73" t="s">
        <v>90</v>
      </c>
      <c r="E73">
        <v>18</v>
      </c>
      <c r="F73">
        <v>5.2</v>
      </c>
      <c r="G73" s="1">
        <v>0.46147037800000001</v>
      </c>
      <c r="H73">
        <v>7</v>
      </c>
      <c r="I73">
        <v>22.2</v>
      </c>
      <c r="J73">
        <v>0.315</v>
      </c>
      <c r="K73" t="s">
        <v>23</v>
      </c>
      <c r="L73" t="s">
        <v>23</v>
      </c>
      <c r="M73" t="s">
        <v>23</v>
      </c>
      <c r="N73" s="13">
        <v>0.16800000000000001</v>
      </c>
      <c r="O73" s="13" t="s">
        <v>23</v>
      </c>
      <c r="P73" s="13">
        <v>0.13600000000000001</v>
      </c>
      <c r="Q73" s="35" t="s">
        <v>23</v>
      </c>
      <c r="R73" s="13" t="s">
        <v>23</v>
      </c>
      <c r="S73" s="13">
        <v>0.88</v>
      </c>
      <c r="T73" s="13">
        <v>8.0000000000000002E-3</v>
      </c>
      <c r="U73" s="13" t="s">
        <v>23</v>
      </c>
      <c r="V73" s="13">
        <v>0.04</v>
      </c>
      <c r="W73" s="13" t="s">
        <v>23</v>
      </c>
      <c r="X73" s="10">
        <f t="shared" si="10"/>
        <v>4.2862848000000007</v>
      </c>
      <c r="Y73" s="35" t="s">
        <v>23</v>
      </c>
      <c r="Z73" s="13" t="s">
        <v>166</v>
      </c>
    </row>
    <row r="74" spans="1:26" x14ac:dyDescent="0.2">
      <c r="A74" t="s">
        <v>68</v>
      </c>
      <c r="B74" t="s">
        <v>67</v>
      </c>
      <c r="C74" t="s">
        <v>78</v>
      </c>
      <c r="D74" t="s">
        <v>95</v>
      </c>
      <c r="E74">
        <v>32.5</v>
      </c>
      <c r="F74">
        <v>8.9</v>
      </c>
      <c r="G74" s="1">
        <v>0.77343226300000001</v>
      </c>
      <c r="H74">
        <v>3</v>
      </c>
      <c r="I74">
        <v>22.2</v>
      </c>
      <c r="J74">
        <v>0.13500000000000001</v>
      </c>
      <c r="K74" t="s">
        <v>23</v>
      </c>
      <c r="L74">
        <v>7.67</v>
      </c>
      <c r="M74">
        <v>1.036</v>
      </c>
      <c r="N74" s="13">
        <v>0.16800000000000001</v>
      </c>
      <c r="O74" s="13" t="s">
        <v>23</v>
      </c>
      <c r="P74" s="13">
        <v>0.13600000000000001</v>
      </c>
      <c r="Q74" s="35" t="s">
        <v>23</v>
      </c>
      <c r="R74" s="13" t="s">
        <v>23</v>
      </c>
      <c r="S74" s="13">
        <v>0.88</v>
      </c>
      <c r="T74" s="13">
        <v>8.0000000000000002E-3</v>
      </c>
      <c r="U74" s="13" t="s">
        <v>23</v>
      </c>
      <c r="V74" s="13">
        <v>0.04</v>
      </c>
      <c r="W74" s="13" t="s">
        <v>23</v>
      </c>
      <c r="X74" s="10">
        <f t="shared" si="10"/>
        <v>4.2862848000000007</v>
      </c>
      <c r="Y74" s="35" t="s">
        <v>23</v>
      </c>
      <c r="Z74" s="13" t="s">
        <v>166</v>
      </c>
    </row>
    <row r="75" spans="1:26" x14ac:dyDescent="0.2">
      <c r="A75" t="s">
        <v>68</v>
      </c>
      <c r="B75" t="s">
        <v>67</v>
      </c>
      <c r="C75" t="s">
        <v>102</v>
      </c>
      <c r="D75" t="s">
        <v>101</v>
      </c>
      <c r="E75">
        <v>54</v>
      </c>
      <c r="F75">
        <v>11.1</v>
      </c>
      <c r="G75" s="1">
        <v>1.205449054</v>
      </c>
      <c r="H75">
        <v>10</v>
      </c>
      <c r="I75">
        <v>22.2</v>
      </c>
      <c r="J75">
        <v>0.45</v>
      </c>
      <c r="K75" t="s">
        <v>23</v>
      </c>
      <c r="L75" s="45">
        <v>3</v>
      </c>
      <c r="M75">
        <f>L75*J75</f>
        <v>1.35</v>
      </c>
      <c r="N75" s="13">
        <v>0.16800000000000001</v>
      </c>
      <c r="O75" s="13" t="s">
        <v>23</v>
      </c>
      <c r="P75" s="13">
        <v>0.13600000000000001</v>
      </c>
      <c r="Q75" s="35" t="s">
        <v>23</v>
      </c>
      <c r="R75" s="13" t="s">
        <v>23</v>
      </c>
      <c r="S75" s="13">
        <v>0.88</v>
      </c>
      <c r="T75" s="13">
        <v>8.0000000000000002E-3</v>
      </c>
      <c r="U75" s="13" t="s">
        <v>23</v>
      </c>
      <c r="V75" s="13">
        <v>0.04</v>
      </c>
      <c r="W75" s="13" t="s">
        <v>23</v>
      </c>
      <c r="X75" s="10">
        <f t="shared" si="10"/>
        <v>4.2862848000000007</v>
      </c>
      <c r="Y75" s="35" t="s">
        <v>23</v>
      </c>
      <c r="Z75" s="13" t="s">
        <v>166</v>
      </c>
    </row>
    <row r="76" spans="1:26" x14ac:dyDescent="0.2">
      <c r="A76" t="s">
        <v>68</v>
      </c>
      <c r="B76" t="s">
        <v>67</v>
      </c>
      <c r="C76" t="s">
        <v>102</v>
      </c>
      <c r="D76" t="s">
        <v>101</v>
      </c>
      <c r="E76">
        <v>54</v>
      </c>
      <c r="F76">
        <v>11.1</v>
      </c>
      <c r="G76" s="1">
        <v>1.205449054</v>
      </c>
      <c r="H76">
        <v>3</v>
      </c>
      <c r="I76">
        <v>148.5</v>
      </c>
      <c r="J76">
        <v>0.02</v>
      </c>
      <c r="K76" t="s">
        <v>23</v>
      </c>
      <c r="L76">
        <v>3</v>
      </c>
      <c r="M76">
        <v>6.0999999999999999E-2</v>
      </c>
      <c r="N76" s="13">
        <v>0.16800000000000001</v>
      </c>
      <c r="O76" s="13" t="s">
        <v>23</v>
      </c>
      <c r="P76" s="13">
        <v>0.13600000000000001</v>
      </c>
      <c r="Q76" s="35" t="s">
        <v>23</v>
      </c>
      <c r="R76" s="13" t="s">
        <v>23</v>
      </c>
      <c r="S76" s="13">
        <v>0.88</v>
      </c>
      <c r="T76" s="13">
        <v>8.0000000000000002E-3</v>
      </c>
      <c r="U76" s="13" t="s">
        <v>23</v>
      </c>
      <c r="V76" s="13">
        <v>0.04</v>
      </c>
      <c r="W76" s="13" t="s">
        <v>23</v>
      </c>
      <c r="X76" s="10">
        <f t="shared" si="10"/>
        <v>4.2862848000000007</v>
      </c>
      <c r="Y76" s="35" t="s">
        <v>23</v>
      </c>
      <c r="Z76" s="13" t="s">
        <v>172</v>
      </c>
    </row>
    <row r="77" spans="1:26" x14ac:dyDescent="0.2">
      <c r="A77" t="s">
        <v>68</v>
      </c>
      <c r="B77" t="s">
        <v>67</v>
      </c>
      <c r="C77" t="s">
        <v>102</v>
      </c>
      <c r="D77" t="s">
        <v>103</v>
      </c>
      <c r="E77">
        <v>69.5</v>
      </c>
      <c r="F77">
        <v>13.3</v>
      </c>
      <c r="G77" s="1">
        <v>1.5029055069999999</v>
      </c>
      <c r="H77">
        <v>5</v>
      </c>
      <c r="I77">
        <v>148.5</v>
      </c>
      <c r="J77">
        <v>3.4000000000000002E-2</v>
      </c>
      <c r="K77" t="s">
        <v>23</v>
      </c>
      <c r="L77">
        <v>5</v>
      </c>
      <c r="M77">
        <v>0.16800000000000001</v>
      </c>
      <c r="N77" s="13">
        <v>0.16800000000000001</v>
      </c>
      <c r="O77" s="13" t="s">
        <v>23</v>
      </c>
      <c r="P77" s="13">
        <v>0.13600000000000001</v>
      </c>
      <c r="Q77" s="35" t="s">
        <v>23</v>
      </c>
      <c r="R77" s="13" t="s">
        <v>23</v>
      </c>
      <c r="S77" s="13">
        <v>0.88</v>
      </c>
      <c r="T77" s="13">
        <v>8.0000000000000002E-3</v>
      </c>
      <c r="U77" s="13" t="s">
        <v>23</v>
      </c>
      <c r="V77" s="13">
        <v>0.04</v>
      </c>
      <c r="W77" s="13" t="s">
        <v>23</v>
      </c>
      <c r="X77" s="10">
        <f t="shared" si="10"/>
        <v>4.2862848000000007</v>
      </c>
      <c r="Y77" s="35" t="s">
        <v>23</v>
      </c>
      <c r="Z77" s="13" t="s">
        <v>172</v>
      </c>
    </row>
    <row r="78" spans="1:26" x14ac:dyDescent="0.2">
      <c r="A78" t="s">
        <v>50</v>
      </c>
      <c r="B78" t="s">
        <v>64</v>
      </c>
      <c r="C78" t="s">
        <v>65</v>
      </c>
      <c r="D78" t="s">
        <v>63</v>
      </c>
      <c r="E78">
        <v>200</v>
      </c>
      <c r="F78">
        <v>23.6</v>
      </c>
      <c r="G78" s="1">
        <v>3.785630201</v>
      </c>
      <c r="H78" t="s">
        <v>23</v>
      </c>
      <c r="I78" t="s">
        <v>23</v>
      </c>
      <c r="J78">
        <v>0.04</v>
      </c>
      <c r="K78" t="s">
        <v>23</v>
      </c>
      <c r="L78">
        <v>6.5</v>
      </c>
      <c r="M78">
        <v>0.26</v>
      </c>
      <c r="N78" s="13">
        <v>1.38</v>
      </c>
      <c r="O78" s="13">
        <v>0.78</v>
      </c>
      <c r="P78" s="13">
        <v>0.26</v>
      </c>
      <c r="Q78" s="35" t="s">
        <v>23</v>
      </c>
      <c r="R78" s="13">
        <v>0.53</v>
      </c>
      <c r="S78" s="13">
        <v>3.9E-2</v>
      </c>
      <c r="T78" s="13">
        <v>3.5999999999999997E-2</v>
      </c>
      <c r="U78" s="13" t="s">
        <v>23</v>
      </c>
      <c r="V78" s="13" t="s">
        <v>23</v>
      </c>
      <c r="W78" s="13">
        <v>7.5999999999999998E-2</v>
      </c>
      <c r="X78" s="10">
        <f>(35*S78+14.1*T78+15.1*W78)*P78</f>
        <v>0.78525200000000006</v>
      </c>
      <c r="Y78" s="35" t="s">
        <v>23</v>
      </c>
      <c r="Z78" s="13" t="s">
        <v>173</v>
      </c>
    </row>
    <row r="79" spans="1:26" x14ac:dyDescent="0.2">
      <c r="A79" t="s">
        <v>50</v>
      </c>
      <c r="B79" t="s">
        <v>64</v>
      </c>
      <c r="C79" t="s">
        <v>78</v>
      </c>
      <c r="D79" t="s">
        <v>92</v>
      </c>
      <c r="E79">
        <v>39</v>
      </c>
      <c r="F79">
        <v>8.3000000000000007</v>
      </c>
      <c r="G79" s="1">
        <v>0.90704089499999996</v>
      </c>
      <c r="H79" t="s">
        <v>23</v>
      </c>
      <c r="I79" t="s">
        <v>23</v>
      </c>
      <c r="J79">
        <v>0.05</v>
      </c>
      <c r="K79" t="s">
        <v>23</v>
      </c>
      <c r="L79">
        <v>3.3</v>
      </c>
      <c r="M79">
        <v>0.16500000000000001</v>
      </c>
      <c r="N79" s="13">
        <v>1.38</v>
      </c>
      <c r="O79" s="13">
        <v>0.78</v>
      </c>
      <c r="P79" s="13">
        <v>0.26</v>
      </c>
      <c r="Q79" s="35" t="s">
        <v>23</v>
      </c>
      <c r="R79" s="13">
        <v>0.53</v>
      </c>
      <c r="S79" s="13">
        <v>3.9E-2</v>
      </c>
      <c r="T79" s="13">
        <v>3.5999999999999997E-2</v>
      </c>
      <c r="U79" s="13" t="s">
        <v>23</v>
      </c>
      <c r="V79" s="13" t="s">
        <v>23</v>
      </c>
      <c r="W79" s="13">
        <v>7.5999999999999998E-2</v>
      </c>
      <c r="X79" s="10">
        <f>(35*S79+14.1*T79+15.1*W79)*P79</f>
        <v>0.78525200000000006</v>
      </c>
      <c r="Y79" s="35" t="s">
        <v>23</v>
      </c>
      <c r="Z79" s="13" t="s">
        <v>174</v>
      </c>
    </row>
    <row r="80" spans="1:26" x14ac:dyDescent="0.2">
      <c r="A80" t="s">
        <v>50</v>
      </c>
      <c r="B80" t="s">
        <v>64</v>
      </c>
      <c r="C80" t="s">
        <v>78</v>
      </c>
      <c r="D80" t="s">
        <v>95</v>
      </c>
      <c r="E80">
        <v>32.5</v>
      </c>
      <c r="F80">
        <v>8.9</v>
      </c>
      <c r="G80" s="1">
        <v>0.77343226300000001</v>
      </c>
      <c r="H80" t="s">
        <v>23</v>
      </c>
      <c r="I80" t="s">
        <v>23</v>
      </c>
      <c r="J80">
        <v>0.65</v>
      </c>
      <c r="K80" t="s">
        <v>23</v>
      </c>
      <c r="L80">
        <v>4</v>
      </c>
      <c r="M80">
        <v>2.6</v>
      </c>
      <c r="N80" s="13">
        <v>1.38</v>
      </c>
      <c r="O80" s="13">
        <v>0.78</v>
      </c>
      <c r="P80" s="13">
        <v>0.26</v>
      </c>
      <c r="Q80" s="35" t="s">
        <v>23</v>
      </c>
      <c r="R80" s="13">
        <v>0.53</v>
      </c>
      <c r="S80" s="13">
        <v>3.9E-2</v>
      </c>
      <c r="T80" s="13">
        <v>3.5999999999999997E-2</v>
      </c>
      <c r="U80" s="13" t="s">
        <v>23</v>
      </c>
      <c r="V80" s="13" t="s">
        <v>23</v>
      </c>
      <c r="W80" s="13">
        <v>7.5999999999999998E-2</v>
      </c>
      <c r="X80" s="10">
        <f>(35*S80+14.1*T80+15.1*W80)*P80</f>
        <v>0.78525200000000006</v>
      </c>
      <c r="Y80" s="35" t="s">
        <v>23</v>
      </c>
      <c r="Z80" s="13" t="s">
        <v>174</v>
      </c>
    </row>
    <row r="81" spans="1:26" x14ac:dyDescent="0.2">
      <c r="A81" t="s">
        <v>50</v>
      </c>
      <c r="B81" t="s">
        <v>64</v>
      </c>
      <c r="C81" t="s">
        <v>102</v>
      </c>
      <c r="D81" t="s">
        <v>101</v>
      </c>
      <c r="E81">
        <v>54</v>
      </c>
      <c r="F81">
        <v>11.1</v>
      </c>
      <c r="G81" s="1">
        <v>1.205449054</v>
      </c>
      <c r="H81" t="s">
        <v>23</v>
      </c>
      <c r="I81" t="s">
        <v>23</v>
      </c>
      <c r="J81">
        <v>0.13</v>
      </c>
      <c r="K81" t="s">
        <v>23</v>
      </c>
      <c r="L81">
        <v>4</v>
      </c>
      <c r="M81">
        <v>0.52</v>
      </c>
      <c r="N81" s="13">
        <v>1.38</v>
      </c>
      <c r="O81" s="13">
        <v>0.78</v>
      </c>
      <c r="P81" s="13">
        <v>0.26</v>
      </c>
      <c r="Q81" s="35" t="s">
        <v>23</v>
      </c>
      <c r="R81" s="13">
        <v>0.53</v>
      </c>
      <c r="S81" s="13">
        <v>3.9E-2</v>
      </c>
      <c r="T81" s="13">
        <v>3.5999999999999997E-2</v>
      </c>
      <c r="U81" s="13" t="s">
        <v>23</v>
      </c>
      <c r="V81" s="13" t="s">
        <v>23</v>
      </c>
      <c r="W81" s="13">
        <v>7.5999999999999998E-2</v>
      </c>
      <c r="X81" s="10">
        <f>(35*S81+14.1*T81+15.1*W81)*P81</f>
        <v>0.78525200000000006</v>
      </c>
      <c r="Y81" s="35" t="s">
        <v>23</v>
      </c>
      <c r="Z81" s="13" t="s">
        <v>174</v>
      </c>
    </row>
    <row r="82" spans="1:26" x14ac:dyDescent="0.2">
      <c r="A82" t="s">
        <v>50</v>
      </c>
      <c r="B82" t="s">
        <v>64</v>
      </c>
      <c r="C82" t="s">
        <v>102</v>
      </c>
      <c r="D82" t="s">
        <v>103</v>
      </c>
      <c r="E82">
        <v>69.5</v>
      </c>
      <c r="F82">
        <v>13.3</v>
      </c>
      <c r="G82" s="1">
        <v>1.5029055069999999</v>
      </c>
      <c r="H82" t="s">
        <v>23</v>
      </c>
      <c r="I82" t="s">
        <v>23</v>
      </c>
      <c r="J82">
        <v>0.27</v>
      </c>
      <c r="K82" t="s">
        <v>23</v>
      </c>
      <c r="L82">
        <v>3.1</v>
      </c>
      <c r="M82">
        <v>0.83699999999999997</v>
      </c>
      <c r="N82" s="13">
        <v>1.38</v>
      </c>
      <c r="O82" s="13">
        <v>0.78</v>
      </c>
      <c r="P82" s="13">
        <v>0.26</v>
      </c>
      <c r="Q82" s="35" t="s">
        <v>23</v>
      </c>
      <c r="R82" s="13">
        <v>0.53</v>
      </c>
      <c r="S82" s="13">
        <v>3.9E-2</v>
      </c>
      <c r="T82" s="13">
        <v>3.5999999999999997E-2</v>
      </c>
      <c r="U82" s="13" t="s">
        <v>23</v>
      </c>
      <c r="V82" s="13" t="s">
        <v>23</v>
      </c>
      <c r="W82" s="13">
        <v>7.5999999999999998E-2</v>
      </c>
      <c r="X82" s="10">
        <f>(35*S82+14.1*T82+15.1*W82)*P82</f>
        <v>0.78525200000000006</v>
      </c>
      <c r="Y82" s="35" t="s">
        <v>23</v>
      </c>
      <c r="Z82" s="13" t="s">
        <v>174</v>
      </c>
    </row>
    <row r="83" spans="1:26" x14ac:dyDescent="0.2">
      <c r="A83" t="s">
        <v>50</v>
      </c>
      <c r="B83" t="s">
        <v>69</v>
      </c>
      <c r="C83" t="s">
        <v>40</v>
      </c>
      <c r="D83" t="s">
        <v>66</v>
      </c>
      <c r="E83">
        <v>331</v>
      </c>
      <c r="F83">
        <v>30.7</v>
      </c>
      <c r="G83" s="1">
        <v>5.8798753819999998</v>
      </c>
      <c r="H83">
        <v>1</v>
      </c>
      <c r="I83">
        <v>60</v>
      </c>
      <c r="J83">
        <v>1.7000000000000001E-2</v>
      </c>
      <c r="K83">
        <v>2</v>
      </c>
      <c r="L83">
        <v>2</v>
      </c>
      <c r="M83">
        <v>3.3000000000000002E-2</v>
      </c>
      <c r="N83" s="38">
        <v>3.1</v>
      </c>
      <c r="O83" s="38">
        <v>4.109</v>
      </c>
      <c r="P83" s="38">
        <v>0.43099999999999999</v>
      </c>
      <c r="Q83" s="35">
        <v>8.4953281278594472E-2</v>
      </c>
      <c r="R83" s="13">
        <v>0.86</v>
      </c>
      <c r="S83" s="13">
        <v>2.8000000000000001E-2</v>
      </c>
      <c r="T83" s="13">
        <v>5.6000000000000001E-2</v>
      </c>
      <c r="U83" s="13">
        <v>0.88</v>
      </c>
      <c r="V83" s="13" t="s">
        <v>23</v>
      </c>
      <c r="W83" s="13" t="s">
        <v>23</v>
      </c>
      <c r="X83" s="10">
        <f>(35*S83+14.1*T83+15.1*U83)*P83</f>
        <v>6.4898256000000005</v>
      </c>
      <c r="Y83" s="37">
        <f>(35*S83+14.1*T83+15.1*U83)*Q83</f>
        <v>1.2791925281805643</v>
      </c>
      <c r="Z83" s="13" t="s">
        <v>175</v>
      </c>
    </row>
    <row r="84" spans="1:26" x14ac:dyDescent="0.2">
      <c r="A84" t="s">
        <v>50</v>
      </c>
      <c r="B84" t="s">
        <v>69</v>
      </c>
      <c r="C84" t="s">
        <v>78</v>
      </c>
      <c r="D84" t="s">
        <v>95</v>
      </c>
      <c r="E84">
        <v>32.5</v>
      </c>
      <c r="F84">
        <v>8.9</v>
      </c>
      <c r="G84" s="1">
        <v>0.77343226300000001</v>
      </c>
      <c r="H84">
        <v>6</v>
      </c>
      <c r="I84">
        <v>10</v>
      </c>
      <c r="J84">
        <v>0.6</v>
      </c>
      <c r="K84">
        <v>9</v>
      </c>
      <c r="L84">
        <v>1.5</v>
      </c>
      <c r="M84">
        <v>0.9</v>
      </c>
      <c r="N84" s="38">
        <v>3.1</v>
      </c>
      <c r="O84" s="38">
        <v>4.109</v>
      </c>
      <c r="P84" s="38">
        <v>0.43099999999999999</v>
      </c>
      <c r="Q84" s="35">
        <v>8.4953281278594472E-2</v>
      </c>
      <c r="R84" s="13">
        <v>0.86</v>
      </c>
      <c r="S84" s="13">
        <v>2.8000000000000001E-2</v>
      </c>
      <c r="T84" s="13">
        <v>5.6000000000000001E-2</v>
      </c>
      <c r="U84" s="13">
        <v>0.88</v>
      </c>
      <c r="V84" s="13" t="s">
        <v>23</v>
      </c>
      <c r="W84" s="13" t="s">
        <v>23</v>
      </c>
      <c r="X84" s="10">
        <f>(35*S84+14.1*T84+15.1*U84)*P84</f>
        <v>6.4898256000000005</v>
      </c>
      <c r="Y84" s="37">
        <f>(35*S84+14.1*T84+15.1*U84)*Q84</f>
        <v>1.2791925281805643</v>
      </c>
      <c r="Z84" s="13" t="s">
        <v>176</v>
      </c>
    </row>
    <row r="85" spans="1:26" x14ac:dyDescent="0.2">
      <c r="A85" t="s">
        <v>50</v>
      </c>
      <c r="B85" t="s">
        <v>69</v>
      </c>
      <c r="C85" t="s">
        <v>78</v>
      </c>
      <c r="D85" t="s">
        <v>95</v>
      </c>
      <c r="E85">
        <v>32.5</v>
      </c>
      <c r="F85">
        <v>8.9</v>
      </c>
      <c r="G85" s="1">
        <v>0.77343226300000001</v>
      </c>
      <c r="H85">
        <v>115</v>
      </c>
      <c r="I85">
        <v>116</v>
      </c>
      <c r="J85">
        <v>0.99099999999999999</v>
      </c>
      <c r="K85" t="s">
        <v>23</v>
      </c>
      <c r="L85">
        <v>1.53</v>
      </c>
      <c r="M85">
        <v>1.5169999999999999</v>
      </c>
      <c r="N85" s="38">
        <v>3.1</v>
      </c>
      <c r="O85" s="38">
        <v>4.109</v>
      </c>
      <c r="P85" s="38">
        <v>0.43099999999999999</v>
      </c>
      <c r="Q85" s="35">
        <v>8.4953281278594472E-2</v>
      </c>
      <c r="R85" s="13">
        <v>0.86</v>
      </c>
      <c r="S85" s="13">
        <v>2.8000000000000001E-2</v>
      </c>
      <c r="T85" s="13">
        <v>5.6000000000000001E-2</v>
      </c>
      <c r="U85" s="13">
        <v>0.88</v>
      </c>
      <c r="V85" s="13" t="s">
        <v>23</v>
      </c>
      <c r="W85" s="13" t="s">
        <v>23</v>
      </c>
      <c r="X85" s="10">
        <f>(35*S85+14.1*T85+15.1*U85)*P85</f>
        <v>6.4898256000000005</v>
      </c>
      <c r="Y85" s="37">
        <f>(35*S85+14.1*T85+15.1*U85)*Q85</f>
        <v>1.2791925281805643</v>
      </c>
      <c r="Z85" s="13" t="s">
        <v>177</v>
      </c>
    </row>
    <row r="86" spans="1:26" x14ac:dyDescent="0.2">
      <c r="A86" t="s">
        <v>50</v>
      </c>
      <c r="B86" t="s">
        <v>69</v>
      </c>
      <c r="C86" t="s">
        <v>78</v>
      </c>
      <c r="D86" t="s">
        <v>95</v>
      </c>
      <c r="E86">
        <v>32.5</v>
      </c>
      <c r="F86">
        <v>8.9</v>
      </c>
      <c r="G86" s="1">
        <v>0.77343226300000001</v>
      </c>
      <c r="H86">
        <v>213</v>
      </c>
      <c r="I86">
        <v>60</v>
      </c>
      <c r="J86">
        <v>3.55</v>
      </c>
      <c r="K86">
        <v>390</v>
      </c>
      <c r="L86">
        <v>1.83</v>
      </c>
      <c r="M86">
        <v>6.5</v>
      </c>
      <c r="N86" s="38">
        <v>3.1</v>
      </c>
      <c r="O86" s="38">
        <v>4.109</v>
      </c>
      <c r="P86" s="38">
        <v>0.43099999999999999</v>
      </c>
      <c r="Q86" s="35">
        <v>8.4953281278594472E-2</v>
      </c>
      <c r="R86" s="13">
        <v>0.86</v>
      </c>
      <c r="S86" s="13">
        <v>2.8000000000000001E-2</v>
      </c>
      <c r="T86" s="13">
        <v>5.6000000000000001E-2</v>
      </c>
      <c r="U86" s="13">
        <v>0.88</v>
      </c>
      <c r="V86" s="13" t="s">
        <v>23</v>
      </c>
      <c r="W86" s="13" t="s">
        <v>23</v>
      </c>
      <c r="X86" s="10">
        <f>(35*S86+14.1*T86+15.1*U86)*P86</f>
        <v>6.4898256000000005</v>
      </c>
      <c r="Y86" s="37">
        <f>(35*S86+14.1*T86+15.1*U86)*Q86</f>
        <v>1.2791925281805643</v>
      </c>
      <c r="Z86" s="13" t="s">
        <v>178</v>
      </c>
    </row>
    <row r="87" spans="1:26" x14ac:dyDescent="0.2">
      <c r="A87" t="s">
        <v>50</v>
      </c>
      <c r="B87" t="s">
        <v>69</v>
      </c>
      <c r="C87" t="s">
        <v>102</v>
      </c>
      <c r="D87" t="s">
        <v>103</v>
      </c>
      <c r="E87">
        <v>69.5</v>
      </c>
      <c r="F87">
        <v>13.3</v>
      </c>
      <c r="G87" s="1">
        <v>1.5029055069999999</v>
      </c>
      <c r="H87">
        <v>6</v>
      </c>
      <c r="I87">
        <v>60</v>
      </c>
      <c r="J87">
        <v>0.1</v>
      </c>
      <c r="K87">
        <v>6</v>
      </c>
      <c r="L87">
        <v>1</v>
      </c>
      <c r="M87">
        <v>0.1</v>
      </c>
      <c r="N87" s="38">
        <v>3.1</v>
      </c>
      <c r="O87" s="38">
        <v>4.109</v>
      </c>
      <c r="P87" s="38">
        <v>0.43099999999999999</v>
      </c>
      <c r="Q87" s="35">
        <v>8.4953281278594472E-2</v>
      </c>
      <c r="R87" s="13">
        <v>0.86</v>
      </c>
      <c r="S87" s="13">
        <v>2.8000000000000001E-2</v>
      </c>
      <c r="T87" s="13">
        <v>5.6000000000000001E-2</v>
      </c>
      <c r="U87" s="13">
        <v>0.88</v>
      </c>
      <c r="V87" s="13" t="s">
        <v>23</v>
      </c>
      <c r="W87" s="13" t="s">
        <v>23</v>
      </c>
      <c r="X87" s="10">
        <f>(35*S87+14.1*T87+15.1*U87)*P87</f>
        <v>6.4898256000000005</v>
      </c>
      <c r="Y87" s="37">
        <f>(35*S87+14.1*T87+15.1*U87)*Q87</f>
        <v>1.2791925281805643</v>
      </c>
      <c r="Z87" s="13" t="s">
        <v>178</v>
      </c>
    </row>
    <row r="88" spans="1:26" x14ac:dyDescent="0.2">
      <c r="A88" t="s">
        <v>32</v>
      </c>
      <c r="B88" t="s">
        <v>31</v>
      </c>
      <c r="C88" t="s">
        <v>24</v>
      </c>
      <c r="D88" t="s">
        <v>21</v>
      </c>
      <c r="E88">
        <v>1250</v>
      </c>
      <c r="F88">
        <v>19.100000000000001</v>
      </c>
      <c r="G88" s="1">
        <v>18.781880900000001</v>
      </c>
      <c r="H88">
        <v>3</v>
      </c>
      <c r="I88">
        <v>750</v>
      </c>
      <c r="J88">
        <v>4.0000000000000001E-3</v>
      </c>
      <c r="K88" t="s">
        <v>23</v>
      </c>
      <c r="L88" s="46">
        <v>41.98</v>
      </c>
      <c r="M88">
        <v>0.16800000000000001</v>
      </c>
      <c r="N88" s="13">
        <v>1.421</v>
      </c>
      <c r="O88" s="13">
        <v>0.46</v>
      </c>
      <c r="P88" s="13">
        <v>0.32300000000000001</v>
      </c>
      <c r="Q88" s="35">
        <v>7.1800000000000003E-2</v>
      </c>
      <c r="R88" s="13">
        <v>0.68</v>
      </c>
      <c r="S88" s="13">
        <v>0.13600000000000001</v>
      </c>
      <c r="T88" s="13">
        <v>5.0999999999999997E-2</v>
      </c>
      <c r="U88" s="13" t="s">
        <v>23</v>
      </c>
      <c r="V88" s="13">
        <v>0.69899999999999995</v>
      </c>
      <c r="W88" s="13">
        <v>0.186</v>
      </c>
      <c r="X88" s="10">
        <f t="shared" ref="X88:X119" si="13">(35*S88+14.1*T88+15.1*V88)*P88</f>
        <v>5.1789819999999995</v>
      </c>
      <c r="Y88" s="37">
        <f t="shared" ref="Y88:Y119" si="14">(35*S88+14.1*T88+15.1*V88)*Q88</f>
        <v>1.1512412000000001</v>
      </c>
      <c r="Z88" s="13" t="s">
        <v>161</v>
      </c>
    </row>
    <row r="89" spans="1:26" x14ac:dyDescent="0.2">
      <c r="A89" t="s">
        <v>32</v>
      </c>
      <c r="B89" t="s">
        <v>31</v>
      </c>
      <c r="C89" t="s">
        <v>24</v>
      </c>
      <c r="D89" t="s">
        <v>21</v>
      </c>
      <c r="E89">
        <v>1250</v>
      </c>
      <c r="F89">
        <v>19.100000000000001</v>
      </c>
      <c r="G89" s="1">
        <v>18.781880900000001</v>
      </c>
      <c r="H89">
        <v>7</v>
      </c>
      <c r="I89" t="s">
        <v>23</v>
      </c>
      <c r="J89" t="s">
        <v>23</v>
      </c>
      <c r="K89" t="s">
        <v>23</v>
      </c>
      <c r="L89" s="46">
        <v>41.98</v>
      </c>
      <c r="M89" t="s">
        <v>23</v>
      </c>
      <c r="N89" s="13">
        <v>1.421</v>
      </c>
      <c r="O89" s="13">
        <v>0.46</v>
      </c>
      <c r="P89" s="13">
        <v>0.32300000000000001</v>
      </c>
      <c r="Q89" s="35">
        <v>7.1800000000000003E-2</v>
      </c>
      <c r="R89" s="13">
        <v>0.68</v>
      </c>
      <c r="S89" s="13">
        <v>0.13600000000000001</v>
      </c>
      <c r="T89" s="13">
        <v>5.0999999999999997E-2</v>
      </c>
      <c r="U89" s="13" t="s">
        <v>23</v>
      </c>
      <c r="V89" s="13">
        <v>0.69899999999999995</v>
      </c>
      <c r="W89" s="13">
        <v>0.186</v>
      </c>
      <c r="X89" s="10">
        <f t="shared" si="13"/>
        <v>5.1789819999999995</v>
      </c>
      <c r="Y89" s="37">
        <f t="shared" si="14"/>
        <v>1.1512412000000001</v>
      </c>
      <c r="Z89" s="13" t="s">
        <v>179</v>
      </c>
    </row>
    <row r="90" spans="1:26" x14ac:dyDescent="0.2">
      <c r="A90" t="s">
        <v>32</v>
      </c>
      <c r="B90" t="s">
        <v>31</v>
      </c>
      <c r="C90" t="s">
        <v>24</v>
      </c>
      <c r="D90" t="s">
        <v>21</v>
      </c>
      <c r="E90">
        <v>1250</v>
      </c>
      <c r="F90">
        <v>19.100000000000001</v>
      </c>
      <c r="G90" s="1">
        <v>18.781880900000001</v>
      </c>
      <c r="H90">
        <v>3</v>
      </c>
      <c r="I90" t="s">
        <v>23</v>
      </c>
      <c r="J90" t="s">
        <v>23</v>
      </c>
      <c r="K90" t="s">
        <v>23</v>
      </c>
      <c r="L90" s="46">
        <v>41.98</v>
      </c>
      <c r="M90" t="s">
        <v>23</v>
      </c>
      <c r="N90" s="13">
        <v>1.421</v>
      </c>
      <c r="O90" s="13">
        <v>0.46</v>
      </c>
      <c r="P90" s="13">
        <v>0.32300000000000001</v>
      </c>
      <c r="Q90" s="35">
        <v>7.1800000000000003E-2</v>
      </c>
      <c r="R90" s="13">
        <v>0.68</v>
      </c>
      <c r="S90" s="13">
        <v>0.13600000000000001</v>
      </c>
      <c r="T90" s="13">
        <v>5.0999999999999997E-2</v>
      </c>
      <c r="U90" s="13" t="s">
        <v>23</v>
      </c>
      <c r="V90" s="13">
        <v>0.69899999999999995</v>
      </c>
      <c r="W90" s="13">
        <v>0.186</v>
      </c>
      <c r="X90" s="10">
        <f t="shared" si="13"/>
        <v>5.1789819999999995</v>
      </c>
      <c r="Y90" s="37">
        <f t="shared" si="14"/>
        <v>1.1512412000000001</v>
      </c>
      <c r="Z90" s="13" t="s">
        <v>162</v>
      </c>
    </row>
    <row r="91" spans="1:26" x14ac:dyDescent="0.2">
      <c r="A91" t="s">
        <v>32</v>
      </c>
      <c r="B91" t="s">
        <v>31</v>
      </c>
      <c r="C91" t="s">
        <v>24</v>
      </c>
      <c r="D91" t="s">
        <v>21</v>
      </c>
      <c r="E91">
        <v>1250</v>
      </c>
      <c r="F91">
        <v>19.100000000000001</v>
      </c>
      <c r="G91" s="1">
        <v>18.781880900000001</v>
      </c>
      <c r="H91">
        <v>7</v>
      </c>
      <c r="I91">
        <v>276</v>
      </c>
      <c r="J91">
        <v>2.3E-2</v>
      </c>
      <c r="K91">
        <v>76</v>
      </c>
      <c r="L91" s="1">
        <v>10.86</v>
      </c>
      <c r="M91">
        <v>0.24399999999999999</v>
      </c>
      <c r="N91" s="13">
        <v>1.421</v>
      </c>
      <c r="O91" s="13">
        <v>0.46</v>
      </c>
      <c r="P91" s="13">
        <v>0.32300000000000001</v>
      </c>
      <c r="Q91" s="35">
        <v>7.1800000000000003E-2</v>
      </c>
      <c r="R91" s="13">
        <v>0.68</v>
      </c>
      <c r="S91" s="13">
        <v>0.13600000000000001</v>
      </c>
      <c r="T91" s="13">
        <v>5.0999999999999997E-2</v>
      </c>
      <c r="U91" s="13" t="s">
        <v>23</v>
      </c>
      <c r="V91" s="13">
        <v>0.69899999999999995</v>
      </c>
      <c r="W91" s="13">
        <v>0.186</v>
      </c>
      <c r="X91" s="10">
        <f t="shared" si="13"/>
        <v>5.1789819999999995</v>
      </c>
      <c r="Y91" s="37">
        <f t="shared" si="14"/>
        <v>1.1512412000000001</v>
      </c>
      <c r="Z91" s="13" t="s">
        <v>180</v>
      </c>
    </row>
    <row r="92" spans="1:26" x14ac:dyDescent="0.2">
      <c r="A92" t="s">
        <v>32</v>
      </c>
      <c r="B92" t="s">
        <v>31</v>
      </c>
      <c r="C92" t="s">
        <v>24</v>
      </c>
      <c r="D92" t="s">
        <v>21</v>
      </c>
      <c r="E92">
        <v>1250</v>
      </c>
      <c r="F92">
        <v>19.100000000000001</v>
      </c>
      <c r="G92" s="1">
        <v>18.781880900000001</v>
      </c>
      <c r="H92" t="s">
        <v>23</v>
      </c>
      <c r="I92" t="s">
        <v>23</v>
      </c>
      <c r="J92">
        <v>1.7999999999999999E-2</v>
      </c>
      <c r="K92" t="s">
        <v>23</v>
      </c>
      <c r="L92" s="1">
        <v>30.09</v>
      </c>
      <c r="M92">
        <v>0.54200000000000004</v>
      </c>
      <c r="N92" s="13">
        <v>1.421</v>
      </c>
      <c r="O92" s="13">
        <v>0.46</v>
      </c>
      <c r="P92" s="13">
        <v>0.32300000000000001</v>
      </c>
      <c r="Q92" s="35">
        <v>7.1800000000000003E-2</v>
      </c>
      <c r="R92" s="13">
        <v>0.68</v>
      </c>
      <c r="S92" s="13">
        <v>0.13600000000000001</v>
      </c>
      <c r="T92" s="13">
        <v>5.0999999999999997E-2</v>
      </c>
      <c r="U92" s="13" t="s">
        <v>23</v>
      </c>
      <c r="V92" s="13">
        <v>0.69899999999999995</v>
      </c>
      <c r="W92" s="13">
        <v>0.186</v>
      </c>
      <c r="X92" s="10">
        <f t="shared" si="13"/>
        <v>5.1789819999999995</v>
      </c>
      <c r="Y92" s="37">
        <f t="shared" si="14"/>
        <v>1.1512412000000001</v>
      </c>
      <c r="Z92" s="13" t="s">
        <v>181</v>
      </c>
    </row>
    <row r="93" spans="1:26" x14ac:dyDescent="0.2">
      <c r="A93" t="s">
        <v>32</v>
      </c>
      <c r="B93" t="s">
        <v>31</v>
      </c>
      <c r="C93" t="s">
        <v>24</v>
      </c>
      <c r="D93" t="s">
        <v>21</v>
      </c>
      <c r="E93">
        <v>1250</v>
      </c>
      <c r="F93">
        <v>19.100000000000001</v>
      </c>
      <c r="G93" s="1">
        <v>18.781880900000001</v>
      </c>
      <c r="H93">
        <v>3</v>
      </c>
      <c r="I93">
        <v>330</v>
      </c>
      <c r="J93">
        <v>1.7999999999999999E-2</v>
      </c>
      <c r="K93" t="s">
        <v>23</v>
      </c>
      <c r="L93" s="1">
        <v>85</v>
      </c>
      <c r="M93">
        <v>1.5449999999999999</v>
      </c>
      <c r="N93" s="13">
        <v>1.421</v>
      </c>
      <c r="O93" s="13">
        <v>0.46</v>
      </c>
      <c r="P93" s="13">
        <v>0.32300000000000001</v>
      </c>
      <c r="Q93" s="35">
        <v>7.1800000000000003E-2</v>
      </c>
      <c r="R93" s="13">
        <v>0.68</v>
      </c>
      <c r="S93" s="13">
        <v>0.13600000000000001</v>
      </c>
      <c r="T93" s="13">
        <v>5.0999999999999997E-2</v>
      </c>
      <c r="U93" s="13" t="s">
        <v>23</v>
      </c>
      <c r="V93" s="13">
        <v>0.69899999999999995</v>
      </c>
      <c r="W93" s="13">
        <v>0.186</v>
      </c>
      <c r="X93" s="10">
        <f t="shared" si="13"/>
        <v>5.1789819999999995</v>
      </c>
      <c r="Y93" s="37">
        <f t="shared" si="14"/>
        <v>1.1512412000000001</v>
      </c>
      <c r="Z93" s="13" t="s">
        <v>161</v>
      </c>
    </row>
    <row r="94" spans="1:26" x14ac:dyDescent="0.2">
      <c r="A94" t="s">
        <v>32</v>
      </c>
      <c r="B94" t="s">
        <v>31</v>
      </c>
      <c r="C94" t="s">
        <v>40</v>
      </c>
      <c r="D94" t="s">
        <v>38</v>
      </c>
      <c r="E94">
        <v>146</v>
      </c>
      <c r="F94">
        <v>23.6</v>
      </c>
      <c r="G94" s="1">
        <v>2.8752927229999998</v>
      </c>
      <c r="H94">
        <v>6</v>
      </c>
      <c r="I94">
        <v>750</v>
      </c>
      <c r="J94">
        <v>8.0000000000000002E-3</v>
      </c>
      <c r="K94" t="s">
        <v>23</v>
      </c>
      <c r="L94" s="45">
        <v>6.3</v>
      </c>
      <c r="M94">
        <v>0.05</v>
      </c>
      <c r="N94" s="13">
        <v>1.421</v>
      </c>
      <c r="O94" s="13">
        <v>0.46</v>
      </c>
      <c r="P94" s="13">
        <v>0.32300000000000001</v>
      </c>
      <c r="Q94" s="35">
        <v>7.1800000000000003E-2</v>
      </c>
      <c r="R94" s="13">
        <v>0.68</v>
      </c>
      <c r="S94" s="13">
        <v>0.13600000000000001</v>
      </c>
      <c r="T94" s="13">
        <v>5.0999999999999997E-2</v>
      </c>
      <c r="U94" s="13" t="s">
        <v>23</v>
      </c>
      <c r="V94" s="13">
        <v>0.69899999999999995</v>
      </c>
      <c r="W94" s="13">
        <v>0.186</v>
      </c>
      <c r="X94" s="10">
        <f t="shared" si="13"/>
        <v>5.1789819999999995</v>
      </c>
      <c r="Y94" s="37">
        <f t="shared" si="14"/>
        <v>1.1512412000000001</v>
      </c>
      <c r="Z94" s="13" t="s">
        <v>161</v>
      </c>
    </row>
    <row r="95" spans="1:26" x14ac:dyDescent="0.2">
      <c r="A95" t="s">
        <v>32</v>
      </c>
      <c r="B95" t="s">
        <v>31</v>
      </c>
      <c r="C95" t="s">
        <v>40</v>
      </c>
      <c r="D95" t="s">
        <v>38</v>
      </c>
      <c r="E95">
        <v>146</v>
      </c>
      <c r="F95">
        <v>23.6</v>
      </c>
      <c r="G95" s="1">
        <v>2.8752927229999998</v>
      </c>
      <c r="H95" t="s">
        <v>23</v>
      </c>
      <c r="I95" t="s">
        <v>23</v>
      </c>
      <c r="J95">
        <v>4.4999999999999998E-2</v>
      </c>
      <c r="K95" t="s">
        <v>23</v>
      </c>
      <c r="L95">
        <v>3.6</v>
      </c>
      <c r="M95">
        <v>0.16200000000000001</v>
      </c>
      <c r="N95" s="13">
        <v>1.421</v>
      </c>
      <c r="O95" s="13">
        <v>0.46</v>
      </c>
      <c r="P95" s="13">
        <v>0.32300000000000001</v>
      </c>
      <c r="Q95" s="35">
        <v>7.1800000000000003E-2</v>
      </c>
      <c r="R95" s="13">
        <v>0.68</v>
      </c>
      <c r="S95" s="13">
        <v>0.13600000000000001</v>
      </c>
      <c r="T95" s="13">
        <v>5.0999999999999997E-2</v>
      </c>
      <c r="U95" s="13" t="s">
        <v>23</v>
      </c>
      <c r="V95" s="13">
        <v>0.69899999999999995</v>
      </c>
      <c r="W95" s="13">
        <v>0.186</v>
      </c>
      <c r="X95" s="10">
        <f t="shared" si="13"/>
        <v>5.1789819999999995</v>
      </c>
      <c r="Y95" s="37">
        <f t="shared" si="14"/>
        <v>1.1512412000000001</v>
      </c>
      <c r="Z95" s="13" t="s">
        <v>181</v>
      </c>
    </row>
    <row r="96" spans="1:26" x14ac:dyDescent="0.2">
      <c r="A96" t="s">
        <v>32</v>
      </c>
      <c r="B96" t="s">
        <v>31</v>
      </c>
      <c r="C96" t="s">
        <v>40</v>
      </c>
      <c r="D96" t="s">
        <v>38</v>
      </c>
      <c r="E96">
        <v>146</v>
      </c>
      <c r="F96">
        <v>23.6</v>
      </c>
      <c r="G96" s="1">
        <v>2.8752927229999998</v>
      </c>
      <c r="H96">
        <v>6</v>
      </c>
      <c r="I96">
        <v>330</v>
      </c>
      <c r="J96">
        <v>5.5E-2</v>
      </c>
      <c r="K96" t="s">
        <v>23</v>
      </c>
      <c r="L96">
        <v>9</v>
      </c>
      <c r="M96">
        <v>0.49099999999999999</v>
      </c>
      <c r="N96" s="13">
        <v>1.421</v>
      </c>
      <c r="O96" s="13">
        <v>0.46</v>
      </c>
      <c r="P96" s="13">
        <v>0.32300000000000001</v>
      </c>
      <c r="Q96" s="35">
        <v>7.1800000000000003E-2</v>
      </c>
      <c r="R96" s="13">
        <v>0.68</v>
      </c>
      <c r="S96" s="13">
        <v>0.13600000000000001</v>
      </c>
      <c r="T96" s="13">
        <v>5.0999999999999997E-2</v>
      </c>
      <c r="U96" s="13" t="s">
        <v>23</v>
      </c>
      <c r="V96" s="13">
        <v>0.69899999999999995</v>
      </c>
      <c r="W96" s="13">
        <v>0.186</v>
      </c>
      <c r="X96" s="10">
        <f t="shared" si="13"/>
        <v>5.1789819999999995</v>
      </c>
      <c r="Y96" s="37">
        <f t="shared" si="14"/>
        <v>1.1512412000000001</v>
      </c>
      <c r="Z96" s="13" t="s">
        <v>161</v>
      </c>
    </row>
    <row r="97" spans="1:26" x14ac:dyDescent="0.2">
      <c r="A97" t="s">
        <v>32</v>
      </c>
      <c r="B97" t="s">
        <v>31</v>
      </c>
      <c r="C97" t="s">
        <v>24</v>
      </c>
      <c r="D97" t="s">
        <v>62</v>
      </c>
      <c r="E97">
        <v>1770</v>
      </c>
      <c r="F97">
        <v>22.3</v>
      </c>
      <c r="G97" s="1">
        <v>25.45474201</v>
      </c>
      <c r="H97">
        <v>3</v>
      </c>
      <c r="I97">
        <v>750</v>
      </c>
      <c r="J97">
        <v>4.0000000000000001E-3</v>
      </c>
      <c r="K97" t="s">
        <v>23</v>
      </c>
      <c r="L97" s="45">
        <v>8.9700000000000006</v>
      </c>
      <c r="M97">
        <v>3.5999999999999997E-2</v>
      </c>
      <c r="N97" s="13">
        <v>1.421</v>
      </c>
      <c r="O97" s="13">
        <v>0.46</v>
      </c>
      <c r="P97" s="13">
        <v>0.32300000000000001</v>
      </c>
      <c r="Q97" s="35">
        <v>7.1800000000000003E-2</v>
      </c>
      <c r="R97" s="13">
        <v>0.68</v>
      </c>
      <c r="S97" s="13">
        <v>0.13600000000000001</v>
      </c>
      <c r="T97" s="13">
        <v>5.0999999999999997E-2</v>
      </c>
      <c r="U97" s="13" t="s">
        <v>23</v>
      </c>
      <c r="V97" s="13">
        <v>0.69899999999999995</v>
      </c>
      <c r="W97" s="13">
        <v>0.186</v>
      </c>
      <c r="X97" s="10">
        <f t="shared" si="13"/>
        <v>5.1789819999999995</v>
      </c>
      <c r="Y97" s="37">
        <f t="shared" si="14"/>
        <v>1.1512412000000001</v>
      </c>
      <c r="Z97" s="13" t="s">
        <v>161</v>
      </c>
    </row>
    <row r="98" spans="1:26" x14ac:dyDescent="0.2">
      <c r="A98" t="s">
        <v>32</v>
      </c>
      <c r="B98" t="s">
        <v>31</v>
      </c>
      <c r="C98" t="s">
        <v>24</v>
      </c>
      <c r="D98" t="s">
        <v>62</v>
      </c>
      <c r="E98">
        <v>1770</v>
      </c>
      <c r="F98">
        <v>22.3</v>
      </c>
      <c r="G98" s="1">
        <v>25.45474201</v>
      </c>
      <c r="H98">
        <v>2</v>
      </c>
      <c r="I98">
        <v>250</v>
      </c>
      <c r="J98">
        <v>8.0000000000000002E-3</v>
      </c>
      <c r="K98" t="s">
        <v>23</v>
      </c>
      <c r="L98" s="45">
        <v>8.9700000000000006</v>
      </c>
      <c r="M98">
        <v>7.1999999999999995E-2</v>
      </c>
      <c r="N98" s="13">
        <v>1.421</v>
      </c>
      <c r="O98" s="13">
        <v>0.46</v>
      </c>
      <c r="P98" s="13">
        <v>0.32300000000000001</v>
      </c>
      <c r="Q98" s="35">
        <v>7.1800000000000003E-2</v>
      </c>
      <c r="R98" s="13">
        <v>0.68</v>
      </c>
      <c r="S98" s="13">
        <v>0.13600000000000001</v>
      </c>
      <c r="T98" s="13">
        <v>5.0999999999999997E-2</v>
      </c>
      <c r="U98" s="13" t="s">
        <v>23</v>
      </c>
      <c r="V98" s="13">
        <v>0.69899999999999995</v>
      </c>
      <c r="W98" s="13">
        <v>0.186</v>
      </c>
      <c r="X98" s="10">
        <f t="shared" si="13"/>
        <v>5.1789819999999995</v>
      </c>
      <c r="Y98" s="37">
        <f t="shared" si="14"/>
        <v>1.1512412000000001</v>
      </c>
      <c r="Z98" s="13" t="s">
        <v>163</v>
      </c>
    </row>
    <row r="99" spans="1:26" x14ac:dyDescent="0.2">
      <c r="A99" t="s">
        <v>32</v>
      </c>
      <c r="B99" t="s">
        <v>31</v>
      </c>
      <c r="C99" t="s">
        <v>24</v>
      </c>
      <c r="D99" t="s">
        <v>62</v>
      </c>
      <c r="E99">
        <v>1770</v>
      </c>
      <c r="F99">
        <v>22.3</v>
      </c>
      <c r="G99" s="1">
        <v>25.45474201</v>
      </c>
      <c r="H99">
        <v>2</v>
      </c>
      <c r="I99" t="s">
        <v>23</v>
      </c>
      <c r="J99" t="s">
        <v>23</v>
      </c>
      <c r="K99" t="s">
        <v>23</v>
      </c>
      <c r="L99" s="45">
        <v>8.9700000000000006</v>
      </c>
      <c r="M99" t="s">
        <v>23</v>
      </c>
      <c r="N99" s="13">
        <v>1.421</v>
      </c>
      <c r="O99" s="13">
        <v>0.46</v>
      </c>
      <c r="P99" s="13">
        <v>0.32300000000000001</v>
      </c>
      <c r="Q99" s="35">
        <v>7.1800000000000003E-2</v>
      </c>
      <c r="R99" s="13">
        <v>0.68</v>
      </c>
      <c r="S99" s="13">
        <v>0.13600000000000001</v>
      </c>
      <c r="T99" s="13">
        <v>5.0999999999999997E-2</v>
      </c>
      <c r="U99" s="13" t="s">
        <v>23</v>
      </c>
      <c r="V99" s="13">
        <v>0.69899999999999995</v>
      </c>
      <c r="W99" s="13">
        <v>0.186</v>
      </c>
      <c r="X99" s="10">
        <f t="shared" si="13"/>
        <v>5.1789819999999995</v>
      </c>
      <c r="Y99" s="37">
        <f t="shared" si="14"/>
        <v>1.1512412000000001</v>
      </c>
      <c r="Z99" s="13" t="s">
        <v>179</v>
      </c>
    </row>
    <row r="100" spans="1:26" x14ac:dyDescent="0.2">
      <c r="A100" t="s">
        <v>32</v>
      </c>
      <c r="B100" t="s">
        <v>31</v>
      </c>
      <c r="C100" t="s">
        <v>24</v>
      </c>
      <c r="D100" t="s">
        <v>62</v>
      </c>
      <c r="E100">
        <v>1770</v>
      </c>
      <c r="F100">
        <v>22.3</v>
      </c>
      <c r="G100" s="1">
        <v>25.45474201</v>
      </c>
      <c r="H100">
        <v>1</v>
      </c>
      <c r="I100">
        <v>324</v>
      </c>
      <c r="J100">
        <v>3.0000000000000001E-3</v>
      </c>
      <c r="K100">
        <v>10</v>
      </c>
      <c r="L100">
        <v>10</v>
      </c>
      <c r="M100">
        <v>3.1E-2</v>
      </c>
      <c r="N100" s="13">
        <v>1.421</v>
      </c>
      <c r="O100" s="13">
        <v>0.46</v>
      </c>
      <c r="P100" s="13">
        <v>0.32300000000000001</v>
      </c>
      <c r="Q100" s="35">
        <v>7.1800000000000003E-2</v>
      </c>
      <c r="R100" s="13">
        <v>0.68</v>
      </c>
      <c r="S100" s="13">
        <v>0.13600000000000001</v>
      </c>
      <c r="T100" s="13">
        <v>5.0999999999999997E-2</v>
      </c>
      <c r="U100" s="13" t="s">
        <v>23</v>
      </c>
      <c r="V100" s="13">
        <v>0.69899999999999995</v>
      </c>
      <c r="W100" s="13">
        <v>0.186</v>
      </c>
      <c r="X100" s="10">
        <f t="shared" si="13"/>
        <v>5.1789819999999995</v>
      </c>
      <c r="Y100" s="37">
        <f t="shared" si="14"/>
        <v>1.1512412000000001</v>
      </c>
      <c r="Z100" s="13" t="s">
        <v>182</v>
      </c>
    </row>
    <row r="101" spans="1:26" x14ac:dyDescent="0.2">
      <c r="A101" t="s">
        <v>32</v>
      </c>
      <c r="B101" t="s">
        <v>31</v>
      </c>
      <c r="C101" t="s">
        <v>24</v>
      </c>
      <c r="D101" t="s">
        <v>62</v>
      </c>
      <c r="E101">
        <v>1770</v>
      </c>
      <c r="F101">
        <v>22.3</v>
      </c>
      <c r="G101" s="1">
        <v>25.45474201</v>
      </c>
      <c r="H101" t="s">
        <v>23</v>
      </c>
      <c r="I101" t="s">
        <v>23</v>
      </c>
      <c r="J101">
        <v>1.2E-2</v>
      </c>
      <c r="K101" t="s">
        <v>23</v>
      </c>
      <c r="L101">
        <v>8.91</v>
      </c>
      <c r="M101">
        <v>0.107</v>
      </c>
      <c r="N101" s="13">
        <v>1.421</v>
      </c>
      <c r="O101" s="13">
        <v>0.46</v>
      </c>
      <c r="P101" s="13">
        <v>0.32300000000000001</v>
      </c>
      <c r="Q101" s="35">
        <v>7.1800000000000003E-2</v>
      </c>
      <c r="R101" s="13">
        <v>0.68</v>
      </c>
      <c r="S101" s="13">
        <v>0.13600000000000001</v>
      </c>
      <c r="T101" s="13">
        <v>5.0999999999999997E-2</v>
      </c>
      <c r="U101" s="13" t="s">
        <v>23</v>
      </c>
      <c r="V101" s="13">
        <v>0.69899999999999995</v>
      </c>
      <c r="W101" s="13">
        <v>0.186</v>
      </c>
      <c r="X101" s="10">
        <f t="shared" si="13"/>
        <v>5.1789819999999995</v>
      </c>
      <c r="Y101" s="37">
        <f t="shared" si="14"/>
        <v>1.1512412000000001</v>
      </c>
      <c r="Z101" s="13" t="s">
        <v>181</v>
      </c>
    </row>
    <row r="102" spans="1:26" x14ac:dyDescent="0.2">
      <c r="A102" t="s">
        <v>32</v>
      </c>
      <c r="B102" t="s">
        <v>31</v>
      </c>
      <c r="C102" t="s">
        <v>24</v>
      </c>
      <c r="D102" t="s">
        <v>62</v>
      </c>
      <c r="E102">
        <v>1770</v>
      </c>
      <c r="F102">
        <v>22.3</v>
      </c>
      <c r="G102" s="1">
        <v>25.45474201</v>
      </c>
      <c r="H102">
        <v>3</v>
      </c>
      <c r="I102">
        <v>330</v>
      </c>
      <c r="J102">
        <v>1.7999999999999999E-2</v>
      </c>
      <c r="K102" t="s">
        <v>23</v>
      </c>
      <c r="L102">
        <v>8</v>
      </c>
      <c r="M102">
        <v>0.14499999999999999</v>
      </c>
      <c r="N102" s="13">
        <v>1.421</v>
      </c>
      <c r="O102" s="13">
        <v>0.46</v>
      </c>
      <c r="P102" s="13">
        <v>0.32300000000000001</v>
      </c>
      <c r="Q102" s="35">
        <v>7.1800000000000003E-2</v>
      </c>
      <c r="R102" s="13">
        <v>0.68</v>
      </c>
      <c r="S102" s="13">
        <v>0.13600000000000001</v>
      </c>
      <c r="T102" s="13">
        <v>5.0999999999999997E-2</v>
      </c>
      <c r="U102" s="13" t="s">
        <v>23</v>
      </c>
      <c r="V102" s="13">
        <v>0.69899999999999995</v>
      </c>
      <c r="W102" s="13">
        <v>0.186</v>
      </c>
      <c r="X102" s="10">
        <f t="shared" si="13"/>
        <v>5.1789819999999995</v>
      </c>
      <c r="Y102" s="37">
        <f t="shared" si="14"/>
        <v>1.1512412000000001</v>
      </c>
      <c r="Z102" s="13" t="s">
        <v>183</v>
      </c>
    </row>
    <row r="103" spans="1:26" x14ac:dyDescent="0.2">
      <c r="A103" t="s">
        <v>32</v>
      </c>
      <c r="B103" t="s">
        <v>31</v>
      </c>
      <c r="C103" t="s">
        <v>65</v>
      </c>
      <c r="D103" t="s">
        <v>63</v>
      </c>
      <c r="E103">
        <v>200</v>
      </c>
      <c r="F103">
        <v>23.6</v>
      </c>
      <c r="G103" s="1">
        <v>3.785630201</v>
      </c>
      <c r="H103">
        <v>3</v>
      </c>
      <c r="I103">
        <v>750</v>
      </c>
      <c r="J103">
        <v>4.0000000000000001E-3</v>
      </c>
      <c r="K103" t="s">
        <v>23</v>
      </c>
      <c r="L103" s="45">
        <v>4.2</v>
      </c>
      <c r="M103">
        <v>1.7000000000000001E-2</v>
      </c>
      <c r="N103" s="13">
        <v>1.421</v>
      </c>
      <c r="O103" s="13">
        <v>0.46</v>
      </c>
      <c r="P103" s="13">
        <v>0.32300000000000001</v>
      </c>
      <c r="Q103" s="35">
        <v>7.1800000000000003E-2</v>
      </c>
      <c r="R103" s="13">
        <v>0.68</v>
      </c>
      <c r="S103" s="13">
        <v>0.13600000000000001</v>
      </c>
      <c r="T103" s="13">
        <v>5.0999999999999997E-2</v>
      </c>
      <c r="U103" s="13" t="s">
        <v>23</v>
      </c>
      <c r="V103" s="13">
        <v>0.69899999999999995</v>
      </c>
      <c r="W103" s="13">
        <v>0.186</v>
      </c>
      <c r="X103" s="10">
        <f t="shared" si="13"/>
        <v>5.1789819999999995</v>
      </c>
      <c r="Y103" s="37">
        <f t="shared" si="14"/>
        <v>1.1512412000000001</v>
      </c>
      <c r="Z103" s="13" t="s">
        <v>161</v>
      </c>
    </row>
    <row r="104" spans="1:26" x14ac:dyDescent="0.2">
      <c r="A104" t="s">
        <v>32</v>
      </c>
      <c r="B104" t="s">
        <v>31</v>
      </c>
      <c r="C104" t="s">
        <v>65</v>
      </c>
      <c r="D104" t="s">
        <v>63</v>
      </c>
      <c r="E104">
        <v>200</v>
      </c>
      <c r="F104">
        <v>23.6</v>
      </c>
      <c r="G104" s="1">
        <v>3.785630201</v>
      </c>
      <c r="H104">
        <v>3</v>
      </c>
      <c r="I104">
        <v>330</v>
      </c>
      <c r="J104">
        <v>8.9999999999999993E-3</v>
      </c>
      <c r="K104" t="s">
        <v>23</v>
      </c>
      <c r="L104">
        <v>2</v>
      </c>
      <c r="M104">
        <v>1.7999999999999999E-2</v>
      </c>
      <c r="N104" s="13">
        <v>1.421</v>
      </c>
      <c r="O104" s="13">
        <v>0.46</v>
      </c>
      <c r="P104" s="13">
        <v>0.32300000000000001</v>
      </c>
      <c r="Q104" s="35">
        <v>7.1800000000000003E-2</v>
      </c>
      <c r="R104" s="13">
        <v>0.68</v>
      </c>
      <c r="S104" s="13">
        <v>0.13600000000000001</v>
      </c>
      <c r="T104" s="13">
        <v>5.0999999999999997E-2</v>
      </c>
      <c r="U104" s="13" t="s">
        <v>23</v>
      </c>
      <c r="V104" s="13">
        <v>0.69899999999999995</v>
      </c>
      <c r="W104" s="13">
        <v>0.186</v>
      </c>
      <c r="X104" s="10">
        <f t="shared" si="13"/>
        <v>5.1789819999999995</v>
      </c>
      <c r="Y104" s="37">
        <f t="shared" si="14"/>
        <v>1.1512412000000001</v>
      </c>
      <c r="Z104" s="13" t="s">
        <v>161</v>
      </c>
    </row>
    <row r="105" spans="1:26" x14ac:dyDescent="0.2">
      <c r="A105" t="s">
        <v>32</v>
      </c>
      <c r="B105" t="s">
        <v>31</v>
      </c>
      <c r="C105" t="s">
        <v>65</v>
      </c>
      <c r="D105" t="s">
        <v>63</v>
      </c>
      <c r="E105">
        <v>200</v>
      </c>
      <c r="F105">
        <v>23.6</v>
      </c>
      <c r="G105" s="1">
        <v>3.785630201</v>
      </c>
      <c r="H105">
        <v>3</v>
      </c>
      <c r="I105">
        <v>190</v>
      </c>
      <c r="J105">
        <v>1.6E-2</v>
      </c>
      <c r="K105">
        <v>7</v>
      </c>
      <c r="L105">
        <v>2.33</v>
      </c>
      <c r="M105">
        <v>3.6999999999999998E-2</v>
      </c>
      <c r="N105" s="13">
        <v>1.421</v>
      </c>
      <c r="O105" s="13">
        <v>0.46</v>
      </c>
      <c r="P105" s="13">
        <v>0.32300000000000001</v>
      </c>
      <c r="Q105" s="35">
        <v>7.1800000000000003E-2</v>
      </c>
      <c r="R105" s="13">
        <v>0.68</v>
      </c>
      <c r="S105" s="13">
        <v>0.13600000000000001</v>
      </c>
      <c r="T105" s="13">
        <v>5.0999999999999997E-2</v>
      </c>
      <c r="U105" s="13" t="s">
        <v>23</v>
      </c>
      <c r="V105" s="13">
        <v>0.69899999999999995</v>
      </c>
      <c r="W105" s="13">
        <v>0.186</v>
      </c>
      <c r="X105" s="10">
        <f t="shared" si="13"/>
        <v>5.1789819999999995</v>
      </c>
      <c r="Y105" s="37">
        <f t="shared" si="14"/>
        <v>1.1512412000000001</v>
      </c>
      <c r="Z105" s="13" t="s">
        <v>184</v>
      </c>
    </row>
    <row r="106" spans="1:26" x14ac:dyDescent="0.2">
      <c r="A106" t="s">
        <v>32</v>
      </c>
      <c r="B106" t="s">
        <v>31</v>
      </c>
      <c r="C106" t="s">
        <v>65</v>
      </c>
      <c r="D106" t="s">
        <v>63</v>
      </c>
      <c r="E106">
        <v>200</v>
      </c>
      <c r="F106">
        <v>23.6</v>
      </c>
      <c r="G106" s="1">
        <v>3.785630201</v>
      </c>
      <c r="H106">
        <v>9</v>
      </c>
      <c r="I106">
        <v>324</v>
      </c>
      <c r="J106">
        <v>2.8000000000000001E-2</v>
      </c>
      <c r="K106">
        <v>21</v>
      </c>
      <c r="L106">
        <v>2.33</v>
      </c>
      <c r="M106">
        <v>6.5000000000000002E-2</v>
      </c>
      <c r="N106" s="13">
        <v>1.421</v>
      </c>
      <c r="O106" s="13">
        <v>0.46</v>
      </c>
      <c r="P106" s="13">
        <v>0.32300000000000001</v>
      </c>
      <c r="Q106" s="35">
        <v>7.1800000000000003E-2</v>
      </c>
      <c r="R106" s="13">
        <v>0.68</v>
      </c>
      <c r="S106" s="13">
        <v>0.13600000000000001</v>
      </c>
      <c r="T106" s="13">
        <v>5.0999999999999997E-2</v>
      </c>
      <c r="U106" s="13" t="s">
        <v>23</v>
      </c>
      <c r="V106" s="13">
        <v>0.69899999999999995</v>
      </c>
      <c r="W106" s="13">
        <v>0.186</v>
      </c>
      <c r="X106" s="10">
        <f t="shared" si="13"/>
        <v>5.1789819999999995</v>
      </c>
      <c r="Y106" s="37">
        <f t="shared" si="14"/>
        <v>1.1512412000000001</v>
      </c>
      <c r="Z106" s="13" t="s">
        <v>182</v>
      </c>
    </row>
    <row r="107" spans="1:26" x14ac:dyDescent="0.2">
      <c r="A107" t="s">
        <v>32</v>
      </c>
      <c r="B107" t="s">
        <v>31</v>
      </c>
      <c r="C107" t="s">
        <v>65</v>
      </c>
      <c r="D107" t="s">
        <v>63</v>
      </c>
      <c r="E107">
        <v>200</v>
      </c>
      <c r="F107">
        <v>23.6</v>
      </c>
      <c r="G107" s="1">
        <v>3.785630201</v>
      </c>
      <c r="H107">
        <v>6</v>
      </c>
      <c r="I107">
        <v>324</v>
      </c>
      <c r="J107">
        <v>1.9E-2</v>
      </c>
      <c r="K107">
        <v>28</v>
      </c>
      <c r="L107">
        <v>4.67</v>
      </c>
      <c r="M107">
        <v>8.5999999999999993E-2</v>
      </c>
      <c r="N107" s="13">
        <v>1.421</v>
      </c>
      <c r="O107" s="13">
        <v>0.46</v>
      </c>
      <c r="P107" s="13">
        <v>0.32300000000000001</v>
      </c>
      <c r="Q107" s="35">
        <v>7.1800000000000003E-2</v>
      </c>
      <c r="R107" s="13">
        <v>0.68</v>
      </c>
      <c r="S107" s="13">
        <v>0.13600000000000001</v>
      </c>
      <c r="T107" s="13">
        <v>5.0999999999999997E-2</v>
      </c>
      <c r="U107" s="13" t="s">
        <v>23</v>
      </c>
      <c r="V107" s="13">
        <v>0.69899999999999995</v>
      </c>
      <c r="W107" s="13">
        <v>0.186</v>
      </c>
      <c r="X107" s="10">
        <f t="shared" si="13"/>
        <v>5.1789819999999995</v>
      </c>
      <c r="Y107" s="37">
        <f t="shared" si="14"/>
        <v>1.1512412000000001</v>
      </c>
      <c r="Z107" s="13" t="s">
        <v>182</v>
      </c>
    </row>
    <row r="108" spans="1:26" x14ac:dyDescent="0.2">
      <c r="A108" t="s">
        <v>32</v>
      </c>
      <c r="B108" t="s">
        <v>31</v>
      </c>
      <c r="C108" t="s">
        <v>65</v>
      </c>
      <c r="D108" t="s">
        <v>63</v>
      </c>
      <c r="E108">
        <v>200</v>
      </c>
      <c r="F108">
        <v>23.6</v>
      </c>
      <c r="G108" s="1">
        <v>3.785630201</v>
      </c>
      <c r="H108">
        <v>5</v>
      </c>
      <c r="I108">
        <v>276</v>
      </c>
      <c r="J108">
        <v>1.6E-2</v>
      </c>
      <c r="K108">
        <v>49</v>
      </c>
      <c r="L108">
        <v>8.8000000000000007</v>
      </c>
      <c r="M108">
        <v>0.14199999999999999</v>
      </c>
      <c r="N108" s="13">
        <v>1.421</v>
      </c>
      <c r="O108" s="13">
        <v>0.46</v>
      </c>
      <c r="P108" s="13">
        <v>0.32300000000000001</v>
      </c>
      <c r="Q108" s="35">
        <v>7.1800000000000003E-2</v>
      </c>
      <c r="R108" s="13">
        <v>0.68</v>
      </c>
      <c r="S108" s="13">
        <v>0.13600000000000001</v>
      </c>
      <c r="T108" s="13">
        <v>5.0999999999999997E-2</v>
      </c>
      <c r="U108" s="13" t="s">
        <v>23</v>
      </c>
      <c r="V108" s="13">
        <v>0.69899999999999995</v>
      </c>
      <c r="W108" s="13">
        <v>0.186</v>
      </c>
      <c r="X108" s="10">
        <f t="shared" si="13"/>
        <v>5.1789819999999995</v>
      </c>
      <c r="Y108" s="37">
        <f t="shared" si="14"/>
        <v>1.1512412000000001</v>
      </c>
      <c r="Z108" s="13" t="s">
        <v>180</v>
      </c>
    </row>
    <row r="109" spans="1:26" x14ac:dyDescent="0.2">
      <c r="A109" t="s">
        <v>32</v>
      </c>
      <c r="B109" t="s">
        <v>31</v>
      </c>
      <c r="C109" t="s">
        <v>65</v>
      </c>
      <c r="D109" t="s">
        <v>63</v>
      </c>
      <c r="E109">
        <v>200</v>
      </c>
      <c r="F109">
        <v>23.6</v>
      </c>
      <c r="G109" s="1">
        <v>3.785630201</v>
      </c>
      <c r="H109">
        <v>8</v>
      </c>
      <c r="I109">
        <v>190</v>
      </c>
      <c r="J109">
        <v>4.2000000000000003E-2</v>
      </c>
      <c r="K109">
        <v>30</v>
      </c>
      <c r="L109">
        <v>3.75</v>
      </c>
      <c r="M109">
        <v>0.158</v>
      </c>
      <c r="N109" s="13">
        <v>1.421</v>
      </c>
      <c r="O109" s="13">
        <v>0.46</v>
      </c>
      <c r="P109" s="13">
        <v>0.32300000000000001</v>
      </c>
      <c r="Q109" s="35">
        <v>7.1800000000000003E-2</v>
      </c>
      <c r="R109" s="13">
        <v>0.68</v>
      </c>
      <c r="S109" s="13">
        <v>0.13600000000000001</v>
      </c>
      <c r="T109" s="13">
        <v>5.0999999999999997E-2</v>
      </c>
      <c r="U109" s="13" t="s">
        <v>23</v>
      </c>
      <c r="V109" s="13">
        <v>0.69899999999999995</v>
      </c>
      <c r="W109" s="13">
        <v>0.186</v>
      </c>
      <c r="X109" s="10">
        <f t="shared" si="13"/>
        <v>5.1789819999999995</v>
      </c>
      <c r="Y109" s="37">
        <f t="shared" si="14"/>
        <v>1.1512412000000001</v>
      </c>
      <c r="Z109" s="13" t="s">
        <v>184</v>
      </c>
    </row>
    <row r="110" spans="1:26" x14ac:dyDescent="0.2">
      <c r="A110" t="s">
        <v>32</v>
      </c>
      <c r="B110" t="s">
        <v>31</v>
      </c>
      <c r="C110" t="s">
        <v>65</v>
      </c>
      <c r="D110" t="s">
        <v>63</v>
      </c>
      <c r="E110">
        <v>200</v>
      </c>
      <c r="F110">
        <v>23.6</v>
      </c>
      <c r="G110" s="1">
        <v>3.785630201</v>
      </c>
      <c r="H110" t="s">
        <v>23</v>
      </c>
      <c r="I110" t="s">
        <v>23</v>
      </c>
      <c r="J110">
        <v>4.2000000000000003E-2</v>
      </c>
      <c r="K110" t="s">
        <v>23</v>
      </c>
      <c r="L110">
        <v>5.54</v>
      </c>
      <c r="M110">
        <v>0.23300000000000001</v>
      </c>
      <c r="N110" s="13">
        <v>1.421</v>
      </c>
      <c r="O110" s="13">
        <v>0.46</v>
      </c>
      <c r="P110" s="13">
        <v>0.32300000000000001</v>
      </c>
      <c r="Q110" s="35">
        <v>7.1800000000000003E-2</v>
      </c>
      <c r="R110" s="13">
        <v>0.68</v>
      </c>
      <c r="S110" s="13">
        <v>0.13600000000000001</v>
      </c>
      <c r="T110" s="13">
        <v>5.0999999999999997E-2</v>
      </c>
      <c r="U110" s="13" t="s">
        <v>23</v>
      </c>
      <c r="V110" s="13">
        <v>0.69899999999999995</v>
      </c>
      <c r="W110" s="13">
        <v>0.186</v>
      </c>
      <c r="X110" s="10">
        <f t="shared" si="13"/>
        <v>5.1789819999999995</v>
      </c>
      <c r="Y110" s="37">
        <f t="shared" si="14"/>
        <v>1.1512412000000001</v>
      </c>
      <c r="Z110" s="13" t="s">
        <v>181</v>
      </c>
    </row>
    <row r="111" spans="1:26" x14ac:dyDescent="0.2">
      <c r="A111" t="s">
        <v>32</v>
      </c>
      <c r="B111" t="s">
        <v>31</v>
      </c>
      <c r="C111" t="s">
        <v>40</v>
      </c>
      <c r="D111" t="s">
        <v>66</v>
      </c>
      <c r="E111">
        <v>331</v>
      </c>
      <c r="F111">
        <v>30.7</v>
      </c>
      <c r="G111" s="1">
        <v>5.8798753819999998</v>
      </c>
      <c r="H111">
        <v>2</v>
      </c>
      <c r="I111">
        <v>750</v>
      </c>
      <c r="J111">
        <v>3.0000000000000001E-3</v>
      </c>
      <c r="K111" t="s">
        <v>23</v>
      </c>
      <c r="L111" s="45">
        <v>5.27</v>
      </c>
      <c r="M111">
        <v>1.4E-2</v>
      </c>
      <c r="N111" s="13">
        <v>1.421</v>
      </c>
      <c r="O111" s="13">
        <v>0.46</v>
      </c>
      <c r="P111" s="13">
        <v>0.32300000000000001</v>
      </c>
      <c r="Q111" s="35">
        <v>7.1800000000000003E-2</v>
      </c>
      <c r="R111" s="13">
        <v>0.68</v>
      </c>
      <c r="S111" s="13">
        <v>0.13600000000000001</v>
      </c>
      <c r="T111" s="13">
        <v>5.0999999999999997E-2</v>
      </c>
      <c r="U111" s="13" t="s">
        <v>23</v>
      </c>
      <c r="V111" s="13">
        <v>0.69899999999999995</v>
      </c>
      <c r="W111" s="13">
        <v>0.186</v>
      </c>
      <c r="X111" s="10">
        <f t="shared" si="13"/>
        <v>5.1789819999999995</v>
      </c>
      <c r="Y111" s="37">
        <f t="shared" si="14"/>
        <v>1.1512412000000001</v>
      </c>
      <c r="Z111" s="13" t="s">
        <v>161</v>
      </c>
    </row>
    <row r="112" spans="1:26" x14ac:dyDescent="0.2">
      <c r="A112" t="s">
        <v>32</v>
      </c>
      <c r="B112" t="s">
        <v>31</v>
      </c>
      <c r="C112" t="s">
        <v>40</v>
      </c>
      <c r="D112" t="s">
        <v>66</v>
      </c>
      <c r="E112">
        <v>331</v>
      </c>
      <c r="F112">
        <v>30.7</v>
      </c>
      <c r="G112" s="1">
        <v>5.8798753819999998</v>
      </c>
      <c r="H112">
        <v>1</v>
      </c>
      <c r="I112">
        <v>324</v>
      </c>
      <c r="J112">
        <v>3.0000000000000001E-3</v>
      </c>
      <c r="K112">
        <v>3</v>
      </c>
      <c r="L112">
        <v>3</v>
      </c>
      <c r="M112">
        <v>8.9999999999999993E-3</v>
      </c>
      <c r="N112" s="13">
        <v>1.421</v>
      </c>
      <c r="O112" s="13">
        <v>0.46</v>
      </c>
      <c r="P112" s="13">
        <v>0.32300000000000001</v>
      </c>
      <c r="Q112" s="35">
        <v>7.1800000000000003E-2</v>
      </c>
      <c r="R112" s="13">
        <v>0.68</v>
      </c>
      <c r="S112" s="13">
        <v>0.13600000000000001</v>
      </c>
      <c r="T112" s="13">
        <v>5.0999999999999997E-2</v>
      </c>
      <c r="U112" s="13" t="s">
        <v>23</v>
      </c>
      <c r="V112" s="13">
        <v>0.69899999999999995</v>
      </c>
      <c r="W112" s="13">
        <v>0.186</v>
      </c>
      <c r="X112" s="10">
        <f t="shared" si="13"/>
        <v>5.1789819999999995</v>
      </c>
      <c r="Y112" s="37">
        <f t="shared" si="14"/>
        <v>1.1512412000000001</v>
      </c>
      <c r="Z112" s="13" t="s">
        <v>182</v>
      </c>
    </row>
    <row r="113" spans="1:26" x14ac:dyDescent="0.2">
      <c r="A113" t="s">
        <v>32</v>
      </c>
      <c r="B113" t="s">
        <v>31</v>
      </c>
      <c r="C113" t="s">
        <v>40</v>
      </c>
      <c r="D113" t="s">
        <v>66</v>
      </c>
      <c r="E113">
        <v>331</v>
      </c>
      <c r="F113">
        <v>30.7</v>
      </c>
      <c r="G113" s="1">
        <v>5.8798753819999998</v>
      </c>
      <c r="H113">
        <v>1</v>
      </c>
      <c r="I113">
        <v>324</v>
      </c>
      <c r="J113">
        <v>3.0000000000000001E-3</v>
      </c>
      <c r="K113">
        <v>3</v>
      </c>
      <c r="L113">
        <v>5</v>
      </c>
      <c r="M113">
        <v>1.4999999999999999E-2</v>
      </c>
      <c r="N113" s="13">
        <v>1.421</v>
      </c>
      <c r="O113" s="13">
        <v>0.46</v>
      </c>
      <c r="P113" s="13">
        <v>0.32300000000000001</v>
      </c>
      <c r="Q113" s="35">
        <v>7.1800000000000003E-2</v>
      </c>
      <c r="R113" s="13">
        <v>0.68</v>
      </c>
      <c r="S113" s="13">
        <v>0.13600000000000001</v>
      </c>
      <c r="T113" s="13">
        <v>5.0999999999999997E-2</v>
      </c>
      <c r="U113" s="13" t="s">
        <v>23</v>
      </c>
      <c r="V113" s="13">
        <v>0.69899999999999995</v>
      </c>
      <c r="W113" s="13">
        <v>0.186</v>
      </c>
      <c r="X113" s="10">
        <f t="shared" si="13"/>
        <v>5.1789819999999995</v>
      </c>
      <c r="Y113" s="37">
        <f t="shared" si="14"/>
        <v>1.1512412000000001</v>
      </c>
      <c r="Z113" s="13" t="s">
        <v>182</v>
      </c>
    </row>
    <row r="114" spans="1:26" x14ac:dyDescent="0.2">
      <c r="A114" t="s">
        <v>32</v>
      </c>
      <c r="B114" t="s">
        <v>31</v>
      </c>
      <c r="C114" t="s">
        <v>40</v>
      </c>
      <c r="D114" t="s">
        <v>66</v>
      </c>
      <c r="E114">
        <v>331</v>
      </c>
      <c r="F114">
        <v>30.7</v>
      </c>
      <c r="G114" s="1">
        <v>5.8798753819999998</v>
      </c>
      <c r="H114">
        <v>4</v>
      </c>
      <c r="I114">
        <v>324</v>
      </c>
      <c r="J114">
        <v>1.2E-2</v>
      </c>
      <c r="K114">
        <v>13</v>
      </c>
      <c r="L114">
        <v>3.25</v>
      </c>
      <c r="M114">
        <v>0.04</v>
      </c>
      <c r="N114" s="13">
        <v>1.421</v>
      </c>
      <c r="O114" s="13">
        <v>0.46</v>
      </c>
      <c r="P114" s="13">
        <v>0.32300000000000001</v>
      </c>
      <c r="Q114" s="35">
        <v>7.1800000000000003E-2</v>
      </c>
      <c r="R114" s="13">
        <v>0.68</v>
      </c>
      <c r="S114" s="13">
        <v>0.13600000000000001</v>
      </c>
      <c r="T114" s="13">
        <v>5.0999999999999997E-2</v>
      </c>
      <c r="U114" s="13" t="s">
        <v>23</v>
      </c>
      <c r="V114" s="13">
        <v>0.69899999999999995</v>
      </c>
      <c r="W114" s="13">
        <v>0.186</v>
      </c>
      <c r="X114" s="10">
        <f t="shared" si="13"/>
        <v>5.1789819999999995</v>
      </c>
      <c r="Y114" s="37">
        <f t="shared" si="14"/>
        <v>1.1512412000000001</v>
      </c>
      <c r="Z114" s="13" t="s">
        <v>182</v>
      </c>
    </row>
    <row r="115" spans="1:26" x14ac:dyDescent="0.2">
      <c r="A115" t="s">
        <v>32</v>
      </c>
      <c r="B115" t="s">
        <v>31</v>
      </c>
      <c r="C115" t="s">
        <v>40</v>
      </c>
      <c r="D115" t="s">
        <v>66</v>
      </c>
      <c r="E115">
        <v>331</v>
      </c>
      <c r="F115">
        <v>30.7</v>
      </c>
      <c r="G115" s="1">
        <v>5.8798753819999998</v>
      </c>
      <c r="H115">
        <v>3</v>
      </c>
      <c r="I115">
        <v>276</v>
      </c>
      <c r="J115">
        <v>0.01</v>
      </c>
      <c r="K115">
        <v>14</v>
      </c>
      <c r="L115">
        <v>4.67</v>
      </c>
      <c r="M115">
        <v>4.4999999999999998E-2</v>
      </c>
      <c r="N115" s="13">
        <v>1.421</v>
      </c>
      <c r="O115" s="13">
        <v>0.46</v>
      </c>
      <c r="P115" s="13">
        <v>0.32300000000000001</v>
      </c>
      <c r="Q115" s="35">
        <v>7.1800000000000003E-2</v>
      </c>
      <c r="R115" s="13">
        <v>0.68</v>
      </c>
      <c r="S115" s="13">
        <v>0.13600000000000001</v>
      </c>
      <c r="T115" s="13">
        <v>5.0999999999999997E-2</v>
      </c>
      <c r="U115" s="13" t="s">
        <v>23</v>
      </c>
      <c r="V115" s="13">
        <v>0.69899999999999995</v>
      </c>
      <c r="W115" s="13">
        <v>0.186</v>
      </c>
      <c r="X115" s="10">
        <f t="shared" si="13"/>
        <v>5.1789819999999995</v>
      </c>
      <c r="Y115" s="37">
        <f t="shared" si="14"/>
        <v>1.1512412000000001</v>
      </c>
      <c r="Z115" s="13" t="s">
        <v>180</v>
      </c>
    </row>
    <row r="116" spans="1:26" x14ac:dyDescent="0.2">
      <c r="A116" t="s">
        <v>32</v>
      </c>
      <c r="B116" t="s">
        <v>31</v>
      </c>
      <c r="C116" t="s">
        <v>40</v>
      </c>
      <c r="D116" t="s">
        <v>66</v>
      </c>
      <c r="E116">
        <v>331</v>
      </c>
      <c r="F116">
        <v>30.7</v>
      </c>
      <c r="G116" s="1">
        <v>5.8798753819999998</v>
      </c>
      <c r="H116" t="s">
        <v>23</v>
      </c>
      <c r="I116" t="s">
        <v>23</v>
      </c>
      <c r="J116">
        <v>1.4E-2</v>
      </c>
      <c r="K116" t="s">
        <v>23</v>
      </c>
      <c r="L116">
        <v>4.4400000000000004</v>
      </c>
      <c r="M116">
        <v>6.2E-2</v>
      </c>
      <c r="N116" s="13">
        <v>1.421</v>
      </c>
      <c r="O116" s="13">
        <v>0.46</v>
      </c>
      <c r="P116" s="13">
        <v>0.32300000000000001</v>
      </c>
      <c r="Q116" s="35">
        <v>7.1800000000000003E-2</v>
      </c>
      <c r="R116" s="13">
        <v>0.68</v>
      </c>
      <c r="S116" s="13">
        <v>0.13600000000000001</v>
      </c>
      <c r="T116" s="13">
        <v>5.0999999999999997E-2</v>
      </c>
      <c r="U116" s="13" t="s">
        <v>23</v>
      </c>
      <c r="V116" s="13">
        <v>0.69899999999999995</v>
      </c>
      <c r="W116" s="13">
        <v>0.186</v>
      </c>
      <c r="X116" s="10">
        <f t="shared" si="13"/>
        <v>5.1789819999999995</v>
      </c>
      <c r="Y116" s="37">
        <f t="shared" si="14"/>
        <v>1.1512412000000001</v>
      </c>
      <c r="Z116" s="13" t="s">
        <v>181</v>
      </c>
    </row>
    <row r="117" spans="1:26" x14ac:dyDescent="0.2">
      <c r="A117" t="s">
        <v>32</v>
      </c>
      <c r="B117" t="s">
        <v>31</v>
      </c>
      <c r="C117" t="s">
        <v>40</v>
      </c>
      <c r="D117" t="s">
        <v>66</v>
      </c>
      <c r="E117">
        <v>331</v>
      </c>
      <c r="F117">
        <v>30.7</v>
      </c>
      <c r="G117" s="1">
        <v>5.8798753819999998</v>
      </c>
      <c r="H117">
        <v>1</v>
      </c>
      <c r="I117">
        <v>330</v>
      </c>
      <c r="J117">
        <v>6.0000000000000001E-3</v>
      </c>
      <c r="K117" t="s">
        <v>23</v>
      </c>
      <c r="L117">
        <v>12</v>
      </c>
      <c r="M117">
        <v>7.2999999999999995E-2</v>
      </c>
      <c r="N117" s="13">
        <v>1.421</v>
      </c>
      <c r="O117" s="13">
        <v>0.46</v>
      </c>
      <c r="P117" s="13">
        <v>0.32300000000000001</v>
      </c>
      <c r="Q117" s="35">
        <v>7.1800000000000003E-2</v>
      </c>
      <c r="R117" s="13">
        <v>0.68</v>
      </c>
      <c r="S117" s="13">
        <v>0.13600000000000001</v>
      </c>
      <c r="T117" s="13">
        <v>5.0999999999999997E-2</v>
      </c>
      <c r="U117" s="13" t="s">
        <v>23</v>
      </c>
      <c r="V117" s="13">
        <v>0.69899999999999995</v>
      </c>
      <c r="W117" s="13">
        <v>0.186</v>
      </c>
      <c r="X117" s="10">
        <f t="shared" si="13"/>
        <v>5.1789819999999995</v>
      </c>
      <c r="Y117" s="37">
        <f t="shared" si="14"/>
        <v>1.1512412000000001</v>
      </c>
      <c r="Z117" s="13" t="s">
        <v>161</v>
      </c>
    </row>
    <row r="118" spans="1:26" x14ac:dyDescent="0.2">
      <c r="A118" t="s">
        <v>32</v>
      </c>
      <c r="B118" t="s">
        <v>31</v>
      </c>
      <c r="C118" t="s">
        <v>40</v>
      </c>
      <c r="D118" t="s">
        <v>66</v>
      </c>
      <c r="E118">
        <v>331</v>
      </c>
      <c r="F118">
        <v>30.7</v>
      </c>
      <c r="G118" s="1">
        <v>5.8798753819999998</v>
      </c>
      <c r="H118">
        <v>2</v>
      </c>
      <c r="I118">
        <v>330</v>
      </c>
      <c r="J118">
        <v>1.7999999999999999E-2</v>
      </c>
      <c r="K118" t="s">
        <v>23</v>
      </c>
      <c r="L118">
        <v>4.5</v>
      </c>
      <c r="M118">
        <v>8.2000000000000003E-2</v>
      </c>
      <c r="N118" s="13">
        <v>1.421</v>
      </c>
      <c r="O118" s="13">
        <v>0.46</v>
      </c>
      <c r="P118" s="13">
        <v>0.32300000000000001</v>
      </c>
      <c r="Q118" s="35">
        <v>7.1800000000000003E-2</v>
      </c>
      <c r="R118" s="13">
        <v>0.68</v>
      </c>
      <c r="S118" s="13">
        <v>0.13600000000000001</v>
      </c>
      <c r="T118" s="13">
        <v>5.0999999999999997E-2</v>
      </c>
      <c r="U118" s="13" t="s">
        <v>23</v>
      </c>
      <c r="V118" s="13">
        <v>0.69899999999999995</v>
      </c>
      <c r="W118" s="13">
        <v>0.186</v>
      </c>
      <c r="X118" s="10">
        <f t="shared" si="13"/>
        <v>5.1789819999999995</v>
      </c>
      <c r="Y118" s="37">
        <f t="shared" si="14"/>
        <v>1.1512412000000001</v>
      </c>
      <c r="Z118" s="13" t="s">
        <v>161</v>
      </c>
    </row>
    <row r="119" spans="1:26" x14ac:dyDescent="0.2">
      <c r="A119" t="s">
        <v>32</v>
      </c>
      <c r="B119" t="s">
        <v>31</v>
      </c>
      <c r="C119" t="s">
        <v>40</v>
      </c>
      <c r="D119" t="s">
        <v>73</v>
      </c>
      <c r="E119">
        <v>343.5</v>
      </c>
      <c r="F119">
        <v>30.1</v>
      </c>
      <c r="G119" s="1">
        <v>6.0734919850000004</v>
      </c>
      <c r="H119">
        <v>1</v>
      </c>
      <c r="I119">
        <v>276</v>
      </c>
      <c r="J119">
        <v>3.0000000000000001E-3</v>
      </c>
      <c r="K119">
        <v>8</v>
      </c>
      <c r="L119">
        <v>8</v>
      </c>
      <c r="M119">
        <v>2.5999999999999999E-2</v>
      </c>
      <c r="N119" s="13">
        <v>1.421</v>
      </c>
      <c r="O119" s="13">
        <v>0.46</v>
      </c>
      <c r="P119" s="13">
        <v>0.32300000000000001</v>
      </c>
      <c r="Q119" s="35">
        <v>7.1800000000000003E-2</v>
      </c>
      <c r="R119" s="13">
        <v>0.68</v>
      </c>
      <c r="S119" s="13">
        <v>0.13600000000000001</v>
      </c>
      <c r="T119" s="13">
        <v>5.0999999999999997E-2</v>
      </c>
      <c r="U119" s="13" t="s">
        <v>23</v>
      </c>
      <c r="V119" s="13">
        <v>0.69899999999999995</v>
      </c>
      <c r="W119" s="13">
        <v>0.186</v>
      </c>
      <c r="X119" s="10">
        <f t="shared" si="13"/>
        <v>5.1789819999999995</v>
      </c>
      <c r="Y119" s="37">
        <f t="shared" si="14"/>
        <v>1.1512412000000001</v>
      </c>
      <c r="Z119" s="13" t="s">
        <v>180</v>
      </c>
    </row>
    <row r="120" spans="1:26" x14ac:dyDescent="0.2">
      <c r="A120" t="s">
        <v>32</v>
      </c>
      <c r="B120" t="s">
        <v>31</v>
      </c>
      <c r="C120" t="s">
        <v>40</v>
      </c>
      <c r="D120" t="s">
        <v>73</v>
      </c>
      <c r="E120">
        <v>343.5</v>
      </c>
      <c r="F120">
        <v>30.1</v>
      </c>
      <c r="G120" s="1">
        <v>6.0734919850000004</v>
      </c>
      <c r="H120">
        <v>3</v>
      </c>
      <c r="I120">
        <v>324</v>
      </c>
      <c r="J120">
        <v>8.9999999999999993E-3</v>
      </c>
      <c r="K120">
        <v>9</v>
      </c>
      <c r="L120">
        <v>3</v>
      </c>
      <c r="M120">
        <v>2.8000000000000001E-2</v>
      </c>
      <c r="N120" s="13">
        <v>1.421</v>
      </c>
      <c r="O120" s="13">
        <v>0.46</v>
      </c>
      <c r="P120" s="13">
        <v>0.32300000000000001</v>
      </c>
      <c r="Q120" s="35">
        <v>7.1800000000000003E-2</v>
      </c>
      <c r="R120" s="13">
        <v>0.68</v>
      </c>
      <c r="S120" s="13">
        <v>0.13600000000000001</v>
      </c>
      <c r="T120" s="13">
        <v>5.0999999999999997E-2</v>
      </c>
      <c r="U120" s="13" t="s">
        <v>23</v>
      </c>
      <c r="V120" s="13">
        <v>0.69899999999999995</v>
      </c>
      <c r="W120" s="13">
        <v>0.186</v>
      </c>
      <c r="X120" s="10">
        <f t="shared" ref="X120:X151" si="15">(35*S120+14.1*T120+15.1*V120)*P120</f>
        <v>5.1789819999999995</v>
      </c>
      <c r="Y120" s="37">
        <f t="shared" ref="Y120:Y151" si="16">(35*S120+14.1*T120+15.1*V120)*Q120</f>
        <v>1.1512412000000001</v>
      </c>
      <c r="Z120" s="13" t="s">
        <v>182</v>
      </c>
    </row>
    <row r="121" spans="1:26" x14ac:dyDescent="0.2">
      <c r="A121" t="s">
        <v>32</v>
      </c>
      <c r="B121" t="s">
        <v>31</v>
      </c>
      <c r="C121" t="s">
        <v>40</v>
      </c>
      <c r="D121" t="s">
        <v>73</v>
      </c>
      <c r="E121">
        <v>343.5</v>
      </c>
      <c r="F121">
        <v>30.1</v>
      </c>
      <c r="G121" s="1">
        <v>6.0734919850000004</v>
      </c>
      <c r="H121">
        <v>1</v>
      </c>
      <c r="I121">
        <v>330</v>
      </c>
      <c r="J121">
        <v>6.0000000000000001E-3</v>
      </c>
      <c r="K121" t="s">
        <v>23</v>
      </c>
      <c r="L121">
        <v>5</v>
      </c>
      <c r="M121">
        <v>0.03</v>
      </c>
      <c r="N121" s="13">
        <v>1.421</v>
      </c>
      <c r="O121" s="13">
        <v>0.46</v>
      </c>
      <c r="P121" s="13">
        <v>0.32300000000000001</v>
      </c>
      <c r="Q121" s="35">
        <v>7.1800000000000003E-2</v>
      </c>
      <c r="R121" s="13">
        <v>0.68</v>
      </c>
      <c r="S121" s="13">
        <v>0.13600000000000001</v>
      </c>
      <c r="T121" s="13">
        <v>5.0999999999999997E-2</v>
      </c>
      <c r="U121" s="13" t="s">
        <v>23</v>
      </c>
      <c r="V121" s="13">
        <v>0.69899999999999995</v>
      </c>
      <c r="W121" s="13">
        <v>0.186</v>
      </c>
      <c r="X121" s="10">
        <f t="shared" si="15"/>
        <v>5.1789819999999995</v>
      </c>
      <c r="Y121" s="37">
        <f t="shared" si="16"/>
        <v>1.1512412000000001</v>
      </c>
      <c r="Z121" s="13" t="s">
        <v>161</v>
      </c>
    </row>
    <row r="122" spans="1:26" x14ac:dyDescent="0.2">
      <c r="A122" t="s">
        <v>32</v>
      </c>
      <c r="B122" t="s">
        <v>31</v>
      </c>
      <c r="C122" t="s">
        <v>40</v>
      </c>
      <c r="D122" t="s">
        <v>73</v>
      </c>
      <c r="E122">
        <v>343.5</v>
      </c>
      <c r="F122">
        <v>30.1</v>
      </c>
      <c r="G122" s="1">
        <v>6.0734919850000004</v>
      </c>
      <c r="H122">
        <v>3</v>
      </c>
      <c r="I122">
        <v>190</v>
      </c>
      <c r="J122">
        <v>1.6E-2</v>
      </c>
      <c r="K122">
        <v>16</v>
      </c>
      <c r="L122">
        <v>5.33</v>
      </c>
      <c r="M122">
        <v>8.4000000000000005E-2</v>
      </c>
      <c r="N122" s="13">
        <v>1.421</v>
      </c>
      <c r="O122" s="13">
        <v>0.46</v>
      </c>
      <c r="P122" s="13">
        <v>0.32300000000000001</v>
      </c>
      <c r="Q122" s="35">
        <v>7.1800000000000003E-2</v>
      </c>
      <c r="R122" s="13">
        <v>0.68</v>
      </c>
      <c r="S122" s="13">
        <v>0.13600000000000001</v>
      </c>
      <c r="T122" s="13">
        <v>5.0999999999999997E-2</v>
      </c>
      <c r="U122" s="13" t="s">
        <v>23</v>
      </c>
      <c r="V122" s="13">
        <v>0.69899999999999995</v>
      </c>
      <c r="W122" s="13">
        <v>0.186</v>
      </c>
      <c r="X122" s="10">
        <f t="shared" si="15"/>
        <v>5.1789819999999995</v>
      </c>
      <c r="Y122" s="37">
        <f t="shared" si="16"/>
        <v>1.1512412000000001</v>
      </c>
      <c r="Z122" s="13" t="s">
        <v>184</v>
      </c>
    </row>
    <row r="123" spans="1:26" x14ac:dyDescent="0.2">
      <c r="A123" t="s">
        <v>32</v>
      </c>
      <c r="B123" t="s">
        <v>31</v>
      </c>
      <c r="C123" t="s">
        <v>40</v>
      </c>
      <c r="D123" t="s">
        <v>73</v>
      </c>
      <c r="E123">
        <v>343.5</v>
      </c>
      <c r="F123">
        <v>30.1</v>
      </c>
      <c r="G123" s="1">
        <v>6.0734919850000004</v>
      </c>
      <c r="H123">
        <v>6</v>
      </c>
      <c r="I123">
        <v>190</v>
      </c>
      <c r="J123">
        <v>3.2000000000000001E-2</v>
      </c>
      <c r="K123">
        <v>21</v>
      </c>
      <c r="L123">
        <v>3.5</v>
      </c>
      <c r="M123">
        <v>0.111</v>
      </c>
      <c r="N123" s="13">
        <v>1.421</v>
      </c>
      <c r="O123" s="13">
        <v>0.46</v>
      </c>
      <c r="P123" s="13">
        <v>0.32300000000000001</v>
      </c>
      <c r="Q123" s="35">
        <v>7.1800000000000003E-2</v>
      </c>
      <c r="R123" s="13">
        <v>0.68</v>
      </c>
      <c r="S123" s="13">
        <v>0.13600000000000001</v>
      </c>
      <c r="T123" s="13">
        <v>5.0999999999999997E-2</v>
      </c>
      <c r="U123" s="13" t="s">
        <v>23</v>
      </c>
      <c r="V123" s="13">
        <v>0.69899999999999995</v>
      </c>
      <c r="W123" s="13">
        <v>0.186</v>
      </c>
      <c r="X123" s="10">
        <f t="shared" si="15"/>
        <v>5.1789819999999995</v>
      </c>
      <c r="Y123" s="37">
        <f t="shared" si="16"/>
        <v>1.1512412000000001</v>
      </c>
      <c r="Z123" s="13" t="s">
        <v>184</v>
      </c>
    </row>
    <row r="124" spans="1:26" x14ac:dyDescent="0.2">
      <c r="A124" t="s">
        <v>32</v>
      </c>
      <c r="B124" t="s">
        <v>31</v>
      </c>
      <c r="C124" t="s">
        <v>40</v>
      </c>
      <c r="D124" t="s">
        <v>73</v>
      </c>
      <c r="E124">
        <v>343.5</v>
      </c>
      <c r="F124">
        <v>30.1</v>
      </c>
      <c r="G124" s="1">
        <v>6.0734919850000004</v>
      </c>
      <c r="H124">
        <v>7</v>
      </c>
      <c r="I124">
        <v>324</v>
      </c>
      <c r="J124">
        <v>2.1999999999999999E-2</v>
      </c>
      <c r="K124">
        <v>49</v>
      </c>
      <c r="L124">
        <v>7</v>
      </c>
      <c r="M124">
        <v>0.151</v>
      </c>
      <c r="N124" s="13">
        <v>1.421</v>
      </c>
      <c r="O124" s="13">
        <v>0.46</v>
      </c>
      <c r="P124" s="13">
        <v>0.32300000000000001</v>
      </c>
      <c r="Q124" s="35">
        <v>7.1800000000000003E-2</v>
      </c>
      <c r="R124" s="13">
        <v>0.68</v>
      </c>
      <c r="S124" s="13">
        <v>0.13600000000000001</v>
      </c>
      <c r="T124" s="13">
        <v>5.0999999999999997E-2</v>
      </c>
      <c r="U124" s="13" t="s">
        <v>23</v>
      </c>
      <c r="V124" s="13">
        <v>0.69899999999999995</v>
      </c>
      <c r="W124" s="13">
        <v>0.186</v>
      </c>
      <c r="X124" s="10">
        <f t="shared" si="15"/>
        <v>5.1789819999999995</v>
      </c>
      <c r="Y124" s="37">
        <f t="shared" si="16"/>
        <v>1.1512412000000001</v>
      </c>
      <c r="Z124" s="13" t="s">
        <v>182</v>
      </c>
    </row>
    <row r="125" spans="1:26" x14ac:dyDescent="0.2">
      <c r="A125" t="s">
        <v>32</v>
      </c>
      <c r="B125" t="s">
        <v>31</v>
      </c>
      <c r="C125" t="s">
        <v>40</v>
      </c>
      <c r="D125" t="s">
        <v>73</v>
      </c>
      <c r="E125">
        <v>343.5</v>
      </c>
      <c r="F125">
        <v>30.1</v>
      </c>
      <c r="G125" s="1">
        <v>6.0734919850000004</v>
      </c>
      <c r="H125">
        <v>10</v>
      </c>
      <c r="I125">
        <v>324</v>
      </c>
      <c r="J125">
        <v>3.1E-2</v>
      </c>
      <c r="K125">
        <v>55</v>
      </c>
      <c r="L125">
        <v>5.5</v>
      </c>
      <c r="M125">
        <v>0.17</v>
      </c>
      <c r="N125" s="13">
        <v>1.421</v>
      </c>
      <c r="O125" s="13">
        <v>0.46</v>
      </c>
      <c r="P125" s="13">
        <v>0.32300000000000001</v>
      </c>
      <c r="Q125" s="35">
        <v>7.1800000000000003E-2</v>
      </c>
      <c r="R125" s="13">
        <v>0.68</v>
      </c>
      <c r="S125" s="13">
        <v>0.13600000000000001</v>
      </c>
      <c r="T125" s="13">
        <v>5.0999999999999997E-2</v>
      </c>
      <c r="U125" s="13" t="s">
        <v>23</v>
      </c>
      <c r="V125" s="13">
        <v>0.69899999999999995</v>
      </c>
      <c r="W125" s="13">
        <v>0.186</v>
      </c>
      <c r="X125" s="10">
        <f t="shared" si="15"/>
        <v>5.1789819999999995</v>
      </c>
      <c r="Y125" s="37">
        <f t="shared" si="16"/>
        <v>1.1512412000000001</v>
      </c>
      <c r="Z125" s="13" t="s">
        <v>182</v>
      </c>
    </row>
    <row r="126" spans="1:26" x14ac:dyDescent="0.2">
      <c r="A126" t="s">
        <v>32</v>
      </c>
      <c r="B126" t="s">
        <v>31</v>
      </c>
      <c r="C126" t="s">
        <v>40</v>
      </c>
      <c r="D126" t="s">
        <v>73</v>
      </c>
      <c r="E126">
        <v>343.5</v>
      </c>
      <c r="F126">
        <v>30.1</v>
      </c>
      <c r="G126" s="1">
        <v>6.0734919850000004</v>
      </c>
      <c r="H126" t="s">
        <v>23</v>
      </c>
      <c r="I126" t="s">
        <v>23</v>
      </c>
      <c r="J126">
        <v>3.4000000000000002E-2</v>
      </c>
      <c r="K126" t="s">
        <v>23</v>
      </c>
      <c r="L126">
        <v>6.95</v>
      </c>
      <c r="M126">
        <v>0.23599999999999999</v>
      </c>
      <c r="N126" s="13">
        <v>1.421</v>
      </c>
      <c r="O126" s="13">
        <v>0.46</v>
      </c>
      <c r="P126" s="13">
        <v>0.32300000000000001</v>
      </c>
      <c r="Q126" s="35">
        <v>7.1800000000000003E-2</v>
      </c>
      <c r="R126" s="13">
        <v>0.68</v>
      </c>
      <c r="S126" s="13">
        <v>0.13600000000000001</v>
      </c>
      <c r="T126" s="13">
        <v>5.0999999999999997E-2</v>
      </c>
      <c r="U126" s="13" t="s">
        <v>23</v>
      </c>
      <c r="V126" s="13">
        <v>0.69899999999999995</v>
      </c>
      <c r="W126" s="13">
        <v>0.186</v>
      </c>
      <c r="X126" s="10">
        <f t="shared" si="15"/>
        <v>5.1789819999999995</v>
      </c>
      <c r="Y126" s="37">
        <f t="shared" si="16"/>
        <v>1.1512412000000001</v>
      </c>
      <c r="Z126" s="13" t="s">
        <v>181</v>
      </c>
    </row>
    <row r="127" spans="1:26" x14ac:dyDescent="0.2">
      <c r="A127" t="s">
        <v>32</v>
      </c>
      <c r="B127" t="s">
        <v>31</v>
      </c>
      <c r="C127" t="s">
        <v>40</v>
      </c>
      <c r="D127" t="s">
        <v>76</v>
      </c>
      <c r="E127">
        <v>164</v>
      </c>
      <c r="F127">
        <v>25</v>
      </c>
      <c r="G127" s="1">
        <v>3.1828143249999998</v>
      </c>
      <c r="H127">
        <v>6</v>
      </c>
      <c r="I127">
        <v>750</v>
      </c>
      <c r="J127">
        <v>8.0000000000000002E-3</v>
      </c>
      <c r="K127" t="s">
        <v>23</v>
      </c>
      <c r="L127" s="45">
        <v>7.43</v>
      </c>
      <c r="M127">
        <v>5.8999999999999997E-2</v>
      </c>
      <c r="N127" s="13">
        <v>1.421</v>
      </c>
      <c r="O127" s="13">
        <v>0.46</v>
      </c>
      <c r="P127" s="13">
        <v>0.32300000000000001</v>
      </c>
      <c r="Q127" s="35">
        <v>7.1800000000000003E-2</v>
      </c>
      <c r="R127" s="13">
        <v>0.68</v>
      </c>
      <c r="S127" s="13">
        <v>0.13600000000000001</v>
      </c>
      <c r="T127" s="13">
        <v>5.0999999999999997E-2</v>
      </c>
      <c r="U127" s="13" t="s">
        <v>23</v>
      </c>
      <c r="V127" s="13">
        <v>0.69899999999999995</v>
      </c>
      <c r="W127" s="13">
        <v>0.186</v>
      </c>
      <c r="X127" s="10">
        <f t="shared" si="15"/>
        <v>5.1789819999999995</v>
      </c>
      <c r="Y127" s="37">
        <f t="shared" si="16"/>
        <v>1.1512412000000001</v>
      </c>
      <c r="Z127" s="13" t="s">
        <v>161</v>
      </c>
    </row>
    <row r="128" spans="1:26" x14ac:dyDescent="0.2">
      <c r="A128" t="s">
        <v>32</v>
      </c>
      <c r="B128" t="s">
        <v>31</v>
      </c>
      <c r="C128" t="s">
        <v>40</v>
      </c>
      <c r="D128" t="s">
        <v>76</v>
      </c>
      <c r="E128">
        <v>164</v>
      </c>
      <c r="F128">
        <v>25</v>
      </c>
      <c r="G128" s="1">
        <v>3.1828143249999998</v>
      </c>
      <c r="H128">
        <v>5</v>
      </c>
      <c r="I128">
        <v>324</v>
      </c>
      <c r="J128">
        <v>1.4999999999999999E-2</v>
      </c>
      <c r="K128">
        <v>8</v>
      </c>
      <c r="L128">
        <v>1.6</v>
      </c>
      <c r="M128">
        <v>2.5000000000000001E-2</v>
      </c>
      <c r="N128" s="13">
        <v>1.421</v>
      </c>
      <c r="O128" s="13">
        <v>0.46</v>
      </c>
      <c r="P128" s="13">
        <v>0.32300000000000001</v>
      </c>
      <c r="Q128" s="35">
        <v>7.1800000000000003E-2</v>
      </c>
      <c r="R128" s="13">
        <v>0.68</v>
      </c>
      <c r="S128" s="13">
        <v>0.13600000000000001</v>
      </c>
      <c r="T128" s="13">
        <v>5.0999999999999997E-2</v>
      </c>
      <c r="U128" s="13" t="s">
        <v>23</v>
      </c>
      <c r="V128" s="13">
        <v>0.69899999999999995</v>
      </c>
      <c r="W128" s="13">
        <v>0.186</v>
      </c>
      <c r="X128" s="10">
        <f t="shared" si="15"/>
        <v>5.1789819999999995</v>
      </c>
      <c r="Y128" s="37">
        <f t="shared" si="16"/>
        <v>1.1512412000000001</v>
      </c>
      <c r="Z128" s="13" t="s">
        <v>182</v>
      </c>
    </row>
    <row r="129" spans="1:26" x14ac:dyDescent="0.2">
      <c r="A129" t="s">
        <v>32</v>
      </c>
      <c r="B129" t="s">
        <v>31</v>
      </c>
      <c r="C129" t="s">
        <v>40</v>
      </c>
      <c r="D129" t="s">
        <v>76</v>
      </c>
      <c r="E129">
        <v>164</v>
      </c>
      <c r="F129">
        <v>25</v>
      </c>
      <c r="G129" s="1">
        <v>3.1828143249999998</v>
      </c>
      <c r="H129">
        <v>4</v>
      </c>
      <c r="I129">
        <v>324</v>
      </c>
      <c r="J129">
        <v>1.2E-2</v>
      </c>
      <c r="K129">
        <v>18</v>
      </c>
      <c r="L129">
        <v>4.5</v>
      </c>
      <c r="M129">
        <v>5.6000000000000001E-2</v>
      </c>
      <c r="N129" s="13">
        <v>1.421</v>
      </c>
      <c r="O129" s="13">
        <v>0.46</v>
      </c>
      <c r="P129" s="13">
        <v>0.32300000000000001</v>
      </c>
      <c r="Q129" s="35">
        <v>7.1800000000000003E-2</v>
      </c>
      <c r="R129" s="13">
        <v>0.68</v>
      </c>
      <c r="S129" s="13">
        <v>0.13600000000000001</v>
      </c>
      <c r="T129" s="13">
        <v>5.0999999999999997E-2</v>
      </c>
      <c r="U129" s="13" t="s">
        <v>23</v>
      </c>
      <c r="V129" s="13">
        <v>0.69899999999999995</v>
      </c>
      <c r="W129" s="13">
        <v>0.186</v>
      </c>
      <c r="X129" s="10">
        <f t="shared" si="15"/>
        <v>5.1789819999999995</v>
      </c>
      <c r="Y129" s="37">
        <f t="shared" si="16"/>
        <v>1.1512412000000001</v>
      </c>
      <c r="Z129" s="13" t="s">
        <v>182</v>
      </c>
    </row>
    <row r="130" spans="1:26" x14ac:dyDescent="0.2">
      <c r="A130" t="s">
        <v>32</v>
      </c>
      <c r="B130" t="s">
        <v>31</v>
      </c>
      <c r="C130" t="s">
        <v>40</v>
      </c>
      <c r="D130" t="s">
        <v>76</v>
      </c>
      <c r="E130">
        <v>164</v>
      </c>
      <c r="F130">
        <v>25</v>
      </c>
      <c r="G130" s="1">
        <v>3.1828143249999998</v>
      </c>
      <c r="H130">
        <v>2</v>
      </c>
      <c r="I130">
        <v>190</v>
      </c>
      <c r="J130">
        <v>1.0999999999999999E-2</v>
      </c>
      <c r="K130">
        <v>27</v>
      </c>
      <c r="L130">
        <v>13.5</v>
      </c>
      <c r="M130">
        <v>0.14199999999999999</v>
      </c>
      <c r="N130" s="13">
        <v>1.421</v>
      </c>
      <c r="O130" s="13">
        <v>0.46</v>
      </c>
      <c r="P130" s="13">
        <v>0.32300000000000001</v>
      </c>
      <c r="Q130" s="35">
        <v>7.1800000000000003E-2</v>
      </c>
      <c r="R130" s="13">
        <v>0.68</v>
      </c>
      <c r="S130" s="13">
        <v>0.13600000000000001</v>
      </c>
      <c r="T130" s="13">
        <v>5.0999999999999997E-2</v>
      </c>
      <c r="U130" s="13" t="s">
        <v>23</v>
      </c>
      <c r="V130" s="13">
        <v>0.69899999999999995</v>
      </c>
      <c r="W130" s="13">
        <v>0.186</v>
      </c>
      <c r="X130" s="10">
        <f t="shared" si="15"/>
        <v>5.1789819999999995</v>
      </c>
      <c r="Y130" s="37">
        <f t="shared" si="16"/>
        <v>1.1512412000000001</v>
      </c>
      <c r="Z130" s="13" t="s">
        <v>184</v>
      </c>
    </row>
    <row r="131" spans="1:26" x14ac:dyDescent="0.2">
      <c r="A131" t="s">
        <v>32</v>
      </c>
      <c r="B131" t="s">
        <v>31</v>
      </c>
      <c r="C131" t="s">
        <v>40</v>
      </c>
      <c r="D131" t="s">
        <v>76</v>
      </c>
      <c r="E131">
        <v>164</v>
      </c>
      <c r="F131">
        <v>25</v>
      </c>
      <c r="G131" s="1">
        <v>3.1828143249999998</v>
      </c>
      <c r="H131">
        <v>6</v>
      </c>
      <c r="I131">
        <v>330</v>
      </c>
      <c r="J131">
        <v>2.7E-2</v>
      </c>
      <c r="K131" t="s">
        <v>23</v>
      </c>
      <c r="L131">
        <v>9.8000000000000007</v>
      </c>
      <c r="M131">
        <v>0.26700000000000002</v>
      </c>
      <c r="N131" s="13">
        <v>1.421</v>
      </c>
      <c r="O131" s="13">
        <v>0.46</v>
      </c>
      <c r="P131" s="13">
        <v>0.32300000000000001</v>
      </c>
      <c r="Q131" s="35">
        <v>7.1800000000000003E-2</v>
      </c>
      <c r="R131" s="13">
        <v>0.68</v>
      </c>
      <c r="S131" s="13">
        <v>0.13600000000000001</v>
      </c>
      <c r="T131" s="13">
        <v>5.0999999999999997E-2</v>
      </c>
      <c r="U131" s="13" t="s">
        <v>23</v>
      </c>
      <c r="V131" s="13">
        <v>0.69899999999999995</v>
      </c>
      <c r="W131" s="13">
        <v>0.186</v>
      </c>
      <c r="X131" s="10">
        <f t="shared" si="15"/>
        <v>5.1789819999999995</v>
      </c>
      <c r="Y131" s="37">
        <f t="shared" si="16"/>
        <v>1.1512412000000001</v>
      </c>
      <c r="Z131" s="13" t="s">
        <v>161</v>
      </c>
    </row>
    <row r="132" spans="1:26" x14ac:dyDescent="0.2">
      <c r="A132" t="s">
        <v>32</v>
      </c>
      <c r="B132" t="s">
        <v>31</v>
      </c>
      <c r="C132" t="s">
        <v>40</v>
      </c>
      <c r="D132" t="s">
        <v>76</v>
      </c>
      <c r="E132">
        <v>164</v>
      </c>
      <c r="F132">
        <v>25</v>
      </c>
      <c r="G132" s="1">
        <v>3.1828143249999998</v>
      </c>
      <c r="H132" t="s">
        <v>23</v>
      </c>
      <c r="I132" t="s">
        <v>23</v>
      </c>
      <c r="J132">
        <v>5.0999999999999997E-2</v>
      </c>
      <c r="K132" t="s">
        <v>23</v>
      </c>
      <c r="L132">
        <v>6.28</v>
      </c>
      <c r="M132">
        <v>0.32</v>
      </c>
      <c r="N132" s="13">
        <v>1.421</v>
      </c>
      <c r="O132" s="13">
        <v>0.46</v>
      </c>
      <c r="P132" s="13">
        <v>0.32300000000000001</v>
      </c>
      <c r="Q132" s="35">
        <v>7.1800000000000003E-2</v>
      </c>
      <c r="R132" s="13">
        <v>0.68</v>
      </c>
      <c r="S132" s="13">
        <v>0.13600000000000001</v>
      </c>
      <c r="T132" s="13">
        <v>5.0999999999999997E-2</v>
      </c>
      <c r="U132" s="13" t="s">
        <v>23</v>
      </c>
      <c r="V132" s="13">
        <v>0.69899999999999995</v>
      </c>
      <c r="W132" s="13">
        <v>0.186</v>
      </c>
      <c r="X132" s="10">
        <f t="shared" si="15"/>
        <v>5.1789819999999995</v>
      </c>
      <c r="Y132" s="37">
        <f t="shared" si="16"/>
        <v>1.1512412000000001</v>
      </c>
      <c r="Z132" s="13" t="s">
        <v>181</v>
      </c>
    </row>
    <row r="133" spans="1:26" x14ac:dyDescent="0.2">
      <c r="A133" t="s">
        <v>32</v>
      </c>
      <c r="B133" t="s">
        <v>31</v>
      </c>
      <c r="C133" t="s">
        <v>40</v>
      </c>
      <c r="D133" t="s">
        <v>76</v>
      </c>
      <c r="E133">
        <v>164</v>
      </c>
      <c r="F133">
        <v>25</v>
      </c>
      <c r="G133" s="1">
        <v>3.1828143249999998</v>
      </c>
      <c r="H133">
        <v>26</v>
      </c>
      <c r="I133">
        <v>276</v>
      </c>
      <c r="J133">
        <v>8.4000000000000005E-2</v>
      </c>
      <c r="K133">
        <v>166</v>
      </c>
      <c r="L133">
        <v>6.31</v>
      </c>
      <c r="M133">
        <v>0.52700000000000002</v>
      </c>
      <c r="N133" s="13">
        <v>1.421</v>
      </c>
      <c r="O133" s="13">
        <v>0.46</v>
      </c>
      <c r="P133" s="13">
        <v>0.32300000000000001</v>
      </c>
      <c r="Q133" s="35">
        <v>7.1800000000000003E-2</v>
      </c>
      <c r="R133" s="13">
        <v>0.68</v>
      </c>
      <c r="S133" s="13">
        <v>0.13600000000000001</v>
      </c>
      <c r="T133" s="13">
        <v>5.0999999999999997E-2</v>
      </c>
      <c r="U133" s="13" t="s">
        <v>23</v>
      </c>
      <c r="V133" s="13">
        <v>0.69899999999999995</v>
      </c>
      <c r="W133" s="13">
        <v>0.186</v>
      </c>
      <c r="X133" s="10">
        <f t="shared" si="15"/>
        <v>5.1789819999999995</v>
      </c>
      <c r="Y133" s="37">
        <f t="shared" si="16"/>
        <v>1.1512412000000001</v>
      </c>
      <c r="Z133" s="13" t="s">
        <v>180</v>
      </c>
    </row>
    <row r="134" spans="1:26" x14ac:dyDescent="0.2">
      <c r="A134" t="s">
        <v>32</v>
      </c>
      <c r="B134" t="s">
        <v>31</v>
      </c>
      <c r="C134" t="s">
        <v>40</v>
      </c>
      <c r="D134" t="s">
        <v>76</v>
      </c>
      <c r="E134">
        <v>164</v>
      </c>
      <c r="F134">
        <v>25</v>
      </c>
      <c r="G134" s="1">
        <v>3.1828143249999998</v>
      </c>
      <c r="H134">
        <v>3</v>
      </c>
      <c r="I134">
        <v>33</v>
      </c>
      <c r="J134">
        <v>0.182</v>
      </c>
      <c r="K134" t="s">
        <v>23</v>
      </c>
      <c r="L134">
        <v>10</v>
      </c>
      <c r="M134">
        <v>1.8180000000000001</v>
      </c>
      <c r="N134" s="13">
        <v>1.421</v>
      </c>
      <c r="O134" s="13">
        <v>0.46</v>
      </c>
      <c r="P134" s="13">
        <v>0.32300000000000001</v>
      </c>
      <c r="Q134" s="35">
        <v>7.1800000000000003E-2</v>
      </c>
      <c r="R134" s="13">
        <v>0.68</v>
      </c>
      <c r="S134" s="13">
        <v>0.13600000000000001</v>
      </c>
      <c r="T134" s="13">
        <v>5.0999999999999997E-2</v>
      </c>
      <c r="U134" s="13" t="s">
        <v>23</v>
      </c>
      <c r="V134" s="13">
        <v>0.69899999999999995</v>
      </c>
      <c r="W134" s="13">
        <v>0.186</v>
      </c>
      <c r="X134" s="10">
        <f t="shared" si="15"/>
        <v>5.1789819999999995</v>
      </c>
      <c r="Y134" s="37">
        <f t="shared" si="16"/>
        <v>1.1512412000000001</v>
      </c>
      <c r="Z134" s="13" t="s">
        <v>161</v>
      </c>
    </row>
    <row r="135" spans="1:26" x14ac:dyDescent="0.2">
      <c r="A135" t="s">
        <v>32</v>
      </c>
      <c r="B135" t="s">
        <v>31</v>
      </c>
      <c r="C135" t="s">
        <v>78</v>
      </c>
      <c r="D135" t="s">
        <v>90</v>
      </c>
      <c r="E135">
        <v>18</v>
      </c>
      <c r="F135">
        <v>5.2</v>
      </c>
      <c r="G135" s="1">
        <v>0.46147037800000001</v>
      </c>
      <c r="H135">
        <v>2</v>
      </c>
      <c r="I135">
        <v>324</v>
      </c>
      <c r="J135">
        <v>6.0000000000000001E-3</v>
      </c>
      <c r="K135" t="s">
        <v>23</v>
      </c>
      <c r="L135" s="41">
        <v>1.1399999999999999</v>
      </c>
      <c r="M135">
        <v>7.0000000000000001E-3</v>
      </c>
      <c r="N135" s="13">
        <v>1.421</v>
      </c>
      <c r="O135" s="13">
        <v>0.46</v>
      </c>
      <c r="P135" s="13">
        <v>0.32300000000000001</v>
      </c>
      <c r="Q135" s="35">
        <v>7.1800000000000003E-2</v>
      </c>
      <c r="R135" s="13">
        <v>0.68</v>
      </c>
      <c r="S135" s="13">
        <v>0.13600000000000001</v>
      </c>
      <c r="T135" s="13">
        <v>5.0999999999999997E-2</v>
      </c>
      <c r="U135" s="13" t="s">
        <v>23</v>
      </c>
      <c r="V135" s="13">
        <v>0.69899999999999995</v>
      </c>
      <c r="W135" s="13">
        <v>0.186</v>
      </c>
      <c r="X135" s="10">
        <f t="shared" si="15"/>
        <v>5.1789819999999995</v>
      </c>
      <c r="Y135" s="37">
        <f t="shared" si="16"/>
        <v>1.1512412000000001</v>
      </c>
      <c r="Z135" s="13" t="s">
        <v>182</v>
      </c>
    </row>
    <row r="136" spans="1:26" x14ac:dyDescent="0.2">
      <c r="A136" t="s">
        <v>32</v>
      </c>
      <c r="B136" t="s">
        <v>31</v>
      </c>
      <c r="C136" t="s">
        <v>78</v>
      </c>
      <c r="D136" t="s">
        <v>91</v>
      </c>
      <c r="E136">
        <v>18.7</v>
      </c>
      <c r="F136">
        <v>6.1</v>
      </c>
      <c r="G136" s="1">
        <v>0.47711740499999999</v>
      </c>
      <c r="H136">
        <v>2</v>
      </c>
      <c r="I136">
        <v>324</v>
      </c>
      <c r="J136">
        <v>6.0000000000000001E-3</v>
      </c>
      <c r="K136" t="s">
        <v>23</v>
      </c>
      <c r="L136" s="45">
        <v>1.1399999999999999</v>
      </c>
      <c r="M136">
        <v>7.0000000000000001E-3</v>
      </c>
      <c r="N136" s="13">
        <v>1.421</v>
      </c>
      <c r="O136" s="13">
        <v>0.46</v>
      </c>
      <c r="P136" s="13">
        <v>0.32300000000000001</v>
      </c>
      <c r="Q136" s="35">
        <v>7.1800000000000003E-2</v>
      </c>
      <c r="R136" s="13">
        <v>0.68</v>
      </c>
      <c r="S136" s="13">
        <v>0.13600000000000001</v>
      </c>
      <c r="T136" s="13">
        <v>5.0999999999999997E-2</v>
      </c>
      <c r="U136" s="13" t="s">
        <v>23</v>
      </c>
      <c r="V136" s="13">
        <v>0.69899999999999995</v>
      </c>
      <c r="W136" s="13">
        <v>0.186</v>
      </c>
      <c r="X136" s="10">
        <f t="shared" si="15"/>
        <v>5.1789819999999995</v>
      </c>
      <c r="Y136" s="37">
        <f t="shared" si="16"/>
        <v>1.1512412000000001</v>
      </c>
      <c r="Z136" s="13" t="s">
        <v>182</v>
      </c>
    </row>
    <row r="137" spans="1:26" x14ac:dyDescent="0.2">
      <c r="A137" t="s">
        <v>32</v>
      </c>
      <c r="B137" t="s">
        <v>31</v>
      </c>
      <c r="C137" t="s">
        <v>78</v>
      </c>
      <c r="D137" t="s">
        <v>91</v>
      </c>
      <c r="E137">
        <v>18.7</v>
      </c>
      <c r="F137">
        <v>6.1</v>
      </c>
      <c r="G137" s="1">
        <v>0.47711740499999999</v>
      </c>
      <c r="H137">
        <v>2</v>
      </c>
      <c r="I137">
        <v>324</v>
      </c>
      <c r="J137">
        <v>6.0000000000000001E-3</v>
      </c>
      <c r="K137" t="s">
        <v>23</v>
      </c>
      <c r="L137" s="45">
        <v>1.1399999999999999</v>
      </c>
      <c r="M137">
        <v>7.0000000000000001E-3</v>
      </c>
      <c r="N137" s="13">
        <v>1.421</v>
      </c>
      <c r="O137" s="13">
        <v>0.46</v>
      </c>
      <c r="P137" s="13">
        <v>0.32300000000000001</v>
      </c>
      <c r="Q137" s="35">
        <v>7.1800000000000003E-2</v>
      </c>
      <c r="R137" s="13">
        <v>0.68</v>
      </c>
      <c r="S137" s="13">
        <v>0.13600000000000001</v>
      </c>
      <c r="T137" s="13">
        <v>5.0999999999999997E-2</v>
      </c>
      <c r="U137" s="13" t="s">
        <v>23</v>
      </c>
      <c r="V137" s="13">
        <v>0.69899999999999995</v>
      </c>
      <c r="W137" s="13">
        <v>0.186</v>
      </c>
      <c r="X137" s="10">
        <f t="shared" si="15"/>
        <v>5.1789819999999995</v>
      </c>
      <c r="Y137" s="37">
        <f t="shared" si="16"/>
        <v>1.1512412000000001</v>
      </c>
      <c r="Z137" s="13" t="s">
        <v>182</v>
      </c>
    </row>
    <row r="138" spans="1:26" x14ac:dyDescent="0.2">
      <c r="A138" t="s">
        <v>32</v>
      </c>
      <c r="B138" t="s">
        <v>31</v>
      </c>
      <c r="C138" t="s">
        <v>78</v>
      </c>
      <c r="D138" t="s">
        <v>91</v>
      </c>
      <c r="E138">
        <v>18.7</v>
      </c>
      <c r="F138">
        <v>6.1</v>
      </c>
      <c r="G138" s="1">
        <v>0.47711740499999999</v>
      </c>
      <c r="H138" t="s">
        <v>23</v>
      </c>
      <c r="I138" t="s">
        <v>23</v>
      </c>
      <c r="J138">
        <v>1.6E-2</v>
      </c>
      <c r="K138" t="s">
        <v>23</v>
      </c>
      <c r="L138">
        <v>1.08</v>
      </c>
      <c r="M138">
        <v>1.7000000000000001E-2</v>
      </c>
      <c r="N138" s="13">
        <v>1.421</v>
      </c>
      <c r="O138" s="13">
        <v>0.46</v>
      </c>
      <c r="P138" s="13">
        <v>0.32300000000000001</v>
      </c>
      <c r="Q138" s="35">
        <v>7.1800000000000003E-2</v>
      </c>
      <c r="R138" s="13">
        <v>0.68</v>
      </c>
      <c r="S138" s="13">
        <v>0.13600000000000001</v>
      </c>
      <c r="T138" s="13">
        <v>5.0999999999999997E-2</v>
      </c>
      <c r="U138" s="13" t="s">
        <v>23</v>
      </c>
      <c r="V138" s="13">
        <v>0.69899999999999995</v>
      </c>
      <c r="W138" s="13">
        <v>0.186</v>
      </c>
      <c r="X138" s="10">
        <f t="shared" si="15"/>
        <v>5.1789819999999995</v>
      </c>
      <c r="Y138" s="37">
        <f t="shared" si="16"/>
        <v>1.1512412000000001</v>
      </c>
      <c r="Z138" s="13" t="s">
        <v>181</v>
      </c>
    </row>
    <row r="139" spans="1:26" x14ac:dyDescent="0.2">
      <c r="A139" t="s">
        <v>32</v>
      </c>
      <c r="B139" t="s">
        <v>31</v>
      </c>
      <c r="C139" t="s">
        <v>78</v>
      </c>
      <c r="D139" t="s">
        <v>91</v>
      </c>
      <c r="E139">
        <v>18.7</v>
      </c>
      <c r="F139">
        <v>6.1</v>
      </c>
      <c r="G139" s="1">
        <v>0.47711740499999999</v>
      </c>
      <c r="H139">
        <v>5</v>
      </c>
      <c r="I139">
        <v>276</v>
      </c>
      <c r="J139">
        <v>1.6E-2</v>
      </c>
      <c r="K139">
        <v>6</v>
      </c>
      <c r="L139">
        <v>1.2</v>
      </c>
      <c r="M139">
        <v>1.9E-2</v>
      </c>
      <c r="N139" s="13">
        <v>1.421</v>
      </c>
      <c r="O139" s="13">
        <v>0.46</v>
      </c>
      <c r="P139" s="13">
        <v>0.32300000000000001</v>
      </c>
      <c r="Q139" s="35">
        <v>7.1800000000000003E-2</v>
      </c>
      <c r="R139" s="13">
        <v>0.68</v>
      </c>
      <c r="S139" s="13">
        <v>0.13600000000000001</v>
      </c>
      <c r="T139" s="13">
        <v>5.0999999999999997E-2</v>
      </c>
      <c r="U139" s="13" t="s">
        <v>23</v>
      </c>
      <c r="V139" s="13">
        <v>0.69899999999999995</v>
      </c>
      <c r="W139" s="13">
        <v>0.186</v>
      </c>
      <c r="X139" s="10">
        <f t="shared" si="15"/>
        <v>5.1789819999999995</v>
      </c>
      <c r="Y139" s="37">
        <f t="shared" si="16"/>
        <v>1.1512412000000001</v>
      </c>
      <c r="Z139" s="13" t="s">
        <v>180</v>
      </c>
    </row>
    <row r="140" spans="1:26" x14ac:dyDescent="0.2">
      <c r="A140" t="s">
        <v>32</v>
      </c>
      <c r="B140" t="s">
        <v>31</v>
      </c>
      <c r="C140" t="s">
        <v>65</v>
      </c>
      <c r="D140" t="s">
        <v>96</v>
      </c>
      <c r="E140">
        <v>68.099999999999994</v>
      </c>
      <c r="F140">
        <v>16.600000000000001</v>
      </c>
      <c r="G140" s="1">
        <v>1.4764118180000001</v>
      </c>
      <c r="H140">
        <v>1</v>
      </c>
      <c r="I140">
        <v>750</v>
      </c>
      <c r="J140">
        <v>1E-3</v>
      </c>
      <c r="K140" t="s">
        <v>23</v>
      </c>
      <c r="L140" s="45">
        <v>1.92</v>
      </c>
      <c r="M140">
        <v>3.0000000000000001E-3</v>
      </c>
      <c r="N140" s="13">
        <v>1.421</v>
      </c>
      <c r="O140" s="13">
        <v>0.46</v>
      </c>
      <c r="P140" s="13">
        <v>0.32300000000000001</v>
      </c>
      <c r="Q140" s="35">
        <v>7.1800000000000003E-2</v>
      </c>
      <c r="R140" s="13">
        <v>0.68</v>
      </c>
      <c r="S140" s="13">
        <v>0.13600000000000001</v>
      </c>
      <c r="T140" s="13">
        <v>5.0999999999999997E-2</v>
      </c>
      <c r="U140" s="13" t="s">
        <v>23</v>
      </c>
      <c r="V140" s="13">
        <v>0.69899999999999995</v>
      </c>
      <c r="W140" s="13">
        <v>0.186</v>
      </c>
      <c r="X140" s="10">
        <f t="shared" si="15"/>
        <v>5.1789819999999995</v>
      </c>
      <c r="Y140" s="37">
        <f t="shared" si="16"/>
        <v>1.1512412000000001</v>
      </c>
      <c r="Z140" s="13" t="s">
        <v>161</v>
      </c>
    </row>
    <row r="141" spans="1:26" x14ac:dyDescent="0.2">
      <c r="A141" t="s">
        <v>32</v>
      </c>
      <c r="B141" t="s">
        <v>31</v>
      </c>
      <c r="C141" t="s">
        <v>65</v>
      </c>
      <c r="D141" t="s">
        <v>96</v>
      </c>
      <c r="E141">
        <v>68.099999999999994</v>
      </c>
      <c r="F141">
        <v>16.600000000000001</v>
      </c>
      <c r="G141" s="1">
        <v>1.4764118180000001</v>
      </c>
      <c r="H141">
        <v>1</v>
      </c>
      <c r="I141">
        <v>330</v>
      </c>
      <c r="J141">
        <v>3.0000000000000001E-3</v>
      </c>
      <c r="K141" t="s">
        <v>23</v>
      </c>
      <c r="L141">
        <v>2</v>
      </c>
      <c r="M141">
        <v>6.0000000000000001E-3</v>
      </c>
      <c r="N141" s="13">
        <v>1.421</v>
      </c>
      <c r="O141" s="13">
        <v>0.46</v>
      </c>
      <c r="P141" s="13">
        <v>0.32300000000000001</v>
      </c>
      <c r="Q141" s="35">
        <v>7.1800000000000003E-2</v>
      </c>
      <c r="R141" s="13">
        <v>0.68</v>
      </c>
      <c r="S141" s="13">
        <v>0.13600000000000001</v>
      </c>
      <c r="T141" s="13">
        <v>5.0999999999999997E-2</v>
      </c>
      <c r="U141" s="13" t="s">
        <v>23</v>
      </c>
      <c r="V141" s="13">
        <v>0.69899999999999995</v>
      </c>
      <c r="W141" s="13">
        <v>0.186</v>
      </c>
      <c r="X141" s="10">
        <f t="shared" si="15"/>
        <v>5.1789819999999995</v>
      </c>
      <c r="Y141" s="37">
        <f t="shared" si="16"/>
        <v>1.1512412000000001</v>
      </c>
      <c r="Z141" s="13" t="s">
        <v>161</v>
      </c>
    </row>
    <row r="142" spans="1:26" x14ac:dyDescent="0.2">
      <c r="A142" t="s">
        <v>32</v>
      </c>
      <c r="B142" t="s">
        <v>31</v>
      </c>
      <c r="C142" t="s">
        <v>65</v>
      </c>
      <c r="D142" t="s">
        <v>96</v>
      </c>
      <c r="E142">
        <v>68.099999999999994</v>
      </c>
      <c r="F142">
        <v>16.600000000000001</v>
      </c>
      <c r="G142" s="1">
        <v>1.4764118180000001</v>
      </c>
      <c r="H142">
        <v>2</v>
      </c>
      <c r="I142">
        <v>324</v>
      </c>
      <c r="J142">
        <v>6.0000000000000001E-3</v>
      </c>
      <c r="K142">
        <v>3</v>
      </c>
      <c r="L142">
        <v>1.5</v>
      </c>
      <c r="M142">
        <v>8.9999999999999993E-3</v>
      </c>
      <c r="N142" s="13">
        <v>1.421</v>
      </c>
      <c r="O142" s="13">
        <v>0.46</v>
      </c>
      <c r="P142" s="13">
        <v>0.32300000000000001</v>
      </c>
      <c r="Q142" s="35">
        <v>7.1800000000000003E-2</v>
      </c>
      <c r="R142" s="13">
        <v>0.68</v>
      </c>
      <c r="S142" s="13">
        <v>0.13600000000000001</v>
      </c>
      <c r="T142" s="13">
        <v>5.0999999999999997E-2</v>
      </c>
      <c r="U142" s="13" t="s">
        <v>23</v>
      </c>
      <c r="V142" s="13">
        <v>0.69899999999999995</v>
      </c>
      <c r="W142" s="13">
        <v>0.186</v>
      </c>
      <c r="X142" s="10">
        <f t="shared" si="15"/>
        <v>5.1789819999999995</v>
      </c>
      <c r="Y142" s="37">
        <f t="shared" si="16"/>
        <v>1.1512412000000001</v>
      </c>
      <c r="Z142" s="13" t="s">
        <v>182</v>
      </c>
    </row>
    <row r="143" spans="1:26" x14ac:dyDescent="0.2">
      <c r="A143" t="s">
        <v>32</v>
      </c>
      <c r="B143" t="s">
        <v>31</v>
      </c>
      <c r="C143" t="s">
        <v>65</v>
      </c>
      <c r="D143" t="s">
        <v>96</v>
      </c>
      <c r="E143">
        <v>68.099999999999994</v>
      </c>
      <c r="F143">
        <v>16.600000000000001</v>
      </c>
      <c r="G143" s="1">
        <v>1.4764118180000001</v>
      </c>
      <c r="H143" t="s">
        <v>23</v>
      </c>
      <c r="I143" t="s">
        <v>23</v>
      </c>
      <c r="J143">
        <v>4.0000000000000001E-3</v>
      </c>
      <c r="K143" t="s">
        <v>23</v>
      </c>
      <c r="L143">
        <v>2.25</v>
      </c>
      <c r="M143">
        <v>8.9999999999999993E-3</v>
      </c>
      <c r="N143" s="13">
        <v>1.421</v>
      </c>
      <c r="O143" s="13">
        <v>0.46</v>
      </c>
      <c r="P143" s="13">
        <v>0.32300000000000001</v>
      </c>
      <c r="Q143" s="35">
        <v>7.1800000000000003E-2</v>
      </c>
      <c r="R143" s="13">
        <v>0.68</v>
      </c>
      <c r="S143" s="13">
        <v>0.13600000000000001</v>
      </c>
      <c r="T143" s="13">
        <v>5.0999999999999997E-2</v>
      </c>
      <c r="U143" s="13" t="s">
        <v>23</v>
      </c>
      <c r="V143" s="13">
        <v>0.69899999999999995</v>
      </c>
      <c r="W143" s="13">
        <v>0.186</v>
      </c>
      <c r="X143" s="10">
        <f t="shared" si="15"/>
        <v>5.1789819999999995</v>
      </c>
      <c r="Y143" s="37">
        <f t="shared" si="16"/>
        <v>1.1512412000000001</v>
      </c>
      <c r="Z143" s="13" t="s">
        <v>181</v>
      </c>
    </row>
    <row r="144" spans="1:26" x14ac:dyDescent="0.2">
      <c r="A144" t="s">
        <v>32</v>
      </c>
      <c r="B144" t="s">
        <v>31</v>
      </c>
      <c r="C144" t="s">
        <v>99</v>
      </c>
      <c r="D144" t="s">
        <v>100</v>
      </c>
      <c r="E144">
        <v>89.7</v>
      </c>
      <c r="F144">
        <v>20.5</v>
      </c>
      <c r="G144" s="1">
        <v>1.8783555249999999</v>
      </c>
      <c r="H144">
        <v>6</v>
      </c>
      <c r="I144">
        <v>750</v>
      </c>
      <c r="J144">
        <v>8.0000000000000002E-3</v>
      </c>
      <c r="K144" t="s">
        <v>23</v>
      </c>
      <c r="L144" s="45">
        <v>5.63</v>
      </c>
      <c r="M144">
        <v>4.4999999999999998E-2</v>
      </c>
      <c r="N144" s="13">
        <v>1.421</v>
      </c>
      <c r="O144" s="13">
        <v>0.46</v>
      </c>
      <c r="P144" s="13">
        <v>0.32300000000000001</v>
      </c>
      <c r="Q144" s="35">
        <v>7.1800000000000003E-2</v>
      </c>
      <c r="R144" s="13">
        <v>0.68</v>
      </c>
      <c r="S144" s="13">
        <v>0.13600000000000001</v>
      </c>
      <c r="T144" s="13">
        <v>5.0999999999999997E-2</v>
      </c>
      <c r="U144" s="13" t="s">
        <v>23</v>
      </c>
      <c r="V144" s="13">
        <v>0.69899999999999995</v>
      </c>
      <c r="W144" s="13">
        <v>0.186</v>
      </c>
      <c r="X144" s="10">
        <f t="shared" si="15"/>
        <v>5.1789819999999995</v>
      </c>
      <c r="Y144" s="37">
        <f t="shared" si="16"/>
        <v>1.1512412000000001</v>
      </c>
      <c r="Z144" s="13" t="s">
        <v>161</v>
      </c>
    </row>
    <row r="145" spans="1:26" x14ac:dyDescent="0.2">
      <c r="A145" t="s">
        <v>32</v>
      </c>
      <c r="B145" t="s">
        <v>31</v>
      </c>
      <c r="C145" t="s">
        <v>99</v>
      </c>
      <c r="D145" t="s">
        <v>100</v>
      </c>
      <c r="E145">
        <v>89.7</v>
      </c>
      <c r="F145">
        <v>20.5</v>
      </c>
      <c r="G145" s="1">
        <v>1.8783555249999999</v>
      </c>
      <c r="H145">
        <v>2</v>
      </c>
      <c r="I145">
        <v>324</v>
      </c>
      <c r="J145">
        <v>6.0000000000000001E-3</v>
      </c>
      <c r="K145">
        <v>2</v>
      </c>
      <c r="L145">
        <v>1</v>
      </c>
      <c r="M145">
        <v>6.0000000000000001E-3</v>
      </c>
      <c r="N145" s="13">
        <v>1.421</v>
      </c>
      <c r="O145" s="13">
        <v>0.46</v>
      </c>
      <c r="P145" s="13">
        <v>0.32300000000000001</v>
      </c>
      <c r="Q145" s="35">
        <v>7.1800000000000003E-2</v>
      </c>
      <c r="R145" s="13">
        <v>0.68</v>
      </c>
      <c r="S145" s="13">
        <v>0.13600000000000001</v>
      </c>
      <c r="T145" s="13">
        <v>5.0999999999999997E-2</v>
      </c>
      <c r="U145" s="13" t="s">
        <v>23</v>
      </c>
      <c r="V145" s="13">
        <v>0.69899999999999995</v>
      </c>
      <c r="W145" s="13">
        <v>0.186</v>
      </c>
      <c r="X145" s="10">
        <f t="shared" si="15"/>
        <v>5.1789819999999995</v>
      </c>
      <c r="Y145" s="37">
        <f t="shared" si="16"/>
        <v>1.1512412000000001</v>
      </c>
      <c r="Z145" s="13" t="s">
        <v>182</v>
      </c>
    </row>
    <row r="146" spans="1:26" x14ac:dyDescent="0.2">
      <c r="A146" t="s">
        <v>32</v>
      </c>
      <c r="B146" t="s">
        <v>31</v>
      </c>
      <c r="C146" t="s">
        <v>99</v>
      </c>
      <c r="D146" t="s">
        <v>100</v>
      </c>
      <c r="E146">
        <v>89.7</v>
      </c>
      <c r="F146">
        <v>20.5</v>
      </c>
      <c r="G146" s="1">
        <v>1.8783555249999999</v>
      </c>
      <c r="H146" t="s">
        <v>23</v>
      </c>
      <c r="I146" t="s">
        <v>23</v>
      </c>
      <c r="J146">
        <v>0.01</v>
      </c>
      <c r="K146" t="s">
        <v>23</v>
      </c>
      <c r="L146">
        <v>1</v>
      </c>
      <c r="M146">
        <v>0.01</v>
      </c>
      <c r="N146" s="13">
        <v>1.421</v>
      </c>
      <c r="O146" s="13">
        <v>0.46</v>
      </c>
      <c r="P146" s="13">
        <v>0.32300000000000001</v>
      </c>
      <c r="Q146" s="35">
        <v>7.1800000000000003E-2</v>
      </c>
      <c r="R146" s="13">
        <v>0.68</v>
      </c>
      <c r="S146" s="13">
        <v>0.13600000000000001</v>
      </c>
      <c r="T146" s="13">
        <v>5.0999999999999997E-2</v>
      </c>
      <c r="U146" s="13" t="s">
        <v>23</v>
      </c>
      <c r="V146" s="13">
        <v>0.69899999999999995</v>
      </c>
      <c r="W146" s="13">
        <v>0.186</v>
      </c>
      <c r="X146" s="10">
        <f t="shared" si="15"/>
        <v>5.1789819999999995</v>
      </c>
      <c r="Y146" s="37">
        <f t="shared" si="16"/>
        <v>1.1512412000000001</v>
      </c>
      <c r="Z146" s="13" t="s">
        <v>181</v>
      </c>
    </row>
    <row r="147" spans="1:26" x14ac:dyDescent="0.2">
      <c r="A147" t="s">
        <v>32</v>
      </c>
      <c r="B147" t="s">
        <v>31</v>
      </c>
      <c r="C147" t="s">
        <v>99</v>
      </c>
      <c r="D147" t="s">
        <v>100</v>
      </c>
      <c r="E147">
        <v>89.7</v>
      </c>
      <c r="F147">
        <v>20.5</v>
      </c>
      <c r="G147" s="1">
        <v>1.8783555249999999</v>
      </c>
      <c r="H147">
        <v>2</v>
      </c>
      <c r="I147">
        <v>190</v>
      </c>
      <c r="J147">
        <v>1.0999999999999999E-2</v>
      </c>
      <c r="K147">
        <v>2</v>
      </c>
      <c r="L147">
        <v>1</v>
      </c>
      <c r="M147">
        <v>1.0999999999999999E-2</v>
      </c>
      <c r="N147" s="13">
        <v>1.421</v>
      </c>
      <c r="O147" s="13">
        <v>0.46</v>
      </c>
      <c r="P147" s="13">
        <v>0.32300000000000001</v>
      </c>
      <c r="Q147" s="35">
        <v>7.1800000000000003E-2</v>
      </c>
      <c r="R147" s="13">
        <v>0.68</v>
      </c>
      <c r="S147" s="13">
        <v>0.13600000000000001</v>
      </c>
      <c r="T147" s="13">
        <v>5.0999999999999997E-2</v>
      </c>
      <c r="U147" s="13" t="s">
        <v>23</v>
      </c>
      <c r="V147" s="13">
        <v>0.69899999999999995</v>
      </c>
      <c r="W147" s="13">
        <v>0.186</v>
      </c>
      <c r="X147" s="10">
        <f t="shared" si="15"/>
        <v>5.1789819999999995</v>
      </c>
      <c r="Y147" s="37">
        <f t="shared" si="16"/>
        <v>1.1512412000000001</v>
      </c>
      <c r="Z147" s="13" t="s">
        <v>184</v>
      </c>
    </row>
    <row r="148" spans="1:26" x14ac:dyDescent="0.2">
      <c r="A148" t="s">
        <v>32</v>
      </c>
      <c r="B148" t="s">
        <v>31</v>
      </c>
      <c r="C148" t="s">
        <v>99</v>
      </c>
      <c r="D148" t="s">
        <v>100</v>
      </c>
      <c r="E148">
        <v>89.7</v>
      </c>
      <c r="F148">
        <v>20.5</v>
      </c>
      <c r="G148" s="1">
        <v>1.8783555249999999</v>
      </c>
      <c r="H148">
        <v>6</v>
      </c>
      <c r="I148">
        <v>324</v>
      </c>
      <c r="J148">
        <v>1.9E-2</v>
      </c>
      <c r="K148">
        <v>4</v>
      </c>
      <c r="L148">
        <v>1.25</v>
      </c>
      <c r="M148">
        <v>2.3E-2</v>
      </c>
      <c r="N148" s="13">
        <v>1.421</v>
      </c>
      <c r="O148" s="13">
        <v>0.46</v>
      </c>
      <c r="P148" s="13">
        <v>0.32300000000000001</v>
      </c>
      <c r="Q148" s="35">
        <v>7.1800000000000003E-2</v>
      </c>
      <c r="R148" s="13">
        <v>0.68</v>
      </c>
      <c r="S148" s="13">
        <v>0.13600000000000001</v>
      </c>
      <c r="T148" s="13">
        <v>5.0999999999999997E-2</v>
      </c>
      <c r="U148" s="13" t="s">
        <v>23</v>
      </c>
      <c r="V148" s="13">
        <v>0.69899999999999995</v>
      </c>
      <c r="W148" s="13">
        <v>0.186</v>
      </c>
      <c r="X148" s="10">
        <f t="shared" si="15"/>
        <v>5.1789819999999995</v>
      </c>
      <c r="Y148" s="37">
        <f t="shared" si="16"/>
        <v>1.1512412000000001</v>
      </c>
      <c r="Z148" s="13" t="s">
        <v>182</v>
      </c>
    </row>
    <row r="149" spans="1:26" x14ac:dyDescent="0.2">
      <c r="A149" t="s">
        <v>32</v>
      </c>
      <c r="B149" t="s">
        <v>31</v>
      </c>
      <c r="C149" t="s">
        <v>99</v>
      </c>
      <c r="D149" t="s">
        <v>100</v>
      </c>
      <c r="E149">
        <v>89.7</v>
      </c>
      <c r="F149">
        <v>20.5</v>
      </c>
      <c r="G149" s="1">
        <v>1.8783555249999999</v>
      </c>
      <c r="H149">
        <v>5</v>
      </c>
      <c r="I149">
        <v>324</v>
      </c>
      <c r="J149">
        <v>1.4999999999999999E-2</v>
      </c>
      <c r="K149">
        <v>11</v>
      </c>
      <c r="L149">
        <v>2.2000000000000002</v>
      </c>
      <c r="M149">
        <v>3.4000000000000002E-2</v>
      </c>
      <c r="N149" s="13">
        <v>1.421</v>
      </c>
      <c r="O149" s="13">
        <v>0.46</v>
      </c>
      <c r="P149" s="13">
        <v>0.32300000000000001</v>
      </c>
      <c r="Q149" s="35">
        <v>7.1800000000000003E-2</v>
      </c>
      <c r="R149" s="13">
        <v>0.68</v>
      </c>
      <c r="S149" s="13">
        <v>0.13600000000000001</v>
      </c>
      <c r="T149" s="13">
        <v>5.0999999999999997E-2</v>
      </c>
      <c r="U149" s="13" t="s">
        <v>23</v>
      </c>
      <c r="V149" s="13">
        <v>0.69899999999999995</v>
      </c>
      <c r="W149" s="13">
        <v>0.186</v>
      </c>
      <c r="X149" s="10">
        <f t="shared" si="15"/>
        <v>5.1789819999999995</v>
      </c>
      <c r="Y149" s="37">
        <f t="shared" si="16"/>
        <v>1.1512412000000001</v>
      </c>
      <c r="Z149" s="13" t="s">
        <v>182</v>
      </c>
    </row>
    <row r="150" spans="1:26" x14ac:dyDescent="0.2">
      <c r="A150" t="s">
        <v>32</v>
      </c>
      <c r="B150" t="s">
        <v>31</v>
      </c>
      <c r="C150" t="s">
        <v>99</v>
      </c>
      <c r="D150" t="s">
        <v>100</v>
      </c>
      <c r="E150">
        <v>89.7</v>
      </c>
      <c r="F150">
        <v>20.5</v>
      </c>
      <c r="G150" s="1">
        <v>1.8783555249999999</v>
      </c>
      <c r="H150">
        <v>6</v>
      </c>
      <c r="I150">
        <v>330</v>
      </c>
      <c r="J150">
        <v>2.7E-2</v>
      </c>
      <c r="K150" t="s">
        <v>23</v>
      </c>
      <c r="L150">
        <v>3.6</v>
      </c>
      <c r="M150">
        <v>9.8000000000000004E-2</v>
      </c>
      <c r="N150" s="13">
        <v>1.421</v>
      </c>
      <c r="O150" s="13">
        <v>0.46</v>
      </c>
      <c r="P150" s="13">
        <v>0.32300000000000001</v>
      </c>
      <c r="Q150" s="35">
        <v>7.1800000000000003E-2</v>
      </c>
      <c r="R150" s="13">
        <v>0.68</v>
      </c>
      <c r="S150" s="13">
        <v>0.13600000000000001</v>
      </c>
      <c r="T150" s="13">
        <v>5.0999999999999997E-2</v>
      </c>
      <c r="U150" s="13" t="s">
        <v>23</v>
      </c>
      <c r="V150" s="13">
        <v>0.69899999999999995</v>
      </c>
      <c r="W150" s="13">
        <v>0.186</v>
      </c>
      <c r="X150" s="10">
        <f t="shared" si="15"/>
        <v>5.1789819999999995</v>
      </c>
      <c r="Y150" s="37">
        <f t="shared" si="16"/>
        <v>1.1512412000000001</v>
      </c>
      <c r="Z150" s="13" t="s">
        <v>161</v>
      </c>
    </row>
    <row r="151" spans="1:26" x14ac:dyDescent="0.2">
      <c r="A151" t="s">
        <v>32</v>
      </c>
      <c r="B151" t="s">
        <v>31</v>
      </c>
      <c r="C151" t="s">
        <v>99</v>
      </c>
      <c r="D151" t="s">
        <v>100</v>
      </c>
      <c r="E151">
        <v>89.7</v>
      </c>
      <c r="F151">
        <v>20.5</v>
      </c>
      <c r="G151" s="1">
        <v>1.8783555249999999</v>
      </c>
      <c r="H151" t="s">
        <v>23</v>
      </c>
      <c r="I151" t="s">
        <v>23</v>
      </c>
      <c r="J151">
        <v>0.122</v>
      </c>
      <c r="K151" t="s">
        <v>23</v>
      </c>
      <c r="L151">
        <v>1.0900000000000001</v>
      </c>
      <c r="M151">
        <v>0.13300000000000001</v>
      </c>
      <c r="N151" s="13">
        <v>1.421</v>
      </c>
      <c r="O151" s="13">
        <v>0.46</v>
      </c>
      <c r="P151" s="13">
        <v>0.32300000000000001</v>
      </c>
      <c r="Q151" s="35">
        <v>7.1800000000000003E-2</v>
      </c>
      <c r="R151" s="13">
        <v>0.68</v>
      </c>
      <c r="S151" s="13">
        <v>0.13600000000000001</v>
      </c>
      <c r="T151" s="13">
        <v>5.0999999999999997E-2</v>
      </c>
      <c r="U151" s="13" t="s">
        <v>23</v>
      </c>
      <c r="V151" s="13">
        <v>0.69899999999999995</v>
      </c>
      <c r="W151" s="13">
        <v>0.186</v>
      </c>
      <c r="X151" s="10">
        <f t="shared" si="15"/>
        <v>5.1789819999999995</v>
      </c>
      <c r="Y151" s="37">
        <f t="shared" si="16"/>
        <v>1.1512412000000001</v>
      </c>
      <c r="Z151" s="13" t="s">
        <v>181</v>
      </c>
    </row>
    <row r="152" spans="1:26" x14ac:dyDescent="0.2">
      <c r="A152" t="s">
        <v>32</v>
      </c>
      <c r="B152" t="s">
        <v>31</v>
      </c>
      <c r="C152" t="s">
        <v>99</v>
      </c>
      <c r="D152" t="s">
        <v>100</v>
      </c>
      <c r="E152">
        <v>89.7</v>
      </c>
      <c r="F152">
        <v>20.5</v>
      </c>
      <c r="G152" s="1">
        <v>1.8783555249999999</v>
      </c>
      <c r="H152">
        <v>73</v>
      </c>
      <c r="I152">
        <v>276</v>
      </c>
      <c r="J152">
        <v>0.23400000000000001</v>
      </c>
      <c r="K152">
        <v>75</v>
      </c>
      <c r="L152">
        <v>1.03</v>
      </c>
      <c r="M152">
        <v>0.24099999999999999</v>
      </c>
      <c r="N152" s="13">
        <v>1.421</v>
      </c>
      <c r="O152" s="13">
        <v>0.46</v>
      </c>
      <c r="P152" s="13">
        <v>0.32300000000000001</v>
      </c>
      <c r="Q152" s="35">
        <v>7.1800000000000003E-2</v>
      </c>
      <c r="R152" s="13">
        <v>0.68</v>
      </c>
      <c r="S152" s="13">
        <v>0.13600000000000001</v>
      </c>
      <c r="T152" s="13">
        <v>5.0999999999999997E-2</v>
      </c>
      <c r="U152" s="13" t="s">
        <v>23</v>
      </c>
      <c r="V152" s="13">
        <v>0.69899999999999995</v>
      </c>
      <c r="W152" s="13">
        <v>0.186</v>
      </c>
      <c r="X152" s="10">
        <f t="shared" ref="X152:X174" si="17">(35*S152+14.1*T152+15.1*V152)*P152</f>
        <v>5.1789819999999995</v>
      </c>
      <c r="Y152" s="37">
        <f t="shared" ref="Y152:Y176" si="18">(35*S152+14.1*T152+15.1*V152)*Q152</f>
        <v>1.1512412000000001</v>
      </c>
      <c r="Z152" s="13" t="s">
        <v>180</v>
      </c>
    </row>
    <row r="153" spans="1:26" x14ac:dyDescent="0.2">
      <c r="A153" t="s">
        <v>32</v>
      </c>
      <c r="B153" t="s">
        <v>31</v>
      </c>
      <c r="C153" t="s">
        <v>99</v>
      </c>
      <c r="D153" t="s">
        <v>100</v>
      </c>
      <c r="E153">
        <v>89.7</v>
      </c>
      <c r="F153">
        <v>20.5</v>
      </c>
      <c r="G153" s="1">
        <v>1.8783555249999999</v>
      </c>
      <c r="H153">
        <v>2</v>
      </c>
      <c r="I153">
        <v>33</v>
      </c>
      <c r="J153">
        <v>6.0999999999999999E-2</v>
      </c>
      <c r="K153" t="s">
        <v>23</v>
      </c>
      <c r="L153">
        <v>38.5</v>
      </c>
      <c r="M153">
        <v>2.3330000000000002</v>
      </c>
      <c r="N153" s="13">
        <v>1.421</v>
      </c>
      <c r="O153" s="13">
        <v>0.46</v>
      </c>
      <c r="P153" s="13">
        <v>0.32300000000000001</v>
      </c>
      <c r="Q153" s="35">
        <v>7.1800000000000003E-2</v>
      </c>
      <c r="R153" s="13">
        <v>0.68</v>
      </c>
      <c r="S153" s="13">
        <v>0.13600000000000001</v>
      </c>
      <c r="T153" s="13">
        <v>5.0999999999999997E-2</v>
      </c>
      <c r="U153" s="13" t="s">
        <v>23</v>
      </c>
      <c r="V153" s="13">
        <v>0.69899999999999995</v>
      </c>
      <c r="W153" s="13">
        <v>0.186</v>
      </c>
      <c r="X153" s="10">
        <f t="shared" si="17"/>
        <v>5.1789819999999995</v>
      </c>
      <c r="Y153" s="37">
        <f t="shared" si="18"/>
        <v>1.1512412000000001</v>
      </c>
      <c r="Z153" s="13" t="s">
        <v>161</v>
      </c>
    </row>
    <row r="154" spans="1:26" x14ac:dyDescent="0.2">
      <c r="A154" t="s">
        <v>32</v>
      </c>
      <c r="B154" t="s">
        <v>31</v>
      </c>
      <c r="C154" t="s">
        <v>102</v>
      </c>
      <c r="D154" t="s">
        <v>101</v>
      </c>
      <c r="E154">
        <v>54</v>
      </c>
      <c r="F154">
        <v>11.1</v>
      </c>
      <c r="G154" s="1">
        <v>1.205449054</v>
      </c>
      <c r="H154">
        <v>4</v>
      </c>
      <c r="I154">
        <v>750</v>
      </c>
      <c r="J154">
        <v>5.0000000000000001E-3</v>
      </c>
      <c r="K154" t="s">
        <v>23</v>
      </c>
      <c r="L154" s="45">
        <v>2.08</v>
      </c>
      <c r="M154">
        <v>1.0999999999999999E-2</v>
      </c>
      <c r="N154" s="13">
        <v>1.421</v>
      </c>
      <c r="O154" s="13">
        <v>0.46</v>
      </c>
      <c r="P154" s="13">
        <v>0.32300000000000001</v>
      </c>
      <c r="Q154" s="35">
        <v>7.1800000000000003E-2</v>
      </c>
      <c r="R154" s="13">
        <v>0.68</v>
      </c>
      <c r="S154" s="13">
        <v>0.13600000000000001</v>
      </c>
      <c r="T154" s="13">
        <v>5.0999999999999997E-2</v>
      </c>
      <c r="U154" s="13" t="s">
        <v>23</v>
      </c>
      <c r="V154" s="13">
        <v>0.69899999999999995</v>
      </c>
      <c r="W154" s="13">
        <v>0.186</v>
      </c>
      <c r="X154" s="10">
        <f t="shared" si="17"/>
        <v>5.1789819999999995</v>
      </c>
      <c r="Y154" s="37">
        <f t="shared" si="18"/>
        <v>1.1512412000000001</v>
      </c>
      <c r="Z154" s="13" t="s">
        <v>161</v>
      </c>
    </row>
    <row r="155" spans="1:26" x14ac:dyDescent="0.2">
      <c r="A155" t="s">
        <v>32</v>
      </c>
      <c r="B155" t="s">
        <v>31</v>
      </c>
      <c r="C155" t="s">
        <v>102</v>
      </c>
      <c r="D155" t="s">
        <v>101</v>
      </c>
      <c r="E155">
        <v>54</v>
      </c>
      <c r="F155">
        <v>11.1</v>
      </c>
      <c r="G155" s="1">
        <v>1.205449054</v>
      </c>
      <c r="H155">
        <v>2</v>
      </c>
      <c r="I155">
        <v>250</v>
      </c>
      <c r="J155">
        <v>8.0000000000000002E-3</v>
      </c>
      <c r="K155" t="s">
        <v>23</v>
      </c>
      <c r="L155" s="45">
        <v>2.08</v>
      </c>
      <c r="M155">
        <v>1.7000000000000001E-2</v>
      </c>
      <c r="N155" s="13">
        <v>1.421</v>
      </c>
      <c r="O155" s="13">
        <v>0.46</v>
      </c>
      <c r="P155" s="13">
        <v>0.32300000000000001</v>
      </c>
      <c r="Q155" s="35">
        <v>7.1800000000000003E-2</v>
      </c>
      <c r="R155" s="13">
        <v>0.68</v>
      </c>
      <c r="S155" s="13">
        <v>0.13600000000000001</v>
      </c>
      <c r="T155" s="13">
        <v>5.0999999999999997E-2</v>
      </c>
      <c r="U155" s="13" t="s">
        <v>23</v>
      </c>
      <c r="V155" s="13">
        <v>0.69899999999999995</v>
      </c>
      <c r="W155" s="13">
        <v>0.186</v>
      </c>
      <c r="X155" s="10">
        <f t="shared" si="17"/>
        <v>5.1789819999999995</v>
      </c>
      <c r="Y155" s="37">
        <f t="shared" si="18"/>
        <v>1.1512412000000001</v>
      </c>
      <c r="Z155" s="13" t="s">
        <v>163</v>
      </c>
    </row>
    <row r="156" spans="1:26" x14ac:dyDescent="0.2">
      <c r="A156" t="s">
        <v>32</v>
      </c>
      <c r="B156" t="s">
        <v>31</v>
      </c>
      <c r="C156" t="s">
        <v>102</v>
      </c>
      <c r="D156" t="s">
        <v>101</v>
      </c>
      <c r="E156">
        <v>54</v>
      </c>
      <c r="F156">
        <v>11.1</v>
      </c>
      <c r="G156" s="1">
        <v>1.205449054</v>
      </c>
      <c r="H156">
        <v>4</v>
      </c>
      <c r="I156">
        <v>330</v>
      </c>
      <c r="J156">
        <v>1.2E-2</v>
      </c>
      <c r="K156" t="s">
        <v>23</v>
      </c>
      <c r="L156">
        <v>1.5</v>
      </c>
      <c r="M156">
        <v>1.7999999999999999E-2</v>
      </c>
      <c r="N156" s="13">
        <v>1.421</v>
      </c>
      <c r="O156" s="13">
        <v>0.46</v>
      </c>
      <c r="P156" s="13">
        <v>0.32300000000000001</v>
      </c>
      <c r="Q156" s="35">
        <v>7.1800000000000003E-2</v>
      </c>
      <c r="R156" s="13">
        <v>0.68</v>
      </c>
      <c r="S156" s="13">
        <v>0.13600000000000001</v>
      </c>
      <c r="T156" s="13">
        <v>5.0999999999999997E-2</v>
      </c>
      <c r="U156" s="13" t="s">
        <v>23</v>
      </c>
      <c r="V156" s="13">
        <v>0.69899999999999995</v>
      </c>
      <c r="W156" s="13">
        <v>0.186</v>
      </c>
      <c r="X156" s="10">
        <f t="shared" si="17"/>
        <v>5.1789819999999995</v>
      </c>
      <c r="Y156" s="37">
        <f t="shared" si="18"/>
        <v>1.1512412000000001</v>
      </c>
      <c r="Z156" s="13" t="s">
        <v>161</v>
      </c>
    </row>
    <row r="157" spans="1:26" x14ac:dyDescent="0.2">
      <c r="A157" t="s">
        <v>32</v>
      </c>
      <c r="B157" t="s">
        <v>31</v>
      </c>
      <c r="C157" t="s">
        <v>102</v>
      </c>
      <c r="D157" t="s">
        <v>101</v>
      </c>
      <c r="E157">
        <v>54</v>
      </c>
      <c r="F157">
        <v>11.1</v>
      </c>
      <c r="G157" s="1">
        <v>1.205449054</v>
      </c>
      <c r="H157">
        <v>2</v>
      </c>
      <c r="I157">
        <v>324</v>
      </c>
      <c r="J157">
        <v>6.0000000000000001E-3</v>
      </c>
      <c r="K157">
        <v>6</v>
      </c>
      <c r="L157">
        <v>3</v>
      </c>
      <c r="M157">
        <v>1.9E-2</v>
      </c>
      <c r="N157" s="13">
        <v>1.421</v>
      </c>
      <c r="O157" s="13">
        <v>0.46</v>
      </c>
      <c r="P157" s="13">
        <v>0.32300000000000001</v>
      </c>
      <c r="Q157" s="35">
        <v>7.1800000000000003E-2</v>
      </c>
      <c r="R157" s="13">
        <v>0.68</v>
      </c>
      <c r="S157" s="13">
        <v>0.13600000000000001</v>
      </c>
      <c r="T157" s="13">
        <v>5.0999999999999997E-2</v>
      </c>
      <c r="U157" s="13" t="s">
        <v>23</v>
      </c>
      <c r="V157" s="13">
        <v>0.69899999999999995</v>
      </c>
      <c r="W157" s="13">
        <v>0.186</v>
      </c>
      <c r="X157" s="10">
        <f t="shared" si="17"/>
        <v>5.1789819999999995</v>
      </c>
      <c r="Y157" s="37">
        <f t="shared" si="18"/>
        <v>1.1512412000000001</v>
      </c>
      <c r="Z157" s="13" t="s">
        <v>182</v>
      </c>
    </row>
    <row r="158" spans="1:26" x14ac:dyDescent="0.2">
      <c r="A158" t="s">
        <v>32</v>
      </c>
      <c r="B158" t="s">
        <v>31</v>
      </c>
      <c r="C158" t="s">
        <v>102</v>
      </c>
      <c r="D158" t="s">
        <v>101</v>
      </c>
      <c r="E158">
        <v>54</v>
      </c>
      <c r="F158">
        <v>11.1</v>
      </c>
      <c r="G158" s="1">
        <v>1.205449054</v>
      </c>
      <c r="H158">
        <v>1</v>
      </c>
      <c r="I158">
        <v>190</v>
      </c>
      <c r="J158">
        <v>5.0000000000000001E-3</v>
      </c>
      <c r="K158">
        <v>4</v>
      </c>
      <c r="L158">
        <v>4</v>
      </c>
      <c r="M158">
        <v>2.1000000000000001E-2</v>
      </c>
      <c r="N158" s="13">
        <v>1.421</v>
      </c>
      <c r="O158" s="13">
        <v>0.46</v>
      </c>
      <c r="P158" s="13">
        <v>0.32300000000000001</v>
      </c>
      <c r="Q158" s="35">
        <v>7.1800000000000003E-2</v>
      </c>
      <c r="R158" s="13">
        <v>0.68</v>
      </c>
      <c r="S158" s="13">
        <v>0.13600000000000001</v>
      </c>
      <c r="T158" s="13">
        <v>5.0999999999999997E-2</v>
      </c>
      <c r="U158" s="13" t="s">
        <v>23</v>
      </c>
      <c r="V158" s="13">
        <v>0.69899999999999995</v>
      </c>
      <c r="W158" s="13">
        <v>0.186</v>
      </c>
      <c r="X158" s="10">
        <f t="shared" si="17"/>
        <v>5.1789819999999995</v>
      </c>
      <c r="Y158" s="37">
        <f t="shared" si="18"/>
        <v>1.1512412000000001</v>
      </c>
      <c r="Z158" s="13" t="s">
        <v>184</v>
      </c>
    </row>
    <row r="159" spans="1:26" x14ac:dyDescent="0.2">
      <c r="A159" t="s">
        <v>32</v>
      </c>
      <c r="B159" t="s">
        <v>31</v>
      </c>
      <c r="C159" t="s">
        <v>102</v>
      </c>
      <c r="D159" t="s">
        <v>101</v>
      </c>
      <c r="E159">
        <v>54</v>
      </c>
      <c r="F159">
        <v>11.1</v>
      </c>
      <c r="G159" s="1">
        <v>1.205449054</v>
      </c>
      <c r="H159">
        <v>7</v>
      </c>
      <c r="I159">
        <v>324</v>
      </c>
      <c r="J159">
        <v>2.1999999999999999E-2</v>
      </c>
      <c r="K159">
        <v>15</v>
      </c>
      <c r="L159">
        <v>2.14</v>
      </c>
      <c r="M159">
        <v>4.5999999999999999E-2</v>
      </c>
      <c r="N159" s="13">
        <v>1.421</v>
      </c>
      <c r="O159" s="13">
        <v>0.46</v>
      </c>
      <c r="P159" s="13">
        <v>0.32300000000000001</v>
      </c>
      <c r="Q159" s="35">
        <v>7.1800000000000003E-2</v>
      </c>
      <c r="R159" s="13">
        <v>0.68</v>
      </c>
      <c r="S159" s="13">
        <v>0.13600000000000001</v>
      </c>
      <c r="T159" s="13">
        <v>5.0999999999999997E-2</v>
      </c>
      <c r="U159" s="13" t="s">
        <v>23</v>
      </c>
      <c r="V159" s="13">
        <v>0.69899999999999995</v>
      </c>
      <c r="W159" s="13">
        <v>0.186</v>
      </c>
      <c r="X159" s="10">
        <f t="shared" si="17"/>
        <v>5.1789819999999995</v>
      </c>
      <c r="Y159" s="37">
        <f t="shared" si="18"/>
        <v>1.1512412000000001</v>
      </c>
      <c r="Z159" s="13" t="s">
        <v>182</v>
      </c>
    </row>
    <row r="160" spans="1:26" x14ac:dyDescent="0.2">
      <c r="A160" t="s">
        <v>32</v>
      </c>
      <c r="B160" t="s">
        <v>31</v>
      </c>
      <c r="C160" t="s">
        <v>102</v>
      </c>
      <c r="D160" t="s">
        <v>101</v>
      </c>
      <c r="E160">
        <v>54</v>
      </c>
      <c r="F160">
        <v>11.1</v>
      </c>
      <c r="G160" s="1">
        <v>1.205449054</v>
      </c>
      <c r="H160" t="s">
        <v>23</v>
      </c>
      <c r="I160" t="s">
        <v>23</v>
      </c>
      <c r="J160">
        <v>5.0999999999999997E-2</v>
      </c>
      <c r="K160" t="s">
        <v>23</v>
      </c>
      <c r="L160">
        <v>1.27</v>
      </c>
      <c r="M160">
        <v>6.5000000000000002E-2</v>
      </c>
      <c r="N160" s="13">
        <v>1.421</v>
      </c>
      <c r="O160" s="13">
        <v>0.46</v>
      </c>
      <c r="P160" s="13">
        <v>0.32300000000000001</v>
      </c>
      <c r="Q160" s="35">
        <v>7.1800000000000003E-2</v>
      </c>
      <c r="R160" s="13">
        <v>0.68</v>
      </c>
      <c r="S160" s="13">
        <v>0.13600000000000001</v>
      </c>
      <c r="T160" s="13">
        <v>5.0999999999999997E-2</v>
      </c>
      <c r="U160" s="13" t="s">
        <v>23</v>
      </c>
      <c r="V160" s="13">
        <v>0.69899999999999995</v>
      </c>
      <c r="W160" s="13">
        <v>0.186</v>
      </c>
      <c r="X160" s="10">
        <f t="shared" si="17"/>
        <v>5.1789819999999995</v>
      </c>
      <c r="Y160" s="37">
        <f t="shared" si="18"/>
        <v>1.1512412000000001</v>
      </c>
      <c r="Z160" s="13" t="s">
        <v>181</v>
      </c>
    </row>
    <row r="161" spans="1:26" x14ac:dyDescent="0.2">
      <c r="A161" t="s">
        <v>32</v>
      </c>
      <c r="B161" t="s">
        <v>31</v>
      </c>
      <c r="C161" t="s">
        <v>102</v>
      </c>
      <c r="D161" t="s">
        <v>101</v>
      </c>
      <c r="E161">
        <v>54</v>
      </c>
      <c r="F161">
        <v>11.1</v>
      </c>
      <c r="G161" s="1">
        <v>1.205449054</v>
      </c>
      <c r="H161">
        <v>8</v>
      </c>
      <c r="I161">
        <v>190</v>
      </c>
      <c r="J161">
        <v>4.2000000000000003E-2</v>
      </c>
      <c r="K161">
        <v>14</v>
      </c>
      <c r="L161">
        <v>1.75</v>
      </c>
      <c r="M161">
        <v>7.3999999999999996E-2</v>
      </c>
      <c r="N161" s="13">
        <v>1.421</v>
      </c>
      <c r="O161" s="13">
        <v>0.46</v>
      </c>
      <c r="P161" s="13">
        <v>0.32300000000000001</v>
      </c>
      <c r="Q161" s="35">
        <v>7.1800000000000003E-2</v>
      </c>
      <c r="R161" s="13">
        <v>0.68</v>
      </c>
      <c r="S161" s="13">
        <v>0.13600000000000001</v>
      </c>
      <c r="T161" s="13">
        <v>5.0999999999999997E-2</v>
      </c>
      <c r="U161" s="13" t="s">
        <v>23</v>
      </c>
      <c r="V161" s="13">
        <v>0.69899999999999995</v>
      </c>
      <c r="W161" s="13">
        <v>0.186</v>
      </c>
      <c r="X161" s="10">
        <f t="shared" si="17"/>
        <v>5.1789819999999995</v>
      </c>
      <c r="Y161" s="37">
        <f t="shared" si="18"/>
        <v>1.1512412000000001</v>
      </c>
      <c r="Z161" s="13" t="s">
        <v>184</v>
      </c>
    </row>
    <row r="162" spans="1:26" x14ac:dyDescent="0.2">
      <c r="A162" t="s">
        <v>32</v>
      </c>
      <c r="B162" t="s">
        <v>31</v>
      </c>
      <c r="C162" t="s">
        <v>102</v>
      </c>
      <c r="D162" t="s">
        <v>101</v>
      </c>
      <c r="E162">
        <v>54</v>
      </c>
      <c r="F162">
        <v>11.1</v>
      </c>
      <c r="G162" s="1">
        <v>1.205449054</v>
      </c>
      <c r="H162">
        <v>8</v>
      </c>
      <c r="I162">
        <v>190</v>
      </c>
      <c r="J162">
        <v>4.2000000000000003E-2</v>
      </c>
      <c r="K162">
        <v>14</v>
      </c>
      <c r="L162">
        <v>2</v>
      </c>
      <c r="M162">
        <v>8.4000000000000005E-2</v>
      </c>
      <c r="N162" s="13">
        <v>1.421</v>
      </c>
      <c r="O162" s="13">
        <v>0.46</v>
      </c>
      <c r="P162" s="13">
        <v>0.32300000000000001</v>
      </c>
      <c r="Q162" s="35">
        <v>7.1800000000000003E-2</v>
      </c>
      <c r="R162" s="13">
        <v>0.68</v>
      </c>
      <c r="S162" s="13">
        <v>0.13600000000000001</v>
      </c>
      <c r="T162" s="13">
        <v>5.0999999999999997E-2</v>
      </c>
      <c r="U162" s="13" t="s">
        <v>23</v>
      </c>
      <c r="V162" s="13">
        <v>0.69899999999999995</v>
      </c>
      <c r="W162" s="13">
        <v>0.186</v>
      </c>
      <c r="X162" s="10">
        <f t="shared" si="17"/>
        <v>5.1789819999999995</v>
      </c>
      <c r="Y162" s="37">
        <f t="shared" si="18"/>
        <v>1.1512412000000001</v>
      </c>
      <c r="Z162" s="13" t="s">
        <v>184</v>
      </c>
    </row>
    <row r="163" spans="1:26" x14ac:dyDescent="0.2">
      <c r="A163" t="s">
        <v>32</v>
      </c>
      <c r="B163" t="s">
        <v>31</v>
      </c>
      <c r="C163" t="s">
        <v>102</v>
      </c>
      <c r="D163" t="s">
        <v>101</v>
      </c>
      <c r="E163">
        <v>54</v>
      </c>
      <c r="F163">
        <v>11.1</v>
      </c>
      <c r="G163" s="1">
        <v>1.205449054</v>
      </c>
      <c r="H163">
        <v>31</v>
      </c>
      <c r="I163">
        <v>324</v>
      </c>
      <c r="J163">
        <v>9.6000000000000002E-2</v>
      </c>
      <c r="K163">
        <v>33</v>
      </c>
      <c r="L163">
        <v>1.06</v>
      </c>
      <c r="M163">
        <v>0.10199999999999999</v>
      </c>
      <c r="N163" s="13">
        <v>1.421</v>
      </c>
      <c r="O163" s="13">
        <v>0.46</v>
      </c>
      <c r="P163" s="13">
        <v>0.32300000000000001</v>
      </c>
      <c r="Q163" s="35">
        <v>7.1800000000000003E-2</v>
      </c>
      <c r="R163" s="13">
        <v>0.68</v>
      </c>
      <c r="S163" s="13">
        <v>0.13600000000000001</v>
      </c>
      <c r="T163" s="13">
        <v>5.0999999999999997E-2</v>
      </c>
      <c r="U163" s="13" t="s">
        <v>23</v>
      </c>
      <c r="V163" s="13">
        <v>0.69899999999999995</v>
      </c>
      <c r="W163" s="13">
        <v>0.186</v>
      </c>
      <c r="X163" s="10">
        <f t="shared" si="17"/>
        <v>5.1789819999999995</v>
      </c>
      <c r="Y163" s="37">
        <f t="shared" si="18"/>
        <v>1.1512412000000001</v>
      </c>
      <c r="Z163" s="13" t="s">
        <v>182</v>
      </c>
    </row>
    <row r="164" spans="1:26" x14ac:dyDescent="0.2">
      <c r="A164" t="s">
        <v>32</v>
      </c>
      <c r="B164" t="s">
        <v>31</v>
      </c>
      <c r="C164" t="s">
        <v>102</v>
      </c>
      <c r="D164" t="s">
        <v>101</v>
      </c>
      <c r="E164">
        <v>54</v>
      </c>
      <c r="F164">
        <v>11.1</v>
      </c>
      <c r="G164" s="1">
        <v>1.205449054</v>
      </c>
      <c r="H164" t="s">
        <v>23</v>
      </c>
      <c r="I164" t="s">
        <v>23</v>
      </c>
      <c r="J164">
        <v>0.157</v>
      </c>
      <c r="K164" t="s">
        <v>23</v>
      </c>
      <c r="L164">
        <v>1.99</v>
      </c>
      <c r="M164">
        <v>0.312</v>
      </c>
      <c r="N164" s="13">
        <v>1.421</v>
      </c>
      <c r="O164" s="13">
        <v>0.46</v>
      </c>
      <c r="P164" s="13">
        <v>0.32300000000000001</v>
      </c>
      <c r="Q164" s="35">
        <v>7.1800000000000003E-2</v>
      </c>
      <c r="R164" s="13">
        <v>0.68</v>
      </c>
      <c r="S164" s="13">
        <v>0.13600000000000001</v>
      </c>
      <c r="T164" s="13">
        <v>5.0999999999999997E-2</v>
      </c>
      <c r="U164" s="13" t="s">
        <v>23</v>
      </c>
      <c r="V164" s="13">
        <v>0.69899999999999995</v>
      </c>
      <c r="W164" s="13">
        <v>0.186</v>
      </c>
      <c r="X164" s="10">
        <f t="shared" si="17"/>
        <v>5.1789819999999995</v>
      </c>
      <c r="Y164" s="37">
        <f t="shared" si="18"/>
        <v>1.1512412000000001</v>
      </c>
      <c r="Z164" s="13" t="s">
        <v>181</v>
      </c>
    </row>
    <row r="165" spans="1:26" x14ac:dyDescent="0.2">
      <c r="A165" t="s">
        <v>32</v>
      </c>
      <c r="B165" t="s">
        <v>31</v>
      </c>
      <c r="C165" t="s">
        <v>102</v>
      </c>
      <c r="D165" t="s">
        <v>101</v>
      </c>
      <c r="E165">
        <v>54</v>
      </c>
      <c r="F165">
        <v>11.1</v>
      </c>
      <c r="G165" s="1">
        <v>1.205449054</v>
      </c>
      <c r="H165">
        <v>52</v>
      </c>
      <c r="I165">
        <v>276</v>
      </c>
      <c r="J165">
        <v>0.16700000000000001</v>
      </c>
      <c r="K165">
        <v>110</v>
      </c>
      <c r="L165">
        <v>2.12</v>
      </c>
      <c r="M165">
        <v>0.35299999999999998</v>
      </c>
      <c r="N165" s="13">
        <v>1.421</v>
      </c>
      <c r="O165" s="13">
        <v>0.46</v>
      </c>
      <c r="P165" s="13">
        <v>0.32300000000000001</v>
      </c>
      <c r="Q165" s="35">
        <v>7.1800000000000003E-2</v>
      </c>
      <c r="R165" s="13">
        <v>0.68</v>
      </c>
      <c r="S165" s="13">
        <v>0.13600000000000001</v>
      </c>
      <c r="T165" s="13">
        <v>5.0999999999999997E-2</v>
      </c>
      <c r="U165" s="13" t="s">
        <v>23</v>
      </c>
      <c r="V165" s="13">
        <v>0.69899999999999995</v>
      </c>
      <c r="W165" s="13">
        <v>0.186</v>
      </c>
      <c r="X165" s="10">
        <f t="shared" si="17"/>
        <v>5.1789819999999995</v>
      </c>
      <c r="Y165" s="37">
        <f t="shared" si="18"/>
        <v>1.1512412000000001</v>
      </c>
      <c r="Z165" s="13" t="s">
        <v>180</v>
      </c>
    </row>
    <row r="166" spans="1:26" x14ac:dyDescent="0.2">
      <c r="A166" t="s">
        <v>32</v>
      </c>
      <c r="B166" t="s">
        <v>31</v>
      </c>
      <c r="C166" t="s">
        <v>102</v>
      </c>
      <c r="D166" t="s">
        <v>103</v>
      </c>
      <c r="E166">
        <v>69.5</v>
      </c>
      <c r="F166">
        <v>13.3</v>
      </c>
      <c r="G166" s="1">
        <v>1.5029055069999999</v>
      </c>
      <c r="H166">
        <v>2</v>
      </c>
      <c r="I166">
        <v>750</v>
      </c>
      <c r="J166">
        <v>3.0000000000000001E-3</v>
      </c>
      <c r="K166" t="s">
        <v>23</v>
      </c>
      <c r="L166" s="45">
        <v>1.6</v>
      </c>
      <c r="M166">
        <v>4.0000000000000001E-3</v>
      </c>
      <c r="N166" s="13">
        <v>1.421</v>
      </c>
      <c r="O166" s="13">
        <v>0.46</v>
      </c>
      <c r="P166" s="13">
        <v>0.32300000000000001</v>
      </c>
      <c r="Q166" s="35">
        <v>7.1800000000000003E-2</v>
      </c>
      <c r="R166" s="13">
        <v>0.68</v>
      </c>
      <c r="S166" s="13">
        <v>0.13600000000000001</v>
      </c>
      <c r="T166" s="13">
        <v>5.0999999999999997E-2</v>
      </c>
      <c r="U166" s="13" t="s">
        <v>23</v>
      </c>
      <c r="V166" s="13">
        <v>0.69899999999999995</v>
      </c>
      <c r="W166" s="13">
        <v>0.186</v>
      </c>
      <c r="X166" s="10">
        <f t="shared" si="17"/>
        <v>5.1789819999999995</v>
      </c>
      <c r="Y166" s="37">
        <f t="shared" si="18"/>
        <v>1.1512412000000001</v>
      </c>
      <c r="Z166" s="13" t="s">
        <v>161</v>
      </c>
    </row>
    <row r="167" spans="1:26" x14ac:dyDescent="0.2">
      <c r="A167" t="s">
        <v>32</v>
      </c>
      <c r="B167" t="s">
        <v>31</v>
      </c>
      <c r="C167" t="s">
        <v>102</v>
      </c>
      <c r="D167" t="s">
        <v>103</v>
      </c>
      <c r="E167">
        <v>69.5</v>
      </c>
      <c r="F167">
        <v>13.3</v>
      </c>
      <c r="G167" s="1">
        <v>1.5029055069999999</v>
      </c>
      <c r="H167">
        <v>2</v>
      </c>
      <c r="I167">
        <v>324</v>
      </c>
      <c r="J167">
        <v>6.0000000000000001E-3</v>
      </c>
      <c r="K167">
        <v>3</v>
      </c>
      <c r="L167">
        <v>1.5</v>
      </c>
      <c r="M167">
        <v>8.9999999999999993E-3</v>
      </c>
      <c r="N167" s="13">
        <v>1.421</v>
      </c>
      <c r="O167" s="13">
        <v>0.46</v>
      </c>
      <c r="P167" s="13">
        <v>0.32300000000000001</v>
      </c>
      <c r="Q167" s="35">
        <v>7.1800000000000003E-2</v>
      </c>
      <c r="R167" s="13">
        <v>0.68</v>
      </c>
      <c r="S167" s="13">
        <v>0.13600000000000001</v>
      </c>
      <c r="T167" s="13">
        <v>5.0999999999999997E-2</v>
      </c>
      <c r="U167" s="13" t="s">
        <v>23</v>
      </c>
      <c r="V167" s="13">
        <v>0.69899999999999995</v>
      </c>
      <c r="W167" s="13">
        <v>0.186</v>
      </c>
      <c r="X167" s="10">
        <f t="shared" si="17"/>
        <v>5.1789819999999995</v>
      </c>
      <c r="Y167" s="37">
        <f t="shared" si="18"/>
        <v>1.1512412000000001</v>
      </c>
      <c r="Z167" s="13" t="s">
        <v>182</v>
      </c>
    </row>
    <row r="168" spans="1:26" x14ac:dyDescent="0.2">
      <c r="A168" t="s">
        <v>32</v>
      </c>
      <c r="B168" t="s">
        <v>31</v>
      </c>
      <c r="C168" t="s">
        <v>102</v>
      </c>
      <c r="D168" t="s">
        <v>103</v>
      </c>
      <c r="E168">
        <v>69.5</v>
      </c>
      <c r="F168">
        <v>13.3</v>
      </c>
      <c r="G168" s="1">
        <v>1.5029055069999999</v>
      </c>
      <c r="H168">
        <v>3</v>
      </c>
      <c r="I168">
        <v>190</v>
      </c>
      <c r="J168">
        <v>1.6E-2</v>
      </c>
      <c r="K168">
        <v>2</v>
      </c>
      <c r="L168">
        <v>0.67</v>
      </c>
      <c r="M168">
        <v>1.0999999999999999E-2</v>
      </c>
      <c r="N168" s="13">
        <v>1.421</v>
      </c>
      <c r="O168" s="13">
        <v>0.46</v>
      </c>
      <c r="P168" s="13">
        <v>0.32300000000000001</v>
      </c>
      <c r="Q168" s="35">
        <v>7.1800000000000003E-2</v>
      </c>
      <c r="R168" s="13">
        <v>0.68</v>
      </c>
      <c r="S168" s="13">
        <v>0.13600000000000001</v>
      </c>
      <c r="T168" s="13">
        <v>5.0999999999999997E-2</v>
      </c>
      <c r="U168" s="13" t="s">
        <v>23</v>
      </c>
      <c r="V168" s="13">
        <v>0.69899999999999995</v>
      </c>
      <c r="W168" s="13">
        <v>0.186</v>
      </c>
      <c r="X168" s="10">
        <f t="shared" si="17"/>
        <v>5.1789819999999995</v>
      </c>
      <c r="Y168" s="37">
        <f t="shared" si="18"/>
        <v>1.1512412000000001</v>
      </c>
      <c r="Z168" s="13" t="s">
        <v>184</v>
      </c>
    </row>
    <row r="169" spans="1:26" x14ac:dyDescent="0.2">
      <c r="A169" t="s">
        <v>32</v>
      </c>
      <c r="B169" t="s">
        <v>31</v>
      </c>
      <c r="C169" t="s">
        <v>102</v>
      </c>
      <c r="D169" t="s">
        <v>103</v>
      </c>
      <c r="E169">
        <v>69.5</v>
      </c>
      <c r="F169">
        <v>13.3</v>
      </c>
      <c r="G169" s="1">
        <v>1.5029055069999999</v>
      </c>
      <c r="H169">
        <v>2</v>
      </c>
      <c r="I169">
        <v>324</v>
      </c>
      <c r="J169">
        <v>6.0000000000000001E-3</v>
      </c>
      <c r="K169">
        <v>3</v>
      </c>
      <c r="L169">
        <v>2</v>
      </c>
      <c r="M169">
        <v>1.2E-2</v>
      </c>
      <c r="N169" s="13">
        <v>1.421</v>
      </c>
      <c r="O169" s="13">
        <v>0.46</v>
      </c>
      <c r="P169" s="13">
        <v>0.32300000000000001</v>
      </c>
      <c r="Q169" s="35">
        <v>7.1800000000000003E-2</v>
      </c>
      <c r="R169" s="13">
        <v>0.68</v>
      </c>
      <c r="S169" s="13">
        <v>0.13600000000000001</v>
      </c>
      <c r="T169" s="13">
        <v>5.0999999999999997E-2</v>
      </c>
      <c r="U169" s="13" t="s">
        <v>23</v>
      </c>
      <c r="V169" s="13">
        <v>0.69899999999999995</v>
      </c>
      <c r="W169" s="13">
        <v>0.186</v>
      </c>
      <c r="X169" s="10">
        <f t="shared" si="17"/>
        <v>5.1789819999999995</v>
      </c>
      <c r="Y169" s="37">
        <f t="shared" si="18"/>
        <v>1.1512412000000001</v>
      </c>
      <c r="Z169" s="13" t="s">
        <v>182</v>
      </c>
    </row>
    <row r="170" spans="1:26" x14ac:dyDescent="0.2">
      <c r="A170" t="s">
        <v>32</v>
      </c>
      <c r="B170" t="s">
        <v>31</v>
      </c>
      <c r="C170" t="s">
        <v>102</v>
      </c>
      <c r="D170" t="s">
        <v>103</v>
      </c>
      <c r="E170">
        <v>69.5</v>
      </c>
      <c r="F170">
        <v>13.3</v>
      </c>
      <c r="G170" s="1">
        <v>1.5029055069999999</v>
      </c>
      <c r="H170">
        <v>3</v>
      </c>
      <c r="I170">
        <v>330</v>
      </c>
      <c r="J170">
        <v>8.9999999999999993E-3</v>
      </c>
      <c r="K170" t="s">
        <v>23</v>
      </c>
      <c r="L170">
        <v>2</v>
      </c>
      <c r="M170">
        <v>1.7999999999999999E-2</v>
      </c>
      <c r="N170" s="13">
        <v>1.421</v>
      </c>
      <c r="O170" s="13">
        <v>0.46</v>
      </c>
      <c r="P170" s="13">
        <v>0.32300000000000001</v>
      </c>
      <c r="Q170" s="35">
        <v>7.1800000000000003E-2</v>
      </c>
      <c r="R170" s="13">
        <v>0.68</v>
      </c>
      <c r="S170" s="13">
        <v>0.13600000000000001</v>
      </c>
      <c r="T170" s="13">
        <v>5.0999999999999997E-2</v>
      </c>
      <c r="U170" s="13" t="s">
        <v>23</v>
      </c>
      <c r="V170" s="13">
        <v>0.69899999999999995</v>
      </c>
      <c r="W170" s="13">
        <v>0.186</v>
      </c>
      <c r="X170" s="10">
        <f t="shared" si="17"/>
        <v>5.1789819999999995</v>
      </c>
      <c r="Y170" s="37">
        <f t="shared" si="18"/>
        <v>1.1512412000000001</v>
      </c>
      <c r="Z170" s="13" t="s">
        <v>161</v>
      </c>
    </row>
    <row r="171" spans="1:26" x14ac:dyDescent="0.2">
      <c r="A171" t="s">
        <v>32</v>
      </c>
      <c r="B171" t="s">
        <v>31</v>
      </c>
      <c r="C171" t="s">
        <v>102</v>
      </c>
      <c r="D171" t="s">
        <v>103</v>
      </c>
      <c r="E171">
        <v>69.5</v>
      </c>
      <c r="F171">
        <v>13.3</v>
      </c>
      <c r="G171" s="1">
        <v>1.5029055069999999</v>
      </c>
      <c r="H171">
        <v>3</v>
      </c>
      <c r="I171">
        <v>276</v>
      </c>
      <c r="J171">
        <v>0.01</v>
      </c>
      <c r="K171">
        <v>6</v>
      </c>
      <c r="L171">
        <v>2</v>
      </c>
      <c r="M171">
        <v>1.9E-2</v>
      </c>
      <c r="N171" s="13">
        <v>1.421</v>
      </c>
      <c r="O171" s="13">
        <v>0.46</v>
      </c>
      <c r="P171" s="13">
        <v>0.32300000000000001</v>
      </c>
      <c r="Q171" s="35">
        <v>7.1800000000000003E-2</v>
      </c>
      <c r="R171" s="13">
        <v>0.68</v>
      </c>
      <c r="S171" s="13">
        <v>0.13600000000000001</v>
      </c>
      <c r="T171" s="13">
        <v>5.0999999999999997E-2</v>
      </c>
      <c r="U171" s="13" t="s">
        <v>23</v>
      </c>
      <c r="V171" s="13">
        <v>0.69899999999999995</v>
      </c>
      <c r="W171" s="13">
        <v>0.186</v>
      </c>
      <c r="X171" s="10">
        <f t="shared" si="17"/>
        <v>5.1789819999999995</v>
      </c>
      <c r="Y171" s="37">
        <f t="shared" si="18"/>
        <v>1.1512412000000001</v>
      </c>
      <c r="Z171" s="13" t="s">
        <v>180</v>
      </c>
    </row>
    <row r="172" spans="1:26" x14ac:dyDescent="0.2">
      <c r="A172" t="s">
        <v>32</v>
      </c>
      <c r="B172" t="s">
        <v>31</v>
      </c>
      <c r="C172" t="s">
        <v>102</v>
      </c>
      <c r="D172" t="s">
        <v>103</v>
      </c>
      <c r="E172">
        <v>69.5</v>
      </c>
      <c r="F172">
        <v>13.3</v>
      </c>
      <c r="G172" s="1">
        <v>1.5029055069999999</v>
      </c>
      <c r="H172" t="s">
        <v>23</v>
      </c>
      <c r="I172" t="s">
        <v>23</v>
      </c>
      <c r="J172">
        <v>0.02</v>
      </c>
      <c r="K172" t="s">
        <v>23</v>
      </c>
      <c r="L172">
        <v>1.75</v>
      </c>
      <c r="M172">
        <v>3.5000000000000003E-2</v>
      </c>
      <c r="N172" s="13">
        <v>1.421</v>
      </c>
      <c r="O172" s="13">
        <v>0.46</v>
      </c>
      <c r="P172" s="13">
        <v>0.32300000000000001</v>
      </c>
      <c r="Q172" s="35">
        <v>7.1800000000000003E-2</v>
      </c>
      <c r="R172" s="13">
        <v>0.68</v>
      </c>
      <c r="S172" s="13">
        <v>0.13600000000000001</v>
      </c>
      <c r="T172" s="13">
        <v>5.0999999999999997E-2</v>
      </c>
      <c r="U172" s="13" t="s">
        <v>23</v>
      </c>
      <c r="V172" s="13">
        <v>0.69899999999999995</v>
      </c>
      <c r="W172" s="13">
        <v>0.186</v>
      </c>
      <c r="X172" s="10">
        <f t="shared" si="17"/>
        <v>5.1789819999999995</v>
      </c>
      <c r="Y172" s="37">
        <f t="shared" si="18"/>
        <v>1.1512412000000001</v>
      </c>
      <c r="Z172" s="13" t="s">
        <v>181</v>
      </c>
    </row>
    <row r="173" spans="1:26" x14ac:dyDescent="0.2">
      <c r="A173" t="s">
        <v>32</v>
      </c>
      <c r="B173" t="s">
        <v>31</v>
      </c>
      <c r="C173" t="s">
        <v>102</v>
      </c>
      <c r="D173" t="s">
        <v>103</v>
      </c>
      <c r="E173">
        <v>69.5</v>
      </c>
      <c r="F173">
        <v>13.3</v>
      </c>
      <c r="G173" s="1">
        <v>1.5029055069999999</v>
      </c>
      <c r="H173" t="s">
        <v>23</v>
      </c>
      <c r="I173" t="s">
        <v>23</v>
      </c>
      <c r="J173">
        <v>0.12</v>
      </c>
      <c r="K173" t="s">
        <v>23</v>
      </c>
      <c r="L173">
        <v>1.29</v>
      </c>
      <c r="M173">
        <v>0.155</v>
      </c>
      <c r="N173" s="13">
        <v>1.421</v>
      </c>
      <c r="O173" s="13">
        <v>0.46</v>
      </c>
      <c r="P173" s="13">
        <v>0.32300000000000001</v>
      </c>
      <c r="Q173" s="35">
        <v>7.1800000000000003E-2</v>
      </c>
      <c r="R173" s="13">
        <v>0.68</v>
      </c>
      <c r="S173" s="13">
        <v>0.13600000000000001</v>
      </c>
      <c r="T173" s="13">
        <v>5.0999999999999997E-2</v>
      </c>
      <c r="U173" s="13" t="s">
        <v>23</v>
      </c>
      <c r="V173" s="13">
        <v>0.69899999999999995</v>
      </c>
      <c r="W173" s="13">
        <v>0.186</v>
      </c>
      <c r="X173" s="10">
        <f t="shared" si="17"/>
        <v>5.1789819999999995</v>
      </c>
      <c r="Y173" s="37">
        <f t="shared" si="18"/>
        <v>1.1512412000000001</v>
      </c>
      <c r="Z173" s="13" t="s">
        <v>181</v>
      </c>
    </row>
    <row r="174" spans="1:26" x14ac:dyDescent="0.2">
      <c r="A174" t="s">
        <v>32</v>
      </c>
      <c r="B174" t="s">
        <v>31</v>
      </c>
      <c r="C174" t="s">
        <v>102</v>
      </c>
      <c r="D174" t="s">
        <v>103</v>
      </c>
      <c r="E174">
        <v>69.5</v>
      </c>
      <c r="F174">
        <v>13.3</v>
      </c>
      <c r="G174" s="1">
        <v>1.5029055069999999</v>
      </c>
      <c r="H174">
        <v>5</v>
      </c>
      <c r="I174">
        <v>33</v>
      </c>
      <c r="J174">
        <v>0.152</v>
      </c>
      <c r="K174" t="s">
        <v>23</v>
      </c>
      <c r="L174">
        <v>1.6</v>
      </c>
      <c r="M174">
        <v>0.24199999999999999</v>
      </c>
      <c r="N174" s="13">
        <v>1.421</v>
      </c>
      <c r="O174" s="13">
        <v>0.46</v>
      </c>
      <c r="P174" s="13">
        <v>0.32300000000000001</v>
      </c>
      <c r="Q174" s="35">
        <v>7.1800000000000003E-2</v>
      </c>
      <c r="R174" s="13">
        <v>0.68</v>
      </c>
      <c r="S174" s="13">
        <v>0.13600000000000001</v>
      </c>
      <c r="T174" s="13">
        <v>5.0999999999999997E-2</v>
      </c>
      <c r="U174" s="13" t="s">
        <v>23</v>
      </c>
      <c r="V174" s="13">
        <v>0.69899999999999995</v>
      </c>
      <c r="W174" s="13">
        <v>0.186</v>
      </c>
      <c r="X174" s="10">
        <f t="shared" si="17"/>
        <v>5.1789819999999995</v>
      </c>
      <c r="Y174" s="37">
        <f t="shared" si="18"/>
        <v>1.1512412000000001</v>
      </c>
      <c r="Z174" s="13" t="s">
        <v>161</v>
      </c>
    </row>
    <row r="175" spans="1:26" x14ac:dyDescent="0.2">
      <c r="A175" t="s">
        <v>33</v>
      </c>
      <c r="B175" t="s">
        <v>93</v>
      </c>
      <c r="C175" t="s">
        <v>78</v>
      </c>
      <c r="D175" t="s">
        <v>92</v>
      </c>
      <c r="E175">
        <v>39</v>
      </c>
      <c r="F175">
        <v>8.3000000000000007</v>
      </c>
      <c r="G175" s="1">
        <v>0.90704089499999996</v>
      </c>
      <c r="H175">
        <v>5</v>
      </c>
      <c r="I175">
        <v>8.6</v>
      </c>
      <c r="J175">
        <v>0.58499999999999996</v>
      </c>
      <c r="K175">
        <v>6</v>
      </c>
      <c r="L175">
        <v>2</v>
      </c>
      <c r="M175">
        <v>1.17</v>
      </c>
      <c r="N175" s="13">
        <v>0.84499999999999997</v>
      </c>
      <c r="O175" s="13" t="s">
        <v>23</v>
      </c>
      <c r="P175" s="13">
        <v>8.2000000000000003E-2</v>
      </c>
      <c r="Q175" s="35"/>
      <c r="R175" s="13">
        <v>0.8</v>
      </c>
      <c r="S175" s="13">
        <v>4.4999999999999998E-2</v>
      </c>
      <c r="T175" s="13">
        <v>6.4000000000000001E-2</v>
      </c>
      <c r="U175" s="13">
        <v>0.79900000000000004</v>
      </c>
      <c r="V175" s="13" t="s">
        <v>23</v>
      </c>
      <c r="W175" s="13" t="s">
        <v>23</v>
      </c>
      <c r="X175" s="10">
        <f>(35*S175+14.1*T175+15.1*U175)*P175</f>
        <v>1.1924686</v>
      </c>
      <c r="Y175" s="37" t="e">
        <f t="shared" si="18"/>
        <v>#VALUE!</v>
      </c>
      <c r="Z175" s="13" t="s">
        <v>159</v>
      </c>
    </row>
    <row r="176" spans="1:26" x14ac:dyDescent="0.2">
      <c r="A176" t="s">
        <v>33</v>
      </c>
      <c r="B176" t="s">
        <v>93</v>
      </c>
      <c r="C176" t="s">
        <v>78</v>
      </c>
      <c r="D176" t="s">
        <v>95</v>
      </c>
      <c r="E176">
        <v>32.5</v>
      </c>
      <c r="F176">
        <v>8.9</v>
      </c>
      <c r="G176" s="1">
        <v>0.77343226300000001</v>
      </c>
      <c r="H176">
        <v>38</v>
      </c>
      <c r="I176">
        <v>8.6</v>
      </c>
      <c r="J176">
        <v>4.444</v>
      </c>
      <c r="K176">
        <v>59</v>
      </c>
      <c r="L176">
        <v>1.9</v>
      </c>
      <c r="M176">
        <v>8.4589999999999996</v>
      </c>
      <c r="N176" s="13">
        <v>0.84499999999999997</v>
      </c>
      <c r="O176" s="13" t="s">
        <v>23</v>
      </c>
      <c r="P176" s="13">
        <v>8.2000000000000003E-2</v>
      </c>
      <c r="Q176" s="35"/>
      <c r="R176" s="13">
        <v>0.8</v>
      </c>
      <c r="S176" s="13">
        <v>4.4999999999999998E-2</v>
      </c>
      <c r="T176" s="13">
        <v>6.4000000000000001E-2</v>
      </c>
      <c r="U176" s="13">
        <v>0.79900000000000004</v>
      </c>
      <c r="V176" s="13" t="s">
        <v>23</v>
      </c>
      <c r="W176" s="13" t="s">
        <v>23</v>
      </c>
      <c r="X176" s="10">
        <f>(35*S176+14.1*T176+15.1*U176)*P176</f>
        <v>1.1924686</v>
      </c>
      <c r="Y176" s="37" t="e">
        <f t="shared" si="18"/>
        <v>#VALUE!</v>
      </c>
      <c r="Z176" s="13" t="s">
        <v>159</v>
      </c>
    </row>
    <row r="177" spans="1:26" x14ac:dyDescent="0.2">
      <c r="A177" t="s">
        <v>86</v>
      </c>
      <c r="B177" t="s">
        <v>85</v>
      </c>
      <c r="C177" t="s">
        <v>78</v>
      </c>
      <c r="D177" t="s">
        <v>95</v>
      </c>
      <c r="E177">
        <v>32.5</v>
      </c>
      <c r="F177">
        <v>8.9</v>
      </c>
      <c r="G177" s="1">
        <v>0.77343226300000001</v>
      </c>
      <c r="H177">
        <v>37</v>
      </c>
      <c r="I177">
        <v>43</v>
      </c>
      <c r="J177">
        <v>0.86</v>
      </c>
      <c r="K177" t="s">
        <v>23</v>
      </c>
      <c r="L177">
        <v>3</v>
      </c>
      <c r="M177">
        <v>2.581</v>
      </c>
      <c r="N177" s="13">
        <v>0.52200000000000002</v>
      </c>
      <c r="O177" s="13" t="s">
        <v>23</v>
      </c>
      <c r="P177" s="13">
        <v>0.26500000000000001</v>
      </c>
      <c r="Q177" s="35">
        <v>3.2000000000000063E-2</v>
      </c>
      <c r="R177" s="13" t="s">
        <v>23</v>
      </c>
      <c r="S177" s="13">
        <v>0.52600000000000002</v>
      </c>
      <c r="T177" s="13">
        <v>7.2999999999999995E-2</v>
      </c>
      <c r="U177" s="13" t="s">
        <v>23</v>
      </c>
      <c r="V177" s="13" t="s">
        <v>23</v>
      </c>
      <c r="W177" s="13">
        <v>7.3999999999999996E-2</v>
      </c>
      <c r="X177" s="10">
        <f>(35*S177+14.1*T177+15.1*W177)*P177</f>
        <v>5.4475255000000002</v>
      </c>
      <c r="Y177" s="37">
        <f>(35*S177+14.1*T177+15.1*W177)*Q177</f>
        <v>0.65781440000000124</v>
      </c>
      <c r="Z177" s="13" t="s">
        <v>185</v>
      </c>
    </row>
    <row r="178" spans="1:26" x14ac:dyDescent="0.2">
      <c r="A178" t="s">
        <v>86</v>
      </c>
      <c r="B178" t="s">
        <v>85</v>
      </c>
      <c r="C178" t="s">
        <v>102</v>
      </c>
      <c r="D178" t="s">
        <v>103</v>
      </c>
      <c r="E178">
        <v>69.5</v>
      </c>
      <c r="F178">
        <v>13.3</v>
      </c>
      <c r="G178" s="1">
        <v>1.5029055069999999</v>
      </c>
      <c r="H178">
        <v>13</v>
      </c>
      <c r="I178">
        <v>43</v>
      </c>
      <c r="J178">
        <v>0.30199999999999999</v>
      </c>
      <c r="K178" t="s">
        <v>23</v>
      </c>
      <c r="L178">
        <v>4.92</v>
      </c>
      <c r="M178">
        <v>1.488</v>
      </c>
      <c r="N178" s="13">
        <v>0.52200000000000002</v>
      </c>
      <c r="O178" s="13" t="s">
        <v>23</v>
      </c>
      <c r="P178" s="13">
        <v>0.26500000000000001</v>
      </c>
      <c r="Q178" s="35">
        <v>3.2000000000000063E-2</v>
      </c>
      <c r="R178" s="13" t="s">
        <v>23</v>
      </c>
      <c r="S178" s="13">
        <v>0.52600000000000002</v>
      </c>
      <c r="T178" s="13">
        <v>7.2999999999999995E-2</v>
      </c>
      <c r="U178" s="13" t="s">
        <v>23</v>
      </c>
      <c r="V178" s="13" t="s">
        <v>23</v>
      </c>
      <c r="W178" s="13">
        <v>7.3999999999999996E-2</v>
      </c>
      <c r="X178" s="10">
        <f>(35*S178+14.1*T178+15.1*W178)*P178</f>
        <v>5.4475255000000002</v>
      </c>
      <c r="Y178" s="37">
        <f>(35*S178+14.1*T178+15.1*W178)*Q178</f>
        <v>0.65781440000000124</v>
      </c>
      <c r="Z178" s="13" t="s">
        <v>185</v>
      </c>
    </row>
    <row r="179" spans="1:26" x14ac:dyDescent="0.2">
      <c r="A179" t="s">
        <v>42</v>
      </c>
      <c r="B179" t="s">
        <v>58</v>
      </c>
      <c r="C179" t="s">
        <v>44</v>
      </c>
      <c r="D179" t="s">
        <v>57</v>
      </c>
      <c r="E179">
        <v>15</v>
      </c>
      <c r="F179">
        <v>6.9</v>
      </c>
      <c r="G179" s="1">
        <v>0.39349502400000003</v>
      </c>
      <c r="H179">
        <v>4</v>
      </c>
      <c r="I179">
        <v>15</v>
      </c>
      <c r="J179">
        <v>1.6</v>
      </c>
      <c r="K179" t="s">
        <v>23</v>
      </c>
      <c r="L179">
        <v>5.25</v>
      </c>
      <c r="M179">
        <v>8.4</v>
      </c>
      <c r="N179" s="13">
        <v>0.12</v>
      </c>
      <c r="O179" s="13" t="s">
        <v>23</v>
      </c>
      <c r="P179" s="49">
        <f>0.75*N179</f>
        <v>0.09</v>
      </c>
      <c r="Q179" s="35"/>
      <c r="R179" s="13" t="s">
        <v>23</v>
      </c>
      <c r="S179" s="13">
        <v>2.1999999999999999E-2</v>
      </c>
      <c r="T179" s="13">
        <v>3.5000000000000003E-2</v>
      </c>
      <c r="U179" s="49">
        <v>0.74399999999999999</v>
      </c>
      <c r="V179" s="13" t="s">
        <v>23</v>
      </c>
      <c r="W179" s="13" t="s">
        <v>23</v>
      </c>
      <c r="X179" s="10">
        <f>(35*S179+14.1*T179+15.1*U179)*P179</f>
        <v>1.124811</v>
      </c>
      <c r="Y179" s="37" t="e">
        <f>(35*S179+14.1*T179+15.1*V179)*Q179</f>
        <v>#VALUE!</v>
      </c>
      <c r="Z179" s="13" t="s">
        <v>165</v>
      </c>
    </row>
    <row r="180" spans="1:26" x14ac:dyDescent="0.2">
      <c r="A180" t="s">
        <v>42</v>
      </c>
      <c r="B180" t="s">
        <v>58</v>
      </c>
      <c r="C180" t="s">
        <v>78</v>
      </c>
      <c r="D180" t="s">
        <v>92</v>
      </c>
      <c r="E180">
        <v>39</v>
      </c>
      <c r="F180">
        <v>8.3000000000000007</v>
      </c>
      <c r="G180" s="1">
        <v>0.90704089499999996</v>
      </c>
      <c r="H180">
        <v>1</v>
      </c>
      <c r="I180">
        <v>15</v>
      </c>
      <c r="J180">
        <v>0.13300000000000001</v>
      </c>
      <c r="K180" t="s">
        <v>23</v>
      </c>
      <c r="L180">
        <v>1</v>
      </c>
      <c r="M180">
        <v>0.13300000000000001</v>
      </c>
      <c r="N180" s="13">
        <v>0.12</v>
      </c>
      <c r="O180" s="13" t="s">
        <v>23</v>
      </c>
      <c r="P180" s="49">
        <f>0.75*N180</f>
        <v>0.09</v>
      </c>
      <c r="Q180" s="35"/>
      <c r="R180" s="13" t="s">
        <v>23</v>
      </c>
      <c r="S180" s="13">
        <v>2.1999999999999999E-2</v>
      </c>
      <c r="T180" s="13">
        <v>3.5000000000000003E-2</v>
      </c>
      <c r="U180" s="49">
        <v>0.74399999999999999</v>
      </c>
      <c r="V180" s="13" t="s">
        <v>23</v>
      </c>
      <c r="W180" s="13" t="s">
        <v>23</v>
      </c>
      <c r="X180" s="10">
        <f>(35*S180+14.1*T180+15.1*U180)*P180</f>
        <v>1.124811</v>
      </c>
      <c r="Y180" s="37" t="e">
        <f>(35*S180+14.1*T180+15.1*V180)*Q180</f>
        <v>#VALUE!</v>
      </c>
      <c r="Z180" s="13" t="s">
        <v>165</v>
      </c>
    </row>
    <row r="181" spans="1:26" x14ac:dyDescent="0.2">
      <c r="A181" t="s">
        <v>42</v>
      </c>
      <c r="B181" t="s">
        <v>58</v>
      </c>
      <c r="C181" t="s">
        <v>78</v>
      </c>
      <c r="D181" t="s">
        <v>95</v>
      </c>
      <c r="E181">
        <v>32.5</v>
      </c>
      <c r="F181">
        <v>8.9</v>
      </c>
      <c r="G181" s="1">
        <v>0.77343226300000001</v>
      </c>
      <c r="H181">
        <v>2</v>
      </c>
      <c r="I181">
        <v>15</v>
      </c>
      <c r="J181">
        <v>0.13300000000000001</v>
      </c>
      <c r="K181" t="s">
        <v>23</v>
      </c>
      <c r="L181">
        <v>1</v>
      </c>
      <c r="M181">
        <v>0.13300000000000001</v>
      </c>
      <c r="N181" s="13">
        <v>0.12</v>
      </c>
      <c r="O181" s="13" t="s">
        <v>23</v>
      </c>
      <c r="P181" s="49">
        <f>0.75*N181</f>
        <v>0.09</v>
      </c>
      <c r="Q181" s="35"/>
      <c r="R181" s="13" t="s">
        <v>23</v>
      </c>
      <c r="S181" s="13">
        <v>2.1999999999999999E-2</v>
      </c>
      <c r="T181" s="13">
        <v>3.5000000000000003E-2</v>
      </c>
      <c r="U181" s="49">
        <v>0.74399999999999999</v>
      </c>
      <c r="V181" s="13" t="s">
        <v>23</v>
      </c>
      <c r="W181" s="13" t="s">
        <v>23</v>
      </c>
      <c r="X181" s="10">
        <f>(35*S181+14.1*T181+15.1*U181)*P181</f>
        <v>1.124811</v>
      </c>
      <c r="Y181" s="37" t="e">
        <f>(35*S181+14.1*T181+15.1*V181)*Q181</f>
        <v>#VALUE!</v>
      </c>
      <c r="Z181" s="13" t="s">
        <v>165</v>
      </c>
    </row>
    <row r="182" spans="1:26" x14ac:dyDescent="0.2">
      <c r="A182" t="s">
        <v>54</v>
      </c>
      <c r="B182" t="s">
        <v>70</v>
      </c>
      <c r="C182" t="s">
        <v>40</v>
      </c>
      <c r="D182" t="s">
        <v>66</v>
      </c>
      <c r="E182">
        <v>331</v>
      </c>
      <c r="F182">
        <v>30.7</v>
      </c>
      <c r="G182" s="1">
        <v>5.8798753819999998</v>
      </c>
      <c r="H182">
        <v>2</v>
      </c>
      <c r="I182">
        <v>21</v>
      </c>
      <c r="J182">
        <v>9.5000000000000001E-2</v>
      </c>
      <c r="K182">
        <v>23</v>
      </c>
      <c r="L182">
        <v>11.5</v>
      </c>
      <c r="M182">
        <v>1.095</v>
      </c>
      <c r="N182" s="13">
        <v>2.5000000000000001E-2</v>
      </c>
      <c r="O182" s="13" t="s">
        <v>23</v>
      </c>
      <c r="P182" s="13">
        <v>1.2999999999999999E-2</v>
      </c>
      <c r="Q182" s="35">
        <v>3.5087451484835433E-3</v>
      </c>
      <c r="R182" s="13" t="s">
        <v>23</v>
      </c>
      <c r="S182" s="13">
        <v>0.50800000000000001</v>
      </c>
      <c r="T182" s="49">
        <v>0.05</v>
      </c>
      <c r="U182" s="13" t="s">
        <v>23</v>
      </c>
      <c r="V182" s="13" t="s">
        <v>23</v>
      </c>
      <c r="W182" s="13">
        <v>5.3999999999999999E-2</v>
      </c>
      <c r="X182" s="10">
        <f t="shared" ref="X182:X214" si="19">(35*S182+14.1*T182+15.1*W182)*P182</f>
        <v>0.25090519999999999</v>
      </c>
      <c r="Y182" s="37">
        <f t="shared" ref="Y182:Y214" si="20">(35*S182+14.1*T182+15.1*W182)*Q182</f>
        <v>6.7720184863791777E-2</v>
      </c>
      <c r="Z182" s="13" t="s">
        <v>186</v>
      </c>
    </row>
    <row r="183" spans="1:26" x14ac:dyDescent="0.2">
      <c r="A183" t="s">
        <v>54</v>
      </c>
      <c r="B183" t="s">
        <v>70</v>
      </c>
      <c r="C183" t="s">
        <v>78</v>
      </c>
      <c r="D183" t="s">
        <v>90</v>
      </c>
      <c r="E183">
        <v>18</v>
      </c>
      <c r="F183">
        <v>5.2</v>
      </c>
      <c r="G183" s="1">
        <v>0.46147037800000001</v>
      </c>
      <c r="H183">
        <v>23</v>
      </c>
      <c r="I183">
        <v>22.5</v>
      </c>
      <c r="J183">
        <v>1.022</v>
      </c>
      <c r="K183" t="s">
        <v>23</v>
      </c>
      <c r="L183" s="45">
        <v>3.71</v>
      </c>
      <c r="M183">
        <v>3.7909999999999999</v>
      </c>
      <c r="N183" s="13">
        <v>2.5000000000000001E-2</v>
      </c>
      <c r="O183" s="13" t="s">
        <v>23</v>
      </c>
      <c r="P183" s="13">
        <v>1.2999999999999999E-2</v>
      </c>
      <c r="Q183" s="35">
        <v>3.5087451484835433E-3</v>
      </c>
      <c r="R183" s="13" t="s">
        <v>23</v>
      </c>
      <c r="S183" s="13">
        <v>0.50800000000000001</v>
      </c>
      <c r="T183" s="49">
        <v>0.05</v>
      </c>
      <c r="U183" s="13" t="s">
        <v>23</v>
      </c>
      <c r="V183" s="13" t="s">
        <v>23</v>
      </c>
      <c r="W183" s="13">
        <v>5.3999999999999999E-2</v>
      </c>
      <c r="X183" s="10">
        <f t="shared" si="19"/>
        <v>0.25090519999999999</v>
      </c>
      <c r="Y183" s="37">
        <f t="shared" si="20"/>
        <v>6.7720184863791777E-2</v>
      </c>
      <c r="Z183" s="13" t="s">
        <v>166</v>
      </c>
    </row>
    <row r="184" spans="1:26" x14ac:dyDescent="0.2">
      <c r="A184" t="s">
        <v>54</v>
      </c>
      <c r="B184" t="s">
        <v>70</v>
      </c>
      <c r="C184" t="s">
        <v>78</v>
      </c>
      <c r="D184" t="s">
        <v>90</v>
      </c>
      <c r="E184">
        <v>18</v>
      </c>
      <c r="F184">
        <v>5.2</v>
      </c>
      <c r="G184" s="1">
        <v>0.46147037800000001</v>
      </c>
      <c r="H184">
        <v>10</v>
      </c>
      <c r="I184">
        <v>21</v>
      </c>
      <c r="J184">
        <v>0.47599999999999998</v>
      </c>
      <c r="K184">
        <v>35</v>
      </c>
      <c r="L184">
        <v>3.5</v>
      </c>
      <c r="M184">
        <v>1.667</v>
      </c>
      <c r="N184" s="13">
        <v>2.5000000000000001E-2</v>
      </c>
      <c r="O184" s="13" t="s">
        <v>23</v>
      </c>
      <c r="P184" s="13">
        <v>1.2999999999999999E-2</v>
      </c>
      <c r="Q184" s="35">
        <v>3.5087451484835433E-3</v>
      </c>
      <c r="R184" s="13" t="s">
        <v>23</v>
      </c>
      <c r="S184" s="13">
        <v>0.50800000000000001</v>
      </c>
      <c r="T184" s="49">
        <v>0.05</v>
      </c>
      <c r="U184" s="13" t="s">
        <v>23</v>
      </c>
      <c r="V184" s="13" t="s">
        <v>23</v>
      </c>
      <c r="W184" s="13">
        <v>5.3999999999999999E-2</v>
      </c>
      <c r="X184" s="10">
        <f t="shared" si="19"/>
        <v>0.25090519999999999</v>
      </c>
      <c r="Y184" s="37">
        <f t="shared" si="20"/>
        <v>6.7720184863791777E-2</v>
      </c>
      <c r="Z184" s="13" t="s">
        <v>186</v>
      </c>
    </row>
    <row r="185" spans="1:26" x14ac:dyDescent="0.2">
      <c r="A185" t="s">
        <v>54</v>
      </c>
      <c r="B185" t="s">
        <v>70</v>
      </c>
      <c r="C185" t="s">
        <v>78</v>
      </c>
      <c r="D185" t="s">
        <v>91</v>
      </c>
      <c r="E185">
        <v>18.7</v>
      </c>
      <c r="F185">
        <v>6.1</v>
      </c>
      <c r="G185" s="1">
        <v>0.47711740499999999</v>
      </c>
      <c r="H185">
        <v>3</v>
      </c>
      <c r="I185">
        <v>21</v>
      </c>
      <c r="J185">
        <v>0.14299999999999999</v>
      </c>
      <c r="K185">
        <v>14</v>
      </c>
      <c r="L185">
        <v>4.67</v>
      </c>
      <c r="M185">
        <v>0.66700000000000004</v>
      </c>
      <c r="N185" s="13">
        <v>2.5000000000000001E-2</v>
      </c>
      <c r="O185" s="13" t="s">
        <v>23</v>
      </c>
      <c r="P185" s="13">
        <v>1.2999999999999999E-2</v>
      </c>
      <c r="Q185" s="35">
        <v>3.5087451484835433E-3</v>
      </c>
      <c r="R185" s="13" t="s">
        <v>23</v>
      </c>
      <c r="S185" s="13">
        <v>0.50800000000000001</v>
      </c>
      <c r="T185" s="49">
        <v>0.05</v>
      </c>
      <c r="U185" s="13" t="s">
        <v>23</v>
      </c>
      <c r="V185" s="13" t="s">
        <v>23</v>
      </c>
      <c r="W185" s="13">
        <v>5.3999999999999999E-2</v>
      </c>
      <c r="X185" s="10">
        <f t="shared" si="19"/>
        <v>0.25090519999999999</v>
      </c>
      <c r="Y185" s="37">
        <f t="shared" si="20"/>
        <v>6.7720184863791777E-2</v>
      </c>
      <c r="Z185" s="13" t="s">
        <v>187</v>
      </c>
    </row>
    <row r="186" spans="1:26" x14ac:dyDescent="0.2">
      <c r="A186" t="s">
        <v>54</v>
      </c>
      <c r="B186" t="s">
        <v>70</v>
      </c>
      <c r="C186" t="s">
        <v>78</v>
      </c>
      <c r="D186" t="s">
        <v>91</v>
      </c>
      <c r="E186">
        <v>18.7</v>
      </c>
      <c r="F186">
        <v>6.1</v>
      </c>
      <c r="G186" s="1">
        <v>0.47711740499999999</v>
      </c>
      <c r="H186">
        <v>3</v>
      </c>
      <c r="I186">
        <v>21</v>
      </c>
      <c r="J186">
        <v>0.14299999999999999</v>
      </c>
      <c r="K186">
        <v>14</v>
      </c>
      <c r="L186">
        <v>4.67</v>
      </c>
      <c r="M186">
        <v>0.66700000000000004</v>
      </c>
      <c r="N186" s="13">
        <v>2.5000000000000001E-2</v>
      </c>
      <c r="O186" s="13" t="s">
        <v>23</v>
      </c>
      <c r="P186" s="13">
        <v>1.2999999999999999E-2</v>
      </c>
      <c r="Q186" s="35">
        <v>3.5087451484835433E-3</v>
      </c>
      <c r="R186" s="13" t="s">
        <v>23</v>
      </c>
      <c r="S186" s="13">
        <v>0.50800000000000001</v>
      </c>
      <c r="T186" s="49">
        <v>0.05</v>
      </c>
      <c r="U186" s="13" t="s">
        <v>23</v>
      </c>
      <c r="V186" s="13" t="s">
        <v>23</v>
      </c>
      <c r="W186" s="13">
        <v>5.3999999999999999E-2</v>
      </c>
      <c r="X186" s="10">
        <f t="shared" si="19"/>
        <v>0.25090519999999999</v>
      </c>
      <c r="Y186" s="37">
        <f t="shared" si="20"/>
        <v>6.7720184863791777E-2</v>
      </c>
      <c r="Z186" s="13" t="s">
        <v>187</v>
      </c>
    </row>
    <row r="187" spans="1:26" x14ac:dyDescent="0.2">
      <c r="A187" t="s">
        <v>54</v>
      </c>
      <c r="B187" t="s">
        <v>70</v>
      </c>
      <c r="C187" t="s">
        <v>78</v>
      </c>
      <c r="D187" t="s">
        <v>92</v>
      </c>
      <c r="E187">
        <v>39</v>
      </c>
      <c r="F187">
        <v>8.3000000000000007</v>
      </c>
      <c r="G187" s="1">
        <v>0.90704089499999996</v>
      </c>
      <c r="H187">
        <v>1</v>
      </c>
      <c r="I187">
        <v>21</v>
      </c>
      <c r="J187">
        <v>4.8000000000000001E-2</v>
      </c>
      <c r="K187">
        <v>1</v>
      </c>
      <c r="L187">
        <v>1</v>
      </c>
      <c r="M187">
        <v>4.8000000000000001E-2</v>
      </c>
      <c r="N187" s="13">
        <v>2.5000000000000001E-2</v>
      </c>
      <c r="O187" s="13" t="s">
        <v>23</v>
      </c>
      <c r="P187" s="13">
        <v>1.2999999999999999E-2</v>
      </c>
      <c r="Q187" s="35">
        <v>3.5087451484835433E-3</v>
      </c>
      <c r="R187" s="13" t="s">
        <v>23</v>
      </c>
      <c r="S187" s="13">
        <v>0.50800000000000001</v>
      </c>
      <c r="T187" s="49">
        <v>0.05</v>
      </c>
      <c r="U187" s="13" t="s">
        <v>23</v>
      </c>
      <c r="V187" s="13" t="s">
        <v>23</v>
      </c>
      <c r="W187" s="13">
        <v>5.3999999999999999E-2</v>
      </c>
      <c r="X187" s="10">
        <f t="shared" si="19"/>
        <v>0.25090519999999999</v>
      </c>
      <c r="Y187" s="37">
        <f t="shared" si="20"/>
        <v>6.7720184863791777E-2</v>
      </c>
      <c r="Z187" s="13" t="s">
        <v>186</v>
      </c>
    </row>
    <row r="188" spans="1:26" x14ac:dyDescent="0.2">
      <c r="A188" t="s">
        <v>54</v>
      </c>
      <c r="B188" t="s">
        <v>70</v>
      </c>
      <c r="C188" t="s">
        <v>78</v>
      </c>
      <c r="D188" t="s">
        <v>92</v>
      </c>
      <c r="E188">
        <v>39</v>
      </c>
      <c r="F188">
        <v>8.3000000000000007</v>
      </c>
      <c r="G188" s="1">
        <v>0.90704089499999996</v>
      </c>
      <c r="H188">
        <v>1</v>
      </c>
      <c r="I188">
        <v>15</v>
      </c>
      <c r="J188">
        <v>0.13300000000000001</v>
      </c>
      <c r="K188" t="s">
        <v>23</v>
      </c>
      <c r="L188">
        <v>2</v>
      </c>
      <c r="M188">
        <v>0.26700000000000002</v>
      </c>
      <c r="N188" s="13">
        <v>2.5000000000000001E-2</v>
      </c>
      <c r="O188" s="13" t="s">
        <v>23</v>
      </c>
      <c r="P188" s="13">
        <v>1.2999999999999999E-2</v>
      </c>
      <c r="Q188" s="35">
        <v>3.5087451484835433E-3</v>
      </c>
      <c r="R188" s="13" t="s">
        <v>23</v>
      </c>
      <c r="S188" s="13">
        <v>0.50800000000000001</v>
      </c>
      <c r="T188" s="49">
        <v>0.05</v>
      </c>
      <c r="U188" s="13" t="s">
        <v>23</v>
      </c>
      <c r="V188" s="13" t="s">
        <v>23</v>
      </c>
      <c r="W188" s="13">
        <v>5.3999999999999999E-2</v>
      </c>
      <c r="X188" s="10">
        <f t="shared" si="19"/>
        <v>0.25090519999999999</v>
      </c>
      <c r="Y188" s="37">
        <f t="shared" si="20"/>
        <v>6.7720184863791777E-2</v>
      </c>
      <c r="Z188" s="13" t="s">
        <v>165</v>
      </c>
    </row>
    <row r="189" spans="1:26" x14ac:dyDescent="0.2">
      <c r="A189" t="s">
        <v>54</v>
      </c>
      <c r="B189" t="s">
        <v>70</v>
      </c>
      <c r="C189" t="s">
        <v>78</v>
      </c>
      <c r="D189" t="s">
        <v>95</v>
      </c>
      <c r="E189">
        <v>32.5</v>
      </c>
      <c r="F189">
        <v>8.9</v>
      </c>
      <c r="G189" s="1">
        <v>0.77343226300000001</v>
      </c>
      <c r="H189">
        <v>2</v>
      </c>
      <c r="I189">
        <v>22.5</v>
      </c>
      <c r="J189">
        <v>8.8999999999999996E-2</v>
      </c>
      <c r="K189" t="s">
        <v>23</v>
      </c>
      <c r="L189" s="45">
        <v>3.16</v>
      </c>
      <c r="M189">
        <v>0.28100000000000003</v>
      </c>
      <c r="N189" s="13">
        <v>2.5000000000000001E-2</v>
      </c>
      <c r="O189" s="13" t="s">
        <v>23</v>
      </c>
      <c r="P189" s="13">
        <v>1.2999999999999999E-2</v>
      </c>
      <c r="Q189" s="35">
        <v>3.5087451484835433E-3</v>
      </c>
      <c r="R189" s="13" t="s">
        <v>23</v>
      </c>
      <c r="S189" s="13">
        <v>0.50800000000000001</v>
      </c>
      <c r="T189" s="49">
        <v>0.05</v>
      </c>
      <c r="U189" s="13" t="s">
        <v>23</v>
      </c>
      <c r="V189" s="13" t="s">
        <v>23</v>
      </c>
      <c r="W189" s="13">
        <v>5.3999999999999999E-2</v>
      </c>
      <c r="X189" s="10">
        <f t="shared" si="19"/>
        <v>0.25090519999999999</v>
      </c>
      <c r="Y189" s="37">
        <f t="shared" si="20"/>
        <v>6.7720184863791777E-2</v>
      </c>
      <c r="Z189" s="13" t="s">
        <v>166</v>
      </c>
    </row>
    <row r="190" spans="1:26" x14ac:dyDescent="0.2">
      <c r="A190" t="s">
        <v>54</v>
      </c>
      <c r="B190" t="s">
        <v>70</v>
      </c>
      <c r="C190" t="s">
        <v>78</v>
      </c>
      <c r="D190" t="s">
        <v>95</v>
      </c>
      <c r="E190">
        <v>32.5</v>
      </c>
      <c r="F190">
        <v>8.9</v>
      </c>
      <c r="G190" s="1">
        <v>0.77343226300000001</v>
      </c>
      <c r="H190">
        <v>1</v>
      </c>
      <c r="I190">
        <v>84</v>
      </c>
      <c r="J190">
        <v>1.2E-2</v>
      </c>
      <c r="K190">
        <v>1</v>
      </c>
      <c r="L190">
        <v>1</v>
      </c>
      <c r="M190">
        <v>1.2E-2</v>
      </c>
      <c r="N190" s="13">
        <v>2.5000000000000001E-2</v>
      </c>
      <c r="O190" s="13" t="s">
        <v>23</v>
      </c>
      <c r="P190" s="13">
        <v>1.2999999999999999E-2</v>
      </c>
      <c r="Q190" s="35">
        <v>3.5087451484835433E-3</v>
      </c>
      <c r="R190" s="13" t="s">
        <v>23</v>
      </c>
      <c r="S190" s="13">
        <v>0.50800000000000001</v>
      </c>
      <c r="T190" s="49">
        <v>0.05</v>
      </c>
      <c r="U190" s="13" t="s">
        <v>23</v>
      </c>
      <c r="V190" s="13" t="s">
        <v>23</v>
      </c>
      <c r="W190" s="13">
        <v>5.3999999999999999E-2</v>
      </c>
      <c r="X190" s="10">
        <f t="shared" si="19"/>
        <v>0.25090519999999999</v>
      </c>
      <c r="Y190" s="37">
        <f t="shared" si="20"/>
        <v>6.7720184863791777E-2</v>
      </c>
      <c r="Z190" s="13" t="s">
        <v>188</v>
      </c>
    </row>
    <row r="191" spans="1:26" x14ac:dyDescent="0.2">
      <c r="A191" t="s">
        <v>54</v>
      </c>
      <c r="B191" t="s">
        <v>70</v>
      </c>
      <c r="C191" t="s">
        <v>78</v>
      </c>
      <c r="D191" t="s">
        <v>95</v>
      </c>
      <c r="E191">
        <v>32.5</v>
      </c>
      <c r="F191">
        <v>8.9</v>
      </c>
      <c r="G191" s="1">
        <v>0.77343226300000001</v>
      </c>
      <c r="H191">
        <v>1</v>
      </c>
      <c r="I191">
        <v>15</v>
      </c>
      <c r="J191">
        <v>6.7000000000000004E-2</v>
      </c>
      <c r="K191" t="s">
        <v>23</v>
      </c>
      <c r="L191">
        <v>1</v>
      </c>
      <c r="M191">
        <v>6.7000000000000004E-2</v>
      </c>
      <c r="N191" s="13">
        <v>2.5000000000000001E-2</v>
      </c>
      <c r="O191" s="13" t="s">
        <v>23</v>
      </c>
      <c r="P191" s="13">
        <v>1.2999999999999999E-2</v>
      </c>
      <c r="Q191" s="35">
        <v>3.5087451484835433E-3</v>
      </c>
      <c r="R191" s="13" t="s">
        <v>23</v>
      </c>
      <c r="S191" s="13">
        <v>0.50800000000000001</v>
      </c>
      <c r="T191" s="49">
        <v>0.05</v>
      </c>
      <c r="U191" s="13" t="s">
        <v>23</v>
      </c>
      <c r="V191" s="13" t="s">
        <v>23</v>
      </c>
      <c r="W191" s="13">
        <v>5.3999999999999999E-2</v>
      </c>
      <c r="X191" s="10">
        <f t="shared" si="19"/>
        <v>0.25090519999999999</v>
      </c>
      <c r="Y191" s="37">
        <f t="shared" si="20"/>
        <v>6.7720184863791777E-2</v>
      </c>
      <c r="Z191" s="13" t="s">
        <v>165</v>
      </c>
    </row>
    <row r="192" spans="1:26" x14ac:dyDescent="0.2">
      <c r="A192" t="s">
        <v>54</v>
      </c>
      <c r="B192" t="s">
        <v>70</v>
      </c>
      <c r="C192" t="s">
        <v>78</v>
      </c>
      <c r="D192" t="s">
        <v>95</v>
      </c>
      <c r="E192">
        <v>32.5</v>
      </c>
      <c r="F192">
        <v>8.9</v>
      </c>
      <c r="G192" s="1">
        <v>0.77343226300000001</v>
      </c>
      <c r="H192">
        <v>2</v>
      </c>
      <c r="I192">
        <v>48</v>
      </c>
      <c r="J192">
        <v>4.2000000000000003E-2</v>
      </c>
      <c r="K192" t="s">
        <v>23</v>
      </c>
      <c r="L192">
        <v>9</v>
      </c>
      <c r="M192">
        <v>0.375</v>
      </c>
      <c r="N192" s="13">
        <v>2.5000000000000001E-2</v>
      </c>
      <c r="O192" s="13" t="s">
        <v>23</v>
      </c>
      <c r="P192" s="13">
        <v>1.2999999999999999E-2</v>
      </c>
      <c r="Q192" s="35">
        <v>3.5087451484835433E-3</v>
      </c>
      <c r="R192" s="13" t="s">
        <v>23</v>
      </c>
      <c r="S192" s="13">
        <v>0.50800000000000001</v>
      </c>
      <c r="T192" s="49">
        <v>0.05</v>
      </c>
      <c r="U192" s="13" t="s">
        <v>23</v>
      </c>
      <c r="V192" s="13" t="s">
        <v>23</v>
      </c>
      <c r="W192" s="13">
        <v>5.3999999999999999E-2</v>
      </c>
      <c r="X192" s="10">
        <f t="shared" si="19"/>
        <v>0.25090519999999999</v>
      </c>
      <c r="Y192" s="37">
        <f t="shared" si="20"/>
        <v>6.7720184863791777E-2</v>
      </c>
      <c r="Z192" s="13" t="s">
        <v>189</v>
      </c>
    </row>
    <row r="193" spans="1:26" x14ac:dyDescent="0.2">
      <c r="A193" t="s">
        <v>54</v>
      </c>
      <c r="B193" t="s">
        <v>70</v>
      </c>
      <c r="C193" t="s">
        <v>78</v>
      </c>
      <c r="D193" t="s">
        <v>95</v>
      </c>
      <c r="E193">
        <v>32.5</v>
      </c>
      <c r="F193">
        <v>8.9</v>
      </c>
      <c r="G193" s="1">
        <v>0.77343226300000001</v>
      </c>
      <c r="H193">
        <v>7</v>
      </c>
      <c r="I193">
        <v>21</v>
      </c>
      <c r="J193">
        <v>0.33300000000000002</v>
      </c>
      <c r="K193">
        <v>22</v>
      </c>
      <c r="L193">
        <v>3.14</v>
      </c>
      <c r="M193">
        <v>1.048</v>
      </c>
      <c r="N193" s="13">
        <v>2.5000000000000001E-2</v>
      </c>
      <c r="O193" s="13" t="s">
        <v>23</v>
      </c>
      <c r="P193" s="13">
        <v>1.2999999999999999E-2</v>
      </c>
      <c r="Q193" s="35">
        <v>3.5087451484835433E-3</v>
      </c>
      <c r="R193" s="13" t="s">
        <v>23</v>
      </c>
      <c r="S193" s="13">
        <v>0.50800000000000001</v>
      </c>
      <c r="T193" s="49">
        <v>0.05</v>
      </c>
      <c r="U193" s="13" t="s">
        <v>23</v>
      </c>
      <c r="V193" s="13" t="s">
        <v>23</v>
      </c>
      <c r="W193" s="13">
        <v>5.3999999999999999E-2</v>
      </c>
      <c r="X193" s="10">
        <f t="shared" si="19"/>
        <v>0.25090519999999999</v>
      </c>
      <c r="Y193" s="37">
        <f t="shared" si="20"/>
        <v>6.7720184863791777E-2</v>
      </c>
      <c r="Z193" s="13" t="s">
        <v>186</v>
      </c>
    </row>
    <row r="194" spans="1:26" x14ac:dyDescent="0.2">
      <c r="A194" t="s">
        <v>54</v>
      </c>
      <c r="B194" t="s">
        <v>70</v>
      </c>
      <c r="C194" t="s">
        <v>78</v>
      </c>
      <c r="D194" t="s">
        <v>95</v>
      </c>
      <c r="E194">
        <v>32.5</v>
      </c>
      <c r="F194">
        <v>8.9</v>
      </c>
      <c r="G194" s="1">
        <v>0.77343226300000001</v>
      </c>
      <c r="H194">
        <v>33</v>
      </c>
      <c r="I194">
        <v>38.6</v>
      </c>
      <c r="J194">
        <v>0.85499999999999998</v>
      </c>
      <c r="K194">
        <v>161</v>
      </c>
      <c r="L194">
        <v>5</v>
      </c>
      <c r="M194">
        <v>4.2750000000000004</v>
      </c>
      <c r="N194" s="13">
        <v>2.5000000000000001E-2</v>
      </c>
      <c r="O194" s="13" t="s">
        <v>23</v>
      </c>
      <c r="P194" s="13">
        <v>1.2999999999999999E-2</v>
      </c>
      <c r="Q194" s="35">
        <v>3.5087451484835433E-3</v>
      </c>
      <c r="R194" s="13" t="s">
        <v>23</v>
      </c>
      <c r="S194" s="13">
        <v>0.50800000000000001</v>
      </c>
      <c r="T194" s="49">
        <v>0.05</v>
      </c>
      <c r="U194" s="13" t="s">
        <v>23</v>
      </c>
      <c r="V194" s="13" t="s">
        <v>23</v>
      </c>
      <c r="W194" s="13">
        <v>5.3999999999999999E-2</v>
      </c>
      <c r="X194" s="10">
        <f t="shared" si="19"/>
        <v>0.25090519999999999</v>
      </c>
      <c r="Y194" s="37">
        <f t="shared" si="20"/>
        <v>6.7720184863791777E-2</v>
      </c>
      <c r="Z194" s="13" t="s">
        <v>190</v>
      </c>
    </row>
    <row r="195" spans="1:26" x14ac:dyDescent="0.2">
      <c r="A195" t="s">
        <v>54</v>
      </c>
      <c r="B195" t="s">
        <v>70</v>
      </c>
      <c r="C195" t="s">
        <v>65</v>
      </c>
      <c r="D195" t="s">
        <v>96</v>
      </c>
      <c r="E195">
        <v>68.099999999999994</v>
      </c>
      <c r="F195">
        <v>16.600000000000001</v>
      </c>
      <c r="G195" s="1">
        <v>1.4764118180000001</v>
      </c>
      <c r="H195">
        <v>3</v>
      </c>
      <c r="I195">
        <v>38.6</v>
      </c>
      <c r="J195">
        <v>7.8E-2</v>
      </c>
      <c r="K195">
        <v>28</v>
      </c>
      <c r="L195">
        <v>9</v>
      </c>
      <c r="M195">
        <v>0.69899999999999995</v>
      </c>
      <c r="N195" s="13">
        <v>2.5000000000000001E-2</v>
      </c>
      <c r="O195" s="13" t="s">
        <v>23</v>
      </c>
      <c r="P195" s="13">
        <v>1.2999999999999999E-2</v>
      </c>
      <c r="Q195" s="35">
        <v>3.5087451484835433E-3</v>
      </c>
      <c r="R195" s="13" t="s">
        <v>23</v>
      </c>
      <c r="S195" s="13">
        <v>0.50800000000000001</v>
      </c>
      <c r="T195" s="49">
        <v>0.05</v>
      </c>
      <c r="U195" s="13" t="s">
        <v>23</v>
      </c>
      <c r="V195" s="13" t="s">
        <v>23</v>
      </c>
      <c r="W195" s="13">
        <v>5.3999999999999999E-2</v>
      </c>
      <c r="X195" s="10">
        <f t="shared" si="19"/>
        <v>0.25090519999999999</v>
      </c>
      <c r="Y195" s="37">
        <f t="shared" si="20"/>
        <v>6.7720184863791777E-2</v>
      </c>
      <c r="Z195" s="13" t="s">
        <v>190</v>
      </c>
    </row>
    <row r="196" spans="1:26" x14ac:dyDescent="0.2">
      <c r="A196" t="s">
        <v>54</v>
      </c>
      <c r="B196" t="s">
        <v>70</v>
      </c>
      <c r="C196" t="s">
        <v>102</v>
      </c>
      <c r="D196" t="s">
        <v>101</v>
      </c>
      <c r="E196">
        <v>54</v>
      </c>
      <c r="F196">
        <v>11.1</v>
      </c>
      <c r="G196" s="1">
        <v>1.205449054</v>
      </c>
      <c r="H196">
        <v>2</v>
      </c>
      <c r="I196">
        <v>22.5</v>
      </c>
      <c r="J196">
        <v>8.8999999999999996E-2</v>
      </c>
      <c r="K196" t="s">
        <v>23</v>
      </c>
      <c r="L196" s="45">
        <v>14.3</v>
      </c>
      <c r="M196">
        <v>1.2709999999999999</v>
      </c>
      <c r="N196" s="13">
        <v>2.5000000000000001E-2</v>
      </c>
      <c r="O196" s="13" t="s">
        <v>23</v>
      </c>
      <c r="P196" s="13">
        <v>1.2999999999999999E-2</v>
      </c>
      <c r="Q196" s="35">
        <v>3.5087451484835433E-3</v>
      </c>
      <c r="R196" s="13" t="s">
        <v>23</v>
      </c>
      <c r="S196" s="13">
        <v>0.50800000000000001</v>
      </c>
      <c r="T196" s="49">
        <v>0.05</v>
      </c>
      <c r="U196" s="13" t="s">
        <v>23</v>
      </c>
      <c r="V196" s="13" t="s">
        <v>23</v>
      </c>
      <c r="W196" s="13">
        <v>5.3999999999999999E-2</v>
      </c>
      <c r="X196" s="10">
        <f t="shared" si="19"/>
        <v>0.25090519999999999</v>
      </c>
      <c r="Y196" s="37">
        <f t="shared" si="20"/>
        <v>6.7720184863791777E-2</v>
      </c>
      <c r="Z196" s="13" t="s">
        <v>166</v>
      </c>
    </row>
    <row r="197" spans="1:26" x14ac:dyDescent="0.2">
      <c r="A197" t="s">
        <v>54</v>
      </c>
      <c r="B197" t="s">
        <v>70</v>
      </c>
      <c r="C197" t="s">
        <v>102</v>
      </c>
      <c r="D197" t="s">
        <v>101</v>
      </c>
      <c r="E197">
        <v>54</v>
      </c>
      <c r="F197">
        <v>11.1</v>
      </c>
      <c r="G197" s="1">
        <v>1.205449054</v>
      </c>
      <c r="H197">
        <v>7</v>
      </c>
      <c r="I197" t="s">
        <v>23</v>
      </c>
      <c r="J197" s="45">
        <v>0.11</v>
      </c>
      <c r="K197">
        <v>166</v>
      </c>
      <c r="L197">
        <v>23.71</v>
      </c>
      <c r="M197">
        <v>2.609</v>
      </c>
      <c r="N197" s="13">
        <v>2.5000000000000001E-2</v>
      </c>
      <c r="O197" s="13" t="s">
        <v>23</v>
      </c>
      <c r="P197" s="13">
        <v>1.2999999999999999E-2</v>
      </c>
      <c r="Q197" s="35">
        <v>3.5087451484835433E-3</v>
      </c>
      <c r="R197" s="13" t="s">
        <v>23</v>
      </c>
      <c r="S197" s="13">
        <v>0.50800000000000001</v>
      </c>
      <c r="T197" s="49">
        <v>0.05</v>
      </c>
      <c r="U197" s="13" t="s">
        <v>23</v>
      </c>
      <c r="V197" s="13" t="s">
        <v>23</v>
      </c>
      <c r="W197" s="13">
        <v>5.3999999999999999E-2</v>
      </c>
      <c r="X197" s="10">
        <f t="shared" si="19"/>
        <v>0.25090519999999999</v>
      </c>
      <c r="Y197" s="37">
        <f t="shared" si="20"/>
        <v>6.7720184863791777E-2</v>
      </c>
      <c r="Z197" s="13" t="s">
        <v>191</v>
      </c>
    </row>
    <row r="198" spans="1:26" x14ac:dyDescent="0.2">
      <c r="A198" t="s">
        <v>54</v>
      </c>
      <c r="B198" t="s">
        <v>70</v>
      </c>
      <c r="C198" t="s">
        <v>102</v>
      </c>
      <c r="D198" t="s">
        <v>101</v>
      </c>
      <c r="E198">
        <v>54</v>
      </c>
      <c r="F198">
        <v>11.1</v>
      </c>
      <c r="G198" s="1">
        <v>1.205449054</v>
      </c>
      <c r="H198">
        <v>2</v>
      </c>
      <c r="I198">
        <v>84</v>
      </c>
      <c r="J198">
        <v>2.4E-2</v>
      </c>
      <c r="K198">
        <v>21</v>
      </c>
      <c r="L198">
        <v>10.5</v>
      </c>
      <c r="M198">
        <v>0.25</v>
      </c>
      <c r="N198" s="13">
        <v>2.5000000000000001E-2</v>
      </c>
      <c r="O198" s="13" t="s">
        <v>23</v>
      </c>
      <c r="P198" s="13">
        <v>1.2999999999999999E-2</v>
      </c>
      <c r="Q198" s="35">
        <v>3.5087451484835433E-3</v>
      </c>
      <c r="R198" s="13" t="s">
        <v>23</v>
      </c>
      <c r="S198" s="13">
        <v>0.50800000000000001</v>
      </c>
      <c r="T198" s="49">
        <v>0.05</v>
      </c>
      <c r="U198" s="13" t="s">
        <v>23</v>
      </c>
      <c r="V198" s="13" t="s">
        <v>23</v>
      </c>
      <c r="W198" s="13">
        <v>5.3999999999999999E-2</v>
      </c>
      <c r="X198" s="10">
        <f t="shared" si="19"/>
        <v>0.25090519999999999</v>
      </c>
      <c r="Y198" s="37">
        <f t="shared" si="20"/>
        <v>6.7720184863791777E-2</v>
      </c>
      <c r="Z198" s="13" t="s">
        <v>188</v>
      </c>
    </row>
    <row r="199" spans="1:26" x14ac:dyDescent="0.2">
      <c r="A199" t="s">
        <v>54</v>
      </c>
      <c r="B199" t="s">
        <v>70</v>
      </c>
      <c r="C199" t="s">
        <v>102</v>
      </c>
      <c r="D199" t="s">
        <v>101</v>
      </c>
      <c r="E199">
        <v>54</v>
      </c>
      <c r="F199">
        <v>11.1</v>
      </c>
      <c r="G199" s="1">
        <v>1.205449054</v>
      </c>
      <c r="H199">
        <v>2</v>
      </c>
      <c r="I199">
        <v>48</v>
      </c>
      <c r="J199">
        <v>4.2000000000000003E-2</v>
      </c>
      <c r="K199" t="s">
        <v>23</v>
      </c>
      <c r="L199">
        <v>8</v>
      </c>
      <c r="M199">
        <v>0.33300000000000002</v>
      </c>
      <c r="N199" s="13">
        <v>2.5000000000000001E-2</v>
      </c>
      <c r="O199" s="13" t="s">
        <v>23</v>
      </c>
      <c r="P199" s="13">
        <v>1.2999999999999999E-2</v>
      </c>
      <c r="Q199" s="35">
        <v>3.5087451484835433E-3</v>
      </c>
      <c r="R199" s="13" t="s">
        <v>23</v>
      </c>
      <c r="S199" s="13">
        <v>0.50800000000000001</v>
      </c>
      <c r="T199" s="49">
        <v>0.05</v>
      </c>
      <c r="U199" s="13" t="s">
        <v>23</v>
      </c>
      <c r="V199" s="13" t="s">
        <v>23</v>
      </c>
      <c r="W199" s="13">
        <v>5.3999999999999999E-2</v>
      </c>
      <c r="X199" s="10">
        <f t="shared" si="19"/>
        <v>0.25090519999999999</v>
      </c>
      <c r="Y199" s="37">
        <f t="shared" si="20"/>
        <v>6.7720184863791777E-2</v>
      </c>
      <c r="Z199" s="13" t="s">
        <v>189</v>
      </c>
    </row>
    <row r="200" spans="1:26" x14ac:dyDescent="0.2">
      <c r="A200" t="s">
        <v>54</v>
      </c>
      <c r="B200" t="s">
        <v>70</v>
      </c>
      <c r="C200" t="s">
        <v>102</v>
      </c>
      <c r="D200" t="s">
        <v>101</v>
      </c>
      <c r="E200">
        <v>54</v>
      </c>
      <c r="F200">
        <v>11.1</v>
      </c>
      <c r="G200" s="1">
        <v>1.205449054</v>
      </c>
      <c r="H200">
        <v>6</v>
      </c>
      <c r="I200">
        <v>21</v>
      </c>
      <c r="J200">
        <v>0.28599999999999998</v>
      </c>
      <c r="K200">
        <v>90</v>
      </c>
      <c r="L200">
        <v>15</v>
      </c>
      <c r="M200">
        <v>4.2859999999999996</v>
      </c>
      <c r="N200" s="13">
        <v>2.5000000000000001E-2</v>
      </c>
      <c r="O200" s="13" t="s">
        <v>23</v>
      </c>
      <c r="P200" s="13">
        <v>1.2999999999999999E-2</v>
      </c>
      <c r="Q200" s="35">
        <v>3.5087451484835433E-3</v>
      </c>
      <c r="R200" s="13" t="s">
        <v>23</v>
      </c>
      <c r="S200" s="13">
        <v>0.50800000000000001</v>
      </c>
      <c r="T200" s="49">
        <v>0.05</v>
      </c>
      <c r="U200" s="13" t="s">
        <v>23</v>
      </c>
      <c r="V200" s="13" t="s">
        <v>23</v>
      </c>
      <c r="W200" s="13">
        <v>5.3999999999999999E-2</v>
      </c>
      <c r="X200" s="10">
        <f t="shared" si="19"/>
        <v>0.25090519999999999</v>
      </c>
      <c r="Y200" s="37">
        <f t="shared" si="20"/>
        <v>6.7720184863791777E-2</v>
      </c>
      <c r="Z200" s="13" t="s">
        <v>186</v>
      </c>
    </row>
    <row r="201" spans="1:26" x14ac:dyDescent="0.2">
      <c r="A201" t="s">
        <v>54</v>
      </c>
      <c r="B201" t="s">
        <v>70</v>
      </c>
      <c r="C201" t="s">
        <v>102</v>
      </c>
      <c r="D201" t="s">
        <v>103</v>
      </c>
      <c r="E201">
        <v>69.5</v>
      </c>
      <c r="F201">
        <v>13.3</v>
      </c>
      <c r="G201" s="1">
        <v>1.5029055069999999</v>
      </c>
      <c r="H201">
        <v>5</v>
      </c>
      <c r="I201" t="s">
        <v>23</v>
      </c>
      <c r="J201" s="45">
        <v>0.38200000000000001</v>
      </c>
      <c r="K201">
        <v>47</v>
      </c>
      <c r="L201">
        <v>9.4</v>
      </c>
      <c r="M201">
        <v>3.593</v>
      </c>
      <c r="N201" s="13">
        <v>2.5000000000000001E-2</v>
      </c>
      <c r="O201" s="13" t="s">
        <v>23</v>
      </c>
      <c r="P201" s="13">
        <v>1.2999999999999999E-2</v>
      </c>
      <c r="Q201" s="35">
        <v>3.5087451484835433E-3</v>
      </c>
      <c r="R201" s="13" t="s">
        <v>23</v>
      </c>
      <c r="S201" s="13">
        <v>0.50800000000000001</v>
      </c>
      <c r="T201" s="49">
        <v>0.05</v>
      </c>
      <c r="U201" s="13" t="s">
        <v>23</v>
      </c>
      <c r="V201" s="13" t="s">
        <v>23</v>
      </c>
      <c r="W201" s="13">
        <v>5.3999999999999999E-2</v>
      </c>
      <c r="X201" s="10">
        <f t="shared" si="19"/>
        <v>0.25090519999999999</v>
      </c>
      <c r="Y201" s="37">
        <f t="shared" si="20"/>
        <v>6.7720184863791777E-2</v>
      </c>
      <c r="Z201" s="13" t="s">
        <v>191</v>
      </c>
    </row>
    <row r="202" spans="1:26" x14ac:dyDescent="0.2">
      <c r="A202" t="s">
        <v>54</v>
      </c>
      <c r="B202" t="s">
        <v>70</v>
      </c>
      <c r="C202" t="s">
        <v>102</v>
      </c>
      <c r="D202" t="s">
        <v>103</v>
      </c>
      <c r="E202">
        <v>69.5</v>
      </c>
      <c r="F202">
        <v>13.3</v>
      </c>
      <c r="G202" s="1">
        <v>1.5029055069999999</v>
      </c>
      <c r="H202">
        <v>4</v>
      </c>
      <c r="I202">
        <v>22.5</v>
      </c>
      <c r="J202">
        <v>0.17799999999999999</v>
      </c>
      <c r="K202" t="s">
        <v>23</v>
      </c>
      <c r="L202" s="45">
        <v>23.79</v>
      </c>
      <c r="M202">
        <v>4.2290000000000001</v>
      </c>
      <c r="N202" s="13">
        <v>2.5000000000000001E-2</v>
      </c>
      <c r="O202" s="13" t="s">
        <v>23</v>
      </c>
      <c r="P202" s="13">
        <v>1.2999999999999999E-2</v>
      </c>
      <c r="Q202" s="35">
        <v>3.5087451484835433E-3</v>
      </c>
      <c r="R202" s="13" t="s">
        <v>23</v>
      </c>
      <c r="S202" s="13">
        <v>0.50800000000000001</v>
      </c>
      <c r="T202" s="49">
        <v>0.05</v>
      </c>
      <c r="U202" s="13" t="s">
        <v>23</v>
      </c>
      <c r="V202" s="13" t="s">
        <v>23</v>
      </c>
      <c r="W202" s="13">
        <v>5.3999999999999999E-2</v>
      </c>
      <c r="X202" s="10">
        <f t="shared" si="19"/>
        <v>0.25090519999999999</v>
      </c>
      <c r="Y202" s="37">
        <f t="shared" si="20"/>
        <v>6.7720184863791777E-2</v>
      </c>
      <c r="Z202" s="13" t="s">
        <v>166</v>
      </c>
    </row>
    <row r="203" spans="1:26" x14ac:dyDescent="0.2">
      <c r="A203" t="s">
        <v>54</v>
      </c>
      <c r="B203" t="s">
        <v>70</v>
      </c>
      <c r="C203" t="s">
        <v>102</v>
      </c>
      <c r="D203" t="s">
        <v>103</v>
      </c>
      <c r="E203">
        <v>69.5</v>
      </c>
      <c r="F203">
        <v>13.3</v>
      </c>
      <c r="G203" s="1">
        <v>1.5029055069999999</v>
      </c>
      <c r="H203">
        <v>11</v>
      </c>
      <c r="I203">
        <v>84</v>
      </c>
      <c r="J203">
        <v>0.13100000000000001</v>
      </c>
      <c r="K203">
        <v>206</v>
      </c>
      <c r="L203">
        <v>18.73</v>
      </c>
      <c r="M203">
        <v>2.452</v>
      </c>
      <c r="N203" s="13">
        <v>2.5000000000000001E-2</v>
      </c>
      <c r="O203" s="13" t="s">
        <v>23</v>
      </c>
      <c r="P203" s="13">
        <v>1.2999999999999999E-2</v>
      </c>
      <c r="Q203" s="35">
        <v>3.5087451484835433E-3</v>
      </c>
      <c r="R203" s="13" t="s">
        <v>23</v>
      </c>
      <c r="S203" s="13">
        <v>0.50800000000000001</v>
      </c>
      <c r="T203" s="49">
        <v>0.05</v>
      </c>
      <c r="U203" s="13" t="s">
        <v>23</v>
      </c>
      <c r="V203" s="13" t="s">
        <v>23</v>
      </c>
      <c r="W203" s="13">
        <v>5.3999999999999999E-2</v>
      </c>
      <c r="X203" s="10">
        <f t="shared" si="19"/>
        <v>0.25090519999999999</v>
      </c>
      <c r="Y203" s="37">
        <f t="shared" si="20"/>
        <v>6.7720184863791777E-2</v>
      </c>
      <c r="Z203" s="13" t="s">
        <v>188</v>
      </c>
    </row>
    <row r="204" spans="1:26" x14ac:dyDescent="0.2">
      <c r="A204" t="s">
        <v>54</v>
      </c>
      <c r="B204" t="s">
        <v>70</v>
      </c>
      <c r="C204" t="s">
        <v>102</v>
      </c>
      <c r="D204" t="s">
        <v>103</v>
      </c>
      <c r="E204">
        <v>69.5</v>
      </c>
      <c r="F204">
        <v>13.3</v>
      </c>
      <c r="G204" s="1">
        <v>1.5029055069999999</v>
      </c>
      <c r="H204">
        <v>13</v>
      </c>
      <c r="I204">
        <v>48</v>
      </c>
      <c r="J204">
        <v>0.27100000000000002</v>
      </c>
      <c r="K204" t="s">
        <v>23</v>
      </c>
      <c r="L204">
        <v>36.799999999999997</v>
      </c>
      <c r="M204">
        <v>9.9670000000000005</v>
      </c>
      <c r="N204" s="13">
        <v>2.5000000000000001E-2</v>
      </c>
      <c r="O204" s="13" t="s">
        <v>23</v>
      </c>
      <c r="P204" s="13">
        <v>1.2999999999999999E-2</v>
      </c>
      <c r="Q204" s="35">
        <v>3.5087451484835433E-3</v>
      </c>
      <c r="R204" s="13" t="s">
        <v>23</v>
      </c>
      <c r="S204" s="13">
        <v>0.50800000000000001</v>
      </c>
      <c r="T204" s="49">
        <v>0.05</v>
      </c>
      <c r="U204" s="13" t="s">
        <v>23</v>
      </c>
      <c r="V204" s="13" t="s">
        <v>23</v>
      </c>
      <c r="W204" s="13">
        <v>5.3999999999999999E-2</v>
      </c>
      <c r="X204" s="10">
        <f t="shared" si="19"/>
        <v>0.25090519999999999</v>
      </c>
      <c r="Y204" s="37">
        <f t="shared" si="20"/>
        <v>6.7720184863791777E-2</v>
      </c>
      <c r="Z204" s="13" t="s">
        <v>189</v>
      </c>
    </row>
    <row r="205" spans="1:26" x14ac:dyDescent="0.2">
      <c r="A205" t="s">
        <v>54</v>
      </c>
      <c r="B205" t="s">
        <v>70</v>
      </c>
      <c r="C205" t="s">
        <v>102</v>
      </c>
      <c r="D205" t="s">
        <v>103</v>
      </c>
      <c r="E205">
        <v>69.5</v>
      </c>
      <c r="F205">
        <v>13.3</v>
      </c>
      <c r="G205" s="1">
        <v>1.5029055069999999</v>
      </c>
      <c r="H205">
        <v>16</v>
      </c>
      <c r="I205">
        <v>21</v>
      </c>
      <c r="J205">
        <v>0.76200000000000001</v>
      </c>
      <c r="K205">
        <v>368</v>
      </c>
      <c r="L205">
        <v>23</v>
      </c>
      <c r="M205">
        <v>17.524000000000001</v>
      </c>
      <c r="N205" s="13">
        <v>2.5000000000000001E-2</v>
      </c>
      <c r="O205" s="13" t="s">
        <v>23</v>
      </c>
      <c r="P205" s="13">
        <v>1.2999999999999999E-2</v>
      </c>
      <c r="Q205" s="35">
        <v>3.5087451484835433E-3</v>
      </c>
      <c r="R205" s="13" t="s">
        <v>23</v>
      </c>
      <c r="S205" s="13">
        <v>0.50800000000000001</v>
      </c>
      <c r="T205" s="49">
        <v>0.05</v>
      </c>
      <c r="U205" s="13" t="s">
        <v>23</v>
      </c>
      <c r="V205" s="13" t="s">
        <v>23</v>
      </c>
      <c r="W205" s="13">
        <v>5.3999999999999999E-2</v>
      </c>
      <c r="X205" s="10">
        <f t="shared" si="19"/>
        <v>0.25090519999999999</v>
      </c>
      <c r="Y205" s="37">
        <f t="shared" si="20"/>
        <v>6.7720184863791777E-2</v>
      </c>
      <c r="Z205" s="13" t="s">
        <v>186</v>
      </c>
    </row>
    <row r="206" spans="1:26" x14ac:dyDescent="0.2">
      <c r="A206" t="s">
        <v>54</v>
      </c>
      <c r="B206" t="s">
        <v>70</v>
      </c>
      <c r="C206" t="s">
        <v>102</v>
      </c>
      <c r="D206" t="s">
        <v>103</v>
      </c>
      <c r="E206">
        <v>69.5</v>
      </c>
      <c r="F206">
        <v>13.3</v>
      </c>
      <c r="G206" s="1">
        <v>1.5029055069999999</v>
      </c>
      <c r="H206">
        <v>22</v>
      </c>
      <c r="I206">
        <v>38.6</v>
      </c>
      <c r="J206">
        <v>0.56999999999999995</v>
      </c>
      <c r="K206">
        <v>682</v>
      </c>
      <c r="L206">
        <v>31</v>
      </c>
      <c r="M206">
        <v>17.667999999999999</v>
      </c>
      <c r="N206" s="13">
        <v>2.5000000000000001E-2</v>
      </c>
      <c r="O206" s="13" t="s">
        <v>23</v>
      </c>
      <c r="P206" s="13">
        <v>1.2999999999999999E-2</v>
      </c>
      <c r="Q206" s="35">
        <v>3.5087451484835433E-3</v>
      </c>
      <c r="R206" s="13" t="s">
        <v>23</v>
      </c>
      <c r="S206" s="13">
        <v>0.50800000000000001</v>
      </c>
      <c r="T206" s="49">
        <v>0.05</v>
      </c>
      <c r="U206" s="13" t="s">
        <v>23</v>
      </c>
      <c r="V206" s="13" t="s">
        <v>23</v>
      </c>
      <c r="W206" s="13">
        <v>5.3999999999999999E-2</v>
      </c>
      <c r="X206" s="10">
        <f t="shared" si="19"/>
        <v>0.25090519999999999</v>
      </c>
      <c r="Y206" s="37">
        <f t="shared" si="20"/>
        <v>6.7720184863791777E-2</v>
      </c>
      <c r="Z206" s="13" t="s">
        <v>190</v>
      </c>
    </row>
    <row r="207" spans="1:26" x14ac:dyDescent="0.2">
      <c r="A207" t="s">
        <v>54</v>
      </c>
      <c r="B207" t="s">
        <v>87</v>
      </c>
      <c r="C207" t="s">
        <v>78</v>
      </c>
      <c r="D207" t="s">
        <v>92</v>
      </c>
      <c r="E207">
        <v>39</v>
      </c>
      <c r="F207">
        <v>8.3000000000000007</v>
      </c>
      <c r="G207" s="1">
        <v>0.90704089499999996</v>
      </c>
      <c r="H207">
        <v>11</v>
      </c>
      <c r="I207">
        <v>254</v>
      </c>
      <c r="J207">
        <v>4.2999999999999997E-2</v>
      </c>
      <c r="K207" t="s">
        <v>23</v>
      </c>
      <c r="L207" s="41">
        <v>3.16</v>
      </c>
      <c r="M207">
        <v>0.13700000000000001</v>
      </c>
      <c r="N207" s="13">
        <v>6.5000000000000002E-2</v>
      </c>
      <c r="O207" s="13" t="s">
        <v>23</v>
      </c>
      <c r="P207" s="13">
        <v>2.1999999999999999E-2</v>
      </c>
      <c r="Q207" s="35">
        <v>3.5087451484835433E-3</v>
      </c>
      <c r="R207" s="13" t="s">
        <v>23</v>
      </c>
      <c r="S207" s="13">
        <v>0.11899999999999999</v>
      </c>
      <c r="T207" s="13">
        <v>0.09</v>
      </c>
      <c r="U207" s="13" t="s">
        <v>23</v>
      </c>
      <c r="V207" s="13" t="s">
        <v>23</v>
      </c>
      <c r="W207" s="13">
        <v>0.14899999999999999</v>
      </c>
      <c r="X207" s="10">
        <f t="shared" si="19"/>
        <v>0.16904579999999997</v>
      </c>
      <c r="Y207" s="37">
        <f t="shared" si="20"/>
        <v>2.6960846846432698E-2</v>
      </c>
      <c r="Z207" s="13" t="s">
        <v>192</v>
      </c>
    </row>
    <row r="208" spans="1:26" x14ac:dyDescent="0.2">
      <c r="A208" t="s">
        <v>54</v>
      </c>
      <c r="B208" t="s">
        <v>87</v>
      </c>
      <c r="C208" t="s">
        <v>78</v>
      </c>
      <c r="D208" t="s">
        <v>95</v>
      </c>
      <c r="E208">
        <v>32.5</v>
      </c>
      <c r="F208">
        <v>8.9</v>
      </c>
      <c r="G208" s="1">
        <v>0.77343226300000001</v>
      </c>
      <c r="H208">
        <v>4</v>
      </c>
      <c r="I208">
        <v>254</v>
      </c>
      <c r="J208">
        <v>1.6E-2</v>
      </c>
      <c r="K208" t="s">
        <v>23</v>
      </c>
      <c r="L208" s="41">
        <v>3.16</v>
      </c>
      <c r="M208">
        <v>0.05</v>
      </c>
      <c r="N208" s="13">
        <v>6.5000000000000002E-2</v>
      </c>
      <c r="O208" s="13" t="s">
        <v>23</v>
      </c>
      <c r="P208" s="13">
        <v>2.1999999999999999E-2</v>
      </c>
      <c r="Q208" s="35">
        <v>3.5087451484835433E-3</v>
      </c>
      <c r="R208" s="13" t="s">
        <v>23</v>
      </c>
      <c r="S208" s="13">
        <v>0.11899999999999999</v>
      </c>
      <c r="T208" s="13">
        <v>0.09</v>
      </c>
      <c r="U208" s="13" t="s">
        <v>23</v>
      </c>
      <c r="V208" s="13" t="s">
        <v>23</v>
      </c>
      <c r="W208" s="13">
        <v>0.14899999999999999</v>
      </c>
      <c r="X208" s="10">
        <f t="shared" si="19"/>
        <v>0.16904579999999997</v>
      </c>
      <c r="Y208" s="37">
        <f t="shared" si="20"/>
        <v>2.6960846846432698E-2</v>
      </c>
      <c r="Z208" s="13" t="s">
        <v>192</v>
      </c>
    </row>
    <row r="209" spans="1:26" x14ac:dyDescent="0.2">
      <c r="A209" t="s">
        <v>54</v>
      </c>
      <c r="B209" t="s">
        <v>53</v>
      </c>
      <c r="C209" t="s">
        <v>44</v>
      </c>
      <c r="D209" t="s">
        <v>57</v>
      </c>
      <c r="E209">
        <v>15</v>
      </c>
      <c r="F209">
        <v>6.9</v>
      </c>
      <c r="G209" s="1">
        <v>0.39349502400000003</v>
      </c>
      <c r="H209">
        <v>1</v>
      </c>
      <c r="I209">
        <v>139.69999999999999</v>
      </c>
      <c r="J209">
        <v>1E-3</v>
      </c>
      <c r="K209" t="s">
        <v>23</v>
      </c>
      <c r="L209" t="s">
        <v>23</v>
      </c>
      <c r="M209" t="s">
        <v>23</v>
      </c>
      <c r="N209" s="13">
        <v>0.161</v>
      </c>
      <c r="O209" s="13">
        <v>0.1</v>
      </c>
      <c r="P209" s="13">
        <v>8.0000000000000002E-3</v>
      </c>
      <c r="Q209" s="35">
        <v>3.5087451484835433E-3</v>
      </c>
      <c r="R209" s="13">
        <v>0.86</v>
      </c>
      <c r="S209" s="13">
        <v>0.08</v>
      </c>
      <c r="T209" s="13">
        <v>2.9000000000000001E-2</v>
      </c>
      <c r="U209" s="13" t="s">
        <v>23</v>
      </c>
      <c r="V209" s="13" t="s">
        <v>23</v>
      </c>
      <c r="W209" s="13">
        <v>1E-3</v>
      </c>
      <c r="X209" s="10">
        <f t="shared" si="19"/>
        <v>2.5792000000000002E-2</v>
      </c>
      <c r="Y209" s="37">
        <f t="shared" si="20"/>
        <v>1.1312194358710944E-2</v>
      </c>
      <c r="Z209" s="13" t="s">
        <v>193</v>
      </c>
    </row>
    <row r="210" spans="1:26" x14ac:dyDescent="0.2">
      <c r="A210" t="s">
        <v>54</v>
      </c>
      <c r="B210" t="s">
        <v>53</v>
      </c>
      <c r="C210" t="s">
        <v>78</v>
      </c>
      <c r="D210" t="s">
        <v>90</v>
      </c>
      <c r="E210">
        <v>18</v>
      </c>
      <c r="F210">
        <v>5.2</v>
      </c>
      <c r="G210" s="1">
        <v>0.46147037800000001</v>
      </c>
      <c r="H210">
        <v>9</v>
      </c>
      <c r="I210">
        <v>20.8</v>
      </c>
      <c r="J210">
        <v>0.433</v>
      </c>
      <c r="K210" t="s">
        <v>23</v>
      </c>
      <c r="L210" s="41">
        <v>3.71</v>
      </c>
      <c r="M210">
        <v>1.605</v>
      </c>
      <c r="N210" s="13">
        <v>0.161</v>
      </c>
      <c r="O210" s="13">
        <v>0.1</v>
      </c>
      <c r="P210" s="13">
        <v>8.0000000000000002E-3</v>
      </c>
      <c r="Q210" s="35">
        <v>3.5087451484835433E-3</v>
      </c>
      <c r="R210" s="13">
        <v>0.86</v>
      </c>
      <c r="S210" s="13">
        <v>0.08</v>
      </c>
      <c r="T210" s="13">
        <v>2.9000000000000001E-2</v>
      </c>
      <c r="U210" s="13" t="s">
        <v>23</v>
      </c>
      <c r="V210" s="13" t="s">
        <v>23</v>
      </c>
      <c r="W210" s="13">
        <v>1E-3</v>
      </c>
      <c r="X210" s="10">
        <f t="shared" si="19"/>
        <v>2.5792000000000002E-2</v>
      </c>
      <c r="Y210" s="37">
        <f t="shared" si="20"/>
        <v>1.1312194358710944E-2</v>
      </c>
      <c r="Z210" s="13" t="s">
        <v>166</v>
      </c>
    </row>
    <row r="211" spans="1:26" x14ac:dyDescent="0.2">
      <c r="A211" t="s">
        <v>54</v>
      </c>
      <c r="B211" t="s">
        <v>53</v>
      </c>
      <c r="C211" t="s">
        <v>78</v>
      </c>
      <c r="D211" t="s">
        <v>95</v>
      </c>
      <c r="E211">
        <v>32.5</v>
      </c>
      <c r="F211">
        <v>8.9</v>
      </c>
      <c r="G211" s="1">
        <v>0.77343226300000001</v>
      </c>
      <c r="H211">
        <v>33</v>
      </c>
      <c r="I211">
        <v>139.69999999999999</v>
      </c>
      <c r="J211">
        <v>2.4E-2</v>
      </c>
      <c r="K211" t="s">
        <v>23</v>
      </c>
      <c r="L211" s="41">
        <v>3.16</v>
      </c>
      <c r="M211">
        <v>7.4999999999999997E-2</v>
      </c>
      <c r="N211" s="13">
        <v>0.161</v>
      </c>
      <c r="O211" s="13">
        <v>0.1</v>
      </c>
      <c r="P211" s="13">
        <v>8.0000000000000002E-3</v>
      </c>
      <c r="Q211" s="35">
        <v>3.5087451484835433E-3</v>
      </c>
      <c r="R211" s="13">
        <v>0.86</v>
      </c>
      <c r="S211" s="13">
        <v>0.08</v>
      </c>
      <c r="T211" s="13">
        <v>2.9000000000000001E-2</v>
      </c>
      <c r="U211" s="13" t="s">
        <v>23</v>
      </c>
      <c r="V211" s="13" t="s">
        <v>23</v>
      </c>
      <c r="W211" s="13">
        <v>1E-3</v>
      </c>
      <c r="X211" s="10">
        <f t="shared" si="19"/>
        <v>2.5792000000000002E-2</v>
      </c>
      <c r="Y211" s="37">
        <f t="shared" si="20"/>
        <v>1.1312194358710944E-2</v>
      </c>
      <c r="Z211" s="13" t="s">
        <v>193</v>
      </c>
    </row>
    <row r="212" spans="1:26" x14ac:dyDescent="0.2">
      <c r="A212" t="s">
        <v>54</v>
      </c>
      <c r="B212" t="s">
        <v>53</v>
      </c>
      <c r="C212" t="s">
        <v>78</v>
      </c>
      <c r="D212" t="s">
        <v>95</v>
      </c>
      <c r="E212">
        <v>32.5</v>
      </c>
      <c r="F212">
        <v>8.9</v>
      </c>
      <c r="G212" s="1">
        <v>0.77343226300000001</v>
      </c>
      <c r="H212">
        <v>1</v>
      </c>
      <c r="I212">
        <v>20.8</v>
      </c>
      <c r="J212">
        <v>4.8000000000000001E-2</v>
      </c>
      <c r="K212" t="s">
        <v>23</v>
      </c>
      <c r="L212" s="41">
        <v>3.16</v>
      </c>
      <c r="M212">
        <v>0.152</v>
      </c>
      <c r="N212" s="13">
        <v>0.161</v>
      </c>
      <c r="O212" s="13">
        <v>0.1</v>
      </c>
      <c r="P212" s="13">
        <v>8.0000000000000002E-3</v>
      </c>
      <c r="Q212" s="35">
        <v>3.5087451484835433E-3</v>
      </c>
      <c r="R212" s="13">
        <v>0.86</v>
      </c>
      <c r="S212" s="13">
        <v>0.08</v>
      </c>
      <c r="T212" s="13">
        <v>2.9000000000000001E-2</v>
      </c>
      <c r="U212" s="13" t="s">
        <v>23</v>
      </c>
      <c r="V212" s="13" t="s">
        <v>23</v>
      </c>
      <c r="W212" s="13">
        <v>1E-3</v>
      </c>
      <c r="X212" s="10">
        <f t="shared" si="19"/>
        <v>2.5792000000000002E-2</v>
      </c>
      <c r="Y212" s="37">
        <f t="shared" si="20"/>
        <v>1.1312194358710944E-2</v>
      </c>
      <c r="Z212" s="13" t="s">
        <v>166</v>
      </c>
    </row>
    <row r="213" spans="1:26" x14ac:dyDescent="0.2">
      <c r="A213" t="s">
        <v>54</v>
      </c>
      <c r="B213" t="s">
        <v>53</v>
      </c>
      <c r="C213" t="s">
        <v>102</v>
      </c>
      <c r="D213" t="s">
        <v>101</v>
      </c>
      <c r="E213">
        <v>54</v>
      </c>
      <c r="F213">
        <v>11.1</v>
      </c>
      <c r="G213" s="1">
        <v>1.205449054</v>
      </c>
      <c r="H213">
        <v>26</v>
      </c>
      <c r="I213">
        <v>20.8</v>
      </c>
      <c r="J213">
        <v>1.25</v>
      </c>
      <c r="K213" t="s">
        <v>23</v>
      </c>
      <c r="L213" s="41">
        <v>19.04</v>
      </c>
      <c r="M213">
        <v>23.806000000000001</v>
      </c>
      <c r="N213" s="13">
        <v>0.161</v>
      </c>
      <c r="O213" s="13">
        <v>0.1</v>
      </c>
      <c r="P213" s="13">
        <v>8.0000000000000002E-3</v>
      </c>
      <c r="Q213" s="35">
        <v>3.5087451484835433E-3</v>
      </c>
      <c r="R213" s="13">
        <v>0.86</v>
      </c>
      <c r="S213" s="13">
        <v>0.08</v>
      </c>
      <c r="T213" s="13">
        <v>2.9000000000000001E-2</v>
      </c>
      <c r="U213" s="13" t="s">
        <v>23</v>
      </c>
      <c r="V213" s="13" t="s">
        <v>23</v>
      </c>
      <c r="W213" s="13">
        <v>1E-3</v>
      </c>
      <c r="X213" s="10">
        <f t="shared" si="19"/>
        <v>2.5792000000000002E-2</v>
      </c>
      <c r="Y213" s="37">
        <f t="shared" si="20"/>
        <v>1.1312194358710944E-2</v>
      </c>
      <c r="Z213" s="13" t="s">
        <v>166</v>
      </c>
    </row>
    <row r="214" spans="1:26" x14ac:dyDescent="0.2">
      <c r="A214" t="s">
        <v>54</v>
      </c>
      <c r="B214" t="s">
        <v>53</v>
      </c>
      <c r="C214" t="s">
        <v>102</v>
      </c>
      <c r="D214" t="s">
        <v>103</v>
      </c>
      <c r="E214">
        <v>69.5</v>
      </c>
      <c r="F214">
        <v>13.3</v>
      </c>
      <c r="G214" s="1">
        <v>1.5029055069999999</v>
      </c>
      <c r="H214">
        <v>3</v>
      </c>
      <c r="I214">
        <v>20.8</v>
      </c>
      <c r="J214">
        <v>0.14399999999999999</v>
      </c>
      <c r="K214" t="s">
        <v>23</v>
      </c>
      <c r="L214" s="41">
        <v>19.04</v>
      </c>
      <c r="M214">
        <v>2.7469999999999999</v>
      </c>
      <c r="N214" s="13">
        <v>0.161</v>
      </c>
      <c r="O214" s="13">
        <v>0.1</v>
      </c>
      <c r="P214" s="13">
        <v>8.0000000000000002E-3</v>
      </c>
      <c r="Q214" s="35">
        <v>3.5087451484835433E-3</v>
      </c>
      <c r="R214" s="13">
        <v>0.86</v>
      </c>
      <c r="S214" s="13">
        <v>0.08</v>
      </c>
      <c r="T214" s="13">
        <v>2.9000000000000001E-2</v>
      </c>
      <c r="U214" s="13" t="s">
        <v>23</v>
      </c>
      <c r="V214" s="13" t="s">
        <v>23</v>
      </c>
      <c r="W214" s="13">
        <v>1E-3</v>
      </c>
      <c r="X214" s="10">
        <f t="shared" si="19"/>
        <v>2.5792000000000002E-2</v>
      </c>
      <c r="Y214" s="37">
        <f t="shared" si="20"/>
        <v>1.1312194358710944E-2</v>
      </c>
      <c r="Z214" s="13" t="s">
        <v>166</v>
      </c>
    </row>
    <row r="215" spans="1:26" x14ac:dyDescent="0.2">
      <c r="A215" t="s">
        <v>28</v>
      </c>
      <c r="B215" t="s">
        <v>34</v>
      </c>
      <c r="C215" t="s">
        <v>24</v>
      </c>
      <c r="D215" t="s">
        <v>21</v>
      </c>
      <c r="E215">
        <v>1250</v>
      </c>
      <c r="F215">
        <v>19.100000000000001</v>
      </c>
      <c r="G215" s="1">
        <v>18.781880900000001</v>
      </c>
      <c r="H215">
        <v>1</v>
      </c>
      <c r="I215" t="s">
        <v>23</v>
      </c>
      <c r="J215" t="s">
        <v>23</v>
      </c>
      <c r="K215" t="s">
        <v>23</v>
      </c>
      <c r="L215" s="40">
        <v>56.914790606060606</v>
      </c>
      <c r="M215" t="s">
        <v>23</v>
      </c>
      <c r="N215" s="13">
        <v>0.33</v>
      </c>
      <c r="O215" s="49">
        <f t="shared" ref="O215:O220" si="21">0.527*N215</f>
        <v>0.17391000000000001</v>
      </c>
      <c r="P215" s="49">
        <f t="shared" ref="P215:P220" si="22">O215*(1-R215)</f>
        <v>7.6520399999999988E-2</v>
      </c>
      <c r="Q215" s="35">
        <v>2.0869200000000011E-2</v>
      </c>
      <c r="R215" s="13">
        <v>0.56000000000000005</v>
      </c>
      <c r="S215" s="13">
        <v>0.58899999999999997</v>
      </c>
      <c r="T215" s="13">
        <v>0.11</v>
      </c>
      <c r="U215" s="50">
        <v>0.19900000000000001</v>
      </c>
      <c r="V215" s="13" t="s">
        <v>23</v>
      </c>
      <c r="W215" s="13" t="s">
        <v>23</v>
      </c>
      <c r="X215" s="10">
        <f t="shared" ref="X215:X220" si="23">(35*S215+14.1*T215+15.1*U215)*P215</f>
        <v>1.9260873363599995</v>
      </c>
      <c r="Y215" s="37">
        <f t="shared" ref="Y215:Y220" si="24">(35*S215+14.1*T215+15.1*U215)*Q215</f>
        <v>0.52529654628000022</v>
      </c>
      <c r="Z215" s="13" t="s">
        <v>162</v>
      </c>
    </row>
    <row r="216" spans="1:26" x14ac:dyDescent="0.2">
      <c r="A216" t="s">
        <v>28</v>
      </c>
      <c r="B216" t="s">
        <v>34</v>
      </c>
      <c r="C216" t="s">
        <v>24</v>
      </c>
      <c r="D216" t="s">
        <v>62</v>
      </c>
      <c r="E216">
        <v>1770</v>
      </c>
      <c r="F216">
        <v>22.3</v>
      </c>
      <c r="G216" s="1">
        <v>25.45474201</v>
      </c>
      <c r="H216">
        <v>5</v>
      </c>
      <c r="I216">
        <v>70</v>
      </c>
      <c r="J216">
        <v>7.0999999999999994E-2</v>
      </c>
      <c r="K216" t="s">
        <v>23</v>
      </c>
      <c r="L216" s="40">
        <v>77.135581848484847</v>
      </c>
      <c r="M216" t="s">
        <v>23</v>
      </c>
      <c r="N216" s="13">
        <v>0.33</v>
      </c>
      <c r="O216" s="49">
        <f t="shared" si="21"/>
        <v>0.17391000000000001</v>
      </c>
      <c r="P216" s="49">
        <f t="shared" si="22"/>
        <v>7.6520399999999988E-2</v>
      </c>
      <c r="Q216" s="35">
        <v>2.0869200000000011E-2</v>
      </c>
      <c r="R216" s="13">
        <v>0.56000000000000005</v>
      </c>
      <c r="S216" s="13">
        <v>0.58899999999999997</v>
      </c>
      <c r="T216" s="13">
        <v>0.11</v>
      </c>
      <c r="U216" s="50">
        <v>0.19900000000000001</v>
      </c>
      <c r="V216" s="13" t="s">
        <v>23</v>
      </c>
      <c r="W216" s="13" t="s">
        <v>23</v>
      </c>
      <c r="X216" s="10">
        <f t="shared" si="23"/>
        <v>1.9260873363599995</v>
      </c>
      <c r="Y216" s="37">
        <f t="shared" si="24"/>
        <v>0.52529654628000022</v>
      </c>
      <c r="Z216" s="13" t="s">
        <v>194</v>
      </c>
    </row>
    <row r="217" spans="1:26" x14ac:dyDescent="0.2">
      <c r="A217" t="s">
        <v>28</v>
      </c>
      <c r="B217" t="s">
        <v>34</v>
      </c>
      <c r="C217" t="s">
        <v>65</v>
      </c>
      <c r="D217" t="s">
        <v>96</v>
      </c>
      <c r="E217">
        <v>68.099999999999994</v>
      </c>
      <c r="F217">
        <v>16.600000000000001</v>
      </c>
      <c r="G217" s="1">
        <v>1.4764118180000001</v>
      </c>
      <c r="H217">
        <v>3</v>
      </c>
      <c r="I217">
        <v>70</v>
      </c>
      <c r="J217">
        <v>4.2999999999999997E-2</v>
      </c>
      <c r="K217" t="s">
        <v>23</v>
      </c>
      <c r="L217">
        <v>2</v>
      </c>
      <c r="M217">
        <v>8.5999999999999993E-2</v>
      </c>
      <c r="N217" s="13">
        <v>0.33</v>
      </c>
      <c r="O217" s="49">
        <f t="shared" si="21"/>
        <v>0.17391000000000001</v>
      </c>
      <c r="P217" s="49">
        <f t="shared" si="22"/>
        <v>7.6520399999999988E-2</v>
      </c>
      <c r="Q217" s="35">
        <v>2.0869200000000011E-2</v>
      </c>
      <c r="R217" s="13">
        <v>0.56000000000000005</v>
      </c>
      <c r="S217" s="13">
        <v>0.58899999999999997</v>
      </c>
      <c r="T217" s="13">
        <v>0.11</v>
      </c>
      <c r="U217" s="50">
        <v>0.19900000000000001</v>
      </c>
      <c r="V217" s="13" t="s">
        <v>23</v>
      </c>
      <c r="W217" s="13" t="s">
        <v>23</v>
      </c>
      <c r="X217" s="10">
        <f t="shared" si="23"/>
        <v>1.9260873363599995</v>
      </c>
      <c r="Y217" s="37">
        <f t="shared" si="24"/>
        <v>0.52529654628000022</v>
      </c>
      <c r="Z217" s="13" t="s">
        <v>194</v>
      </c>
    </row>
    <row r="218" spans="1:26" x14ac:dyDescent="0.2">
      <c r="A218" t="s">
        <v>28</v>
      </c>
      <c r="B218" t="s">
        <v>34</v>
      </c>
      <c r="C218" t="s">
        <v>99</v>
      </c>
      <c r="D218" t="s">
        <v>97</v>
      </c>
      <c r="E218">
        <v>73.3</v>
      </c>
      <c r="F218">
        <v>17.5</v>
      </c>
      <c r="G218" s="1">
        <v>1.574482658</v>
      </c>
      <c r="H218">
        <v>4</v>
      </c>
      <c r="I218">
        <v>70</v>
      </c>
      <c r="J218">
        <v>5.7000000000000002E-2</v>
      </c>
      <c r="K218" t="s">
        <v>23</v>
      </c>
      <c r="L218">
        <v>2</v>
      </c>
      <c r="M218">
        <v>0.114</v>
      </c>
      <c r="N218" s="13">
        <v>0.33</v>
      </c>
      <c r="O218" s="49">
        <f t="shared" si="21"/>
        <v>0.17391000000000001</v>
      </c>
      <c r="P218" s="49">
        <f t="shared" si="22"/>
        <v>7.6520399999999988E-2</v>
      </c>
      <c r="Q218" s="35">
        <v>2.0869200000000011E-2</v>
      </c>
      <c r="R218" s="13">
        <v>0.56000000000000005</v>
      </c>
      <c r="S218" s="13">
        <v>0.58899999999999997</v>
      </c>
      <c r="T218" s="13">
        <v>0.11</v>
      </c>
      <c r="U218" s="50">
        <v>0.19900000000000001</v>
      </c>
      <c r="V218" s="13" t="s">
        <v>23</v>
      </c>
      <c r="W218" s="13" t="s">
        <v>23</v>
      </c>
      <c r="X218" s="10">
        <f t="shared" si="23"/>
        <v>1.9260873363599995</v>
      </c>
      <c r="Y218" s="37">
        <f t="shared" si="24"/>
        <v>0.52529654628000022</v>
      </c>
      <c r="Z218" s="13" t="s">
        <v>194</v>
      </c>
    </row>
    <row r="219" spans="1:26" x14ac:dyDescent="0.2">
      <c r="A219" t="s">
        <v>28</v>
      </c>
      <c r="B219" t="s">
        <v>34</v>
      </c>
      <c r="C219" t="s">
        <v>102</v>
      </c>
      <c r="D219" t="s">
        <v>101</v>
      </c>
      <c r="E219">
        <v>54</v>
      </c>
      <c r="F219">
        <v>11.1</v>
      </c>
      <c r="G219" s="1">
        <v>1.205449054</v>
      </c>
      <c r="H219">
        <v>216</v>
      </c>
      <c r="I219">
        <v>70</v>
      </c>
      <c r="J219">
        <v>3.0859999999999999</v>
      </c>
      <c r="K219" t="s">
        <v>23</v>
      </c>
      <c r="L219">
        <v>2.7</v>
      </c>
      <c r="M219">
        <v>8.3309999999999995</v>
      </c>
      <c r="N219" s="13">
        <v>0.33</v>
      </c>
      <c r="O219" s="49">
        <f t="shared" si="21"/>
        <v>0.17391000000000001</v>
      </c>
      <c r="P219" s="49">
        <f t="shared" si="22"/>
        <v>7.6520399999999988E-2</v>
      </c>
      <c r="Q219" s="35">
        <v>2.0869200000000011E-2</v>
      </c>
      <c r="R219" s="13">
        <v>0.56000000000000005</v>
      </c>
      <c r="S219" s="13">
        <v>0.58899999999999997</v>
      </c>
      <c r="T219" s="13">
        <v>0.11</v>
      </c>
      <c r="U219" s="50">
        <v>0.19900000000000001</v>
      </c>
      <c r="V219" s="13" t="s">
        <v>23</v>
      </c>
      <c r="W219" s="13" t="s">
        <v>23</v>
      </c>
      <c r="X219" s="10">
        <f t="shared" si="23"/>
        <v>1.9260873363599995</v>
      </c>
      <c r="Y219" s="37">
        <f t="shared" si="24"/>
        <v>0.52529654628000022</v>
      </c>
      <c r="Z219" s="13" t="s">
        <v>194</v>
      </c>
    </row>
    <row r="220" spans="1:26" x14ac:dyDescent="0.2">
      <c r="A220" t="s">
        <v>28</v>
      </c>
      <c r="B220" t="s">
        <v>34</v>
      </c>
      <c r="C220" t="s">
        <v>102</v>
      </c>
      <c r="D220" t="s">
        <v>103</v>
      </c>
      <c r="E220">
        <v>69.5</v>
      </c>
      <c r="F220">
        <v>13.3</v>
      </c>
      <c r="G220" s="1">
        <v>1.5029055069999999</v>
      </c>
      <c r="H220">
        <v>98</v>
      </c>
      <c r="I220">
        <v>70</v>
      </c>
      <c r="J220">
        <v>1.4</v>
      </c>
      <c r="K220" t="s">
        <v>23</v>
      </c>
      <c r="L220">
        <v>3</v>
      </c>
      <c r="M220">
        <v>4.2</v>
      </c>
      <c r="N220" s="13">
        <v>0.33</v>
      </c>
      <c r="O220" s="49">
        <f t="shared" si="21"/>
        <v>0.17391000000000001</v>
      </c>
      <c r="P220" s="49">
        <f t="shared" si="22"/>
        <v>7.6520399999999988E-2</v>
      </c>
      <c r="Q220" s="35">
        <v>2.0869200000000011E-2</v>
      </c>
      <c r="R220" s="13">
        <v>0.56000000000000005</v>
      </c>
      <c r="S220" s="13">
        <v>0.58899999999999997</v>
      </c>
      <c r="T220" s="13">
        <v>0.11</v>
      </c>
      <c r="U220" s="50">
        <v>0.19900000000000001</v>
      </c>
      <c r="V220" s="13" t="s">
        <v>23</v>
      </c>
      <c r="W220" s="13" t="s">
        <v>23</v>
      </c>
      <c r="X220" s="10">
        <f t="shared" si="23"/>
        <v>1.9260873363599995</v>
      </c>
      <c r="Y220" s="37">
        <f t="shared" si="24"/>
        <v>0.52529654628000022</v>
      </c>
      <c r="Z220" s="13" t="s">
        <v>194</v>
      </c>
    </row>
    <row r="221" spans="1:26" x14ac:dyDescent="0.2">
      <c r="A221" t="s">
        <v>28</v>
      </c>
      <c r="B221" t="s">
        <v>105</v>
      </c>
      <c r="C221" t="s">
        <v>102</v>
      </c>
      <c r="D221" t="s">
        <v>103</v>
      </c>
      <c r="E221">
        <v>69.5</v>
      </c>
      <c r="F221">
        <v>13.3</v>
      </c>
      <c r="G221" s="1">
        <v>1.5029055069999999</v>
      </c>
      <c r="H221">
        <v>16</v>
      </c>
      <c r="I221">
        <v>72</v>
      </c>
      <c r="J221">
        <v>0.222</v>
      </c>
      <c r="K221" t="s">
        <v>23</v>
      </c>
      <c r="L221">
        <v>8.6</v>
      </c>
      <c r="M221">
        <v>1.911</v>
      </c>
      <c r="N221" s="13">
        <v>0.17</v>
      </c>
      <c r="O221" s="13">
        <v>0.08</v>
      </c>
      <c r="P221" s="13">
        <v>7.3999999999999996E-2</v>
      </c>
      <c r="Q221" s="35">
        <v>4.4249999999999998E-2</v>
      </c>
      <c r="R221" s="13">
        <v>0.66</v>
      </c>
      <c r="S221" s="13">
        <v>0.60599999999999998</v>
      </c>
      <c r="T221" s="13">
        <v>5.1999999999999998E-2</v>
      </c>
      <c r="U221" s="13" t="s">
        <v>23</v>
      </c>
      <c r="V221" s="13" t="s">
        <v>23</v>
      </c>
      <c r="W221" s="13">
        <v>2E-3</v>
      </c>
      <c r="X221" s="10">
        <f>(35*S221+14.1*T221+15.1*W221)*P221</f>
        <v>1.6260316000000001</v>
      </c>
      <c r="Y221" s="37">
        <f>(35*S221+14.1*T221+15.1*W221)*Q221</f>
        <v>0.97232295000000002</v>
      </c>
      <c r="Z221" s="13" t="s">
        <v>195</v>
      </c>
    </row>
    <row r="222" spans="1:26" x14ac:dyDescent="0.2">
      <c r="A222" t="s">
        <v>46</v>
      </c>
      <c r="B222" t="s">
        <v>45</v>
      </c>
      <c r="C222" t="s">
        <v>44</v>
      </c>
      <c r="D222" t="s">
        <v>43</v>
      </c>
      <c r="E222">
        <v>11</v>
      </c>
      <c r="F222">
        <v>6.1</v>
      </c>
      <c r="G222" s="1">
        <v>0.30006296300000002</v>
      </c>
      <c r="H222">
        <v>67</v>
      </c>
      <c r="I222">
        <v>40</v>
      </c>
      <c r="J222">
        <v>1.675</v>
      </c>
      <c r="K222" t="s">
        <v>23</v>
      </c>
      <c r="L222">
        <v>21.3</v>
      </c>
      <c r="M222">
        <v>35.677999999999997</v>
      </c>
      <c r="N222" s="13" t="s">
        <v>23</v>
      </c>
      <c r="O222" s="13" t="s">
        <v>23</v>
      </c>
      <c r="P222" s="49">
        <v>7.3000000000000001E-3</v>
      </c>
      <c r="Q222" s="35"/>
      <c r="R222" s="13" t="s">
        <v>23</v>
      </c>
      <c r="S222" s="13" t="s">
        <v>23</v>
      </c>
      <c r="T222" s="13" t="s">
        <v>23</v>
      </c>
      <c r="U222" s="13" t="s">
        <v>23</v>
      </c>
      <c r="V222" s="13" t="s">
        <v>23</v>
      </c>
      <c r="W222" s="13" t="s">
        <v>23</v>
      </c>
      <c r="X222" s="51">
        <f>P222*21.045</f>
        <v>0.1536285</v>
      </c>
      <c r="Y222" s="50">
        <f>21.045*0.004</f>
        <v>8.4180000000000005E-2</v>
      </c>
      <c r="Z222" s="13" t="s">
        <v>196</v>
      </c>
    </row>
    <row r="223" spans="1:26" x14ac:dyDescent="0.2">
      <c r="A223" t="s">
        <v>46</v>
      </c>
      <c r="B223" t="s">
        <v>45</v>
      </c>
      <c r="C223" t="s">
        <v>44</v>
      </c>
      <c r="D223" t="s">
        <v>43</v>
      </c>
      <c r="E223">
        <v>11</v>
      </c>
      <c r="F223">
        <v>6.1</v>
      </c>
      <c r="G223" s="1">
        <v>0.30006296300000002</v>
      </c>
      <c r="H223">
        <v>73</v>
      </c>
      <c r="I223">
        <v>40</v>
      </c>
      <c r="J223">
        <v>1.825</v>
      </c>
      <c r="K223" t="s">
        <v>23</v>
      </c>
      <c r="L223">
        <v>19.899999999999999</v>
      </c>
      <c r="M223" s="3">
        <v>36.317999999999998</v>
      </c>
      <c r="N223" s="13" t="s">
        <v>23</v>
      </c>
      <c r="O223" s="13" t="s">
        <v>23</v>
      </c>
      <c r="P223" s="49">
        <v>7.3000000000000001E-3</v>
      </c>
      <c r="Q223" s="35"/>
      <c r="R223" s="13" t="s">
        <v>23</v>
      </c>
      <c r="S223" s="13" t="s">
        <v>23</v>
      </c>
      <c r="T223" s="13" t="s">
        <v>23</v>
      </c>
      <c r="U223" s="13" t="s">
        <v>23</v>
      </c>
      <c r="V223" s="13" t="s">
        <v>23</v>
      </c>
      <c r="W223" s="13" t="s">
        <v>23</v>
      </c>
      <c r="X223" s="51">
        <f t="shared" ref="X223:X226" si="25">P223*21.045</f>
        <v>0.1536285</v>
      </c>
      <c r="Y223" s="50">
        <f>21.045*0.004</f>
        <v>8.4180000000000005E-2</v>
      </c>
      <c r="Z223" s="13" t="s">
        <v>197</v>
      </c>
    </row>
    <row r="224" spans="1:26" x14ac:dyDescent="0.2">
      <c r="A224" t="s">
        <v>46</v>
      </c>
      <c r="B224" t="s">
        <v>59</v>
      </c>
      <c r="C224" t="s">
        <v>44</v>
      </c>
      <c r="D224" t="s">
        <v>57</v>
      </c>
      <c r="E224">
        <v>15</v>
      </c>
      <c r="F224">
        <v>6.9</v>
      </c>
      <c r="G224" s="1">
        <v>0.39349502400000003</v>
      </c>
      <c r="H224">
        <v>2</v>
      </c>
      <c r="I224">
        <v>32</v>
      </c>
      <c r="J224">
        <v>6.3E-2</v>
      </c>
      <c r="K224">
        <v>122</v>
      </c>
      <c r="L224">
        <v>61</v>
      </c>
      <c r="M224" s="3">
        <v>3.8130000000000002</v>
      </c>
      <c r="N224" s="13">
        <v>0.04</v>
      </c>
      <c r="O224" s="13" t="s">
        <v>23</v>
      </c>
      <c r="P224" s="49">
        <v>7.3000000000000001E-3</v>
      </c>
      <c r="Q224" s="35"/>
      <c r="R224" s="13">
        <v>0.92</v>
      </c>
      <c r="S224" s="13" t="s">
        <v>23</v>
      </c>
      <c r="T224" s="13" t="s">
        <v>23</v>
      </c>
      <c r="U224" s="13" t="s">
        <v>23</v>
      </c>
      <c r="V224" s="13" t="s">
        <v>23</v>
      </c>
      <c r="W224" s="13" t="s">
        <v>23</v>
      </c>
      <c r="X224" s="51">
        <f t="shared" si="25"/>
        <v>0.1536285</v>
      </c>
      <c r="Y224" s="50">
        <f>21.045*0.004</f>
        <v>8.4180000000000005E-2</v>
      </c>
      <c r="Z224" s="13" t="s">
        <v>158</v>
      </c>
    </row>
    <row r="225" spans="1:26" x14ac:dyDescent="0.2">
      <c r="A225" t="s">
        <v>46</v>
      </c>
      <c r="B225" t="s">
        <v>47</v>
      </c>
      <c r="C225" t="s">
        <v>44</v>
      </c>
      <c r="D225" t="s">
        <v>43</v>
      </c>
      <c r="E225">
        <v>11</v>
      </c>
      <c r="F225">
        <v>6.1</v>
      </c>
      <c r="G225" s="1">
        <v>0.30006296300000002</v>
      </c>
      <c r="H225">
        <v>2</v>
      </c>
      <c r="I225">
        <v>14.2</v>
      </c>
      <c r="J225">
        <v>0.14099999999999999</v>
      </c>
      <c r="K225" t="s">
        <v>23</v>
      </c>
      <c r="L225" s="41">
        <v>34.07</v>
      </c>
      <c r="M225" s="3">
        <v>4.798</v>
      </c>
      <c r="N225" s="13" t="s">
        <v>23</v>
      </c>
      <c r="O225" s="13" t="s">
        <v>23</v>
      </c>
      <c r="P225" s="49">
        <v>7.3000000000000001E-3</v>
      </c>
      <c r="Q225" s="35"/>
      <c r="R225" s="13" t="s">
        <v>23</v>
      </c>
      <c r="S225" s="13" t="s">
        <v>23</v>
      </c>
      <c r="T225" s="13" t="s">
        <v>23</v>
      </c>
      <c r="U225" s="13" t="s">
        <v>23</v>
      </c>
      <c r="V225" s="13" t="s">
        <v>23</v>
      </c>
      <c r="W225" s="13" t="s">
        <v>23</v>
      </c>
      <c r="X225" s="51">
        <f t="shared" si="25"/>
        <v>0.1536285</v>
      </c>
      <c r="Y225" s="50">
        <f>21.045*0.004</f>
        <v>8.4180000000000005E-2</v>
      </c>
      <c r="Z225" s="13" t="s">
        <v>193</v>
      </c>
    </row>
    <row r="226" spans="1:26" x14ac:dyDescent="0.2">
      <c r="A226" t="s">
        <v>46</v>
      </c>
      <c r="B226" t="s">
        <v>47</v>
      </c>
      <c r="C226" t="s">
        <v>44</v>
      </c>
      <c r="D226" t="s">
        <v>57</v>
      </c>
      <c r="E226">
        <v>15</v>
      </c>
      <c r="F226">
        <v>6.9</v>
      </c>
      <c r="G226" s="1">
        <v>0.39349502400000003</v>
      </c>
      <c r="H226">
        <v>1</v>
      </c>
      <c r="I226">
        <v>14.2</v>
      </c>
      <c r="J226">
        <v>7.0000000000000007E-2</v>
      </c>
      <c r="K226" t="s">
        <v>23</v>
      </c>
      <c r="L226" s="41">
        <v>34.07</v>
      </c>
      <c r="M226" s="3">
        <v>2.399</v>
      </c>
      <c r="N226" s="13" t="s">
        <v>23</v>
      </c>
      <c r="O226" s="13" t="s">
        <v>23</v>
      </c>
      <c r="P226" s="49">
        <v>7.3000000000000001E-3</v>
      </c>
      <c r="Q226" s="35"/>
      <c r="R226" s="13" t="s">
        <v>23</v>
      </c>
      <c r="S226" s="13" t="s">
        <v>23</v>
      </c>
      <c r="T226" s="13" t="s">
        <v>23</v>
      </c>
      <c r="U226" s="13" t="s">
        <v>23</v>
      </c>
      <c r="V226" s="13" t="s">
        <v>23</v>
      </c>
      <c r="W226" s="13" t="s">
        <v>23</v>
      </c>
      <c r="X226" s="51">
        <f t="shared" si="25"/>
        <v>0.1536285</v>
      </c>
      <c r="Y226" s="50">
        <f>21.045*0.004</f>
        <v>8.4180000000000005E-2</v>
      </c>
      <c r="Z226" s="13" t="s">
        <v>193</v>
      </c>
    </row>
    <row r="227" spans="1:26" x14ac:dyDescent="0.2">
      <c r="A227" t="s">
        <v>49</v>
      </c>
      <c r="B227" t="s">
        <v>48</v>
      </c>
      <c r="C227" t="s">
        <v>44</v>
      </c>
      <c r="D227" t="s">
        <v>43</v>
      </c>
      <c r="E227">
        <v>11</v>
      </c>
      <c r="F227">
        <v>6.1</v>
      </c>
      <c r="G227" s="1">
        <v>0.30006296300000002</v>
      </c>
      <c r="H227">
        <v>2</v>
      </c>
      <c r="I227">
        <v>19.899999999999999</v>
      </c>
      <c r="J227">
        <v>0.10100000000000001</v>
      </c>
      <c r="K227" t="s">
        <v>23</v>
      </c>
      <c r="L227" s="45">
        <v>2.5</v>
      </c>
      <c r="M227" s="3">
        <v>0.251</v>
      </c>
      <c r="N227" s="13">
        <v>1.9570000000000001</v>
      </c>
      <c r="O227" s="13">
        <v>2.74</v>
      </c>
      <c r="P227" s="13">
        <v>0.91800000000000004</v>
      </c>
      <c r="Q227" s="35">
        <v>0.37759999999999994</v>
      </c>
      <c r="R227" s="13">
        <v>0.8</v>
      </c>
      <c r="S227" s="13">
        <v>9.9000000000000005E-2</v>
      </c>
      <c r="T227" s="13">
        <v>6.4000000000000001E-2</v>
      </c>
      <c r="U227" s="13" t="s">
        <v>23</v>
      </c>
      <c r="V227" s="13" t="s">
        <v>23</v>
      </c>
      <c r="W227" s="13">
        <v>1.4E-2</v>
      </c>
      <c r="X227" s="10">
        <f>(35*S227+14.1*T227+15.1*W227)*P227</f>
        <v>4.2033384000000007</v>
      </c>
      <c r="Y227" s="37">
        <f t="shared" ref="Y227:Y238" si="26">(35*S227+14.1*T227+15.1*W227)*Q227</f>
        <v>1.7289548799999999</v>
      </c>
      <c r="Z227" s="13" t="s">
        <v>193</v>
      </c>
    </row>
    <row r="228" spans="1:26" x14ac:dyDescent="0.2">
      <c r="A228" t="s">
        <v>49</v>
      </c>
      <c r="B228" t="s">
        <v>48</v>
      </c>
      <c r="C228" t="s">
        <v>44</v>
      </c>
      <c r="D228" t="s">
        <v>43</v>
      </c>
      <c r="E228">
        <v>11</v>
      </c>
      <c r="F228">
        <v>6.1</v>
      </c>
      <c r="G228" s="1">
        <v>0.30006296300000002</v>
      </c>
      <c r="H228">
        <v>38</v>
      </c>
      <c r="I228">
        <v>32</v>
      </c>
      <c r="J228">
        <v>1.1879999999999999</v>
      </c>
      <c r="K228">
        <v>70</v>
      </c>
      <c r="L228">
        <v>2.5</v>
      </c>
      <c r="M228" s="3">
        <v>2.9689999999999999</v>
      </c>
      <c r="N228" s="13">
        <v>1.9570000000000001</v>
      </c>
      <c r="O228" s="13">
        <v>2.74</v>
      </c>
      <c r="P228" s="13">
        <v>0.91800000000000004</v>
      </c>
      <c r="Q228" s="35">
        <v>0.37759999999999994</v>
      </c>
      <c r="R228" s="13">
        <v>0.8</v>
      </c>
      <c r="S228" s="13">
        <v>9.9000000000000005E-2</v>
      </c>
      <c r="T228" s="13">
        <v>6.4000000000000001E-2</v>
      </c>
      <c r="U228" s="13" t="s">
        <v>23</v>
      </c>
      <c r="V228" s="13" t="s">
        <v>23</v>
      </c>
      <c r="W228" s="13">
        <v>1.4E-2</v>
      </c>
      <c r="X228" s="10">
        <f t="shared" ref="X228:X238" si="27">(35*S228+14.1*T228+15.1*W228)*P228</f>
        <v>4.2033384000000007</v>
      </c>
      <c r="Y228" s="37">
        <f t="shared" si="26"/>
        <v>1.7289548799999999</v>
      </c>
      <c r="Z228" s="13" t="s">
        <v>158</v>
      </c>
    </row>
    <row r="229" spans="1:26" x14ac:dyDescent="0.2">
      <c r="A229" t="s">
        <v>49</v>
      </c>
      <c r="B229" t="s">
        <v>48</v>
      </c>
      <c r="C229" t="s">
        <v>44</v>
      </c>
      <c r="D229" t="s">
        <v>57</v>
      </c>
      <c r="E229">
        <v>15</v>
      </c>
      <c r="F229">
        <v>6.9</v>
      </c>
      <c r="G229" s="1">
        <v>0.39349502400000003</v>
      </c>
      <c r="H229">
        <v>33</v>
      </c>
      <c r="I229">
        <v>19.899999999999999</v>
      </c>
      <c r="J229">
        <v>0.82899999999999996</v>
      </c>
      <c r="K229" t="s">
        <v>23</v>
      </c>
      <c r="L229" s="45">
        <v>2.5</v>
      </c>
      <c r="M229" s="3">
        <v>2.073</v>
      </c>
      <c r="N229" s="13">
        <v>1.9570000000000001</v>
      </c>
      <c r="O229" s="13">
        <v>2.74</v>
      </c>
      <c r="P229" s="13">
        <v>0.91800000000000004</v>
      </c>
      <c r="Q229" s="35">
        <v>0.37759999999999994</v>
      </c>
      <c r="R229" s="13">
        <v>0.8</v>
      </c>
      <c r="S229" s="13">
        <v>9.9000000000000005E-2</v>
      </c>
      <c r="T229" s="13">
        <v>6.4000000000000001E-2</v>
      </c>
      <c r="U229" s="13" t="s">
        <v>23</v>
      </c>
      <c r="V229" s="13" t="s">
        <v>23</v>
      </c>
      <c r="W229" s="13">
        <v>1.4E-2</v>
      </c>
      <c r="X229" s="10">
        <f t="shared" si="27"/>
        <v>4.2033384000000007</v>
      </c>
      <c r="Y229" s="37">
        <f t="shared" si="26"/>
        <v>1.7289548799999999</v>
      </c>
      <c r="Z229" s="13" t="s">
        <v>193</v>
      </c>
    </row>
    <row r="230" spans="1:26" x14ac:dyDescent="0.2">
      <c r="A230" t="s">
        <v>49</v>
      </c>
      <c r="B230" t="s">
        <v>48</v>
      </c>
      <c r="C230" t="s">
        <v>44</v>
      </c>
      <c r="D230" t="s">
        <v>57</v>
      </c>
      <c r="E230">
        <v>15</v>
      </c>
      <c r="F230">
        <v>6.9</v>
      </c>
      <c r="G230" s="1">
        <v>0.39349502400000003</v>
      </c>
      <c r="H230">
        <v>8</v>
      </c>
      <c r="I230">
        <v>32</v>
      </c>
      <c r="J230">
        <v>0.25</v>
      </c>
      <c r="K230">
        <v>15</v>
      </c>
      <c r="L230">
        <v>2.5</v>
      </c>
      <c r="M230" s="3">
        <v>0.625</v>
      </c>
      <c r="N230" s="13">
        <v>1.9570000000000001</v>
      </c>
      <c r="O230" s="13">
        <v>2.74</v>
      </c>
      <c r="P230" s="13">
        <v>0.91800000000000004</v>
      </c>
      <c r="Q230" s="35">
        <v>0.37759999999999994</v>
      </c>
      <c r="R230" s="13">
        <v>0.8</v>
      </c>
      <c r="S230" s="13">
        <v>9.9000000000000005E-2</v>
      </c>
      <c r="T230" s="13">
        <v>6.4000000000000001E-2</v>
      </c>
      <c r="U230" s="13" t="s">
        <v>23</v>
      </c>
      <c r="V230" s="13" t="s">
        <v>23</v>
      </c>
      <c r="W230" s="13">
        <v>1.4E-2</v>
      </c>
      <c r="X230" s="10">
        <f t="shared" si="27"/>
        <v>4.2033384000000007</v>
      </c>
      <c r="Y230" s="37">
        <f t="shared" si="26"/>
        <v>1.7289548799999999</v>
      </c>
      <c r="Z230" s="13" t="s">
        <v>158</v>
      </c>
    </row>
    <row r="231" spans="1:26" x14ac:dyDescent="0.2">
      <c r="A231" t="s">
        <v>49</v>
      </c>
      <c r="B231" t="s">
        <v>48</v>
      </c>
      <c r="C231" t="s">
        <v>65</v>
      </c>
      <c r="D231" t="s">
        <v>63</v>
      </c>
      <c r="E231">
        <v>200</v>
      </c>
      <c r="F231">
        <v>23.6</v>
      </c>
      <c r="G231" s="1">
        <v>3.785630201</v>
      </c>
      <c r="H231">
        <v>17</v>
      </c>
      <c r="I231">
        <v>19.899999999999999</v>
      </c>
      <c r="J231">
        <v>0.42699999999999999</v>
      </c>
      <c r="K231" t="s">
        <v>23</v>
      </c>
      <c r="L231" s="39">
        <v>1.9344048037812978</v>
      </c>
      <c r="M231" s="3">
        <f>L231*J231</f>
        <v>0.82599085121461413</v>
      </c>
      <c r="N231" s="13">
        <v>1.9570000000000001</v>
      </c>
      <c r="O231" s="13">
        <v>2.74</v>
      </c>
      <c r="P231" s="13">
        <v>0.91800000000000004</v>
      </c>
      <c r="Q231" s="35">
        <v>0.37759999999999994</v>
      </c>
      <c r="R231" s="13">
        <v>0.8</v>
      </c>
      <c r="S231" s="13">
        <v>9.9000000000000005E-2</v>
      </c>
      <c r="T231" s="13">
        <v>6.4000000000000001E-2</v>
      </c>
      <c r="U231" s="13" t="s">
        <v>23</v>
      </c>
      <c r="V231" s="13" t="s">
        <v>23</v>
      </c>
      <c r="W231" s="13">
        <v>1.4E-2</v>
      </c>
      <c r="X231" s="10">
        <f t="shared" si="27"/>
        <v>4.2033384000000007</v>
      </c>
      <c r="Y231" s="37">
        <f t="shared" si="26"/>
        <v>1.7289548799999999</v>
      </c>
      <c r="Z231" s="13" t="s">
        <v>193</v>
      </c>
    </row>
    <row r="232" spans="1:26" x14ac:dyDescent="0.2">
      <c r="A232" t="s">
        <v>49</v>
      </c>
      <c r="B232" t="s">
        <v>48</v>
      </c>
      <c r="C232" t="s">
        <v>40</v>
      </c>
      <c r="D232" t="s">
        <v>73</v>
      </c>
      <c r="E232">
        <v>343.5</v>
      </c>
      <c r="F232">
        <v>30.1</v>
      </c>
      <c r="G232" s="1">
        <v>6.0734919850000004</v>
      </c>
      <c r="H232">
        <v>1</v>
      </c>
      <c r="I232">
        <v>32</v>
      </c>
      <c r="J232">
        <v>3.1E-2</v>
      </c>
      <c r="K232">
        <v>5</v>
      </c>
      <c r="L232">
        <v>5</v>
      </c>
      <c r="M232" s="3">
        <v>0.156</v>
      </c>
      <c r="N232" s="13">
        <v>1.9570000000000001</v>
      </c>
      <c r="O232" s="13">
        <v>2.74</v>
      </c>
      <c r="P232" s="13">
        <v>0.91800000000000004</v>
      </c>
      <c r="Q232" s="35">
        <v>0.37759999999999994</v>
      </c>
      <c r="R232" s="13">
        <v>0.8</v>
      </c>
      <c r="S232" s="13">
        <v>9.9000000000000005E-2</v>
      </c>
      <c r="T232" s="13">
        <v>6.4000000000000001E-2</v>
      </c>
      <c r="U232" s="13" t="s">
        <v>23</v>
      </c>
      <c r="V232" s="13" t="s">
        <v>23</v>
      </c>
      <c r="W232" s="13">
        <v>1.4E-2</v>
      </c>
      <c r="X232" s="10">
        <f t="shared" si="27"/>
        <v>4.2033384000000007</v>
      </c>
      <c r="Y232" s="37">
        <f t="shared" si="26"/>
        <v>1.7289548799999999</v>
      </c>
      <c r="Z232" s="13" t="s">
        <v>158</v>
      </c>
    </row>
    <row r="233" spans="1:26" x14ac:dyDescent="0.2">
      <c r="A233" t="s">
        <v>49</v>
      </c>
      <c r="B233" t="s">
        <v>48</v>
      </c>
      <c r="C233" t="s">
        <v>78</v>
      </c>
      <c r="D233" t="s">
        <v>92</v>
      </c>
      <c r="E233">
        <v>39</v>
      </c>
      <c r="F233">
        <v>8.3000000000000007</v>
      </c>
      <c r="G233" s="1">
        <v>0.90704089499999996</v>
      </c>
      <c r="H233">
        <v>48</v>
      </c>
      <c r="I233">
        <v>19.899999999999999</v>
      </c>
      <c r="J233">
        <v>1.206</v>
      </c>
      <c r="K233" t="s">
        <v>23</v>
      </c>
      <c r="L233" s="45">
        <v>3.35</v>
      </c>
      <c r="M233" s="3">
        <v>4.04</v>
      </c>
      <c r="N233" s="13">
        <v>1.9570000000000001</v>
      </c>
      <c r="O233" s="13">
        <v>2.74</v>
      </c>
      <c r="P233" s="13">
        <v>0.91800000000000004</v>
      </c>
      <c r="Q233" s="35">
        <v>0.37759999999999994</v>
      </c>
      <c r="R233" s="13">
        <v>0.8</v>
      </c>
      <c r="S233" s="13">
        <v>9.9000000000000005E-2</v>
      </c>
      <c r="T233" s="13">
        <v>6.4000000000000001E-2</v>
      </c>
      <c r="U233" s="13" t="s">
        <v>23</v>
      </c>
      <c r="V233" s="13" t="s">
        <v>23</v>
      </c>
      <c r="W233" s="13">
        <v>1.4E-2</v>
      </c>
      <c r="X233" s="10">
        <f t="shared" si="27"/>
        <v>4.2033384000000007</v>
      </c>
      <c r="Y233" s="37">
        <f t="shared" si="26"/>
        <v>1.7289548799999999</v>
      </c>
      <c r="Z233" s="13" t="s">
        <v>193</v>
      </c>
    </row>
    <row r="234" spans="1:26" x14ac:dyDescent="0.2">
      <c r="A234" t="s">
        <v>49</v>
      </c>
      <c r="B234" t="s">
        <v>48</v>
      </c>
      <c r="C234" t="s">
        <v>78</v>
      </c>
      <c r="D234" t="s">
        <v>92</v>
      </c>
      <c r="E234">
        <v>39</v>
      </c>
      <c r="F234">
        <v>8.3000000000000007</v>
      </c>
      <c r="G234" s="1">
        <v>0.90704089499999996</v>
      </c>
      <c r="H234">
        <v>12</v>
      </c>
      <c r="I234">
        <v>32</v>
      </c>
      <c r="J234">
        <v>0.375</v>
      </c>
      <c r="K234">
        <v>30</v>
      </c>
      <c r="L234">
        <v>3</v>
      </c>
      <c r="M234" s="3">
        <v>1.125</v>
      </c>
      <c r="N234" s="13">
        <v>1.9570000000000001</v>
      </c>
      <c r="O234" s="13">
        <v>2.74</v>
      </c>
      <c r="P234" s="13">
        <v>0.91800000000000004</v>
      </c>
      <c r="Q234" s="35">
        <v>0.37759999999999994</v>
      </c>
      <c r="R234" s="13">
        <v>0.8</v>
      </c>
      <c r="S234" s="13">
        <v>9.9000000000000005E-2</v>
      </c>
      <c r="T234" s="13">
        <v>6.4000000000000001E-2</v>
      </c>
      <c r="U234" s="13" t="s">
        <v>23</v>
      </c>
      <c r="V234" s="13" t="s">
        <v>23</v>
      </c>
      <c r="W234" s="13">
        <v>1.4E-2</v>
      </c>
      <c r="X234" s="10">
        <f t="shared" si="27"/>
        <v>4.2033384000000007</v>
      </c>
      <c r="Y234" s="37">
        <f t="shared" si="26"/>
        <v>1.7289548799999999</v>
      </c>
      <c r="Z234" s="13" t="s">
        <v>158</v>
      </c>
    </row>
    <row r="235" spans="1:26" x14ac:dyDescent="0.2">
      <c r="A235" t="s">
        <v>49</v>
      </c>
      <c r="B235" t="s">
        <v>48</v>
      </c>
      <c r="C235" t="s">
        <v>78</v>
      </c>
      <c r="D235" t="s">
        <v>95</v>
      </c>
      <c r="E235">
        <v>32.5</v>
      </c>
      <c r="F235">
        <v>8.9</v>
      </c>
      <c r="G235" s="1">
        <v>0.77343226300000001</v>
      </c>
      <c r="H235">
        <v>10</v>
      </c>
      <c r="I235">
        <v>19.899999999999999</v>
      </c>
      <c r="J235">
        <v>0.251</v>
      </c>
      <c r="K235" t="s">
        <v>23</v>
      </c>
      <c r="L235" s="45">
        <v>3.35</v>
      </c>
      <c r="M235" s="3">
        <v>0.84199999999999997</v>
      </c>
      <c r="N235" s="13">
        <v>1.9570000000000001</v>
      </c>
      <c r="O235" s="13">
        <v>2.74</v>
      </c>
      <c r="P235" s="13">
        <v>0.91800000000000004</v>
      </c>
      <c r="Q235" s="35">
        <v>0.37759999999999994</v>
      </c>
      <c r="R235" s="13">
        <v>0.8</v>
      </c>
      <c r="S235" s="13">
        <v>9.9000000000000005E-2</v>
      </c>
      <c r="T235" s="13">
        <v>6.4000000000000001E-2</v>
      </c>
      <c r="U235" s="13" t="s">
        <v>23</v>
      </c>
      <c r="V235" s="13" t="s">
        <v>23</v>
      </c>
      <c r="W235" s="13">
        <v>1.4E-2</v>
      </c>
      <c r="X235" s="10">
        <f t="shared" si="27"/>
        <v>4.2033384000000007</v>
      </c>
      <c r="Y235" s="37">
        <f t="shared" si="26"/>
        <v>1.7289548799999999</v>
      </c>
      <c r="Z235" s="13" t="s">
        <v>193</v>
      </c>
    </row>
    <row r="236" spans="1:26" x14ac:dyDescent="0.2">
      <c r="A236" t="s">
        <v>49</v>
      </c>
      <c r="B236" t="s">
        <v>48</v>
      </c>
      <c r="C236" t="s">
        <v>78</v>
      </c>
      <c r="D236" t="s">
        <v>95</v>
      </c>
      <c r="E236">
        <v>32.5</v>
      </c>
      <c r="F236">
        <v>8.9</v>
      </c>
      <c r="G236" s="1">
        <v>0.77343226300000001</v>
      </c>
      <c r="H236">
        <v>14</v>
      </c>
      <c r="I236">
        <v>32</v>
      </c>
      <c r="J236">
        <v>0.438</v>
      </c>
      <c r="K236">
        <v>44</v>
      </c>
      <c r="L236">
        <v>3.7</v>
      </c>
      <c r="M236" s="3">
        <v>1.619</v>
      </c>
      <c r="N236" s="13">
        <v>1.9570000000000001</v>
      </c>
      <c r="O236" s="13">
        <v>2.74</v>
      </c>
      <c r="P236" s="13">
        <v>0.91800000000000004</v>
      </c>
      <c r="Q236" s="35">
        <v>0.37759999999999994</v>
      </c>
      <c r="R236" s="13">
        <v>0.8</v>
      </c>
      <c r="S236" s="13">
        <v>9.9000000000000005E-2</v>
      </c>
      <c r="T236" s="13">
        <v>6.4000000000000001E-2</v>
      </c>
      <c r="U236" s="13" t="s">
        <v>23</v>
      </c>
      <c r="V236" s="13" t="s">
        <v>23</v>
      </c>
      <c r="W236" s="13">
        <v>1.4E-2</v>
      </c>
      <c r="X236" s="10">
        <f t="shared" si="27"/>
        <v>4.2033384000000007</v>
      </c>
      <c r="Y236" s="37">
        <f t="shared" si="26"/>
        <v>1.7289548799999999</v>
      </c>
      <c r="Z236" s="13" t="s">
        <v>158</v>
      </c>
    </row>
    <row r="237" spans="1:26" x14ac:dyDescent="0.2">
      <c r="A237" t="s">
        <v>49</v>
      </c>
      <c r="B237" t="s">
        <v>48</v>
      </c>
      <c r="C237" t="s">
        <v>102</v>
      </c>
      <c r="D237" t="s">
        <v>101</v>
      </c>
      <c r="E237">
        <v>54</v>
      </c>
      <c r="F237">
        <v>11.1</v>
      </c>
      <c r="G237" s="1">
        <v>1.205449054</v>
      </c>
      <c r="H237">
        <v>1</v>
      </c>
      <c r="I237">
        <v>32</v>
      </c>
      <c r="J237">
        <v>3.1E-2</v>
      </c>
      <c r="K237">
        <v>1</v>
      </c>
      <c r="L237">
        <v>1</v>
      </c>
      <c r="M237" s="3">
        <v>3.1E-2</v>
      </c>
      <c r="N237" s="13">
        <v>1.9570000000000001</v>
      </c>
      <c r="O237" s="13">
        <v>2.74</v>
      </c>
      <c r="P237" s="13">
        <v>0.91800000000000004</v>
      </c>
      <c r="Q237" s="35">
        <v>0.37759999999999994</v>
      </c>
      <c r="R237" s="13">
        <v>0.8</v>
      </c>
      <c r="S237" s="13">
        <v>9.9000000000000005E-2</v>
      </c>
      <c r="T237" s="13">
        <v>6.4000000000000001E-2</v>
      </c>
      <c r="U237" s="13" t="s">
        <v>23</v>
      </c>
      <c r="V237" s="13" t="s">
        <v>23</v>
      </c>
      <c r="W237" s="13">
        <v>1.4E-2</v>
      </c>
      <c r="X237" s="10">
        <f t="shared" si="27"/>
        <v>4.2033384000000007</v>
      </c>
      <c r="Y237" s="37">
        <f t="shared" si="26"/>
        <v>1.7289548799999999</v>
      </c>
      <c r="Z237" s="13" t="s">
        <v>158</v>
      </c>
    </row>
    <row r="238" spans="1:26" x14ac:dyDescent="0.2">
      <c r="A238" t="s">
        <v>49</v>
      </c>
      <c r="B238" t="s">
        <v>48</v>
      </c>
      <c r="C238" t="s">
        <v>102</v>
      </c>
      <c r="D238" t="s">
        <v>103</v>
      </c>
      <c r="E238">
        <v>69.5</v>
      </c>
      <c r="F238">
        <v>13.3</v>
      </c>
      <c r="G238" s="1">
        <v>1.5029055069999999</v>
      </c>
      <c r="H238">
        <v>11</v>
      </c>
      <c r="I238">
        <v>32</v>
      </c>
      <c r="J238">
        <v>0.34399999999999997</v>
      </c>
      <c r="K238">
        <v>8</v>
      </c>
      <c r="L238">
        <v>1.3</v>
      </c>
      <c r="M238">
        <v>0.44700000000000001</v>
      </c>
      <c r="N238" s="13">
        <v>1.9570000000000001</v>
      </c>
      <c r="O238" s="13">
        <v>2.74</v>
      </c>
      <c r="P238" s="13">
        <v>0.91800000000000004</v>
      </c>
      <c r="Q238" s="35">
        <v>0.37759999999999994</v>
      </c>
      <c r="R238" s="13">
        <v>0.8</v>
      </c>
      <c r="S238" s="13">
        <v>9.9000000000000005E-2</v>
      </c>
      <c r="T238" s="13">
        <v>6.4000000000000001E-2</v>
      </c>
      <c r="U238" s="13" t="s">
        <v>23</v>
      </c>
      <c r="V238" s="13" t="s">
        <v>23</v>
      </c>
      <c r="W238" s="13">
        <v>1.4E-2</v>
      </c>
      <c r="X238" s="10">
        <f t="shared" si="27"/>
        <v>4.2033384000000007</v>
      </c>
      <c r="Y238" s="37">
        <f t="shared" si="26"/>
        <v>1.7289548799999999</v>
      </c>
      <c r="Z238" s="13" t="s">
        <v>158</v>
      </c>
    </row>
    <row r="239" spans="1:26" x14ac:dyDescent="0.2">
      <c r="A239" t="s">
        <v>75</v>
      </c>
      <c r="B239" t="s">
        <v>74</v>
      </c>
      <c r="C239" t="s">
        <v>40</v>
      </c>
      <c r="D239" t="s">
        <v>73</v>
      </c>
      <c r="E239">
        <v>343.5</v>
      </c>
      <c r="F239">
        <v>30.1</v>
      </c>
      <c r="G239" s="1">
        <v>6.0734919850000004</v>
      </c>
      <c r="H239">
        <v>1</v>
      </c>
      <c r="I239">
        <v>32</v>
      </c>
      <c r="J239">
        <v>3.1E-2</v>
      </c>
      <c r="K239">
        <v>15</v>
      </c>
      <c r="L239">
        <v>15</v>
      </c>
      <c r="M239">
        <v>0.46899999999999997</v>
      </c>
      <c r="N239" s="13">
        <v>0.505</v>
      </c>
      <c r="O239" s="13" t="s">
        <v>23</v>
      </c>
      <c r="P239" s="13">
        <v>0.11600000000000001</v>
      </c>
      <c r="Q239" s="35">
        <v>1.2055500000000002E-2</v>
      </c>
      <c r="R239" s="13">
        <v>0.78</v>
      </c>
      <c r="S239" s="13">
        <v>0.17899999999999999</v>
      </c>
      <c r="T239" s="13">
        <v>0.11899999999999999</v>
      </c>
      <c r="U239" s="13">
        <v>0.54600000000000004</v>
      </c>
      <c r="V239" s="13" t="s">
        <v>23</v>
      </c>
      <c r="W239" s="13" t="s">
        <v>23</v>
      </c>
      <c r="X239" s="10">
        <f t="shared" ref="X239:X245" si="28">(35*S239+14.1*T239+15.1*U239)*P239</f>
        <v>1.87775</v>
      </c>
      <c r="Y239" s="37">
        <f t="shared" ref="Y239:Y245" si="29">(35*S239+14.1*T239+15.1*U239)*Q239</f>
        <v>0.19514840625000004</v>
      </c>
      <c r="Z239" s="13" t="s">
        <v>158</v>
      </c>
    </row>
    <row r="240" spans="1:26" x14ac:dyDescent="0.2">
      <c r="A240" t="s">
        <v>75</v>
      </c>
      <c r="B240" t="s">
        <v>74</v>
      </c>
      <c r="C240" t="s">
        <v>78</v>
      </c>
      <c r="D240" t="s">
        <v>92</v>
      </c>
      <c r="E240">
        <v>39</v>
      </c>
      <c r="F240">
        <v>8.3000000000000007</v>
      </c>
      <c r="G240" s="1">
        <v>0.90704089499999996</v>
      </c>
      <c r="H240">
        <v>66</v>
      </c>
      <c r="I240">
        <v>254</v>
      </c>
      <c r="J240">
        <v>0.26</v>
      </c>
      <c r="K240" t="s">
        <v>23</v>
      </c>
      <c r="L240" s="45">
        <v>2.2000000000000002</v>
      </c>
      <c r="M240">
        <v>0.57199999999999995</v>
      </c>
      <c r="N240" s="13">
        <v>0.505</v>
      </c>
      <c r="O240" s="13" t="s">
        <v>23</v>
      </c>
      <c r="P240" s="13">
        <v>0.11600000000000001</v>
      </c>
      <c r="Q240" s="35">
        <v>1.2055500000000002E-2</v>
      </c>
      <c r="R240" s="13">
        <v>0.78</v>
      </c>
      <c r="S240" s="13">
        <v>0.17899999999999999</v>
      </c>
      <c r="T240" s="13">
        <v>0.11899999999999999</v>
      </c>
      <c r="U240" s="13">
        <v>0.54600000000000004</v>
      </c>
      <c r="V240" s="13" t="s">
        <v>23</v>
      </c>
      <c r="W240" s="13" t="s">
        <v>23</v>
      </c>
      <c r="X240" s="10">
        <f t="shared" si="28"/>
        <v>1.87775</v>
      </c>
      <c r="Y240" s="37">
        <f t="shared" si="29"/>
        <v>0.19514840625000004</v>
      </c>
      <c r="Z240" s="13" t="s">
        <v>192</v>
      </c>
    </row>
    <row r="241" spans="1:26" x14ac:dyDescent="0.2">
      <c r="A241" t="s">
        <v>75</v>
      </c>
      <c r="B241" t="s">
        <v>74</v>
      </c>
      <c r="C241" t="s">
        <v>78</v>
      </c>
      <c r="D241" t="s">
        <v>92</v>
      </c>
      <c r="E241">
        <v>39</v>
      </c>
      <c r="F241">
        <v>8.3000000000000007</v>
      </c>
      <c r="G241" s="1">
        <v>0.90704089499999996</v>
      </c>
      <c r="H241">
        <v>9</v>
      </c>
      <c r="I241">
        <v>32</v>
      </c>
      <c r="J241">
        <v>0.28100000000000003</v>
      </c>
      <c r="K241">
        <v>16</v>
      </c>
      <c r="L241">
        <v>2.2999999999999998</v>
      </c>
      <c r="M241">
        <v>0.64700000000000002</v>
      </c>
      <c r="N241" s="13">
        <v>0.505</v>
      </c>
      <c r="O241" s="13" t="s">
        <v>23</v>
      </c>
      <c r="P241" s="13">
        <v>0.11600000000000001</v>
      </c>
      <c r="Q241" s="35">
        <v>1.2055500000000002E-2</v>
      </c>
      <c r="R241" s="13">
        <v>0.78</v>
      </c>
      <c r="S241" s="13">
        <v>0.17899999999999999</v>
      </c>
      <c r="T241" s="13">
        <v>0.11899999999999999</v>
      </c>
      <c r="U241" s="13">
        <v>0.54600000000000004</v>
      </c>
      <c r="V241" s="13" t="s">
        <v>23</v>
      </c>
      <c r="W241" s="13" t="s">
        <v>23</v>
      </c>
      <c r="X241" s="10">
        <f t="shared" si="28"/>
        <v>1.87775</v>
      </c>
      <c r="Y241" s="37">
        <f t="shared" si="29"/>
        <v>0.19514840625000004</v>
      </c>
      <c r="Z241" s="13" t="s">
        <v>158</v>
      </c>
    </row>
    <row r="242" spans="1:26" x14ac:dyDescent="0.2">
      <c r="A242" t="s">
        <v>75</v>
      </c>
      <c r="B242" t="s">
        <v>74</v>
      </c>
      <c r="C242" t="s">
        <v>78</v>
      </c>
      <c r="D242" t="s">
        <v>95</v>
      </c>
      <c r="E242">
        <v>32.5</v>
      </c>
      <c r="F242">
        <v>8.9</v>
      </c>
      <c r="G242" s="1">
        <v>0.77343226300000001</v>
      </c>
      <c r="H242">
        <v>12</v>
      </c>
      <c r="I242">
        <v>32</v>
      </c>
      <c r="J242">
        <v>0.375</v>
      </c>
      <c r="K242">
        <v>21</v>
      </c>
      <c r="L242">
        <v>2.1</v>
      </c>
      <c r="M242">
        <v>0.78800000000000003</v>
      </c>
      <c r="N242" s="13">
        <v>0.505</v>
      </c>
      <c r="O242" s="13" t="s">
        <v>23</v>
      </c>
      <c r="P242" s="13">
        <v>0.11600000000000001</v>
      </c>
      <c r="Q242" s="35">
        <v>1.2055500000000002E-2</v>
      </c>
      <c r="R242" s="13">
        <v>0.78</v>
      </c>
      <c r="S242" s="13">
        <v>0.17899999999999999</v>
      </c>
      <c r="T242" s="13">
        <v>0.11899999999999999</v>
      </c>
      <c r="U242" s="13">
        <v>0.54600000000000004</v>
      </c>
      <c r="V242" s="13" t="s">
        <v>23</v>
      </c>
      <c r="W242" s="13" t="s">
        <v>23</v>
      </c>
      <c r="X242" s="10">
        <f t="shared" si="28"/>
        <v>1.87775</v>
      </c>
      <c r="Y242" s="37">
        <f t="shared" si="29"/>
        <v>0.19514840625000004</v>
      </c>
      <c r="Z242" s="13" t="s">
        <v>158</v>
      </c>
    </row>
    <row r="243" spans="1:26" x14ac:dyDescent="0.2">
      <c r="A243" t="s">
        <v>75</v>
      </c>
      <c r="B243" t="s">
        <v>74</v>
      </c>
      <c r="C243" t="s">
        <v>102</v>
      </c>
      <c r="D243" t="s">
        <v>101</v>
      </c>
      <c r="E243">
        <v>54</v>
      </c>
      <c r="F243">
        <v>11.1</v>
      </c>
      <c r="G243" s="1">
        <v>1.205449054</v>
      </c>
      <c r="H243">
        <v>11</v>
      </c>
      <c r="I243">
        <v>32</v>
      </c>
      <c r="J243">
        <v>0.34399999999999997</v>
      </c>
      <c r="K243">
        <v>29</v>
      </c>
      <c r="L243">
        <v>2.6</v>
      </c>
      <c r="M243">
        <v>0.89400000000000002</v>
      </c>
      <c r="N243" s="13">
        <v>0.505</v>
      </c>
      <c r="O243" s="13" t="s">
        <v>23</v>
      </c>
      <c r="P243" s="13">
        <v>0.11600000000000001</v>
      </c>
      <c r="Q243" s="35">
        <v>1.2055500000000002E-2</v>
      </c>
      <c r="R243" s="13">
        <v>0.78</v>
      </c>
      <c r="S243" s="13">
        <v>0.17899999999999999</v>
      </c>
      <c r="T243" s="13">
        <v>0.11899999999999999</v>
      </c>
      <c r="U243" s="13">
        <v>0.54600000000000004</v>
      </c>
      <c r="V243" s="13" t="s">
        <v>23</v>
      </c>
      <c r="W243" s="13" t="s">
        <v>23</v>
      </c>
      <c r="X243" s="10">
        <f t="shared" si="28"/>
        <v>1.87775</v>
      </c>
      <c r="Y243" s="37">
        <f t="shared" si="29"/>
        <v>0.19514840625000004</v>
      </c>
      <c r="Z243" s="13" t="s">
        <v>158</v>
      </c>
    </row>
    <row r="244" spans="1:26" x14ac:dyDescent="0.2">
      <c r="A244" t="s">
        <v>75</v>
      </c>
      <c r="B244" t="s">
        <v>74</v>
      </c>
      <c r="C244" t="s">
        <v>102</v>
      </c>
      <c r="D244" t="s">
        <v>103</v>
      </c>
      <c r="E244">
        <v>69.5</v>
      </c>
      <c r="F244">
        <v>13.3</v>
      </c>
      <c r="G244" s="1">
        <v>1.5029055069999999</v>
      </c>
      <c r="H244">
        <v>1</v>
      </c>
      <c r="I244">
        <v>254</v>
      </c>
      <c r="J244">
        <v>4.0000000000000001E-3</v>
      </c>
      <c r="K244" t="s">
        <v>23</v>
      </c>
      <c r="L244" s="41">
        <v>1.8</v>
      </c>
      <c r="M244">
        <v>7.0000000000000001E-3</v>
      </c>
      <c r="N244" s="13">
        <v>0.505</v>
      </c>
      <c r="O244" s="13" t="s">
        <v>23</v>
      </c>
      <c r="P244" s="13">
        <v>0.11600000000000001</v>
      </c>
      <c r="Q244" s="35">
        <v>1.2055500000000002E-2</v>
      </c>
      <c r="R244" s="13">
        <v>0.78</v>
      </c>
      <c r="S244" s="13">
        <v>0.17899999999999999</v>
      </c>
      <c r="T244" s="13">
        <v>0.11899999999999999</v>
      </c>
      <c r="U244" s="13">
        <v>0.54600000000000004</v>
      </c>
      <c r="V244" s="13" t="s">
        <v>23</v>
      </c>
      <c r="W244" s="13" t="s">
        <v>23</v>
      </c>
      <c r="X244" s="10">
        <f t="shared" si="28"/>
        <v>1.87775</v>
      </c>
      <c r="Y244" s="37">
        <f t="shared" si="29"/>
        <v>0.19514840625000004</v>
      </c>
      <c r="Z244" s="13" t="s">
        <v>192</v>
      </c>
    </row>
    <row r="245" spans="1:26" x14ac:dyDescent="0.2">
      <c r="A245" t="s">
        <v>75</v>
      </c>
      <c r="B245" t="s">
        <v>74</v>
      </c>
      <c r="C245" t="s">
        <v>102</v>
      </c>
      <c r="D245" t="s">
        <v>103</v>
      </c>
      <c r="E245">
        <v>69.5</v>
      </c>
      <c r="F245">
        <v>13.3</v>
      </c>
      <c r="G245" s="1">
        <v>1.5029055069999999</v>
      </c>
      <c r="H245">
        <v>2</v>
      </c>
      <c r="I245">
        <v>32</v>
      </c>
      <c r="J245">
        <v>6.3E-2</v>
      </c>
      <c r="K245">
        <v>1</v>
      </c>
      <c r="L245">
        <v>1</v>
      </c>
      <c r="M245">
        <v>6.3E-2</v>
      </c>
      <c r="N245" s="13">
        <v>0.505</v>
      </c>
      <c r="O245" s="13" t="s">
        <v>23</v>
      </c>
      <c r="P245" s="13">
        <v>0.11600000000000001</v>
      </c>
      <c r="Q245" s="35">
        <v>1.2055500000000002E-2</v>
      </c>
      <c r="R245" s="13">
        <v>0.78</v>
      </c>
      <c r="S245" s="13">
        <v>0.17899999999999999</v>
      </c>
      <c r="T245" s="13">
        <v>0.11899999999999999</v>
      </c>
      <c r="U245" s="13">
        <v>0.54600000000000004</v>
      </c>
      <c r="V245" s="13" t="s">
        <v>23</v>
      </c>
      <c r="W245" s="13" t="s">
        <v>23</v>
      </c>
      <c r="X245" s="10">
        <f t="shared" si="28"/>
        <v>1.87775</v>
      </c>
      <c r="Y245" s="37">
        <f t="shared" si="29"/>
        <v>0.19514840625000004</v>
      </c>
      <c r="Z245" s="13" t="s">
        <v>158</v>
      </c>
    </row>
    <row r="246" spans="1:26" x14ac:dyDescent="0.2">
      <c r="A246" t="s">
        <v>52</v>
      </c>
      <c r="B246" t="s">
        <v>60</v>
      </c>
      <c r="C246" t="s">
        <v>44</v>
      </c>
      <c r="D246" t="s">
        <v>57</v>
      </c>
      <c r="E246">
        <v>15</v>
      </c>
      <c r="F246">
        <v>6.9</v>
      </c>
      <c r="G246" s="1">
        <v>0.39349502400000003</v>
      </c>
      <c r="H246">
        <v>1</v>
      </c>
      <c r="I246">
        <v>17.399999999999999</v>
      </c>
      <c r="J246">
        <v>2.9000000000000001E-2</v>
      </c>
      <c r="K246" t="s">
        <v>23</v>
      </c>
      <c r="L246" t="s">
        <v>23</v>
      </c>
      <c r="M246" t="s">
        <v>23</v>
      </c>
      <c r="N246" s="13">
        <v>2.8000000000000001E-2</v>
      </c>
      <c r="O246" s="13">
        <v>0.01</v>
      </c>
      <c r="P246" s="13">
        <v>7.0000000000000001E-3</v>
      </c>
      <c r="Q246" s="35">
        <v>2.4513999999999985E-3</v>
      </c>
      <c r="R246" s="13">
        <v>0.66</v>
      </c>
      <c r="S246" s="13">
        <v>5.5E-2</v>
      </c>
      <c r="T246" s="13">
        <v>6.9000000000000006E-2</v>
      </c>
      <c r="U246" s="13" t="s">
        <v>23</v>
      </c>
      <c r="V246" s="13" t="s">
        <v>23</v>
      </c>
      <c r="W246" s="13">
        <v>8.9999999999999993E-3</v>
      </c>
      <c r="X246" s="10">
        <f>(35*S246+14.1*T246+15.1*W246)*P246</f>
        <v>2.1236599999999998E-2</v>
      </c>
      <c r="Y246" s="37">
        <f t="shared" ref="Y246:Y257" si="30">(35*S246+14.1*T246+15.1*W246)*Q246</f>
        <v>7.4370573199999948E-3</v>
      </c>
      <c r="Z246" s="13" t="s">
        <v>193</v>
      </c>
    </row>
    <row r="247" spans="1:26" x14ac:dyDescent="0.2">
      <c r="A247" t="s">
        <v>52</v>
      </c>
      <c r="B247" t="s">
        <v>60</v>
      </c>
      <c r="C247" t="s">
        <v>78</v>
      </c>
      <c r="D247" t="s">
        <v>90</v>
      </c>
      <c r="E247">
        <v>18</v>
      </c>
      <c r="F247">
        <v>5.2</v>
      </c>
      <c r="G247" s="1">
        <v>0.46147037800000001</v>
      </c>
      <c r="H247">
        <v>1</v>
      </c>
      <c r="I247">
        <v>10</v>
      </c>
      <c r="J247">
        <v>0.1</v>
      </c>
      <c r="K247" t="s">
        <v>23</v>
      </c>
      <c r="L247" s="41">
        <v>2.75</v>
      </c>
      <c r="M247">
        <v>0.27500000000000002</v>
      </c>
      <c r="N247" s="13">
        <v>2.8000000000000001E-2</v>
      </c>
      <c r="O247" s="13">
        <v>0.01</v>
      </c>
      <c r="P247" s="13">
        <v>7.0000000000000001E-3</v>
      </c>
      <c r="Q247" s="35">
        <v>2.4513999999999985E-3</v>
      </c>
      <c r="R247" s="13">
        <v>0.66</v>
      </c>
      <c r="S247" s="13">
        <v>5.5E-2</v>
      </c>
      <c r="T247" s="13">
        <v>6.9000000000000006E-2</v>
      </c>
      <c r="U247" s="13" t="s">
        <v>23</v>
      </c>
      <c r="V247" s="13" t="s">
        <v>23</v>
      </c>
      <c r="W247" s="13">
        <v>8.9999999999999993E-3</v>
      </c>
      <c r="X247" s="10">
        <f t="shared" ref="X247:X257" si="31">(35*S247+14.1*T247+15.1*W247)*P247</f>
        <v>2.1236599999999998E-2</v>
      </c>
      <c r="Y247" s="37">
        <f t="shared" si="30"/>
        <v>7.4370573199999948E-3</v>
      </c>
      <c r="Z247" s="13" t="s">
        <v>166</v>
      </c>
    </row>
    <row r="248" spans="1:26" x14ac:dyDescent="0.2">
      <c r="A248" t="s">
        <v>52</v>
      </c>
      <c r="B248" t="s">
        <v>60</v>
      </c>
      <c r="C248" t="s">
        <v>78</v>
      </c>
      <c r="D248" t="s">
        <v>92</v>
      </c>
      <c r="E248">
        <v>39</v>
      </c>
      <c r="F248">
        <v>8.3000000000000007</v>
      </c>
      <c r="G248" s="1">
        <v>0.90704089499999996</v>
      </c>
      <c r="H248">
        <v>3</v>
      </c>
      <c r="I248">
        <v>10</v>
      </c>
      <c r="J248">
        <v>0.3</v>
      </c>
      <c r="K248" t="s">
        <v>23</v>
      </c>
      <c r="L248" s="41">
        <v>7.29</v>
      </c>
      <c r="M248">
        <v>2.1859999999999999</v>
      </c>
      <c r="N248" s="13">
        <v>2.8000000000000001E-2</v>
      </c>
      <c r="O248" s="13">
        <v>0.01</v>
      </c>
      <c r="P248" s="13">
        <v>7.0000000000000001E-3</v>
      </c>
      <c r="Q248" s="35">
        <v>2.4513999999999985E-3</v>
      </c>
      <c r="R248" s="13">
        <v>0.66</v>
      </c>
      <c r="S248" s="13">
        <v>5.5E-2</v>
      </c>
      <c r="T248" s="13">
        <v>6.9000000000000006E-2</v>
      </c>
      <c r="U248" s="13" t="s">
        <v>23</v>
      </c>
      <c r="V248" s="13" t="s">
        <v>23</v>
      </c>
      <c r="W248" s="13">
        <v>8.9999999999999993E-3</v>
      </c>
      <c r="X248" s="10">
        <f t="shared" si="31"/>
        <v>2.1236599999999998E-2</v>
      </c>
      <c r="Y248" s="37">
        <f t="shared" si="30"/>
        <v>7.4370573199999948E-3</v>
      </c>
      <c r="Z248" s="13" t="s">
        <v>166</v>
      </c>
    </row>
    <row r="249" spans="1:26" x14ac:dyDescent="0.2">
      <c r="A249" t="s">
        <v>52</v>
      </c>
      <c r="B249" t="s">
        <v>60</v>
      </c>
      <c r="C249" t="s">
        <v>78</v>
      </c>
      <c r="D249" t="s">
        <v>95</v>
      </c>
      <c r="E249">
        <v>32.5</v>
      </c>
      <c r="F249">
        <v>8.9</v>
      </c>
      <c r="G249" s="1">
        <v>0.77343226300000001</v>
      </c>
      <c r="H249">
        <v>5</v>
      </c>
      <c r="I249">
        <v>10</v>
      </c>
      <c r="J249">
        <v>0.5</v>
      </c>
      <c r="K249" t="s">
        <v>23</v>
      </c>
      <c r="L249" s="45">
        <v>7.29</v>
      </c>
      <c r="M249">
        <v>3.6429999999999998</v>
      </c>
      <c r="N249" s="13">
        <v>2.8000000000000001E-2</v>
      </c>
      <c r="O249" s="13">
        <v>0.01</v>
      </c>
      <c r="P249" s="13">
        <v>7.0000000000000001E-3</v>
      </c>
      <c r="Q249" s="35">
        <v>2.4513999999999985E-3</v>
      </c>
      <c r="R249" s="13">
        <v>0.66</v>
      </c>
      <c r="S249" s="13">
        <v>5.5E-2</v>
      </c>
      <c r="T249" s="13">
        <v>6.9000000000000006E-2</v>
      </c>
      <c r="U249" s="13" t="s">
        <v>23</v>
      </c>
      <c r="V249" s="13" t="s">
        <v>23</v>
      </c>
      <c r="W249" s="13">
        <v>8.9999999999999993E-3</v>
      </c>
      <c r="X249" s="10">
        <f t="shared" si="31"/>
        <v>2.1236599999999998E-2</v>
      </c>
      <c r="Y249" s="37">
        <f t="shared" si="30"/>
        <v>7.4370573199999948E-3</v>
      </c>
      <c r="Z249" s="13" t="s">
        <v>166</v>
      </c>
    </row>
    <row r="250" spans="1:26" x14ac:dyDescent="0.2">
      <c r="A250" t="s">
        <v>52</v>
      </c>
      <c r="B250" t="s">
        <v>60</v>
      </c>
      <c r="C250" t="s">
        <v>78</v>
      </c>
      <c r="D250" t="s">
        <v>95</v>
      </c>
      <c r="E250">
        <v>32.5</v>
      </c>
      <c r="F250">
        <v>8.9</v>
      </c>
      <c r="G250" s="1">
        <v>0.77343226300000001</v>
      </c>
      <c r="H250">
        <v>6</v>
      </c>
      <c r="I250">
        <v>10</v>
      </c>
      <c r="J250">
        <v>0.6</v>
      </c>
      <c r="K250">
        <v>22</v>
      </c>
      <c r="L250">
        <v>3.67</v>
      </c>
      <c r="M250">
        <v>2.2000000000000002</v>
      </c>
      <c r="N250" s="13">
        <v>2.8000000000000001E-2</v>
      </c>
      <c r="O250" s="13">
        <v>0.01</v>
      </c>
      <c r="P250" s="13">
        <v>7.0000000000000001E-3</v>
      </c>
      <c r="Q250" s="35">
        <v>2.4513999999999985E-3</v>
      </c>
      <c r="R250" s="13">
        <v>0.66</v>
      </c>
      <c r="S250" s="13">
        <v>5.5E-2</v>
      </c>
      <c r="T250" s="13">
        <v>6.9000000000000006E-2</v>
      </c>
      <c r="U250" s="13" t="s">
        <v>23</v>
      </c>
      <c r="V250" s="13" t="s">
        <v>23</v>
      </c>
      <c r="W250" s="13">
        <v>8.9999999999999993E-3</v>
      </c>
      <c r="X250" s="10">
        <f t="shared" si="31"/>
        <v>2.1236599999999998E-2</v>
      </c>
      <c r="Y250" s="37">
        <f t="shared" si="30"/>
        <v>7.4370573199999948E-3</v>
      </c>
      <c r="Z250" s="13" t="s">
        <v>176</v>
      </c>
    </row>
    <row r="251" spans="1:26" x14ac:dyDescent="0.2">
      <c r="A251" t="s">
        <v>52</v>
      </c>
      <c r="B251" t="s">
        <v>60</v>
      </c>
      <c r="C251" t="s">
        <v>78</v>
      </c>
      <c r="D251" t="s">
        <v>95</v>
      </c>
      <c r="E251">
        <v>32.5</v>
      </c>
      <c r="F251">
        <v>8.9</v>
      </c>
      <c r="G251" s="1">
        <v>0.77343226300000001</v>
      </c>
      <c r="H251">
        <v>71</v>
      </c>
      <c r="I251">
        <v>102</v>
      </c>
      <c r="J251">
        <v>0.69599999999999995</v>
      </c>
      <c r="K251" t="s">
        <v>23</v>
      </c>
      <c r="L251">
        <v>13.69</v>
      </c>
      <c r="M251">
        <v>9.5289999999999999</v>
      </c>
      <c r="N251" s="13">
        <v>2.8000000000000001E-2</v>
      </c>
      <c r="O251" s="13">
        <v>0.01</v>
      </c>
      <c r="P251" s="13">
        <v>7.0000000000000001E-3</v>
      </c>
      <c r="Q251" s="35">
        <v>2.4513999999999985E-3</v>
      </c>
      <c r="R251" s="13">
        <v>0.66</v>
      </c>
      <c r="S251" s="13">
        <v>5.5E-2</v>
      </c>
      <c r="T251" s="13">
        <v>6.9000000000000006E-2</v>
      </c>
      <c r="U251" s="13" t="s">
        <v>23</v>
      </c>
      <c r="V251" s="13" t="s">
        <v>23</v>
      </c>
      <c r="W251" s="13">
        <v>8.9999999999999993E-3</v>
      </c>
      <c r="X251" s="10">
        <f t="shared" si="31"/>
        <v>2.1236599999999998E-2</v>
      </c>
      <c r="Y251" s="37">
        <f t="shared" si="30"/>
        <v>7.4370573199999948E-3</v>
      </c>
      <c r="Z251" s="13" t="s">
        <v>189</v>
      </c>
    </row>
    <row r="252" spans="1:26" x14ac:dyDescent="0.2">
      <c r="A252" t="s">
        <v>52</v>
      </c>
      <c r="B252" t="s">
        <v>60</v>
      </c>
      <c r="C252" t="s">
        <v>78</v>
      </c>
      <c r="D252" t="s">
        <v>95</v>
      </c>
      <c r="E252">
        <v>32.5</v>
      </c>
      <c r="F252">
        <v>8.9</v>
      </c>
      <c r="G252" s="1">
        <v>0.77343226300000001</v>
      </c>
      <c r="H252">
        <v>21</v>
      </c>
      <c r="I252">
        <v>5</v>
      </c>
      <c r="J252">
        <v>4.2</v>
      </c>
      <c r="K252" t="s">
        <v>23</v>
      </c>
      <c r="L252">
        <v>4.5</v>
      </c>
      <c r="M252">
        <v>18.899999999999999</v>
      </c>
      <c r="N252" s="13">
        <v>2.8000000000000001E-2</v>
      </c>
      <c r="O252" s="13">
        <v>0.01</v>
      </c>
      <c r="P252" s="13">
        <v>7.0000000000000001E-3</v>
      </c>
      <c r="Q252" s="35">
        <v>2.4513999999999985E-3</v>
      </c>
      <c r="R252" s="13">
        <v>0.66</v>
      </c>
      <c r="S252" s="13">
        <v>5.5E-2</v>
      </c>
      <c r="T252" s="13">
        <v>6.9000000000000006E-2</v>
      </c>
      <c r="U252" s="13" t="s">
        <v>23</v>
      </c>
      <c r="V252" s="13" t="s">
        <v>23</v>
      </c>
      <c r="W252" s="13">
        <v>8.9999999999999993E-3</v>
      </c>
      <c r="X252" s="10">
        <f t="shared" si="31"/>
        <v>2.1236599999999998E-2</v>
      </c>
      <c r="Y252" s="37">
        <f t="shared" si="30"/>
        <v>7.4370573199999948E-3</v>
      </c>
      <c r="Z252" s="13" t="s">
        <v>164</v>
      </c>
    </row>
    <row r="253" spans="1:26" x14ac:dyDescent="0.2">
      <c r="A253" t="s">
        <v>52</v>
      </c>
      <c r="B253" t="s">
        <v>60</v>
      </c>
      <c r="C253" t="s">
        <v>102</v>
      </c>
      <c r="D253" t="s">
        <v>101</v>
      </c>
      <c r="E253">
        <v>54</v>
      </c>
      <c r="F253">
        <v>11.1</v>
      </c>
      <c r="G253" s="1">
        <v>1.205449054</v>
      </c>
      <c r="H253">
        <v>3</v>
      </c>
      <c r="I253">
        <v>10</v>
      </c>
      <c r="J253">
        <v>0.3</v>
      </c>
      <c r="K253" t="s">
        <v>23</v>
      </c>
      <c r="L253" s="41">
        <v>10.75</v>
      </c>
      <c r="M253">
        <v>3.2250000000000001</v>
      </c>
      <c r="N253" s="13">
        <v>2.8000000000000001E-2</v>
      </c>
      <c r="O253" s="13">
        <v>0.01</v>
      </c>
      <c r="P253" s="13">
        <v>7.0000000000000001E-3</v>
      </c>
      <c r="Q253" s="35">
        <v>2.4513999999999985E-3</v>
      </c>
      <c r="R253" s="13">
        <v>0.66</v>
      </c>
      <c r="S253" s="13">
        <v>5.5E-2</v>
      </c>
      <c r="T253" s="13">
        <v>6.9000000000000006E-2</v>
      </c>
      <c r="U253" s="13" t="s">
        <v>23</v>
      </c>
      <c r="V253" s="13" t="s">
        <v>23</v>
      </c>
      <c r="W253" s="13">
        <v>8.9999999999999993E-3</v>
      </c>
      <c r="X253" s="10">
        <f t="shared" si="31"/>
        <v>2.1236599999999998E-2</v>
      </c>
      <c r="Y253" s="37">
        <f t="shared" si="30"/>
        <v>7.4370573199999948E-3</v>
      </c>
      <c r="Z253" s="13" t="s">
        <v>166</v>
      </c>
    </row>
    <row r="254" spans="1:26" x14ac:dyDescent="0.2">
      <c r="A254" t="s">
        <v>52</v>
      </c>
      <c r="B254" t="s">
        <v>60</v>
      </c>
      <c r="C254" t="s">
        <v>102</v>
      </c>
      <c r="D254" t="s">
        <v>103</v>
      </c>
      <c r="E254">
        <v>69.5</v>
      </c>
      <c r="F254">
        <v>13.3</v>
      </c>
      <c r="G254" s="1">
        <v>1.5029055069999999</v>
      </c>
      <c r="H254">
        <v>2</v>
      </c>
      <c r="I254">
        <v>10</v>
      </c>
      <c r="J254">
        <v>0.2</v>
      </c>
      <c r="K254" t="s">
        <v>23</v>
      </c>
      <c r="L254" s="45">
        <v>10.75</v>
      </c>
      <c r="M254">
        <v>2.15</v>
      </c>
      <c r="N254" s="13">
        <v>2.8000000000000001E-2</v>
      </c>
      <c r="O254" s="13">
        <v>0.01</v>
      </c>
      <c r="P254" s="13">
        <v>7.0000000000000001E-3</v>
      </c>
      <c r="Q254" s="35">
        <v>2.4513999999999985E-3</v>
      </c>
      <c r="R254" s="13">
        <v>0.66</v>
      </c>
      <c r="S254" s="13">
        <v>5.5E-2</v>
      </c>
      <c r="T254" s="13">
        <v>6.9000000000000006E-2</v>
      </c>
      <c r="U254" s="13" t="s">
        <v>23</v>
      </c>
      <c r="V254" s="13" t="s">
        <v>23</v>
      </c>
      <c r="W254" s="13">
        <v>8.9999999999999993E-3</v>
      </c>
      <c r="X254" s="10">
        <f t="shared" si="31"/>
        <v>2.1236599999999998E-2</v>
      </c>
      <c r="Y254" s="37">
        <f t="shared" si="30"/>
        <v>7.4370573199999948E-3</v>
      </c>
      <c r="Z254" s="13" t="s">
        <v>166</v>
      </c>
    </row>
    <row r="255" spans="1:26" x14ac:dyDescent="0.2">
      <c r="A255" t="s">
        <v>52</v>
      </c>
      <c r="B255" t="s">
        <v>60</v>
      </c>
      <c r="C255" t="s">
        <v>102</v>
      </c>
      <c r="D255" t="s">
        <v>103</v>
      </c>
      <c r="E255">
        <v>69.5</v>
      </c>
      <c r="F255">
        <v>13.3</v>
      </c>
      <c r="G255" s="1">
        <v>1.5029055069999999</v>
      </c>
      <c r="H255">
        <v>1</v>
      </c>
      <c r="I255">
        <v>5</v>
      </c>
      <c r="J255">
        <v>0.2</v>
      </c>
      <c r="K255" t="s">
        <v>23</v>
      </c>
      <c r="L255" s="45">
        <v>10.75</v>
      </c>
      <c r="M255">
        <v>2.15</v>
      </c>
      <c r="N255" s="13">
        <v>2.8000000000000001E-2</v>
      </c>
      <c r="O255" s="13">
        <v>0.01</v>
      </c>
      <c r="P255" s="13">
        <v>7.0000000000000001E-3</v>
      </c>
      <c r="Q255" s="35">
        <v>2.4513999999999985E-3</v>
      </c>
      <c r="R255" s="13">
        <v>0.66</v>
      </c>
      <c r="S255" s="13">
        <v>5.5E-2</v>
      </c>
      <c r="T255" s="13">
        <v>6.9000000000000006E-2</v>
      </c>
      <c r="U255" s="13" t="s">
        <v>23</v>
      </c>
      <c r="V255" s="13" t="s">
        <v>23</v>
      </c>
      <c r="W255" s="13">
        <v>8.9999999999999993E-3</v>
      </c>
      <c r="X255" s="10">
        <f t="shared" si="31"/>
        <v>2.1236599999999998E-2</v>
      </c>
      <c r="Y255" s="37">
        <f t="shared" si="30"/>
        <v>7.4370573199999948E-3</v>
      </c>
      <c r="Z255" s="13" t="s">
        <v>164</v>
      </c>
    </row>
    <row r="256" spans="1:26" x14ac:dyDescent="0.2">
      <c r="A256" t="s">
        <v>52</v>
      </c>
      <c r="B256" t="s">
        <v>60</v>
      </c>
      <c r="C256" t="s">
        <v>102</v>
      </c>
      <c r="D256" t="s">
        <v>103</v>
      </c>
      <c r="E256">
        <v>69.5</v>
      </c>
      <c r="F256">
        <v>13.3</v>
      </c>
      <c r="G256" s="1">
        <v>1.5029055069999999</v>
      </c>
      <c r="H256">
        <v>1</v>
      </c>
      <c r="I256">
        <v>10</v>
      </c>
      <c r="J256">
        <v>0.1</v>
      </c>
      <c r="K256">
        <v>5</v>
      </c>
      <c r="L256">
        <v>5</v>
      </c>
      <c r="M256">
        <v>0.5</v>
      </c>
      <c r="N256" s="13">
        <v>2.8000000000000001E-2</v>
      </c>
      <c r="O256" s="13">
        <v>0.01</v>
      </c>
      <c r="P256" s="13">
        <v>7.0000000000000001E-3</v>
      </c>
      <c r="Q256" s="35">
        <v>2.4513999999999985E-3</v>
      </c>
      <c r="R256" s="13">
        <v>0.66</v>
      </c>
      <c r="S256" s="13">
        <v>5.5E-2</v>
      </c>
      <c r="T256" s="13">
        <v>6.9000000000000006E-2</v>
      </c>
      <c r="U256" s="13" t="s">
        <v>23</v>
      </c>
      <c r="V256" s="13" t="s">
        <v>23</v>
      </c>
      <c r="W256" s="13">
        <v>8.9999999999999993E-3</v>
      </c>
      <c r="X256" s="10">
        <f t="shared" si="31"/>
        <v>2.1236599999999998E-2</v>
      </c>
      <c r="Y256" s="37">
        <f t="shared" si="30"/>
        <v>7.4370573199999948E-3</v>
      </c>
      <c r="Z256" s="13" t="s">
        <v>176</v>
      </c>
    </row>
    <row r="257" spans="1:26" x14ac:dyDescent="0.2">
      <c r="A257" t="s">
        <v>52</v>
      </c>
      <c r="B257" t="s">
        <v>60</v>
      </c>
      <c r="C257" t="s">
        <v>102</v>
      </c>
      <c r="D257" t="s">
        <v>103</v>
      </c>
      <c r="E257">
        <v>69.5</v>
      </c>
      <c r="F257">
        <v>13.3</v>
      </c>
      <c r="G257" s="1">
        <v>1.5029055069999999</v>
      </c>
      <c r="H257">
        <v>21</v>
      </c>
      <c r="I257">
        <v>102</v>
      </c>
      <c r="J257">
        <v>0.20599999999999999</v>
      </c>
      <c r="K257" t="s">
        <v>23</v>
      </c>
      <c r="L257">
        <v>16.5</v>
      </c>
      <c r="M257">
        <v>3.3969999999999998</v>
      </c>
      <c r="N257" s="13">
        <v>2.8000000000000001E-2</v>
      </c>
      <c r="O257" s="13">
        <v>0.01</v>
      </c>
      <c r="P257" s="13">
        <v>7.0000000000000001E-3</v>
      </c>
      <c r="Q257" s="35">
        <v>2.4513999999999985E-3</v>
      </c>
      <c r="R257" s="13">
        <v>0.66</v>
      </c>
      <c r="S257" s="13">
        <v>5.5E-2</v>
      </c>
      <c r="T257" s="13">
        <v>6.9000000000000006E-2</v>
      </c>
      <c r="U257" s="13" t="s">
        <v>23</v>
      </c>
      <c r="V257" s="13" t="s">
        <v>23</v>
      </c>
      <c r="W257" s="13">
        <v>8.9999999999999993E-3</v>
      </c>
      <c r="X257" s="10">
        <f t="shared" si="31"/>
        <v>2.1236599999999998E-2</v>
      </c>
      <c r="Y257" s="37">
        <f t="shared" si="30"/>
        <v>7.4370573199999948E-3</v>
      </c>
      <c r="Z257" s="13" t="s">
        <v>189</v>
      </c>
    </row>
    <row r="258" spans="1:26" x14ac:dyDescent="0.2">
      <c r="A258" t="s">
        <v>56</v>
      </c>
      <c r="B258" t="s">
        <v>55</v>
      </c>
      <c r="C258" t="s">
        <v>40</v>
      </c>
      <c r="D258" t="s">
        <v>76</v>
      </c>
      <c r="E258">
        <v>164</v>
      </c>
      <c r="F258">
        <v>25</v>
      </c>
      <c r="G258" s="1">
        <v>3.1828143249999998</v>
      </c>
      <c r="H258">
        <v>7</v>
      </c>
      <c r="I258">
        <v>28</v>
      </c>
      <c r="J258">
        <v>0.25</v>
      </c>
      <c r="K258">
        <v>10</v>
      </c>
      <c r="L258">
        <v>1.43</v>
      </c>
      <c r="M258" s="3">
        <v>0.35699999999999998</v>
      </c>
      <c r="N258" s="13">
        <v>0.3</v>
      </c>
      <c r="O258" s="13" t="s">
        <v>23</v>
      </c>
      <c r="P258" s="49">
        <v>0.1823127592095633</v>
      </c>
      <c r="Q258" s="35">
        <v>8.699999999999998E-2</v>
      </c>
      <c r="R258" s="13">
        <v>0.91</v>
      </c>
      <c r="S258" s="13">
        <v>2.5000000000000001E-2</v>
      </c>
      <c r="T258" s="13">
        <v>6.9000000000000006E-2</v>
      </c>
      <c r="U258" s="13" t="s">
        <v>23</v>
      </c>
      <c r="V258" s="13">
        <v>0.877</v>
      </c>
      <c r="W258" s="13" t="s">
        <v>23</v>
      </c>
      <c r="X258" s="10">
        <f>(35*S258+14.1*T258+15.1*V258)*P258</f>
        <v>2.7512089241278357</v>
      </c>
      <c r="Y258" s="37">
        <f>(35*S258+14.1*T258+15.1*V258)*Q258</f>
        <v>1.3128821999999996</v>
      </c>
      <c r="Z258" s="13" t="s">
        <v>180</v>
      </c>
    </row>
    <row r="259" spans="1:26" x14ac:dyDescent="0.2">
      <c r="A259" t="s">
        <v>56</v>
      </c>
      <c r="B259" t="s">
        <v>55</v>
      </c>
      <c r="C259" t="s">
        <v>78</v>
      </c>
      <c r="D259" t="s">
        <v>90</v>
      </c>
      <c r="E259">
        <v>18</v>
      </c>
      <c r="F259">
        <v>5.2</v>
      </c>
      <c r="G259" s="1">
        <v>0.46147037800000001</v>
      </c>
      <c r="H259">
        <v>2</v>
      </c>
      <c r="I259">
        <v>28</v>
      </c>
      <c r="J259">
        <v>7.0999999999999994E-2</v>
      </c>
      <c r="K259">
        <v>8</v>
      </c>
      <c r="L259">
        <v>4</v>
      </c>
      <c r="M259" s="3">
        <v>0.28599999999999998</v>
      </c>
      <c r="N259" s="13">
        <v>0.3</v>
      </c>
      <c r="O259" s="13" t="s">
        <v>23</v>
      </c>
      <c r="P259" s="49">
        <v>0.1823127592095633</v>
      </c>
      <c r="Q259" s="35">
        <v>8.699999999999998E-2</v>
      </c>
      <c r="R259" s="13">
        <v>0.91</v>
      </c>
      <c r="S259" s="13">
        <v>2.5000000000000001E-2</v>
      </c>
      <c r="T259" s="13">
        <v>6.9000000000000006E-2</v>
      </c>
      <c r="U259" s="13" t="s">
        <v>23</v>
      </c>
      <c r="V259" s="13">
        <v>0.877</v>
      </c>
      <c r="W259" s="13" t="s">
        <v>23</v>
      </c>
      <c r="X259" s="10">
        <f t="shared" ref="X259:X264" si="32">(35*S259+14.1*T259+15.1*V259)*P259</f>
        <v>2.7512089241278357</v>
      </c>
      <c r="Y259" s="37">
        <f>(35*S259+14.1*T259+15.1*V259)*Q259</f>
        <v>1.3128821999999996</v>
      </c>
      <c r="Z259" s="13" t="s">
        <v>180</v>
      </c>
    </row>
    <row r="260" spans="1:26" x14ac:dyDescent="0.2">
      <c r="A260" t="s">
        <v>56</v>
      </c>
      <c r="B260" t="s">
        <v>55</v>
      </c>
      <c r="C260" t="s">
        <v>78</v>
      </c>
      <c r="D260" t="s">
        <v>91</v>
      </c>
      <c r="E260">
        <v>18.7</v>
      </c>
      <c r="F260">
        <v>6.1</v>
      </c>
      <c r="G260" s="1">
        <v>0.47711740499999999</v>
      </c>
      <c r="H260">
        <v>3</v>
      </c>
      <c r="I260">
        <v>28</v>
      </c>
      <c r="J260">
        <v>0.107</v>
      </c>
      <c r="K260">
        <v>7</v>
      </c>
      <c r="L260">
        <v>2.33</v>
      </c>
      <c r="M260" s="3">
        <v>0.25</v>
      </c>
      <c r="N260" s="13">
        <v>0.3</v>
      </c>
      <c r="O260" s="13" t="s">
        <v>23</v>
      </c>
      <c r="P260" s="49">
        <v>0.1823127592095633</v>
      </c>
      <c r="Q260" s="35">
        <v>8.699999999999998E-2</v>
      </c>
      <c r="R260" s="13">
        <v>0.91</v>
      </c>
      <c r="S260" s="13">
        <v>2.5000000000000001E-2</v>
      </c>
      <c r="T260" s="13">
        <v>6.9000000000000006E-2</v>
      </c>
      <c r="U260" s="13" t="s">
        <v>23</v>
      </c>
      <c r="V260" s="13">
        <v>0.877</v>
      </c>
      <c r="W260" s="13" t="s">
        <v>23</v>
      </c>
      <c r="X260" s="10">
        <f t="shared" si="32"/>
        <v>2.7512089241278357</v>
      </c>
      <c r="Y260" s="37">
        <f>(35*S260+14.1*T260+15.1*V260)*Q260</f>
        <v>1.3128821999999996</v>
      </c>
      <c r="Z260" s="13" t="s">
        <v>180</v>
      </c>
    </row>
    <row r="261" spans="1:26" x14ac:dyDescent="0.2">
      <c r="A261" t="s">
        <v>56</v>
      </c>
      <c r="B261" t="s">
        <v>55</v>
      </c>
      <c r="C261" t="s">
        <v>65</v>
      </c>
      <c r="D261" t="s">
        <v>96</v>
      </c>
      <c r="E261">
        <v>68.099999999999994</v>
      </c>
      <c r="F261">
        <v>16.600000000000001</v>
      </c>
      <c r="G261" s="1">
        <v>1.4764118180000001</v>
      </c>
      <c r="H261">
        <v>1</v>
      </c>
      <c r="I261">
        <v>28</v>
      </c>
      <c r="J261">
        <v>3.5999999999999997E-2</v>
      </c>
      <c r="K261">
        <v>2</v>
      </c>
      <c r="L261">
        <v>2</v>
      </c>
      <c r="M261" s="3">
        <v>7.0999999999999994E-2</v>
      </c>
      <c r="N261" s="13">
        <v>0.3</v>
      </c>
      <c r="O261" s="13" t="s">
        <v>23</v>
      </c>
      <c r="P261" s="49">
        <v>0.1823127592095633</v>
      </c>
      <c r="Q261" s="35">
        <v>8.699999999999998E-2</v>
      </c>
      <c r="R261" s="13">
        <v>0.91</v>
      </c>
      <c r="S261" s="13">
        <v>2.5000000000000001E-2</v>
      </c>
      <c r="T261" s="13">
        <v>6.9000000000000006E-2</v>
      </c>
      <c r="U261" s="13" t="s">
        <v>23</v>
      </c>
      <c r="V261" s="13">
        <v>0.877</v>
      </c>
      <c r="W261" s="13" t="s">
        <v>23</v>
      </c>
      <c r="X261" s="10">
        <f t="shared" si="32"/>
        <v>2.7512089241278357</v>
      </c>
      <c r="Y261" s="37">
        <f>(35*S261+14.1*T261+15.1*V261)*Q261</f>
        <v>1.3128821999999996</v>
      </c>
      <c r="Z261" s="13" t="s">
        <v>180</v>
      </c>
    </row>
    <row r="262" spans="1:26" x14ac:dyDescent="0.2">
      <c r="A262" t="s">
        <v>33</v>
      </c>
      <c r="B262" t="s">
        <v>61</v>
      </c>
      <c r="C262" t="s">
        <v>44</v>
      </c>
      <c r="D262" t="s">
        <v>57</v>
      </c>
      <c r="E262">
        <v>15</v>
      </c>
      <c r="F262">
        <v>6.9</v>
      </c>
      <c r="G262" s="1">
        <v>0.39349502400000003</v>
      </c>
      <c r="H262">
        <v>7</v>
      </c>
      <c r="I262">
        <v>15.8</v>
      </c>
      <c r="J262">
        <v>0.443</v>
      </c>
      <c r="K262" t="s">
        <v>23</v>
      </c>
      <c r="L262" t="s">
        <v>23</v>
      </c>
      <c r="M262" s="3" t="s">
        <v>23</v>
      </c>
      <c r="N262" s="13">
        <v>1.7969999999999999</v>
      </c>
      <c r="O262" s="13">
        <v>2.15</v>
      </c>
      <c r="P262" s="13">
        <v>0.28999999999999998</v>
      </c>
      <c r="Q262" s="35" t="s">
        <v>23</v>
      </c>
      <c r="R262" s="13">
        <v>0.77</v>
      </c>
      <c r="S262" s="13">
        <v>0.05</v>
      </c>
      <c r="T262" s="13">
        <v>0.10299999999999999</v>
      </c>
      <c r="U262" s="13" t="s">
        <v>23</v>
      </c>
      <c r="V262" s="13">
        <v>0.81100000000000005</v>
      </c>
      <c r="W262" s="13" t="s">
        <v>23</v>
      </c>
      <c r="X262" s="10">
        <f t="shared" si="32"/>
        <v>4.4800359999999992</v>
      </c>
      <c r="Y262" s="35" t="s">
        <v>23</v>
      </c>
      <c r="Z262" s="13" t="s">
        <v>193</v>
      </c>
    </row>
    <row r="263" spans="1:26" x14ac:dyDescent="0.2">
      <c r="A263" t="s">
        <v>33</v>
      </c>
      <c r="B263" t="s">
        <v>61</v>
      </c>
      <c r="C263" t="s">
        <v>65</v>
      </c>
      <c r="D263" t="s">
        <v>63</v>
      </c>
      <c r="E263">
        <v>200</v>
      </c>
      <c r="F263">
        <v>23.6</v>
      </c>
      <c r="G263" s="1">
        <v>3.785630201</v>
      </c>
      <c r="H263">
        <v>3</v>
      </c>
      <c r="I263">
        <v>15.8</v>
      </c>
      <c r="J263">
        <v>0.19</v>
      </c>
      <c r="K263" t="s">
        <v>23</v>
      </c>
      <c r="L263" s="39">
        <v>2.1066389543683917</v>
      </c>
      <c r="M263" s="3">
        <f>L263*J263</f>
        <v>0.40026140132999444</v>
      </c>
      <c r="N263" s="13">
        <v>1.7969999999999999</v>
      </c>
      <c r="O263" s="13">
        <v>2.15</v>
      </c>
      <c r="P263" s="13">
        <v>0.28999999999999998</v>
      </c>
      <c r="Q263" s="35" t="s">
        <v>23</v>
      </c>
      <c r="R263" s="13">
        <v>0.77</v>
      </c>
      <c r="S263" s="13">
        <v>0.05</v>
      </c>
      <c r="T263" s="13">
        <v>0.10299999999999999</v>
      </c>
      <c r="U263" s="13" t="s">
        <v>23</v>
      </c>
      <c r="V263" s="13">
        <v>0.81100000000000005</v>
      </c>
      <c r="W263" s="13" t="s">
        <v>23</v>
      </c>
      <c r="X263" s="10">
        <f t="shared" si="32"/>
        <v>4.4800359999999992</v>
      </c>
      <c r="Y263" s="35" t="s">
        <v>23</v>
      </c>
      <c r="Z263" s="13" t="s">
        <v>193</v>
      </c>
    </row>
    <row r="264" spans="1:26" x14ac:dyDescent="0.2">
      <c r="A264" t="s">
        <v>33</v>
      </c>
      <c r="B264" t="s">
        <v>61</v>
      </c>
      <c r="C264" t="s">
        <v>78</v>
      </c>
      <c r="D264" t="s">
        <v>95</v>
      </c>
      <c r="E264">
        <v>32.5</v>
      </c>
      <c r="F264">
        <v>8.9</v>
      </c>
      <c r="G264" s="1">
        <v>0.77343226300000001</v>
      </c>
      <c r="H264">
        <v>4</v>
      </c>
      <c r="I264">
        <v>15.8</v>
      </c>
      <c r="J264">
        <v>0.253</v>
      </c>
      <c r="K264" t="s">
        <v>23</v>
      </c>
      <c r="L264" t="s">
        <v>23</v>
      </c>
      <c r="M264" s="3" t="s">
        <v>23</v>
      </c>
      <c r="N264" s="13">
        <v>1.7969999999999999</v>
      </c>
      <c r="O264" s="13">
        <v>2.15</v>
      </c>
      <c r="P264" s="13">
        <v>0.28999999999999998</v>
      </c>
      <c r="Q264" s="35" t="s">
        <v>23</v>
      </c>
      <c r="R264" s="13">
        <v>0.77</v>
      </c>
      <c r="S264" s="13">
        <v>0.05</v>
      </c>
      <c r="T264" s="13">
        <v>0.10299999999999999</v>
      </c>
      <c r="U264" s="13" t="s">
        <v>23</v>
      </c>
      <c r="V264" s="13">
        <v>0.81100000000000005</v>
      </c>
      <c r="W264" s="13" t="s">
        <v>23</v>
      </c>
      <c r="X264" s="10">
        <f t="shared" si="32"/>
        <v>4.4800359999999992</v>
      </c>
      <c r="Y264" s="35" t="s">
        <v>23</v>
      </c>
      <c r="Z264" s="13" t="s">
        <v>193</v>
      </c>
    </row>
    <row r="265" spans="1:26" x14ac:dyDescent="0.2">
      <c r="A265" t="s">
        <v>52</v>
      </c>
      <c r="B265" t="s">
        <v>51</v>
      </c>
      <c r="C265" t="s">
        <v>44</v>
      </c>
      <c r="D265" t="s">
        <v>43</v>
      </c>
      <c r="E265">
        <v>11</v>
      </c>
      <c r="F265">
        <v>6.1</v>
      </c>
      <c r="G265" s="1">
        <v>0.30006296300000002</v>
      </c>
      <c r="H265">
        <v>8</v>
      </c>
      <c r="I265">
        <v>56</v>
      </c>
      <c r="J265">
        <v>0.14299999999999999</v>
      </c>
      <c r="K265">
        <v>23</v>
      </c>
      <c r="L265">
        <v>2.88</v>
      </c>
      <c r="M265" s="3">
        <v>0.41099999999999998</v>
      </c>
      <c r="N265" s="13">
        <v>0.74199999999999999</v>
      </c>
      <c r="O265" s="13">
        <v>0.59</v>
      </c>
      <c r="P265" s="13">
        <v>0.56899999999999995</v>
      </c>
      <c r="Q265" s="35" t="s">
        <v>23</v>
      </c>
      <c r="R265" s="13">
        <v>0.8</v>
      </c>
      <c r="S265" s="13">
        <v>7.4999999999999997E-2</v>
      </c>
      <c r="T265" s="13">
        <v>4.8000000000000001E-2</v>
      </c>
      <c r="U265" s="13">
        <v>0.88</v>
      </c>
      <c r="V265" s="13" t="s">
        <v>23</v>
      </c>
      <c r="W265" s="13">
        <v>0.16400000000000001</v>
      </c>
      <c r="X265" s="10">
        <f>(35*S265+14.1*T265+15.1*U265)*P265</f>
        <v>9.4395961999999987</v>
      </c>
      <c r="Y265" s="35" t="s">
        <v>23</v>
      </c>
      <c r="Z265" s="13" t="s">
        <v>198</v>
      </c>
    </row>
    <row r="266" spans="1:26" x14ac:dyDescent="0.2">
      <c r="A266" t="s">
        <v>52</v>
      </c>
      <c r="B266" t="s">
        <v>51</v>
      </c>
      <c r="C266" t="s">
        <v>44</v>
      </c>
      <c r="D266" t="s">
        <v>57</v>
      </c>
      <c r="E266">
        <v>15</v>
      </c>
      <c r="F266">
        <v>6.9</v>
      </c>
      <c r="G266" s="1">
        <v>0.39349502400000003</v>
      </c>
      <c r="H266">
        <v>5</v>
      </c>
      <c r="I266">
        <v>56</v>
      </c>
      <c r="J266">
        <v>8.8999999999999996E-2</v>
      </c>
      <c r="K266">
        <v>11</v>
      </c>
      <c r="L266">
        <v>2.2000000000000002</v>
      </c>
      <c r="M266" s="3">
        <v>0.19600000000000001</v>
      </c>
      <c r="N266" s="13">
        <v>0.74199999999999999</v>
      </c>
      <c r="O266" s="13">
        <v>0.59</v>
      </c>
      <c r="P266" s="13">
        <v>0.56899999999999995</v>
      </c>
      <c r="Q266" s="35" t="s">
        <v>23</v>
      </c>
      <c r="R266" s="13">
        <v>0.8</v>
      </c>
      <c r="S266" s="13">
        <v>7.4999999999999997E-2</v>
      </c>
      <c r="T266" s="13">
        <v>4.8000000000000001E-2</v>
      </c>
      <c r="U266" s="13">
        <v>0.88</v>
      </c>
      <c r="V266" s="13" t="s">
        <v>23</v>
      </c>
      <c r="W266" s="13">
        <v>0.16400000000000001</v>
      </c>
      <c r="X266" s="10">
        <f>(35*S266+14.1*T266+15.1*U266)*P266</f>
        <v>9.4395961999999987</v>
      </c>
      <c r="Y266" s="35" t="s">
        <v>23</v>
      </c>
      <c r="Z266" s="13" t="s">
        <v>198</v>
      </c>
    </row>
    <row r="267" spans="1:26" x14ac:dyDescent="0.2">
      <c r="A267" t="s">
        <v>52</v>
      </c>
      <c r="B267" t="s">
        <v>51</v>
      </c>
      <c r="C267" t="s">
        <v>78</v>
      </c>
      <c r="D267" t="s">
        <v>92</v>
      </c>
      <c r="E267">
        <v>39</v>
      </c>
      <c r="F267">
        <v>8.3000000000000007</v>
      </c>
      <c r="G267" s="1">
        <v>0.90704089499999996</v>
      </c>
      <c r="H267">
        <v>3</v>
      </c>
      <c r="I267">
        <v>254</v>
      </c>
      <c r="J267">
        <v>1.2E-2</v>
      </c>
      <c r="K267" t="s">
        <v>23</v>
      </c>
      <c r="L267" s="45">
        <v>2.38</v>
      </c>
      <c r="M267" s="3">
        <v>2.8000000000000001E-2</v>
      </c>
      <c r="N267" s="13">
        <v>0.74199999999999999</v>
      </c>
      <c r="O267" s="13">
        <v>0.59</v>
      </c>
      <c r="P267" s="13">
        <v>0.56899999999999995</v>
      </c>
      <c r="Q267" s="35" t="s">
        <v>23</v>
      </c>
      <c r="R267" s="13">
        <v>0.8</v>
      </c>
      <c r="S267" s="13">
        <v>7.4999999999999997E-2</v>
      </c>
      <c r="T267" s="13">
        <v>4.8000000000000001E-2</v>
      </c>
      <c r="U267" s="13">
        <v>0.88</v>
      </c>
      <c r="V267" s="13" t="s">
        <v>23</v>
      </c>
      <c r="W267" s="13">
        <v>0.16400000000000001</v>
      </c>
      <c r="X267" s="10">
        <f>(35*S267+14.1*T267+15.1*U267)*P267</f>
        <v>9.4395961999999987</v>
      </c>
      <c r="Y267" s="35" t="s">
        <v>23</v>
      </c>
      <c r="Z267" s="13" t="s">
        <v>192</v>
      </c>
    </row>
    <row r="268" spans="1:26" x14ac:dyDescent="0.2">
      <c r="A268" t="s">
        <v>52</v>
      </c>
      <c r="B268" t="s">
        <v>51</v>
      </c>
      <c r="C268" t="s">
        <v>78</v>
      </c>
      <c r="D268" t="s">
        <v>92</v>
      </c>
      <c r="E268">
        <v>39</v>
      </c>
      <c r="F268">
        <v>8.3000000000000007</v>
      </c>
      <c r="G268" s="1">
        <v>0.90704089499999996</v>
      </c>
      <c r="H268">
        <v>35</v>
      </c>
      <c r="I268">
        <v>56</v>
      </c>
      <c r="J268">
        <v>0.625</v>
      </c>
      <c r="K268">
        <v>94</v>
      </c>
      <c r="L268">
        <v>2.69</v>
      </c>
      <c r="M268" s="3">
        <v>1.679</v>
      </c>
      <c r="N268" s="13">
        <v>0.74199999999999999</v>
      </c>
      <c r="O268" s="13">
        <v>0.59</v>
      </c>
      <c r="P268" s="13">
        <v>0.56899999999999995</v>
      </c>
      <c r="Q268" s="35" t="s">
        <v>23</v>
      </c>
      <c r="R268" s="13">
        <v>0.8</v>
      </c>
      <c r="S268" s="13">
        <v>7.4999999999999997E-2</v>
      </c>
      <c r="T268" s="13">
        <v>4.8000000000000001E-2</v>
      </c>
      <c r="U268" s="13">
        <v>0.88</v>
      </c>
      <c r="V268" s="13" t="s">
        <v>23</v>
      </c>
      <c r="W268" s="13">
        <v>0.16400000000000001</v>
      </c>
      <c r="X268" s="10">
        <f>(35*S268+14.1*T268+15.1*U268)*P268</f>
        <v>9.4395961999999987</v>
      </c>
      <c r="Y268" s="35" t="s">
        <v>23</v>
      </c>
      <c r="Z268" s="13" t="s">
        <v>198</v>
      </c>
    </row>
    <row r="269" spans="1:26" x14ac:dyDescent="0.2">
      <c r="A269" t="s">
        <v>52</v>
      </c>
      <c r="B269" t="s">
        <v>51</v>
      </c>
      <c r="C269" t="s">
        <v>78</v>
      </c>
      <c r="D269" t="s">
        <v>95</v>
      </c>
      <c r="E269">
        <v>32.5</v>
      </c>
      <c r="F269">
        <v>8.9</v>
      </c>
      <c r="G269" s="1">
        <v>0.77343226300000001</v>
      </c>
      <c r="H269">
        <v>86</v>
      </c>
      <c r="I269">
        <v>56</v>
      </c>
      <c r="J269">
        <v>1.536</v>
      </c>
      <c r="K269">
        <v>178</v>
      </c>
      <c r="L269">
        <v>2.0699999999999998</v>
      </c>
      <c r="M269" s="3">
        <v>3.1789999999999998</v>
      </c>
      <c r="N269" s="13">
        <v>0.74199999999999999</v>
      </c>
      <c r="O269" s="13">
        <v>0.59</v>
      </c>
      <c r="P269" s="13">
        <v>0.56899999999999995</v>
      </c>
      <c r="Q269" s="35" t="s">
        <v>23</v>
      </c>
      <c r="R269" s="13">
        <v>0.8</v>
      </c>
      <c r="S269" s="13">
        <v>7.4999999999999997E-2</v>
      </c>
      <c r="T269" s="13">
        <v>4.8000000000000001E-2</v>
      </c>
      <c r="U269" s="13">
        <v>0.88</v>
      </c>
      <c r="V269" s="13" t="s">
        <v>23</v>
      </c>
      <c r="W269" s="13">
        <v>0.16400000000000001</v>
      </c>
      <c r="X269" s="10">
        <f>(35*S269+14.1*T269+15.1*U269)*P269</f>
        <v>9.4395961999999987</v>
      </c>
      <c r="Y269" s="35" t="s">
        <v>23</v>
      </c>
      <c r="Z269" s="13" t="s">
        <v>198</v>
      </c>
    </row>
    <row r="270" spans="1:26" x14ac:dyDescent="0.2">
      <c r="A270" t="s">
        <v>89</v>
      </c>
      <c r="B270" t="s">
        <v>88</v>
      </c>
      <c r="C270" t="s">
        <v>78</v>
      </c>
      <c r="D270" t="s">
        <v>90</v>
      </c>
      <c r="E270">
        <v>18</v>
      </c>
      <c r="F270">
        <v>5.2</v>
      </c>
      <c r="G270" s="1">
        <v>0.46147037800000001</v>
      </c>
      <c r="H270">
        <v>4</v>
      </c>
      <c r="I270">
        <v>13</v>
      </c>
      <c r="J270">
        <v>0.308</v>
      </c>
      <c r="K270">
        <v>19</v>
      </c>
      <c r="L270">
        <v>4.75</v>
      </c>
      <c r="M270" s="3">
        <v>1.462</v>
      </c>
      <c r="N270" s="13">
        <v>0.01</v>
      </c>
      <c r="O270" s="13" t="s">
        <v>23</v>
      </c>
      <c r="P270" s="13">
        <v>6.0000000000000001E-3</v>
      </c>
      <c r="Q270" s="35">
        <v>1.3619479999999995E-3</v>
      </c>
      <c r="R270" s="13" t="s">
        <v>23</v>
      </c>
      <c r="S270" s="13">
        <v>0.48799999999999999</v>
      </c>
      <c r="T270" s="13">
        <v>0.107</v>
      </c>
      <c r="U270" s="13" t="s">
        <v>23</v>
      </c>
      <c r="V270" s="13" t="s">
        <v>23</v>
      </c>
      <c r="W270" s="13">
        <v>2.1999999999999999E-2</v>
      </c>
      <c r="X270" s="10">
        <f>(35*S270+14.1*T270+15.1*W270)*P270</f>
        <v>0.1135254</v>
      </c>
      <c r="Y270" s="37">
        <f t="shared" ref="Y270:Y283" si="33">(35*S270+14.1*T270+15.1*W270)*Q270</f>
        <v>2.5769281913199989E-2</v>
      </c>
      <c r="Z270" s="13" t="s">
        <v>186</v>
      </c>
    </row>
    <row r="271" spans="1:26" x14ac:dyDescent="0.2">
      <c r="A271" t="s">
        <v>89</v>
      </c>
      <c r="B271" t="s">
        <v>88</v>
      </c>
      <c r="C271" t="s">
        <v>78</v>
      </c>
      <c r="D271" t="s">
        <v>92</v>
      </c>
      <c r="E271">
        <v>39</v>
      </c>
      <c r="F271">
        <v>8.3000000000000007</v>
      </c>
      <c r="G271" s="1">
        <v>0.90704089499999996</v>
      </c>
      <c r="H271">
        <v>1</v>
      </c>
      <c r="I271">
        <v>10</v>
      </c>
      <c r="J271">
        <v>0.1</v>
      </c>
      <c r="K271">
        <v>1</v>
      </c>
      <c r="L271">
        <v>1</v>
      </c>
      <c r="M271" s="3">
        <v>0.1</v>
      </c>
      <c r="N271" s="13">
        <v>0.01</v>
      </c>
      <c r="O271" s="13" t="s">
        <v>23</v>
      </c>
      <c r="P271" s="13">
        <v>6.0000000000000001E-3</v>
      </c>
      <c r="Q271" s="35">
        <v>1.3619479999999995E-3</v>
      </c>
      <c r="R271" s="13" t="s">
        <v>23</v>
      </c>
      <c r="S271" s="13">
        <v>0.48799999999999999</v>
      </c>
      <c r="T271" s="13">
        <v>0.107</v>
      </c>
      <c r="U271" s="13" t="s">
        <v>23</v>
      </c>
      <c r="V271" s="13" t="s">
        <v>23</v>
      </c>
      <c r="W271" s="13">
        <v>2.1999999999999999E-2</v>
      </c>
      <c r="X271" s="10">
        <f t="shared" ref="X271:X283" si="34">(35*S271+14.1*T271+15.1*W271)*P271</f>
        <v>0.1135254</v>
      </c>
      <c r="Y271" s="37">
        <f t="shared" si="33"/>
        <v>2.5769281913199989E-2</v>
      </c>
      <c r="Z271" s="13" t="s">
        <v>176</v>
      </c>
    </row>
    <row r="272" spans="1:26" x14ac:dyDescent="0.2">
      <c r="A272" t="s">
        <v>89</v>
      </c>
      <c r="B272" t="s">
        <v>88</v>
      </c>
      <c r="C272" t="s">
        <v>78</v>
      </c>
      <c r="D272" t="s">
        <v>92</v>
      </c>
      <c r="E272">
        <v>39</v>
      </c>
      <c r="F272">
        <v>8.3000000000000007</v>
      </c>
      <c r="G272" s="1">
        <v>0.90704089499999996</v>
      </c>
      <c r="H272">
        <v>3</v>
      </c>
      <c r="I272">
        <v>13</v>
      </c>
      <c r="J272">
        <v>0.23100000000000001</v>
      </c>
      <c r="K272">
        <v>33</v>
      </c>
      <c r="L272">
        <v>11</v>
      </c>
      <c r="M272" s="3">
        <v>2.5379999999999998</v>
      </c>
      <c r="N272" s="13">
        <v>0.01</v>
      </c>
      <c r="O272" s="13" t="s">
        <v>23</v>
      </c>
      <c r="P272" s="13">
        <v>6.0000000000000001E-3</v>
      </c>
      <c r="Q272" s="35">
        <v>1.3619479999999995E-3</v>
      </c>
      <c r="R272" s="13" t="s">
        <v>23</v>
      </c>
      <c r="S272" s="13">
        <v>0.48799999999999999</v>
      </c>
      <c r="T272" s="13">
        <v>0.107</v>
      </c>
      <c r="U272" s="13" t="s">
        <v>23</v>
      </c>
      <c r="V272" s="13" t="s">
        <v>23</v>
      </c>
      <c r="W272" s="13">
        <v>2.1999999999999999E-2</v>
      </c>
      <c r="X272" s="10">
        <f t="shared" si="34"/>
        <v>0.1135254</v>
      </c>
      <c r="Y272" s="37">
        <f t="shared" si="33"/>
        <v>2.5769281913199989E-2</v>
      </c>
      <c r="Z272" s="13" t="s">
        <v>186</v>
      </c>
    </row>
    <row r="273" spans="1:26" x14ac:dyDescent="0.2">
      <c r="A273" t="s">
        <v>89</v>
      </c>
      <c r="B273" t="s">
        <v>88</v>
      </c>
      <c r="C273" t="s">
        <v>78</v>
      </c>
      <c r="D273" t="s">
        <v>95</v>
      </c>
      <c r="E273">
        <v>32.5</v>
      </c>
      <c r="F273">
        <v>8.9</v>
      </c>
      <c r="G273" s="1">
        <v>0.77343226300000001</v>
      </c>
      <c r="H273">
        <v>1</v>
      </c>
      <c r="I273">
        <v>23</v>
      </c>
      <c r="J273">
        <v>4.2999999999999997E-2</v>
      </c>
      <c r="K273">
        <v>1</v>
      </c>
      <c r="L273">
        <v>1</v>
      </c>
      <c r="M273" s="3">
        <v>4.2999999999999997E-2</v>
      </c>
      <c r="N273" s="13">
        <v>0.01</v>
      </c>
      <c r="O273" s="13" t="s">
        <v>23</v>
      </c>
      <c r="P273" s="13">
        <v>6.0000000000000001E-3</v>
      </c>
      <c r="Q273" s="35">
        <v>1.3619479999999995E-3</v>
      </c>
      <c r="R273" s="13" t="s">
        <v>23</v>
      </c>
      <c r="S273" s="13">
        <v>0.48799999999999999</v>
      </c>
      <c r="T273" s="13">
        <v>0.107</v>
      </c>
      <c r="U273" s="13" t="s">
        <v>23</v>
      </c>
      <c r="V273" s="13" t="s">
        <v>23</v>
      </c>
      <c r="W273" s="13">
        <v>2.1999999999999999E-2</v>
      </c>
      <c r="X273" s="10">
        <f t="shared" si="34"/>
        <v>0.1135254</v>
      </c>
      <c r="Y273" s="37">
        <f t="shared" si="33"/>
        <v>2.5769281913199989E-2</v>
      </c>
      <c r="Z273" s="13" t="s">
        <v>152</v>
      </c>
    </row>
    <row r="274" spans="1:26" x14ac:dyDescent="0.2">
      <c r="A274" t="s">
        <v>89</v>
      </c>
      <c r="B274" t="s">
        <v>88</v>
      </c>
      <c r="C274" t="s">
        <v>78</v>
      </c>
      <c r="D274" t="s">
        <v>95</v>
      </c>
      <c r="E274">
        <v>32.5</v>
      </c>
      <c r="F274">
        <v>8.9</v>
      </c>
      <c r="G274" s="1">
        <v>0.77343226300000001</v>
      </c>
      <c r="H274">
        <v>12</v>
      </c>
      <c r="I274">
        <v>10</v>
      </c>
      <c r="J274">
        <v>1.2</v>
      </c>
      <c r="K274">
        <v>9</v>
      </c>
      <c r="L274">
        <v>0.75</v>
      </c>
      <c r="M274" s="3">
        <v>0.9</v>
      </c>
      <c r="N274" s="13">
        <v>0.01</v>
      </c>
      <c r="O274" s="13" t="s">
        <v>23</v>
      </c>
      <c r="P274" s="13">
        <v>6.0000000000000001E-3</v>
      </c>
      <c r="Q274" s="35">
        <v>1.3619479999999995E-3</v>
      </c>
      <c r="R274" s="13" t="s">
        <v>23</v>
      </c>
      <c r="S274" s="13">
        <v>0.48799999999999999</v>
      </c>
      <c r="T274" s="13">
        <v>0.107</v>
      </c>
      <c r="U274" s="13" t="s">
        <v>23</v>
      </c>
      <c r="V274" s="13" t="s">
        <v>23</v>
      </c>
      <c r="W274" s="13">
        <v>2.1999999999999999E-2</v>
      </c>
      <c r="X274" s="10">
        <f t="shared" si="34"/>
        <v>0.1135254</v>
      </c>
      <c r="Y274" s="37">
        <f t="shared" si="33"/>
        <v>2.5769281913199989E-2</v>
      </c>
      <c r="Z274" s="13" t="s">
        <v>176</v>
      </c>
    </row>
    <row r="275" spans="1:26" x14ac:dyDescent="0.2">
      <c r="A275" t="s">
        <v>89</v>
      </c>
      <c r="B275" t="s">
        <v>88</v>
      </c>
      <c r="C275" t="s">
        <v>78</v>
      </c>
      <c r="D275" t="s">
        <v>95</v>
      </c>
      <c r="E275">
        <v>32.5</v>
      </c>
      <c r="F275">
        <v>8.9</v>
      </c>
      <c r="G275" s="1">
        <v>0.77343226300000001</v>
      </c>
      <c r="H275">
        <v>9</v>
      </c>
      <c r="I275">
        <v>13</v>
      </c>
      <c r="J275">
        <v>0.69199999999999995</v>
      </c>
      <c r="K275">
        <v>94</v>
      </c>
      <c r="L275">
        <v>10.44</v>
      </c>
      <c r="M275" s="3">
        <v>7.2309999999999999</v>
      </c>
      <c r="N275" s="13">
        <v>0.01</v>
      </c>
      <c r="O275" s="13" t="s">
        <v>23</v>
      </c>
      <c r="P275" s="13">
        <v>6.0000000000000001E-3</v>
      </c>
      <c r="Q275" s="35">
        <v>1.3619479999999995E-3</v>
      </c>
      <c r="R275" s="13" t="s">
        <v>23</v>
      </c>
      <c r="S275" s="13">
        <v>0.48799999999999999</v>
      </c>
      <c r="T275" s="13">
        <v>0.107</v>
      </c>
      <c r="U275" s="13" t="s">
        <v>23</v>
      </c>
      <c r="V275" s="13" t="s">
        <v>23</v>
      </c>
      <c r="W275" s="13">
        <v>2.1999999999999999E-2</v>
      </c>
      <c r="X275" s="10">
        <f t="shared" si="34"/>
        <v>0.1135254</v>
      </c>
      <c r="Y275" s="37">
        <f t="shared" si="33"/>
        <v>2.5769281913199989E-2</v>
      </c>
      <c r="Z275" s="13" t="s">
        <v>186</v>
      </c>
    </row>
    <row r="276" spans="1:26" x14ac:dyDescent="0.2">
      <c r="A276" t="s">
        <v>89</v>
      </c>
      <c r="B276" t="s">
        <v>88</v>
      </c>
      <c r="C276" t="s">
        <v>102</v>
      </c>
      <c r="D276" t="s">
        <v>103</v>
      </c>
      <c r="E276">
        <v>69.5</v>
      </c>
      <c r="F276">
        <v>13.3</v>
      </c>
      <c r="G276" s="1">
        <v>1.5029055069999999</v>
      </c>
      <c r="H276">
        <v>6</v>
      </c>
      <c r="I276">
        <v>13</v>
      </c>
      <c r="J276">
        <v>0.46200000000000002</v>
      </c>
      <c r="K276">
        <v>145</v>
      </c>
      <c r="L276">
        <v>24.17</v>
      </c>
      <c r="M276" s="3">
        <v>11.154</v>
      </c>
      <c r="N276" s="13">
        <v>0.01</v>
      </c>
      <c r="O276" s="13" t="s">
        <v>23</v>
      </c>
      <c r="P276" s="13">
        <v>6.0000000000000001E-3</v>
      </c>
      <c r="Q276" s="35">
        <v>1.3619479999999995E-3</v>
      </c>
      <c r="R276" s="13" t="s">
        <v>23</v>
      </c>
      <c r="S276" s="13">
        <v>0.48799999999999999</v>
      </c>
      <c r="T276" s="13">
        <v>0.107</v>
      </c>
      <c r="U276" s="13" t="s">
        <v>23</v>
      </c>
      <c r="V276" s="13" t="s">
        <v>23</v>
      </c>
      <c r="W276" s="13">
        <v>2.1999999999999999E-2</v>
      </c>
      <c r="X276" s="10">
        <f t="shared" si="34"/>
        <v>0.1135254</v>
      </c>
      <c r="Y276" s="37">
        <f t="shared" si="33"/>
        <v>2.5769281913199989E-2</v>
      </c>
      <c r="Z276" s="13" t="s">
        <v>186</v>
      </c>
    </row>
    <row r="277" spans="1:26" x14ac:dyDescent="0.2">
      <c r="A277" t="s">
        <v>36</v>
      </c>
      <c r="B277" t="s">
        <v>35</v>
      </c>
      <c r="C277" t="s">
        <v>24</v>
      </c>
      <c r="D277" t="s">
        <v>21</v>
      </c>
      <c r="E277">
        <v>1250</v>
      </c>
      <c r="F277">
        <v>19.100000000000001</v>
      </c>
      <c r="G277" s="1">
        <v>18.781880900000001</v>
      </c>
      <c r="H277">
        <v>1</v>
      </c>
      <c r="I277">
        <v>77.3</v>
      </c>
      <c r="J277">
        <v>1.2999999999999999E-2</v>
      </c>
      <c r="K277">
        <v>6</v>
      </c>
      <c r="L277" s="1">
        <v>6</v>
      </c>
      <c r="M277" s="3">
        <v>7.6999999999999999E-2</v>
      </c>
      <c r="N277" s="13">
        <v>5.258</v>
      </c>
      <c r="O277" s="13">
        <v>1.55</v>
      </c>
      <c r="P277" s="13">
        <v>0.71</v>
      </c>
      <c r="Q277" s="35">
        <v>3.32E-2</v>
      </c>
      <c r="R277" s="13">
        <v>0.54</v>
      </c>
      <c r="S277" s="13">
        <v>0.56899999999999995</v>
      </c>
      <c r="T277" s="13">
        <v>5.5E-2</v>
      </c>
      <c r="U277" s="13" t="s">
        <v>23</v>
      </c>
      <c r="V277" s="13" t="s">
        <v>23</v>
      </c>
      <c r="W277" s="13">
        <v>3.0000000000000001E-3</v>
      </c>
      <c r="X277" s="10">
        <f t="shared" si="34"/>
        <v>14.722417999999999</v>
      </c>
      <c r="Y277" s="37">
        <f t="shared" si="33"/>
        <v>0.68842856000000008</v>
      </c>
      <c r="Z277" s="13" t="s">
        <v>180</v>
      </c>
    </row>
    <row r="278" spans="1:26" x14ac:dyDescent="0.2">
      <c r="A278" t="s">
        <v>36</v>
      </c>
      <c r="B278" t="s">
        <v>35</v>
      </c>
      <c r="C278" t="s">
        <v>40</v>
      </c>
      <c r="D278" t="s">
        <v>73</v>
      </c>
      <c r="E278">
        <v>343.5</v>
      </c>
      <c r="F278">
        <v>30.1</v>
      </c>
      <c r="G278" s="1">
        <v>6.0734919850000004</v>
      </c>
      <c r="H278">
        <v>1</v>
      </c>
      <c r="I278">
        <v>77.3</v>
      </c>
      <c r="J278">
        <v>1.2999999999999999E-2</v>
      </c>
      <c r="K278">
        <v>1</v>
      </c>
      <c r="L278">
        <v>1</v>
      </c>
      <c r="M278" s="3">
        <v>1.2999999999999999E-2</v>
      </c>
      <c r="N278" s="13">
        <v>5.258</v>
      </c>
      <c r="O278" s="13">
        <v>1.55</v>
      </c>
      <c r="P278" s="13">
        <v>0.71</v>
      </c>
      <c r="Q278" s="35">
        <v>3.32E-2</v>
      </c>
      <c r="R278" s="13">
        <v>0.54</v>
      </c>
      <c r="S278" s="13">
        <v>0.56899999999999995</v>
      </c>
      <c r="T278" s="13">
        <v>5.5E-2</v>
      </c>
      <c r="U278" s="13" t="s">
        <v>23</v>
      </c>
      <c r="V278" s="13" t="s">
        <v>23</v>
      </c>
      <c r="W278" s="13">
        <v>3.0000000000000001E-3</v>
      </c>
      <c r="X278" s="10">
        <f t="shared" si="34"/>
        <v>14.722417999999999</v>
      </c>
      <c r="Y278" s="37">
        <f t="shared" si="33"/>
        <v>0.68842856000000008</v>
      </c>
      <c r="Z278" s="13" t="s">
        <v>180</v>
      </c>
    </row>
    <row r="279" spans="1:26" x14ac:dyDescent="0.2">
      <c r="A279" t="s">
        <v>36</v>
      </c>
      <c r="B279" t="s">
        <v>35</v>
      </c>
      <c r="C279" t="s">
        <v>40</v>
      </c>
      <c r="D279" t="s">
        <v>76</v>
      </c>
      <c r="E279">
        <v>164</v>
      </c>
      <c r="F279">
        <v>25</v>
      </c>
      <c r="G279" s="1">
        <v>3.1828143249999998</v>
      </c>
      <c r="H279">
        <v>6</v>
      </c>
      <c r="I279">
        <v>77.3</v>
      </c>
      <c r="J279">
        <v>7.8E-2</v>
      </c>
      <c r="K279">
        <v>6</v>
      </c>
      <c r="L279">
        <v>1</v>
      </c>
      <c r="M279" s="3">
        <v>7.8E-2</v>
      </c>
      <c r="N279" s="13">
        <v>5.258</v>
      </c>
      <c r="O279" s="13">
        <v>1.55</v>
      </c>
      <c r="P279" s="13">
        <v>0.71</v>
      </c>
      <c r="Q279" s="35">
        <v>3.32E-2</v>
      </c>
      <c r="R279" s="13">
        <v>0.54</v>
      </c>
      <c r="S279" s="13">
        <v>0.56899999999999995</v>
      </c>
      <c r="T279" s="13">
        <v>5.5E-2</v>
      </c>
      <c r="U279" s="13" t="s">
        <v>23</v>
      </c>
      <c r="V279" s="13" t="s">
        <v>23</v>
      </c>
      <c r="W279" s="13">
        <v>3.0000000000000001E-3</v>
      </c>
      <c r="X279" s="10">
        <f t="shared" si="34"/>
        <v>14.722417999999999</v>
      </c>
      <c r="Y279" s="37">
        <f t="shared" si="33"/>
        <v>0.68842856000000008</v>
      </c>
      <c r="Z279" s="13" t="s">
        <v>180</v>
      </c>
    </row>
    <row r="280" spans="1:26" x14ac:dyDescent="0.2">
      <c r="A280" t="s">
        <v>36</v>
      </c>
      <c r="B280" t="s">
        <v>35</v>
      </c>
      <c r="C280" t="s">
        <v>78</v>
      </c>
      <c r="D280" t="s">
        <v>92</v>
      </c>
      <c r="E280">
        <v>39</v>
      </c>
      <c r="F280">
        <v>8.3000000000000007</v>
      </c>
      <c r="G280" s="1">
        <v>0.90704089499999996</v>
      </c>
      <c r="H280">
        <v>2</v>
      </c>
      <c r="I280">
        <v>77.3</v>
      </c>
      <c r="J280">
        <v>2.5999999999999999E-2</v>
      </c>
      <c r="K280">
        <v>2</v>
      </c>
      <c r="L280">
        <v>1</v>
      </c>
      <c r="M280" s="3">
        <v>2.5999999999999999E-2</v>
      </c>
      <c r="N280" s="13">
        <v>5.258</v>
      </c>
      <c r="O280" s="13">
        <v>1.55</v>
      </c>
      <c r="P280" s="13">
        <v>0.71</v>
      </c>
      <c r="Q280" s="35">
        <v>3.32E-2</v>
      </c>
      <c r="R280" s="13">
        <v>0.54</v>
      </c>
      <c r="S280" s="13">
        <v>0.56899999999999995</v>
      </c>
      <c r="T280" s="13">
        <v>5.5E-2</v>
      </c>
      <c r="U280" s="13" t="s">
        <v>23</v>
      </c>
      <c r="V280" s="13" t="s">
        <v>23</v>
      </c>
      <c r="W280" s="13">
        <v>3.0000000000000001E-3</v>
      </c>
      <c r="X280" s="10">
        <f t="shared" si="34"/>
        <v>14.722417999999999</v>
      </c>
      <c r="Y280" s="37">
        <f t="shared" si="33"/>
        <v>0.68842856000000008</v>
      </c>
      <c r="Z280" s="13" t="s">
        <v>180</v>
      </c>
    </row>
    <row r="281" spans="1:26" x14ac:dyDescent="0.2">
      <c r="A281" t="s">
        <v>36</v>
      </c>
      <c r="B281" t="s">
        <v>35</v>
      </c>
      <c r="C281" t="s">
        <v>99</v>
      </c>
      <c r="D281" t="s">
        <v>100</v>
      </c>
      <c r="E281">
        <v>89.7</v>
      </c>
      <c r="F281">
        <v>20.5</v>
      </c>
      <c r="G281" s="1">
        <v>1.8783555249999999</v>
      </c>
      <c r="H281">
        <v>26</v>
      </c>
      <c r="I281">
        <v>77.3</v>
      </c>
      <c r="J281">
        <v>0.33600000000000002</v>
      </c>
      <c r="K281">
        <v>26</v>
      </c>
      <c r="L281">
        <v>1</v>
      </c>
      <c r="M281" s="3">
        <v>0.33600000000000002</v>
      </c>
      <c r="N281" s="13">
        <v>5.258</v>
      </c>
      <c r="O281" s="13">
        <v>1.55</v>
      </c>
      <c r="P281" s="13">
        <v>0.71</v>
      </c>
      <c r="Q281" s="35">
        <v>3.32E-2</v>
      </c>
      <c r="R281" s="13">
        <v>0.54</v>
      </c>
      <c r="S281" s="13">
        <v>0.56899999999999995</v>
      </c>
      <c r="T281" s="13">
        <v>5.5E-2</v>
      </c>
      <c r="U281" s="13" t="s">
        <v>23</v>
      </c>
      <c r="V281" s="13" t="s">
        <v>23</v>
      </c>
      <c r="W281" s="13">
        <v>3.0000000000000001E-3</v>
      </c>
      <c r="X281" s="10">
        <f t="shared" si="34"/>
        <v>14.722417999999999</v>
      </c>
      <c r="Y281" s="37">
        <f t="shared" si="33"/>
        <v>0.68842856000000008</v>
      </c>
      <c r="Z281" s="13" t="s">
        <v>180</v>
      </c>
    </row>
    <row r="282" spans="1:26" x14ac:dyDescent="0.2">
      <c r="A282" t="s">
        <v>36</v>
      </c>
      <c r="B282" t="s">
        <v>35</v>
      </c>
      <c r="C282" t="s">
        <v>102</v>
      </c>
      <c r="D282" t="s">
        <v>101</v>
      </c>
      <c r="E282">
        <v>54</v>
      </c>
      <c r="F282">
        <v>11.1</v>
      </c>
      <c r="G282" s="1">
        <v>1.205449054</v>
      </c>
      <c r="H282">
        <v>3</v>
      </c>
      <c r="I282">
        <v>77.3</v>
      </c>
      <c r="J282">
        <v>3.9E-2</v>
      </c>
      <c r="K282">
        <v>5</v>
      </c>
      <c r="L282">
        <v>1.67</v>
      </c>
      <c r="M282" s="3">
        <v>6.5000000000000002E-2</v>
      </c>
      <c r="N282" s="13">
        <v>5.258</v>
      </c>
      <c r="O282" s="13">
        <v>1.55</v>
      </c>
      <c r="P282" s="13">
        <v>0.71</v>
      </c>
      <c r="Q282" s="35">
        <v>3.32E-2</v>
      </c>
      <c r="R282" s="13">
        <v>0.54</v>
      </c>
      <c r="S282" s="13">
        <v>0.56899999999999995</v>
      </c>
      <c r="T282" s="13">
        <v>5.5E-2</v>
      </c>
      <c r="U282" s="13" t="s">
        <v>23</v>
      </c>
      <c r="V282" s="13" t="s">
        <v>23</v>
      </c>
      <c r="W282" s="13">
        <v>3.0000000000000001E-3</v>
      </c>
      <c r="X282" s="10">
        <f t="shared" si="34"/>
        <v>14.722417999999999</v>
      </c>
      <c r="Y282" s="37">
        <f t="shared" si="33"/>
        <v>0.68842856000000008</v>
      </c>
      <c r="Z282" s="13" t="s">
        <v>180</v>
      </c>
    </row>
    <row r="283" spans="1:26" x14ac:dyDescent="0.2">
      <c r="A283" t="s">
        <v>36</v>
      </c>
      <c r="B283" t="s">
        <v>35</v>
      </c>
      <c r="C283" t="s">
        <v>102</v>
      </c>
      <c r="D283" t="s">
        <v>103</v>
      </c>
      <c r="E283">
        <v>69.5</v>
      </c>
      <c r="F283">
        <v>13.3</v>
      </c>
      <c r="G283" s="1">
        <v>1.5029055069999999</v>
      </c>
      <c r="H283">
        <v>2</v>
      </c>
      <c r="I283">
        <v>77.3</v>
      </c>
      <c r="J283">
        <v>2.5999999999999999E-2</v>
      </c>
      <c r="K283">
        <v>2</v>
      </c>
      <c r="L283">
        <v>1</v>
      </c>
      <c r="M283" s="3">
        <v>2.5999999999999999E-2</v>
      </c>
      <c r="N283" s="13">
        <v>5.258</v>
      </c>
      <c r="O283" s="13">
        <v>1.55</v>
      </c>
      <c r="P283" s="13">
        <v>0.71</v>
      </c>
      <c r="Q283" s="35">
        <v>3.32E-2</v>
      </c>
      <c r="R283" s="13">
        <v>0.54</v>
      </c>
      <c r="S283" s="13">
        <v>0.56899999999999995</v>
      </c>
      <c r="T283" s="13">
        <v>5.5E-2</v>
      </c>
      <c r="U283" s="13" t="s">
        <v>23</v>
      </c>
      <c r="V283" s="13" t="s">
        <v>23</v>
      </c>
      <c r="W283" s="13">
        <v>3.0000000000000001E-3</v>
      </c>
      <c r="X283" s="10">
        <f t="shared" si="34"/>
        <v>14.722417999999999</v>
      </c>
      <c r="Y283" s="37">
        <f t="shared" si="33"/>
        <v>0.68842856000000008</v>
      </c>
      <c r="Z283" s="13" t="s">
        <v>180</v>
      </c>
    </row>
    <row r="284" spans="1:26" x14ac:dyDescent="0.2">
      <c r="A284" t="s">
        <v>36</v>
      </c>
      <c r="B284" t="s">
        <v>37</v>
      </c>
      <c r="C284" t="s">
        <v>24</v>
      </c>
      <c r="D284" t="s">
        <v>21</v>
      </c>
      <c r="E284">
        <v>1250</v>
      </c>
      <c r="F284">
        <v>19.100000000000001</v>
      </c>
      <c r="G284" s="1">
        <v>18.781880900000001</v>
      </c>
      <c r="H284">
        <v>1</v>
      </c>
      <c r="I284" t="s">
        <v>23</v>
      </c>
      <c r="J284" t="s">
        <v>23</v>
      </c>
      <c r="K284" t="s">
        <v>23</v>
      </c>
      <c r="L284" s="42">
        <v>6</v>
      </c>
      <c r="M284" s="3" t="s">
        <v>23</v>
      </c>
      <c r="N284" s="13">
        <v>3.5</v>
      </c>
      <c r="O284" s="13">
        <v>1.1000000000000001</v>
      </c>
      <c r="P284" s="48">
        <f t="shared" ref="P284:P290" si="35">O284*(1-R284)</f>
        <v>0.40700000000000003</v>
      </c>
      <c r="Q284" s="35">
        <v>1.8499999999999999E-2</v>
      </c>
      <c r="R284" s="13">
        <v>0.63</v>
      </c>
      <c r="S284" s="13">
        <v>0.61799999999999999</v>
      </c>
      <c r="T284" s="13">
        <v>4.5999999999999999E-2</v>
      </c>
      <c r="U284" s="13" t="s">
        <v>23</v>
      </c>
      <c r="V284" s="13">
        <v>0.32100000000000001</v>
      </c>
      <c r="W284" s="13" t="s">
        <v>23</v>
      </c>
      <c r="X284" s="10">
        <f>(35*S284+14.1*T284+15.1*V284)*P284</f>
        <v>11.040159900000001</v>
      </c>
      <c r="Y284" s="37">
        <f t="shared" ref="Y284:Y290" si="36">(35*S284+14.1*T284+15.1*V284)*Q284</f>
        <v>0.5018254499999999</v>
      </c>
      <c r="Z284" s="13" t="s">
        <v>162</v>
      </c>
    </row>
    <row r="285" spans="1:26" x14ac:dyDescent="0.2">
      <c r="A285" t="s">
        <v>36</v>
      </c>
      <c r="B285" t="s">
        <v>37</v>
      </c>
      <c r="C285" t="s">
        <v>40</v>
      </c>
      <c r="D285" t="s">
        <v>38</v>
      </c>
      <c r="E285">
        <v>146</v>
      </c>
      <c r="F285">
        <v>23.6</v>
      </c>
      <c r="G285" s="1">
        <v>2.8752927229999998</v>
      </c>
      <c r="H285">
        <v>5</v>
      </c>
      <c r="I285">
        <v>750</v>
      </c>
      <c r="J285">
        <v>7.0000000000000001E-3</v>
      </c>
      <c r="K285" t="s">
        <v>23</v>
      </c>
      <c r="L285" s="41">
        <v>1</v>
      </c>
      <c r="M285" s="3">
        <v>7.0000000000000001E-3</v>
      </c>
      <c r="N285" s="13">
        <v>3.5</v>
      </c>
      <c r="O285" s="13">
        <v>1.1000000000000001</v>
      </c>
      <c r="P285" s="48">
        <f t="shared" si="35"/>
        <v>0.40700000000000003</v>
      </c>
      <c r="Q285" s="35">
        <v>1.8499999999999999E-2</v>
      </c>
      <c r="R285" s="13">
        <v>0.63</v>
      </c>
      <c r="S285" s="13">
        <v>0.61799999999999999</v>
      </c>
      <c r="T285" s="13">
        <v>4.5999999999999999E-2</v>
      </c>
      <c r="U285" s="13" t="s">
        <v>23</v>
      </c>
      <c r="V285" s="13">
        <v>0.32100000000000001</v>
      </c>
      <c r="W285" s="13" t="s">
        <v>23</v>
      </c>
      <c r="X285" s="10">
        <f t="shared" ref="X285:X290" si="37">(35*S285+14.1*T285+15.1*V285)*P285</f>
        <v>11.040159900000001</v>
      </c>
      <c r="Y285" s="37">
        <f t="shared" si="36"/>
        <v>0.5018254499999999</v>
      </c>
      <c r="Z285" s="13" t="s">
        <v>161</v>
      </c>
    </row>
    <row r="286" spans="1:26" x14ac:dyDescent="0.2">
      <c r="A286" t="s">
        <v>36</v>
      </c>
      <c r="B286" t="s">
        <v>37</v>
      </c>
      <c r="C286" t="s">
        <v>65</v>
      </c>
      <c r="D286" t="s">
        <v>63</v>
      </c>
      <c r="E286">
        <v>200</v>
      </c>
      <c r="F286">
        <v>23.6</v>
      </c>
      <c r="G286" s="1">
        <v>3.785630201</v>
      </c>
      <c r="H286">
        <v>4</v>
      </c>
      <c r="I286">
        <v>750</v>
      </c>
      <c r="J286">
        <v>5.0000000000000001E-3</v>
      </c>
      <c r="K286" t="s">
        <v>23</v>
      </c>
      <c r="L286" s="39">
        <v>1.08160862885714</v>
      </c>
      <c r="M286" s="3">
        <f>L286*J286</f>
        <v>5.4080431442857001E-3</v>
      </c>
      <c r="N286" s="13">
        <v>3.5</v>
      </c>
      <c r="O286" s="13">
        <v>1.1000000000000001</v>
      </c>
      <c r="P286" s="48">
        <f t="shared" si="35"/>
        <v>0.40700000000000003</v>
      </c>
      <c r="Q286" s="35">
        <v>1.8499999999999999E-2</v>
      </c>
      <c r="R286" s="13">
        <v>0.63</v>
      </c>
      <c r="S286" s="13">
        <v>0.61799999999999999</v>
      </c>
      <c r="T286" s="13">
        <v>4.5999999999999999E-2</v>
      </c>
      <c r="U286" s="13" t="s">
        <v>23</v>
      </c>
      <c r="V286" s="13">
        <v>0.32100000000000001</v>
      </c>
      <c r="W286" s="13" t="s">
        <v>23</v>
      </c>
      <c r="X286" s="10">
        <f t="shared" si="37"/>
        <v>11.040159900000001</v>
      </c>
      <c r="Y286" s="37">
        <f t="shared" si="36"/>
        <v>0.5018254499999999</v>
      </c>
      <c r="Z286" s="13" t="s">
        <v>161</v>
      </c>
    </row>
    <row r="287" spans="1:26" x14ac:dyDescent="0.2">
      <c r="A287" t="s">
        <v>36</v>
      </c>
      <c r="B287" t="s">
        <v>37</v>
      </c>
      <c r="C287" t="s">
        <v>40</v>
      </c>
      <c r="D287" t="s">
        <v>66</v>
      </c>
      <c r="E287">
        <v>331</v>
      </c>
      <c r="F287">
        <v>30.7</v>
      </c>
      <c r="G287" s="1">
        <v>5.8798753819999998</v>
      </c>
      <c r="H287">
        <v>11</v>
      </c>
      <c r="I287">
        <v>750</v>
      </c>
      <c r="J287">
        <v>1.4999999999999999E-2</v>
      </c>
      <c r="K287" t="s">
        <v>23</v>
      </c>
      <c r="L287" s="41">
        <v>1</v>
      </c>
      <c r="M287" s="3">
        <v>1.4999999999999999E-2</v>
      </c>
      <c r="N287" s="13">
        <v>3.5</v>
      </c>
      <c r="O287" s="13">
        <v>1.1000000000000001</v>
      </c>
      <c r="P287" s="48">
        <f t="shared" si="35"/>
        <v>0.40700000000000003</v>
      </c>
      <c r="Q287" s="35">
        <v>1.8499999999999999E-2</v>
      </c>
      <c r="R287" s="13">
        <v>0.63</v>
      </c>
      <c r="S287" s="13">
        <v>0.61799999999999999</v>
      </c>
      <c r="T287" s="13">
        <v>4.5999999999999999E-2</v>
      </c>
      <c r="U287" s="13" t="s">
        <v>23</v>
      </c>
      <c r="V287" s="13">
        <v>0.32100000000000001</v>
      </c>
      <c r="W287" s="13" t="s">
        <v>23</v>
      </c>
      <c r="X287" s="10">
        <f t="shared" si="37"/>
        <v>11.040159900000001</v>
      </c>
      <c r="Y287" s="37">
        <f t="shared" si="36"/>
        <v>0.5018254499999999</v>
      </c>
      <c r="Z287" s="13" t="s">
        <v>161</v>
      </c>
    </row>
    <row r="288" spans="1:26" x14ac:dyDescent="0.2">
      <c r="A288" t="s">
        <v>36</v>
      </c>
      <c r="B288" t="s">
        <v>37</v>
      </c>
      <c r="C288" t="s">
        <v>40</v>
      </c>
      <c r="D288" t="s">
        <v>76</v>
      </c>
      <c r="E288">
        <v>164</v>
      </c>
      <c r="F288">
        <v>25</v>
      </c>
      <c r="G288" s="1">
        <v>3.1828143249999998</v>
      </c>
      <c r="H288">
        <v>3</v>
      </c>
      <c r="I288">
        <v>750</v>
      </c>
      <c r="J288">
        <v>4.0000000000000001E-3</v>
      </c>
      <c r="K288" t="s">
        <v>23</v>
      </c>
      <c r="L288" s="41">
        <v>1</v>
      </c>
      <c r="M288" s="3">
        <v>4.0000000000000001E-3</v>
      </c>
      <c r="N288" s="13">
        <v>3.5</v>
      </c>
      <c r="O288" s="13">
        <v>1.1000000000000001</v>
      </c>
      <c r="P288" s="48">
        <f t="shared" si="35"/>
        <v>0.40700000000000003</v>
      </c>
      <c r="Q288" s="35">
        <v>1.8499999999999999E-2</v>
      </c>
      <c r="R288" s="13">
        <v>0.63</v>
      </c>
      <c r="S288" s="13">
        <v>0.61799999999999999</v>
      </c>
      <c r="T288" s="13">
        <v>4.5999999999999999E-2</v>
      </c>
      <c r="U288" s="13" t="s">
        <v>23</v>
      </c>
      <c r="V288" s="13">
        <v>0.32100000000000001</v>
      </c>
      <c r="W288" s="13" t="s">
        <v>23</v>
      </c>
      <c r="X288" s="10">
        <f t="shared" si="37"/>
        <v>11.040159900000001</v>
      </c>
      <c r="Y288" s="37">
        <f t="shared" si="36"/>
        <v>0.5018254499999999</v>
      </c>
      <c r="Z288" s="13" t="s">
        <v>161</v>
      </c>
    </row>
    <row r="289" spans="1:26" x14ac:dyDescent="0.2">
      <c r="A289" t="s">
        <v>36</v>
      </c>
      <c r="B289" t="s">
        <v>37</v>
      </c>
      <c r="C289" t="s">
        <v>65</v>
      </c>
      <c r="D289" t="s">
        <v>96</v>
      </c>
      <c r="E289">
        <v>68.099999999999994</v>
      </c>
      <c r="F289">
        <v>16.600000000000001</v>
      </c>
      <c r="G289" s="1">
        <v>1.4764118180000001</v>
      </c>
      <c r="H289">
        <v>4</v>
      </c>
      <c r="I289">
        <v>750</v>
      </c>
      <c r="J289">
        <v>5.0000000000000001E-3</v>
      </c>
      <c r="K289" t="s">
        <v>23</v>
      </c>
      <c r="L289" t="s">
        <v>23</v>
      </c>
      <c r="M289" s="3" t="s">
        <v>23</v>
      </c>
      <c r="N289" s="13">
        <v>3.5</v>
      </c>
      <c r="O289" s="13">
        <v>1.1000000000000001</v>
      </c>
      <c r="P289" s="48">
        <f t="shared" si="35"/>
        <v>0.40700000000000003</v>
      </c>
      <c r="Q289" s="35">
        <v>1.8499999999999999E-2</v>
      </c>
      <c r="R289" s="13">
        <v>0.63</v>
      </c>
      <c r="S289" s="13">
        <v>0.61799999999999999</v>
      </c>
      <c r="T289" s="13">
        <v>4.5999999999999999E-2</v>
      </c>
      <c r="U289" s="13" t="s">
        <v>23</v>
      </c>
      <c r="V289" s="13">
        <v>0.32100000000000001</v>
      </c>
      <c r="W289" s="13" t="s">
        <v>23</v>
      </c>
      <c r="X289" s="10">
        <f t="shared" si="37"/>
        <v>11.040159900000001</v>
      </c>
      <c r="Y289" s="37">
        <f t="shared" si="36"/>
        <v>0.5018254499999999</v>
      </c>
      <c r="Z289" s="13" t="s">
        <v>161</v>
      </c>
    </row>
    <row r="290" spans="1:26" x14ac:dyDescent="0.2">
      <c r="A290" t="s">
        <v>36</v>
      </c>
      <c r="B290" t="s">
        <v>37</v>
      </c>
      <c r="C290" t="s">
        <v>99</v>
      </c>
      <c r="D290" t="s">
        <v>100</v>
      </c>
      <c r="E290">
        <v>89.7</v>
      </c>
      <c r="F290">
        <v>20.5</v>
      </c>
      <c r="G290" s="1">
        <v>1.8783555249999999</v>
      </c>
      <c r="H290">
        <v>8</v>
      </c>
      <c r="I290">
        <v>750</v>
      </c>
      <c r="J290">
        <v>1.0999999999999999E-2</v>
      </c>
      <c r="K290" t="s">
        <v>23</v>
      </c>
      <c r="L290" s="45">
        <v>1</v>
      </c>
      <c r="M290" s="3">
        <v>1.0999999999999999E-2</v>
      </c>
      <c r="N290" s="13">
        <v>3.5</v>
      </c>
      <c r="O290" s="13">
        <v>1.1000000000000001</v>
      </c>
      <c r="P290" s="48">
        <f t="shared" si="35"/>
        <v>0.40700000000000003</v>
      </c>
      <c r="Q290" s="35">
        <v>1.8499999999999999E-2</v>
      </c>
      <c r="R290" s="13">
        <v>0.63</v>
      </c>
      <c r="S290" s="13">
        <v>0.61799999999999999</v>
      </c>
      <c r="T290" s="13">
        <v>4.5999999999999999E-2</v>
      </c>
      <c r="U290" s="13" t="s">
        <v>23</v>
      </c>
      <c r="V290" s="13">
        <v>0.32100000000000001</v>
      </c>
      <c r="W290" s="13" t="s">
        <v>23</v>
      </c>
      <c r="X290" s="10">
        <f t="shared" si="37"/>
        <v>11.040159900000001</v>
      </c>
      <c r="Y290" s="37">
        <f t="shared" si="36"/>
        <v>0.5018254499999999</v>
      </c>
      <c r="Z290" s="13" t="s">
        <v>161</v>
      </c>
    </row>
    <row r="291" spans="1:26" x14ac:dyDescent="0.2">
      <c r="A291" t="s">
        <v>36</v>
      </c>
      <c r="B291" t="s">
        <v>94</v>
      </c>
      <c r="C291" t="s">
        <v>78</v>
      </c>
      <c r="D291" t="s">
        <v>92</v>
      </c>
      <c r="E291">
        <v>39</v>
      </c>
      <c r="F291">
        <v>8.3000000000000007</v>
      </c>
      <c r="G291" s="1">
        <v>0.90704089499999996</v>
      </c>
      <c r="H291">
        <v>1</v>
      </c>
      <c r="I291">
        <v>32</v>
      </c>
      <c r="J291">
        <v>1</v>
      </c>
      <c r="K291">
        <v>1</v>
      </c>
      <c r="L291">
        <v>1</v>
      </c>
      <c r="M291">
        <v>1</v>
      </c>
      <c r="N291" s="13">
        <v>0.75</v>
      </c>
      <c r="O291" s="13" t="s">
        <v>23</v>
      </c>
      <c r="P291" s="13">
        <v>0.12</v>
      </c>
      <c r="Q291" s="35" t="s">
        <v>23</v>
      </c>
      <c r="R291" s="13">
        <v>0.41</v>
      </c>
      <c r="S291" s="13">
        <v>0.53900000000000003</v>
      </c>
      <c r="T291" s="13">
        <v>7.0999999999999994E-2</v>
      </c>
      <c r="U291" s="13">
        <v>8.4000000000000005E-2</v>
      </c>
      <c r="V291" s="13" t="s">
        <v>23</v>
      </c>
      <c r="W291" s="13" t="s">
        <v>23</v>
      </c>
      <c r="X291" s="10">
        <f>(35*S291+14.1*T291+15.1*U291)*P291</f>
        <v>2.5361400000000001</v>
      </c>
      <c r="Y291" s="35">
        <v>0.41500000000000115</v>
      </c>
      <c r="Z291" s="13" t="s">
        <v>158</v>
      </c>
    </row>
    <row r="292" spans="1:26" x14ac:dyDescent="0.2">
      <c r="A292" t="s">
        <v>36</v>
      </c>
      <c r="B292" t="s">
        <v>94</v>
      </c>
      <c r="C292" t="s">
        <v>65</v>
      </c>
      <c r="D292" t="s">
        <v>96</v>
      </c>
      <c r="E292">
        <v>68.099999999999994</v>
      </c>
      <c r="F292">
        <v>16.600000000000001</v>
      </c>
      <c r="G292" s="1">
        <v>1.4764118180000001</v>
      </c>
      <c r="H292">
        <v>1</v>
      </c>
      <c r="I292">
        <v>30</v>
      </c>
      <c r="J292">
        <v>3.3000000000000002E-2</v>
      </c>
      <c r="K292">
        <v>3</v>
      </c>
      <c r="L292">
        <v>3</v>
      </c>
      <c r="M292">
        <v>0.1</v>
      </c>
      <c r="N292" s="13">
        <v>0.75</v>
      </c>
      <c r="O292" s="13" t="s">
        <v>23</v>
      </c>
      <c r="P292" s="13">
        <v>0.12</v>
      </c>
      <c r="Q292" s="35" t="s">
        <v>23</v>
      </c>
      <c r="R292" s="13">
        <v>0.41</v>
      </c>
      <c r="S292" s="13">
        <v>0.53900000000000003</v>
      </c>
      <c r="T292" s="13">
        <v>7.0999999999999994E-2</v>
      </c>
      <c r="U292" s="13">
        <v>8.4000000000000005E-2</v>
      </c>
      <c r="V292" s="13" t="s">
        <v>23</v>
      </c>
      <c r="W292" s="13" t="s">
        <v>23</v>
      </c>
      <c r="X292" s="10">
        <f>(35*S292+14.1*T292+15.1*U292)*P292</f>
        <v>2.5361400000000001</v>
      </c>
      <c r="Y292" s="35">
        <v>0.41500000000000115</v>
      </c>
      <c r="Z292" s="13" t="s">
        <v>199</v>
      </c>
    </row>
    <row r="293" spans="1:26" x14ac:dyDescent="0.2">
      <c r="A293" t="s">
        <v>36</v>
      </c>
      <c r="B293" t="s">
        <v>94</v>
      </c>
      <c r="C293" t="s">
        <v>65</v>
      </c>
      <c r="D293" t="s">
        <v>96</v>
      </c>
      <c r="E293">
        <v>68.099999999999994</v>
      </c>
      <c r="F293">
        <v>16.600000000000001</v>
      </c>
      <c r="G293" s="1">
        <v>1.4764118180000001</v>
      </c>
      <c r="H293">
        <v>3</v>
      </c>
      <c r="I293">
        <v>32</v>
      </c>
      <c r="J293">
        <v>9.4E-2</v>
      </c>
      <c r="K293">
        <v>6</v>
      </c>
      <c r="L293">
        <v>2</v>
      </c>
      <c r="M293">
        <v>0.188</v>
      </c>
      <c r="N293" s="13">
        <v>0.75</v>
      </c>
      <c r="O293" s="13" t="s">
        <v>23</v>
      </c>
      <c r="P293" s="13">
        <v>0.12</v>
      </c>
      <c r="Q293" s="35" t="s">
        <v>23</v>
      </c>
      <c r="R293" s="13">
        <v>0.41</v>
      </c>
      <c r="S293" s="13">
        <v>0.53900000000000003</v>
      </c>
      <c r="T293" s="13">
        <v>7.0999999999999994E-2</v>
      </c>
      <c r="U293" s="13">
        <v>8.4000000000000005E-2</v>
      </c>
      <c r="V293" s="13" t="s">
        <v>23</v>
      </c>
      <c r="W293" s="13" t="s">
        <v>23</v>
      </c>
      <c r="X293" s="10">
        <f>(35*S293+14.1*T293+15.1*U293)*P293</f>
        <v>2.5361400000000001</v>
      </c>
      <c r="Y293" s="35">
        <v>0.41500000000000115</v>
      </c>
      <c r="Z293" s="13" t="s">
        <v>158</v>
      </c>
    </row>
    <row r="294" spans="1:26" x14ac:dyDescent="0.2">
      <c r="A294" t="s">
        <v>36</v>
      </c>
      <c r="B294" t="s">
        <v>94</v>
      </c>
      <c r="C294" t="s">
        <v>102</v>
      </c>
      <c r="D294" t="s">
        <v>101</v>
      </c>
      <c r="E294">
        <v>54</v>
      </c>
      <c r="F294">
        <v>11.1</v>
      </c>
      <c r="G294" s="1">
        <v>1.205449054</v>
      </c>
      <c r="H294">
        <v>1</v>
      </c>
      <c r="I294">
        <v>32</v>
      </c>
      <c r="J294">
        <v>3.1E-2</v>
      </c>
      <c r="K294">
        <v>1</v>
      </c>
      <c r="L294">
        <v>1</v>
      </c>
      <c r="M294">
        <v>3.1E-2</v>
      </c>
      <c r="N294" s="13">
        <v>0.75</v>
      </c>
      <c r="O294" s="13" t="s">
        <v>23</v>
      </c>
      <c r="P294" s="13">
        <v>0.12</v>
      </c>
      <c r="Q294" s="35" t="s">
        <v>23</v>
      </c>
      <c r="R294" s="13">
        <v>0.41</v>
      </c>
      <c r="S294" s="13">
        <v>0.53900000000000003</v>
      </c>
      <c r="T294" s="13">
        <v>7.0999999999999994E-2</v>
      </c>
      <c r="U294" s="13">
        <v>8.4000000000000005E-2</v>
      </c>
      <c r="V294" s="13" t="s">
        <v>23</v>
      </c>
      <c r="W294" s="13" t="s">
        <v>23</v>
      </c>
      <c r="X294" s="10">
        <f>(35*S294+14.1*T294+15.1*U294)*P294</f>
        <v>2.5361400000000001</v>
      </c>
      <c r="Y294" s="35">
        <v>0.41500000000000115</v>
      </c>
      <c r="Z294" s="13" t="s">
        <v>158</v>
      </c>
    </row>
    <row r="295" spans="1:26" x14ac:dyDescent="0.2">
      <c r="A295" t="s">
        <v>36</v>
      </c>
      <c r="B295" t="s">
        <v>94</v>
      </c>
      <c r="C295" t="s">
        <v>102</v>
      </c>
      <c r="D295" t="s">
        <v>103</v>
      </c>
      <c r="E295">
        <v>69.5</v>
      </c>
      <c r="F295">
        <v>13.3</v>
      </c>
      <c r="G295" s="1">
        <v>1.5029055069999999</v>
      </c>
      <c r="H295">
        <v>9</v>
      </c>
      <c r="I295">
        <v>32</v>
      </c>
      <c r="J295">
        <v>0.28100000000000003</v>
      </c>
      <c r="K295">
        <v>7</v>
      </c>
      <c r="L295">
        <v>1.2</v>
      </c>
      <c r="M295">
        <v>0.33800000000000002</v>
      </c>
      <c r="N295" s="13">
        <v>0.75</v>
      </c>
      <c r="O295" s="13" t="s">
        <v>23</v>
      </c>
      <c r="P295" s="13">
        <v>0.12</v>
      </c>
      <c r="Q295" s="35" t="s">
        <v>23</v>
      </c>
      <c r="R295" s="13">
        <v>0.41</v>
      </c>
      <c r="S295" s="13">
        <v>0.53900000000000003</v>
      </c>
      <c r="T295" s="13">
        <v>7.0999999999999994E-2</v>
      </c>
      <c r="U295" s="13">
        <v>8.4000000000000005E-2</v>
      </c>
      <c r="V295" s="13" t="s">
        <v>23</v>
      </c>
      <c r="W295" s="13" t="s">
        <v>23</v>
      </c>
      <c r="X295" s="10">
        <f>(35*S295+14.1*T295+15.1*U295)*P295</f>
        <v>2.5361400000000001</v>
      </c>
      <c r="Y295" s="35">
        <v>0.41500000000000115</v>
      </c>
      <c r="Z295" s="13" t="s">
        <v>158</v>
      </c>
    </row>
    <row r="296" spans="1:26" x14ac:dyDescent="0.2">
      <c r="A296" t="s">
        <v>72</v>
      </c>
      <c r="B296" t="s">
        <v>71</v>
      </c>
      <c r="C296" t="s">
        <v>40</v>
      </c>
      <c r="D296" t="s">
        <v>66</v>
      </c>
      <c r="E296">
        <v>331</v>
      </c>
      <c r="F296">
        <v>30.7</v>
      </c>
      <c r="G296" s="1">
        <v>5.8798753819999998</v>
      </c>
      <c r="H296">
        <v>3</v>
      </c>
      <c r="I296">
        <v>2.5</v>
      </c>
      <c r="J296">
        <v>1.2</v>
      </c>
      <c r="K296" t="s">
        <v>23</v>
      </c>
      <c r="L296">
        <v>8.5</v>
      </c>
      <c r="M296">
        <v>10.199999999999999</v>
      </c>
      <c r="N296" s="13">
        <v>2.57</v>
      </c>
      <c r="O296" s="13">
        <v>1.97</v>
      </c>
      <c r="P296" s="13">
        <v>0.48</v>
      </c>
      <c r="Q296" s="35" t="s">
        <v>23</v>
      </c>
      <c r="R296" s="13">
        <v>0.76</v>
      </c>
      <c r="S296" s="13">
        <v>1.6E-2</v>
      </c>
      <c r="T296" s="13">
        <v>3.5999999999999997E-2</v>
      </c>
      <c r="U296" s="13" t="s">
        <v>23</v>
      </c>
      <c r="V296" s="13" t="s">
        <v>23</v>
      </c>
      <c r="W296" s="13">
        <v>0.02</v>
      </c>
      <c r="X296" s="10">
        <f>(35*S296+14.1*T296+15.1*W296)*P296</f>
        <v>0.6574080000000001</v>
      </c>
      <c r="Y296" s="35" t="s">
        <v>23</v>
      </c>
      <c r="Z296" s="13" t="s">
        <v>164</v>
      </c>
    </row>
    <row r="297" spans="1:26" x14ac:dyDescent="0.2">
      <c r="A297" t="s">
        <v>72</v>
      </c>
      <c r="B297" t="s">
        <v>71</v>
      </c>
      <c r="C297" t="s">
        <v>78</v>
      </c>
      <c r="D297" t="s">
        <v>95</v>
      </c>
      <c r="E297">
        <v>32.5</v>
      </c>
      <c r="F297">
        <v>8.9</v>
      </c>
      <c r="G297" s="1">
        <v>0.77343226300000001</v>
      </c>
      <c r="H297">
        <v>1</v>
      </c>
      <c r="I297">
        <v>2</v>
      </c>
      <c r="J297">
        <v>0.5</v>
      </c>
      <c r="K297" t="s">
        <v>23</v>
      </c>
      <c r="L297" t="s">
        <v>23</v>
      </c>
      <c r="M297" t="s">
        <v>23</v>
      </c>
      <c r="N297" s="13">
        <v>2.57</v>
      </c>
      <c r="O297" s="13">
        <v>1.97</v>
      </c>
      <c r="P297" s="13">
        <v>0.48</v>
      </c>
      <c r="Q297" s="35" t="s">
        <v>23</v>
      </c>
      <c r="R297" s="13">
        <v>0.76</v>
      </c>
      <c r="S297" s="13">
        <v>1.6E-2</v>
      </c>
      <c r="T297" s="13">
        <v>3.5999999999999997E-2</v>
      </c>
      <c r="U297" s="13" t="s">
        <v>23</v>
      </c>
      <c r="V297" s="13" t="s">
        <v>23</v>
      </c>
      <c r="W297" s="13">
        <v>0.02</v>
      </c>
      <c r="X297" s="10">
        <f>(35*S297+14.1*T297+15.1*W297)*P297</f>
        <v>0.6574080000000001</v>
      </c>
      <c r="Y297" s="35" t="s">
        <v>23</v>
      </c>
    </row>
  </sheetData>
  <sortState xmlns:xlrd2="http://schemas.microsoft.com/office/spreadsheetml/2017/richdata2" ref="A2:Y297">
    <sortCondition ref="B2:B297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21"/>
  <sheetViews>
    <sheetView zoomScale="86" zoomScaleNormal="125" zoomScalePageLayoutView="125" workbookViewId="0">
      <selection activeCell="Q1" sqref="Q1:Y1048576"/>
    </sheetView>
  </sheetViews>
  <sheetFormatPr baseColWidth="10" defaultRowHeight="16" x14ac:dyDescent="0.2"/>
  <cols>
    <col min="1" max="1" width="29.33203125" bestFit="1" customWidth="1"/>
    <col min="2" max="2" width="15.83203125" bestFit="1" customWidth="1"/>
    <col min="3" max="3" width="14" bestFit="1" customWidth="1"/>
    <col min="4" max="4" width="12.1640625" bestFit="1" customWidth="1"/>
    <col min="5" max="5" width="7.1640625" bestFit="1" customWidth="1"/>
    <col min="6" max="6" width="10.1640625" bestFit="1" customWidth="1"/>
    <col min="7" max="7" width="5.83203125" bestFit="1" customWidth="1"/>
    <col min="8" max="8" width="15.6640625" bestFit="1" customWidth="1"/>
    <col min="9" max="9" width="16.33203125" bestFit="1" customWidth="1"/>
    <col min="10" max="10" width="17.83203125" bestFit="1" customWidth="1"/>
    <col min="11" max="11" width="16.6640625" bestFit="1" customWidth="1"/>
    <col min="12" max="12" width="16" bestFit="1" customWidth="1"/>
    <col min="13" max="13" width="16.83203125" bestFit="1" customWidth="1"/>
    <col min="14" max="14" width="19.83203125" bestFit="1" customWidth="1"/>
    <col min="15" max="15" width="20" bestFit="1" customWidth="1"/>
    <col min="16" max="16" width="21.83203125" bestFit="1" customWidth="1"/>
    <col min="17" max="17" width="20.1640625" bestFit="1" customWidth="1"/>
    <col min="18" max="18" width="15.1640625" bestFit="1" customWidth="1"/>
    <col min="19" max="19" width="17.83203125" bestFit="1" customWidth="1"/>
    <col min="20" max="20" width="14.83203125" bestFit="1" customWidth="1"/>
    <col min="21" max="21" width="12.83203125" bestFit="1" customWidth="1"/>
    <col min="22" max="22" width="15.6640625" bestFit="1" customWidth="1"/>
    <col min="23" max="23" width="12.83203125" bestFit="1" customWidth="1"/>
    <col min="24" max="24" width="14.83203125" bestFit="1" customWidth="1"/>
    <col min="25" max="25" width="16.33203125" bestFit="1" customWidth="1"/>
  </cols>
  <sheetData>
    <row r="1" spans="1:25" x14ac:dyDescent="0.2">
      <c r="A1" s="17" t="s">
        <v>106</v>
      </c>
      <c r="B1" s="17" t="s">
        <v>108</v>
      </c>
      <c r="C1" s="17" t="s">
        <v>205</v>
      </c>
      <c r="D1" s="54" t="s">
        <v>206</v>
      </c>
      <c r="E1" s="17" t="s">
        <v>201</v>
      </c>
      <c r="F1" s="17" t="s">
        <v>207</v>
      </c>
      <c r="G1" s="17" t="s">
        <v>208</v>
      </c>
      <c r="H1" s="17" t="s">
        <v>107</v>
      </c>
      <c r="I1" s="17" t="s">
        <v>114</v>
      </c>
      <c r="J1" s="17" t="s">
        <v>125</v>
      </c>
      <c r="K1" s="17" t="s">
        <v>124</v>
      </c>
      <c r="L1" s="17" t="s">
        <v>109</v>
      </c>
      <c r="M1" s="20" t="s">
        <v>112</v>
      </c>
      <c r="N1" s="21" t="s">
        <v>111</v>
      </c>
      <c r="O1" s="21" t="s">
        <v>110</v>
      </c>
      <c r="P1" s="21" t="s">
        <v>113</v>
      </c>
      <c r="Q1" s="21" t="s">
        <v>123</v>
      </c>
      <c r="R1" s="17" t="s">
        <v>122</v>
      </c>
      <c r="S1" s="17" t="s">
        <v>120</v>
      </c>
      <c r="T1" s="17" t="s">
        <v>121</v>
      </c>
      <c r="U1" s="17" t="s">
        <v>117</v>
      </c>
      <c r="V1" s="17" t="s">
        <v>116</v>
      </c>
      <c r="W1" s="17" t="s">
        <v>115</v>
      </c>
      <c r="X1" s="17" t="s">
        <v>119</v>
      </c>
      <c r="Y1" s="17" t="s">
        <v>118</v>
      </c>
    </row>
    <row r="2" spans="1:25" x14ac:dyDescent="0.2">
      <c r="A2" s="15" t="s">
        <v>77</v>
      </c>
      <c r="B2" t="s">
        <v>79</v>
      </c>
      <c r="C2" s="1">
        <v>0.83350000000000002</v>
      </c>
      <c r="D2" s="26">
        <v>0.2225</v>
      </c>
      <c r="E2" s="1">
        <v>0.25420262400000004</v>
      </c>
      <c r="F2" s="1">
        <v>1.3637160000000002E-2</v>
      </c>
      <c r="G2" s="1">
        <f t="shared" ref="G2:G37" si="0">AVERAGE(H2:Y2)</f>
        <v>0.15531780326400002</v>
      </c>
      <c r="H2" s="1" t="s">
        <v>23</v>
      </c>
      <c r="I2" s="1" t="s">
        <v>23</v>
      </c>
      <c r="J2" s="24" t="s">
        <v>23</v>
      </c>
      <c r="K2" s="24" t="s">
        <v>23</v>
      </c>
      <c r="L2" s="24" t="s">
        <v>23</v>
      </c>
      <c r="M2" s="33" t="s">
        <v>23</v>
      </c>
      <c r="N2" s="24" t="s">
        <v>23</v>
      </c>
      <c r="O2" s="24" t="s">
        <v>23</v>
      </c>
      <c r="P2" s="24" t="s">
        <v>23</v>
      </c>
      <c r="Q2" s="24" t="s">
        <v>23</v>
      </c>
      <c r="R2" s="24" t="s">
        <v>23</v>
      </c>
      <c r="S2" s="24" t="s">
        <v>23</v>
      </c>
      <c r="T2" s="24">
        <v>0.15531780326400002</v>
      </c>
      <c r="U2" s="24" t="s">
        <v>23</v>
      </c>
      <c r="V2" s="24" t="s">
        <v>23</v>
      </c>
      <c r="W2" s="24" t="s">
        <v>23</v>
      </c>
      <c r="X2" s="24" t="s">
        <v>23</v>
      </c>
      <c r="Y2" s="24" t="s">
        <v>23</v>
      </c>
    </row>
    <row r="3" spans="1:25" x14ac:dyDescent="0.2">
      <c r="A3" s="15" t="s">
        <v>80</v>
      </c>
      <c r="B3" t="s">
        <v>81</v>
      </c>
      <c r="C3" s="1">
        <v>3.6748333333333334</v>
      </c>
      <c r="D3" s="26">
        <v>1.3133381120000001</v>
      </c>
      <c r="E3" s="1">
        <v>0.50070291000000011</v>
      </c>
      <c r="F3" s="1">
        <v>4.5796094999999998E-3</v>
      </c>
      <c r="G3" s="1">
        <f t="shared" si="0"/>
        <v>1.5739735059991666</v>
      </c>
      <c r="H3" s="1" t="s">
        <v>23</v>
      </c>
      <c r="I3" s="1" t="s">
        <v>23</v>
      </c>
      <c r="J3" s="1" t="s">
        <v>23</v>
      </c>
      <c r="K3" s="1" t="s">
        <v>23</v>
      </c>
      <c r="L3" s="1" t="s">
        <v>23</v>
      </c>
      <c r="M3" s="4" t="s">
        <v>23</v>
      </c>
      <c r="N3" s="1" t="s">
        <v>23</v>
      </c>
      <c r="O3" s="1" t="s">
        <v>23</v>
      </c>
      <c r="P3" s="1" t="s">
        <v>23</v>
      </c>
      <c r="Q3" s="1">
        <v>0.41708552402999999</v>
      </c>
      <c r="R3" s="1">
        <v>0.49068885179999999</v>
      </c>
      <c r="S3" s="1">
        <v>0.72852273405000001</v>
      </c>
      <c r="T3" s="1">
        <v>3.7596112502199999</v>
      </c>
      <c r="U3" s="1" t="s">
        <v>23</v>
      </c>
      <c r="V3" s="1" t="s">
        <v>23</v>
      </c>
      <c r="W3" s="1" t="s">
        <v>23</v>
      </c>
      <c r="X3" s="1">
        <v>1.5541818326400001</v>
      </c>
      <c r="Y3" s="1">
        <v>2.493750843255</v>
      </c>
    </row>
    <row r="4" spans="1:25" x14ac:dyDescent="0.2">
      <c r="A4" s="15" t="s">
        <v>98</v>
      </c>
      <c r="B4" t="s">
        <v>81</v>
      </c>
      <c r="C4" s="1">
        <v>0.53799999999999992</v>
      </c>
      <c r="D4" s="26">
        <v>0.236006356</v>
      </c>
      <c r="E4" s="1">
        <v>1.43779389225</v>
      </c>
      <c r="F4" s="1" t="s">
        <v>23</v>
      </c>
      <c r="G4" s="1">
        <f t="shared" si="0"/>
        <v>0.75619918194075009</v>
      </c>
      <c r="H4" s="1" t="s">
        <v>23</v>
      </c>
      <c r="I4" s="1" t="s">
        <v>23</v>
      </c>
      <c r="J4" s="1" t="s">
        <v>23</v>
      </c>
      <c r="K4" s="1" t="s">
        <v>23</v>
      </c>
      <c r="L4" s="1" t="s">
        <v>23</v>
      </c>
      <c r="M4" s="22" t="s">
        <v>23</v>
      </c>
      <c r="N4" s="1" t="s">
        <v>23</v>
      </c>
      <c r="O4" s="1" t="s">
        <v>23</v>
      </c>
      <c r="P4" s="1" t="s">
        <v>23</v>
      </c>
      <c r="Q4" s="1" t="s">
        <v>23</v>
      </c>
      <c r="R4" s="1" t="s">
        <v>23</v>
      </c>
      <c r="S4" s="1" t="s">
        <v>23</v>
      </c>
      <c r="T4" s="1" t="s">
        <v>23</v>
      </c>
      <c r="U4" s="1" t="s">
        <v>23</v>
      </c>
      <c r="V4" s="1">
        <v>0.96624535986000004</v>
      </c>
      <c r="W4" s="1" t="s">
        <v>23</v>
      </c>
      <c r="X4" s="1">
        <v>0.11345028665625001</v>
      </c>
      <c r="Y4" s="1">
        <v>1.1889018993060001</v>
      </c>
    </row>
    <row r="5" spans="1:25" x14ac:dyDescent="0.2">
      <c r="A5" s="15" t="s">
        <v>39</v>
      </c>
      <c r="B5" t="s">
        <v>41</v>
      </c>
      <c r="C5" s="1">
        <v>1.5349557079419542</v>
      </c>
      <c r="D5" s="26">
        <v>0.78139701900000003</v>
      </c>
      <c r="E5" s="23">
        <v>10.016055</v>
      </c>
      <c r="F5" s="32">
        <v>7.4999999999999997E-2</v>
      </c>
      <c r="G5" s="1">
        <f t="shared" si="0"/>
        <v>11.406376373765275</v>
      </c>
      <c r="H5" s="1" t="s">
        <v>23</v>
      </c>
      <c r="I5" s="1">
        <v>5.2669993575916445</v>
      </c>
      <c r="J5" s="23" t="s">
        <v>23</v>
      </c>
      <c r="K5" s="23" t="s">
        <v>23</v>
      </c>
      <c r="L5" s="23" t="s">
        <v>23</v>
      </c>
      <c r="M5" s="16" t="s">
        <v>23</v>
      </c>
      <c r="N5" s="23">
        <v>19.972013669999999</v>
      </c>
      <c r="O5" s="23">
        <v>31.300171875</v>
      </c>
      <c r="P5" s="23" t="s">
        <v>23</v>
      </c>
      <c r="Q5" s="23" t="s">
        <v>23</v>
      </c>
      <c r="R5" s="23" t="s">
        <v>23</v>
      </c>
      <c r="S5" s="23" t="s">
        <v>23</v>
      </c>
      <c r="T5" s="23" t="s">
        <v>23</v>
      </c>
      <c r="U5" s="23" t="s">
        <v>23</v>
      </c>
      <c r="V5" s="23">
        <v>1.3671915075000001</v>
      </c>
      <c r="W5" s="23" t="s">
        <v>23</v>
      </c>
      <c r="X5" s="23">
        <v>5.2333887374999994</v>
      </c>
      <c r="Y5" s="23">
        <v>5.2984930949999987</v>
      </c>
    </row>
    <row r="6" spans="1:25" ht="15" customHeight="1" x14ac:dyDescent="0.2">
      <c r="A6" s="15" t="s">
        <v>22</v>
      </c>
      <c r="B6" t="s">
        <v>25</v>
      </c>
      <c r="C6" s="1">
        <v>3.5523869047619047E-2</v>
      </c>
      <c r="D6" s="26">
        <v>2.1936210000000001E-2</v>
      </c>
      <c r="E6" s="1">
        <v>5.0789972000000025</v>
      </c>
      <c r="F6" s="1" t="s">
        <v>23</v>
      </c>
      <c r="G6" s="1">
        <f t="shared" si="0"/>
        <v>0.16330780623378754</v>
      </c>
      <c r="H6" s="1">
        <v>8.8035951466666679E-2</v>
      </c>
      <c r="I6" s="1" t="s">
        <v>23</v>
      </c>
      <c r="J6" s="1">
        <v>3.0111197685714288E-3</v>
      </c>
      <c r="K6" s="1">
        <v>5.9678217100000005E-3</v>
      </c>
      <c r="L6" s="1" t="s">
        <v>23</v>
      </c>
      <c r="M6" s="4" t="s">
        <v>23</v>
      </c>
      <c r="N6" s="1">
        <v>0.11262676291</v>
      </c>
      <c r="O6" s="1" t="s">
        <v>23</v>
      </c>
      <c r="P6" s="1">
        <v>0.22093637819999998</v>
      </c>
      <c r="Q6" s="1">
        <v>4.7742573679999999E-3</v>
      </c>
      <c r="R6" s="1">
        <v>1.5236991599999999E-2</v>
      </c>
      <c r="S6" s="1">
        <v>0.29712133619999997</v>
      </c>
      <c r="T6" s="1">
        <v>1.3357762636000001</v>
      </c>
      <c r="U6" s="1">
        <v>1.5812611282666669E-2</v>
      </c>
      <c r="V6" s="1">
        <v>5.0789972000000001E-3</v>
      </c>
      <c r="W6" s="1">
        <v>1.3543992533333332E-2</v>
      </c>
      <c r="X6" s="1" t="s">
        <v>23</v>
      </c>
      <c r="Y6" s="1">
        <v>5.0789972000000001E-3</v>
      </c>
    </row>
    <row r="7" spans="1:25" x14ac:dyDescent="0.2">
      <c r="A7" s="15" t="s">
        <v>82</v>
      </c>
      <c r="B7" t="s">
        <v>25</v>
      </c>
      <c r="C7" s="1">
        <v>6.9999999999999993E-3</v>
      </c>
      <c r="D7" s="26">
        <v>1.414214E-3</v>
      </c>
      <c r="E7" s="23">
        <v>5.3881600000000009</v>
      </c>
      <c r="F7" s="23" t="s">
        <v>23</v>
      </c>
      <c r="G7" s="1">
        <f t="shared" si="0"/>
        <v>3.2328960000000004E-2</v>
      </c>
      <c r="H7" s="1" t="s">
        <v>23</v>
      </c>
      <c r="I7" s="1" t="s">
        <v>23</v>
      </c>
      <c r="J7" s="1" t="s">
        <v>23</v>
      </c>
      <c r="K7" s="1" t="s">
        <v>23</v>
      </c>
      <c r="L7" s="1" t="s">
        <v>23</v>
      </c>
      <c r="M7" s="4" t="s">
        <v>23</v>
      </c>
      <c r="N7" s="1" t="s">
        <v>23</v>
      </c>
      <c r="O7" s="1" t="s">
        <v>23</v>
      </c>
      <c r="P7" s="1" t="s">
        <v>23</v>
      </c>
      <c r="Q7" s="1" t="s">
        <v>23</v>
      </c>
      <c r="R7" s="1" t="s">
        <v>23</v>
      </c>
      <c r="S7" s="1">
        <v>2.6940800000000004E-2</v>
      </c>
      <c r="T7" s="1">
        <v>3.771712E-2</v>
      </c>
      <c r="U7" s="1" t="s">
        <v>23</v>
      </c>
      <c r="V7" s="1" t="s">
        <v>23</v>
      </c>
      <c r="W7" s="1" t="s">
        <v>23</v>
      </c>
      <c r="X7" s="1" t="s">
        <v>23</v>
      </c>
      <c r="Y7" s="1" t="s">
        <v>23</v>
      </c>
    </row>
    <row r="8" spans="1:25" x14ac:dyDescent="0.2">
      <c r="A8" s="15" t="s">
        <v>26</v>
      </c>
      <c r="B8" t="s">
        <v>27</v>
      </c>
      <c r="C8" s="1">
        <v>0.57957142857142863</v>
      </c>
      <c r="D8" s="26">
        <v>0.19303624799999999</v>
      </c>
      <c r="E8" s="1">
        <v>2.0816494999999993</v>
      </c>
      <c r="F8" s="1" t="s">
        <v>23</v>
      </c>
      <c r="G8" s="1">
        <f t="shared" si="0"/>
        <v>1.0363145094166664</v>
      </c>
      <c r="H8" s="1" t="s">
        <v>23</v>
      </c>
      <c r="I8" s="1" t="s">
        <v>23</v>
      </c>
      <c r="J8" s="23" t="s">
        <v>23</v>
      </c>
      <c r="K8" s="23">
        <v>0.41632989999999986</v>
      </c>
      <c r="L8" s="23" t="s">
        <v>23</v>
      </c>
      <c r="M8" s="4" t="s">
        <v>23</v>
      </c>
      <c r="N8" s="23" t="s">
        <v>23</v>
      </c>
      <c r="O8" s="23" t="s">
        <v>23</v>
      </c>
      <c r="P8" s="23" t="s">
        <v>23</v>
      </c>
      <c r="Q8" s="23" t="s">
        <v>23</v>
      </c>
      <c r="R8" s="23" t="s">
        <v>23</v>
      </c>
      <c r="S8" s="23" t="s">
        <v>23</v>
      </c>
      <c r="T8" s="23">
        <v>1.6118905961666661</v>
      </c>
      <c r="U8" s="23" t="s">
        <v>23</v>
      </c>
      <c r="V8" s="23" t="s">
        <v>23</v>
      </c>
      <c r="W8" s="23" t="s">
        <v>23</v>
      </c>
      <c r="X8" s="23">
        <v>1.0408247499999996</v>
      </c>
      <c r="Y8" s="23">
        <v>1.0762127914999997</v>
      </c>
    </row>
    <row r="9" spans="1:25" x14ac:dyDescent="0.2">
      <c r="A9" s="15" t="s">
        <v>83</v>
      </c>
      <c r="B9" t="s">
        <v>84</v>
      </c>
      <c r="C9" s="1">
        <v>0.38283333333333336</v>
      </c>
      <c r="D9" s="26">
        <v>0.20021728499999999</v>
      </c>
      <c r="E9" s="1">
        <v>1.4028768599999999</v>
      </c>
      <c r="F9" s="1" t="s">
        <v>23</v>
      </c>
      <c r="G9" s="1">
        <f t="shared" si="0"/>
        <v>0.76059307092999984</v>
      </c>
      <c r="H9" s="1" t="s">
        <v>23</v>
      </c>
      <c r="I9" s="1" t="s">
        <v>23</v>
      </c>
      <c r="J9" s="1" t="s">
        <v>23</v>
      </c>
      <c r="K9" s="1" t="s">
        <v>23</v>
      </c>
      <c r="L9" s="1" t="s">
        <v>23</v>
      </c>
      <c r="M9" s="4" t="s">
        <v>23</v>
      </c>
      <c r="N9" s="1" t="s">
        <v>23</v>
      </c>
      <c r="O9" s="1" t="s">
        <v>23</v>
      </c>
      <c r="P9" s="1" t="s">
        <v>23</v>
      </c>
      <c r="Q9" s="1" t="s">
        <v>23</v>
      </c>
      <c r="R9" s="1" t="s">
        <v>23</v>
      </c>
      <c r="S9" s="1" t="s">
        <v>23</v>
      </c>
      <c r="T9" s="1">
        <v>1.8938837609999999</v>
      </c>
      <c r="U9" s="1" t="s">
        <v>23</v>
      </c>
      <c r="V9" s="1" t="s">
        <v>23</v>
      </c>
      <c r="W9" s="1" t="s">
        <v>23</v>
      </c>
      <c r="X9" s="1">
        <v>3.9280552079999996E-2</v>
      </c>
      <c r="Y9" s="1">
        <v>0.34861489970999998</v>
      </c>
    </row>
    <row r="10" spans="1:25" x14ac:dyDescent="0.2">
      <c r="A10" s="15" t="s">
        <v>29</v>
      </c>
      <c r="B10" t="s">
        <v>30</v>
      </c>
      <c r="C10" s="1">
        <v>1.7781666666666667</v>
      </c>
      <c r="D10" s="26">
        <v>1.3386835180000001</v>
      </c>
      <c r="E10" s="2">
        <v>3.59</v>
      </c>
      <c r="F10" s="2" t="s">
        <v>23</v>
      </c>
      <c r="G10" s="1">
        <f t="shared" si="0"/>
        <v>4.0857789999999996</v>
      </c>
      <c r="H10" s="1" t="s">
        <v>23</v>
      </c>
      <c r="I10" s="1" t="s">
        <v>23</v>
      </c>
      <c r="J10" s="25">
        <v>6.1030000000000001E-2</v>
      </c>
      <c r="K10" s="25" t="s">
        <v>23</v>
      </c>
      <c r="L10" s="25" t="s">
        <v>23</v>
      </c>
      <c r="M10" s="34" t="s">
        <v>23</v>
      </c>
      <c r="N10" s="25" t="s">
        <v>23</v>
      </c>
      <c r="O10" s="25" t="s">
        <v>23</v>
      </c>
      <c r="P10" s="25" t="s">
        <v>23</v>
      </c>
      <c r="Q10" s="25" t="s">
        <v>23</v>
      </c>
      <c r="R10" s="25" t="s">
        <v>23</v>
      </c>
      <c r="S10" s="25">
        <v>0.22258</v>
      </c>
      <c r="T10" s="25">
        <v>0.22258</v>
      </c>
      <c r="U10" s="25" t="s">
        <v>23</v>
      </c>
      <c r="V10" s="25" t="s">
        <v>23</v>
      </c>
      <c r="W10" s="25" t="s">
        <v>23</v>
      </c>
      <c r="X10" s="25">
        <v>2.0498899999999995</v>
      </c>
      <c r="Y10" s="25">
        <v>17.872814999999996</v>
      </c>
    </row>
    <row r="11" spans="1:25" x14ac:dyDescent="0.2">
      <c r="A11" s="15" t="s">
        <v>67</v>
      </c>
      <c r="B11" t="s">
        <v>68</v>
      </c>
      <c r="C11" s="1">
        <v>0.53380000000000005</v>
      </c>
      <c r="D11" s="26">
        <v>0.27440342600000001</v>
      </c>
      <c r="E11" s="1">
        <v>4.2862848000000007</v>
      </c>
      <c r="F11" s="1" t="s">
        <v>23</v>
      </c>
      <c r="G11" s="1">
        <f t="shared" si="0"/>
        <v>2.1040300512000005</v>
      </c>
      <c r="H11" s="1" t="s">
        <v>23</v>
      </c>
      <c r="I11" s="1" t="s">
        <v>23</v>
      </c>
      <c r="J11" s="1" t="s">
        <v>23</v>
      </c>
      <c r="K11" s="1" t="s">
        <v>23</v>
      </c>
      <c r="L11" s="1" t="s">
        <v>23</v>
      </c>
      <c r="M11" s="4" t="s">
        <v>23</v>
      </c>
      <c r="N11" s="1">
        <v>0.23145937920000004</v>
      </c>
      <c r="O11" s="1" t="s">
        <v>23</v>
      </c>
      <c r="P11" s="1" t="s">
        <v>23</v>
      </c>
      <c r="Q11" s="1" t="s">
        <v>23</v>
      </c>
      <c r="R11" s="1" t="s">
        <v>23</v>
      </c>
      <c r="S11" s="1" t="s">
        <v>23</v>
      </c>
      <c r="T11" s="1">
        <v>4.4405910528000012</v>
      </c>
      <c r="U11" s="1" t="s">
        <v>23</v>
      </c>
      <c r="V11" s="1" t="s">
        <v>23</v>
      </c>
      <c r="W11" s="1" t="s">
        <v>23</v>
      </c>
      <c r="X11" s="1">
        <v>3.0239739264000005</v>
      </c>
      <c r="Y11" s="1">
        <v>0.72009584640000013</v>
      </c>
    </row>
    <row r="12" spans="1:25" x14ac:dyDescent="0.2">
      <c r="A12" s="15" t="s">
        <v>64</v>
      </c>
      <c r="B12" t="s">
        <v>50</v>
      </c>
      <c r="C12" s="1">
        <v>0.87640000000000007</v>
      </c>
      <c r="D12" s="26">
        <v>0.44639719999999999</v>
      </c>
      <c r="E12" s="1">
        <v>0.78525200000000006</v>
      </c>
      <c r="F12" s="1" t="s">
        <v>23</v>
      </c>
      <c r="G12" s="1">
        <f t="shared" si="0"/>
        <v>0.68819485280000003</v>
      </c>
      <c r="H12" s="1" t="s">
        <v>23</v>
      </c>
      <c r="I12" s="1" t="s">
        <v>23</v>
      </c>
      <c r="J12" s="1" t="s">
        <v>23</v>
      </c>
      <c r="K12" s="1" t="s">
        <v>23</v>
      </c>
      <c r="L12" s="1" t="s">
        <v>23</v>
      </c>
      <c r="M12" s="4">
        <v>0.20416552000000002</v>
      </c>
      <c r="N12" s="1" t="s">
        <v>23</v>
      </c>
      <c r="O12" s="1" t="s">
        <v>23</v>
      </c>
      <c r="P12" s="1" t="s">
        <v>23</v>
      </c>
      <c r="Q12" s="1" t="s">
        <v>23</v>
      </c>
      <c r="R12" s="1" t="s">
        <v>23</v>
      </c>
      <c r="S12" s="1">
        <v>0.12956658000000001</v>
      </c>
      <c r="T12" s="1">
        <v>2.0416552000000001</v>
      </c>
      <c r="U12" s="1" t="s">
        <v>23</v>
      </c>
      <c r="V12" s="1" t="s">
        <v>23</v>
      </c>
      <c r="W12" s="1" t="s">
        <v>23</v>
      </c>
      <c r="X12" s="1">
        <v>0.40833104000000003</v>
      </c>
      <c r="Y12" s="1">
        <v>0.65725592399999999</v>
      </c>
    </row>
    <row r="13" spans="1:25" x14ac:dyDescent="0.2">
      <c r="A13" s="15" t="s">
        <v>69</v>
      </c>
      <c r="B13" t="s">
        <v>50</v>
      </c>
      <c r="C13" s="1">
        <v>1.8099999999999998</v>
      </c>
      <c r="D13" s="26">
        <v>1.203990822</v>
      </c>
      <c r="E13" s="1">
        <v>6.4898256000000005</v>
      </c>
      <c r="F13" s="1" t="s">
        <v>23</v>
      </c>
      <c r="G13" s="1">
        <f t="shared" si="0"/>
        <v>6.7176905877333333</v>
      </c>
      <c r="H13" s="1" t="s">
        <v>23</v>
      </c>
      <c r="I13" s="1" t="s">
        <v>23</v>
      </c>
      <c r="J13" s="1" t="s">
        <v>23</v>
      </c>
      <c r="K13" s="1" t="s">
        <v>23</v>
      </c>
      <c r="L13" s="1" t="s">
        <v>23</v>
      </c>
      <c r="M13" s="4" t="s">
        <v>23</v>
      </c>
      <c r="N13" s="1">
        <v>0.21416424480000001</v>
      </c>
      <c r="O13" s="1" t="s">
        <v>23</v>
      </c>
      <c r="P13" s="1" t="s">
        <v>23</v>
      </c>
      <c r="Q13" s="1" t="s">
        <v>23</v>
      </c>
      <c r="R13" s="1" t="s">
        <v>23</v>
      </c>
      <c r="S13" s="1" t="s">
        <v>23</v>
      </c>
      <c r="T13" s="1">
        <v>19.2899249584</v>
      </c>
      <c r="U13" s="1" t="s">
        <v>23</v>
      </c>
      <c r="V13" s="1" t="s">
        <v>23</v>
      </c>
      <c r="W13" s="1" t="s">
        <v>23</v>
      </c>
      <c r="X13" s="1" t="s">
        <v>23</v>
      </c>
      <c r="Y13" s="1">
        <v>0.6489825600000001</v>
      </c>
    </row>
    <row r="14" spans="1:25" x14ac:dyDescent="0.2">
      <c r="A14" s="15" t="s">
        <v>31</v>
      </c>
      <c r="B14" t="s">
        <v>32</v>
      </c>
      <c r="C14" s="1">
        <v>0.1593333333333333</v>
      </c>
      <c r="D14" s="26">
        <v>3.9472203999999997E-2</v>
      </c>
      <c r="E14" s="1">
        <v>5.1789820000000057</v>
      </c>
      <c r="F14" s="1" t="s">
        <v>23</v>
      </c>
      <c r="G14" s="1">
        <f t="shared" si="0"/>
        <v>0.81660373319059809</v>
      </c>
      <c r="H14" s="1">
        <v>3.2355690044999985</v>
      </c>
      <c r="I14" s="1">
        <v>1.2136081153333333</v>
      </c>
      <c r="J14" s="1" t="s">
        <v>23</v>
      </c>
      <c r="K14" s="1" t="s">
        <v>23</v>
      </c>
      <c r="L14" s="1">
        <v>0.4049963923999999</v>
      </c>
      <c r="M14" s="4">
        <v>0.48941379899999987</v>
      </c>
      <c r="N14" s="1">
        <v>0.22010673499999997</v>
      </c>
      <c r="O14" s="1">
        <v>0.54120361899999991</v>
      </c>
      <c r="P14" s="1">
        <v>2.0806560184999996</v>
      </c>
      <c r="Q14" s="1">
        <v>3.6252873999999997E-2</v>
      </c>
      <c r="R14" s="1">
        <v>6.4737274999999997E-2</v>
      </c>
      <c r="S14" s="1" t="s">
        <v>23</v>
      </c>
      <c r="T14" s="1" t="s">
        <v>23</v>
      </c>
      <c r="U14" s="1">
        <v>3.4958128499999998E-2</v>
      </c>
      <c r="V14" s="1" t="s">
        <v>23</v>
      </c>
      <c r="W14" s="1">
        <v>1.5195133187999996</v>
      </c>
      <c r="X14" s="1">
        <v>0.48423481699999971</v>
      </c>
      <c r="Y14" s="1">
        <v>0.29059843444444444</v>
      </c>
    </row>
    <row r="15" spans="1:25" x14ac:dyDescent="0.2">
      <c r="A15" s="15" t="s">
        <v>93</v>
      </c>
      <c r="B15" t="s">
        <v>33</v>
      </c>
      <c r="C15" s="1">
        <v>4.8144999999999998</v>
      </c>
      <c r="D15" s="26">
        <v>3.6444999999999999</v>
      </c>
      <c r="E15" s="1">
        <v>1.1924686</v>
      </c>
      <c r="F15" s="1" t="s">
        <v>23</v>
      </c>
      <c r="G15" s="1">
        <f t="shared" si="0"/>
        <v>5.7411400746999997</v>
      </c>
      <c r="H15" s="1" t="s">
        <v>23</v>
      </c>
      <c r="I15" s="1" t="s">
        <v>23</v>
      </c>
      <c r="J15" s="1" t="s">
        <v>23</v>
      </c>
      <c r="K15" s="1" t="s">
        <v>23</v>
      </c>
      <c r="L15" s="1" t="s">
        <v>23</v>
      </c>
      <c r="M15" s="4" t="s">
        <v>23</v>
      </c>
      <c r="N15" s="1" t="s">
        <v>23</v>
      </c>
      <c r="O15" s="1" t="s">
        <v>23</v>
      </c>
      <c r="P15" s="1" t="s">
        <v>23</v>
      </c>
      <c r="Q15" s="1" t="s">
        <v>23</v>
      </c>
      <c r="R15" s="1" t="s">
        <v>23</v>
      </c>
      <c r="S15" s="1">
        <v>1.395188262</v>
      </c>
      <c r="T15" s="1">
        <v>10.0870918874</v>
      </c>
      <c r="U15" s="1" t="s">
        <v>23</v>
      </c>
      <c r="V15" s="1" t="s">
        <v>23</v>
      </c>
      <c r="W15" s="1" t="s">
        <v>23</v>
      </c>
      <c r="X15" s="1" t="s">
        <v>23</v>
      </c>
      <c r="Y15" s="1" t="s">
        <v>23</v>
      </c>
    </row>
    <row r="16" spans="1:25" x14ac:dyDescent="0.2">
      <c r="A16" s="15" t="s">
        <v>85</v>
      </c>
      <c r="B16" t="s">
        <v>86</v>
      </c>
      <c r="C16" s="1">
        <v>1.6353333333333335</v>
      </c>
      <c r="D16" s="26">
        <v>0.50881048600000001</v>
      </c>
      <c r="E16" s="1">
        <v>5.4475255000000002</v>
      </c>
      <c r="F16" s="1" t="s">
        <v>23</v>
      </c>
      <c r="G16" s="1">
        <f t="shared" si="0"/>
        <v>11.08299062975</v>
      </c>
      <c r="H16" s="1" t="s">
        <v>23</v>
      </c>
      <c r="I16" s="1" t="s">
        <v>23</v>
      </c>
      <c r="J16" s="1" t="s">
        <v>23</v>
      </c>
      <c r="K16" s="1" t="s">
        <v>23</v>
      </c>
      <c r="L16" s="1" t="s">
        <v>23</v>
      </c>
      <c r="M16" s="4" t="s">
        <v>23</v>
      </c>
      <c r="N16" s="1" t="s">
        <v>23</v>
      </c>
      <c r="O16" s="1" t="s">
        <v>23</v>
      </c>
      <c r="P16" s="1" t="s">
        <v>23</v>
      </c>
      <c r="Q16" s="1" t="s">
        <v>23</v>
      </c>
      <c r="R16" s="1" t="s">
        <v>23</v>
      </c>
      <c r="S16" s="1" t="s">
        <v>23</v>
      </c>
      <c r="T16" s="1">
        <v>14.060063315500001</v>
      </c>
      <c r="U16" s="1" t="s">
        <v>23</v>
      </c>
      <c r="V16" s="1" t="s">
        <v>23</v>
      </c>
      <c r="W16" s="1" t="s">
        <v>23</v>
      </c>
      <c r="X16" s="1" t="s">
        <v>23</v>
      </c>
      <c r="Y16" s="1">
        <v>8.1059179439999998</v>
      </c>
    </row>
    <row r="17" spans="1:25" x14ac:dyDescent="0.2">
      <c r="A17" s="15" t="s">
        <v>58</v>
      </c>
      <c r="B17" t="s">
        <v>42</v>
      </c>
      <c r="C17" s="1">
        <v>2.8886666666666669</v>
      </c>
      <c r="D17" s="26">
        <v>2.7556666669999998</v>
      </c>
      <c r="E17" s="1">
        <v>1.124811</v>
      </c>
      <c r="F17" s="1" t="s">
        <v>23</v>
      </c>
      <c r="G17" s="1">
        <f t="shared" si="0"/>
        <v>3.2492040420000006</v>
      </c>
      <c r="H17" s="1" t="s">
        <v>23</v>
      </c>
      <c r="I17" s="1" t="s">
        <v>23</v>
      </c>
      <c r="J17" s="1" t="s">
        <v>23</v>
      </c>
      <c r="K17" s="36">
        <v>9.4484124000000005</v>
      </c>
      <c r="L17" s="1" t="s">
        <v>23</v>
      </c>
      <c r="M17" s="4" t="s">
        <v>23</v>
      </c>
      <c r="N17" s="1" t="s">
        <v>23</v>
      </c>
      <c r="O17" s="1" t="s">
        <v>23</v>
      </c>
      <c r="P17" s="1" t="s">
        <v>23</v>
      </c>
      <c r="Q17" s="1" t="s">
        <v>23</v>
      </c>
      <c r="R17" s="1" t="s">
        <v>23</v>
      </c>
      <c r="S17" s="1">
        <v>0.149599863</v>
      </c>
      <c r="T17" s="1">
        <v>0.149599863</v>
      </c>
      <c r="U17" s="1" t="s">
        <v>23</v>
      </c>
      <c r="V17" s="1" t="s">
        <v>23</v>
      </c>
      <c r="W17" s="1" t="s">
        <v>23</v>
      </c>
      <c r="X17" s="1" t="s">
        <v>23</v>
      </c>
      <c r="Y17" s="1" t="s">
        <v>23</v>
      </c>
    </row>
    <row r="18" spans="1:25" x14ac:dyDescent="0.2">
      <c r="A18" s="15" t="s">
        <v>104</v>
      </c>
      <c r="B18" t="s">
        <v>42</v>
      </c>
      <c r="C18" s="1">
        <v>0.11799999999999999</v>
      </c>
      <c r="D18" s="26" t="s">
        <v>23</v>
      </c>
      <c r="E18" s="1">
        <v>0.47161800000000009</v>
      </c>
      <c r="F18" s="1" t="s">
        <v>23</v>
      </c>
      <c r="G18" s="1">
        <f t="shared" si="0"/>
        <v>5.5650924000000011E-2</v>
      </c>
      <c r="H18" s="1" t="s">
        <v>23</v>
      </c>
      <c r="I18" s="1" t="s">
        <v>23</v>
      </c>
      <c r="J18" s="1" t="s">
        <v>23</v>
      </c>
      <c r="K18" s="1" t="s">
        <v>23</v>
      </c>
      <c r="L18" s="1" t="s">
        <v>23</v>
      </c>
      <c r="M18" s="4" t="s">
        <v>23</v>
      </c>
      <c r="N18" s="1" t="s">
        <v>23</v>
      </c>
      <c r="O18" s="1" t="s">
        <v>23</v>
      </c>
      <c r="P18" s="1" t="s">
        <v>23</v>
      </c>
      <c r="Q18" s="1" t="s">
        <v>23</v>
      </c>
      <c r="R18" s="1" t="s">
        <v>23</v>
      </c>
      <c r="S18" s="1" t="s">
        <v>23</v>
      </c>
      <c r="T18" s="1" t="s">
        <v>23</v>
      </c>
      <c r="U18" s="1" t="s">
        <v>23</v>
      </c>
      <c r="V18" s="1" t="s">
        <v>23</v>
      </c>
      <c r="W18" s="1" t="s">
        <v>23</v>
      </c>
      <c r="X18" s="1" t="s">
        <v>23</v>
      </c>
      <c r="Y18" s="1">
        <v>5.5650924000000011E-2</v>
      </c>
    </row>
    <row r="19" spans="1:25" x14ac:dyDescent="0.2">
      <c r="A19" s="15" t="s">
        <v>70</v>
      </c>
      <c r="B19" t="s">
        <v>54</v>
      </c>
      <c r="C19" s="1">
        <v>3.0489999999999999</v>
      </c>
      <c r="D19" s="26">
        <v>0.94467965099999995</v>
      </c>
      <c r="E19" s="1">
        <v>0.25090519999999999</v>
      </c>
      <c r="F19" s="1" t="s">
        <v>23</v>
      </c>
      <c r="G19" s="1">
        <f t="shared" si="0"/>
        <v>0.54401892727000001</v>
      </c>
      <c r="H19" s="1" t="s">
        <v>23</v>
      </c>
      <c r="I19" s="1" t="s">
        <v>23</v>
      </c>
      <c r="J19" s="1" t="s">
        <v>23</v>
      </c>
      <c r="K19" s="1" t="s">
        <v>23</v>
      </c>
      <c r="L19" s="1" t="s">
        <v>23</v>
      </c>
      <c r="M19" s="4" t="s">
        <v>23</v>
      </c>
      <c r="N19" s="1">
        <v>0.27474119399999997</v>
      </c>
      <c r="O19" s="1" t="s">
        <v>23</v>
      </c>
      <c r="P19" s="1" t="s">
        <v>23</v>
      </c>
      <c r="Q19" s="1">
        <v>0.68472029079999996</v>
      </c>
      <c r="R19" s="1">
        <v>0.16735376840000002</v>
      </c>
      <c r="S19" s="1">
        <v>3.9517569000000002E-2</v>
      </c>
      <c r="T19" s="1">
        <v>0.25333061693333336</v>
      </c>
      <c r="U19" s="1">
        <v>0.1753827348</v>
      </c>
      <c r="V19" s="1" t="s">
        <v>23</v>
      </c>
      <c r="W19" s="1" t="s">
        <v>23</v>
      </c>
      <c r="X19" s="1">
        <v>0.43903391895999999</v>
      </c>
      <c r="Y19" s="1">
        <v>2.3180713252666663</v>
      </c>
    </row>
    <row r="20" spans="1:25" x14ac:dyDescent="0.2">
      <c r="A20" s="15" t="s">
        <v>87</v>
      </c>
      <c r="B20" t="s">
        <v>54</v>
      </c>
      <c r="C20" s="1">
        <v>6.7333333333333342E-2</v>
      </c>
      <c r="D20" s="26">
        <v>3.6269056000000001E-2</v>
      </c>
      <c r="E20" s="1">
        <v>0.1690458</v>
      </c>
      <c r="F20" s="1" t="s">
        <v>23</v>
      </c>
      <c r="G20" s="1">
        <f t="shared" si="0"/>
        <v>1.5805782299999998E-2</v>
      </c>
      <c r="H20" s="1" t="s">
        <v>23</v>
      </c>
      <c r="I20" s="1" t="s">
        <v>23</v>
      </c>
      <c r="J20" s="23" t="s">
        <v>23</v>
      </c>
      <c r="K20" s="23" t="s">
        <v>23</v>
      </c>
      <c r="L20" s="23" t="s">
        <v>23</v>
      </c>
      <c r="M20" s="4" t="s">
        <v>23</v>
      </c>
      <c r="N20" s="23" t="s">
        <v>23</v>
      </c>
      <c r="O20" s="23" t="s">
        <v>23</v>
      </c>
      <c r="P20" s="23" t="s">
        <v>23</v>
      </c>
      <c r="Q20" s="23" t="s">
        <v>23</v>
      </c>
      <c r="R20" s="23" t="s">
        <v>23</v>
      </c>
      <c r="S20" s="23">
        <v>2.3159274599999998E-2</v>
      </c>
      <c r="T20" s="23">
        <v>8.4522899999999995E-3</v>
      </c>
      <c r="U20" s="23" t="s">
        <v>23</v>
      </c>
      <c r="V20" s="23" t="s">
        <v>23</v>
      </c>
      <c r="W20" s="23" t="s">
        <v>23</v>
      </c>
      <c r="X20" s="23" t="s">
        <v>23</v>
      </c>
      <c r="Y20" s="23" t="s">
        <v>23</v>
      </c>
    </row>
    <row r="21" spans="1:25" x14ac:dyDescent="0.2">
      <c r="A21" s="15" t="s">
        <v>53</v>
      </c>
      <c r="B21" t="s">
        <v>54</v>
      </c>
      <c r="C21" s="1">
        <v>4.7353333333333332</v>
      </c>
      <c r="D21" s="26">
        <v>3.8398647430000001</v>
      </c>
      <c r="E21" s="1">
        <v>2.5792000000000006E-2</v>
      </c>
      <c r="F21" s="1" t="s">
        <v>23</v>
      </c>
      <c r="G21" s="1">
        <f t="shared" si="0"/>
        <v>0.18229463200000001</v>
      </c>
      <c r="H21" s="1" t="s">
        <v>23</v>
      </c>
      <c r="I21" s="1" t="s">
        <v>23</v>
      </c>
      <c r="J21" s="1" t="s">
        <v>23</v>
      </c>
      <c r="K21" s="1" t="s">
        <v>23</v>
      </c>
      <c r="L21" s="1" t="s">
        <v>23</v>
      </c>
      <c r="M21" s="4" t="s">
        <v>23</v>
      </c>
      <c r="N21" s="1" t="s">
        <v>23</v>
      </c>
      <c r="O21" s="1" t="s">
        <v>23</v>
      </c>
      <c r="P21" s="1" t="s">
        <v>23</v>
      </c>
      <c r="Q21" s="1">
        <v>4.1396160000000001E-2</v>
      </c>
      <c r="R21" s="1" t="s">
        <v>23</v>
      </c>
      <c r="S21" s="1" t="s">
        <v>23</v>
      </c>
      <c r="T21" s="1">
        <v>2.927392E-3</v>
      </c>
      <c r="U21" s="1" t="s">
        <v>23</v>
      </c>
      <c r="V21" s="1" t="s">
        <v>23</v>
      </c>
      <c r="W21" s="1" t="s">
        <v>23</v>
      </c>
      <c r="X21" s="1">
        <v>0.61400435200000003</v>
      </c>
      <c r="Y21" s="1">
        <v>7.0850624000000001E-2</v>
      </c>
    </row>
    <row r="22" spans="1:25" x14ac:dyDescent="0.2">
      <c r="A22" s="15" t="s">
        <v>34</v>
      </c>
      <c r="B22" t="s">
        <v>28</v>
      </c>
      <c r="C22" s="1">
        <v>3.1827499999999995</v>
      </c>
      <c r="D22" s="26">
        <v>1.9694830699999999</v>
      </c>
      <c r="E22" s="1">
        <v>1.9260873363599995</v>
      </c>
      <c r="F22" s="1" t="s">
        <v>23</v>
      </c>
      <c r="G22" s="1">
        <f t="shared" si="0"/>
        <v>6.1302544697997892</v>
      </c>
      <c r="H22" s="1" t="s">
        <v>23</v>
      </c>
      <c r="I22" s="1" t="s">
        <v>23</v>
      </c>
      <c r="J22" s="1" t="s">
        <v>23</v>
      </c>
      <c r="K22" s="1" t="s">
        <v>23</v>
      </c>
      <c r="L22" s="1" t="s">
        <v>23</v>
      </c>
      <c r="M22" s="4" t="s">
        <v>23</v>
      </c>
      <c r="N22" s="1" t="s">
        <v>23</v>
      </c>
      <c r="O22" s="1" t="s">
        <v>23</v>
      </c>
      <c r="P22" s="1" t="s">
        <v>23</v>
      </c>
      <c r="Q22" s="1" t="s">
        <v>23</v>
      </c>
      <c r="R22" s="1" t="s">
        <v>23</v>
      </c>
      <c r="S22" s="1" t="s">
        <v>23</v>
      </c>
      <c r="T22" s="1" t="s">
        <v>23</v>
      </c>
      <c r="U22" s="1">
        <v>0.16564351092695995</v>
      </c>
      <c r="V22" s="1">
        <v>0.21957395634503996</v>
      </c>
      <c r="W22" s="1" t="s">
        <v>23</v>
      </c>
      <c r="X22" s="1">
        <v>16.046233599215157</v>
      </c>
      <c r="Y22" s="1">
        <v>8.0895668127119986</v>
      </c>
    </row>
    <row r="23" spans="1:25" x14ac:dyDescent="0.2">
      <c r="A23" s="15" t="s">
        <v>105</v>
      </c>
      <c r="B23" t="s">
        <v>28</v>
      </c>
      <c r="C23" s="1">
        <v>1.911</v>
      </c>
      <c r="D23" s="26" t="s">
        <v>23</v>
      </c>
      <c r="E23" s="1">
        <v>1.6260316000000001</v>
      </c>
      <c r="F23" s="1" t="s">
        <v>23</v>
      </c>
      <c r="G23" s="1">
        <f t="shared" si="0"/>
        <v>3.1073463876000003</v>
      </c>
      <c r="H23" s="1" t="s">
        <v>23</v>
      </c>
      <c r="I23" s="1" t="s">
        <v>23</v>
      </c>
      <c r="J23" s="1" t="s">
        <v>23</v>
      </c>
      <c r="K23" s="1" t="s">
        <v>23</v>
      </c>
      <c r="L23" s="1" t="s">
        <v>23</v>
      </c>
      <c r="M23" s="4" t="s">
        <v>23</v>
      </c>
      <c r="N23" s="1" t="s">
        <v>23</v>
      </c>
      <c r="O23" s="1" t="s">
        <v>23</v>
      </c>
      <c r="P23" s="1" t="s">
        <v>23</v>
      </c>
      <c r="Q23" s="1" t="s">
        <v>23</v>
      </c>
      <c r="R23" s="1" t="s">
        <v>23</v>
      </c>
      <c r="S23" s="1" t="s">
        <v>23</v>
      </c>
      <c r="T23" s="1" t="s">
        <v>23</v>
      </c>
      <c r="U23" s="1" t="s">
        <v>23</v>
      </c>
      <c r="V23" s="1" t="s">
        <v>23</v>
      </c>
      <c r="W23" s="1" t="s">
        <v>23</v>
      </c>
      <c r="X23" s="1" t="s">
        <v>23</v>
      </c>
      <c r="Y23" s="1">
        <v>3.1073463876000003</v>
      </c>
    </row>
    <row r="24" spans="1:25" x14ac:dyDescent="0.2">
      <c r="A24" s="15" t="s">
        <v>45</v>
      </c>
      <c r="B24" t="s">
        <v>46</v>
      </c>
      <c r="C24" s="1">
        <v>35.997999999999998</v>
      </c>
      <c r="D24" s="26">
        <v>0.32</v>
      </c>
      <c r="E24" s="1">
        <v>0.1536285</v>
      </c>
      <c r="F24" s="1" t="s">
        <v>23</v>
      </c>
      <c r="G24" s="1">
        <f t="shared" si="0"/>
        <v>5.5303187429999996</v>
      </c>
      <c r="H24" s="1" t="s">
        <v>23</v>
      </c>
      <c r="I24" s="1" t="s">
        <v>23</v>
      </c>
      <c r="J24" s="1">
        <v>5.5303187429999996</v>
      </c>
      <c r="K24" s="1" t="s">
        <v>23</v>
      </c>
      <c r="L24" s="1" t="s">
        <v>23</v>
      </c>
      <c r="M24" s="4" t="s">
        <v>23</v>
      </c>
      <c r="N24" s="1" t="s">
        <v>23</v>
      </c>
      <c r="O24" s="1" t="s">
        <v>23</v>
      </c>
      <c r="P24" s="1" t="s">
        <v>23</v>
      </c>
      <c r="Q24" s="1" t="s">
        <v>23</v>
      </c>
      <c r="R24" s="1" t="s">
        <v>23</v>
      </c>
      <c r="S24" s="1" t="s">
        <v>23</v>
      </c>
      <c r="T24" s="1" t="s">
        <v>23</v>
      </c>
      <c r="U24" s="1" t="s">
        <v>23</v>
      </c>
      <c r="V24" s="1" t="s">
        <v>23</v>
      </c>
      <c r="W24" s="1" t="s">
        <v>23</v>
      </c>
      <c r="X24" s="1" t="s">
        <v>23</v>
      </c>
      <c r="Y24" s="1" t="s">
        <v>23</v>
      </c>
    </row>
    <row r="25" spans="1:25" x14ac:dyDescent="0.2">
      <c r="A25" s="15" t="s">
        <v>59</v>
      </c>
      <c r="B25" t="s">
        <v>46</v>
      </c>
      <c r="C25" s="1">
        <v>3.8130000000000002</v>
      </c>
      <c r="D25" s="26" t="s">
        <v>23</v>
      </c>
      <c r="E25" s="1">
        <v>0.1536285</v>
      </c>
      <c r="F25" s="1" t="s">
        <v>23</v>
      </c>
      <c r="G25" s="1">
        <f t="shared" si="0"/>
        <v>0.58578547050000007</v>
      </c>
      <c r="H25" s="1" t="s">
        <v>23</v>
      </c>
      <c r="I25" s="1" t="s">
        <v>23</v>
      </c>
      <c r="J25" s="1" t="s">
        <v>23</v>
      </c>
      <c r="K25" s="1">
        <v>0.58578547050000007</v>
      </c>
      <c r="L25" s="1" t="s">
        <v>23</v>
      </c>
      <c r="M25" s="19" t="s">
        <v>23</v>
      </c>
      <c r="N25" s="1" t="s">
        <v>23</v>
      </c>
      <c r="O25" s="1" t="s">
        <v>23</v>
      </c>
      <c r="P25" s="1" t="s">
        <v>23</v>
      </c>
      <c r="Q25" s="1" t="s">
        <v>23</v>
      </c>
      <c r="R25" s="1" t="s">
        <v>23</v>
      </c>
      <c r="S25" s="1" t="s">
        <v>23</v>
      </c>
      <c r="T25" s="1" t="s">
        <v>23</v>
      </c>
      <c r="U25" s="1" t="s">
        <v>23</v>
      </c>
      <c r="V25" s="1" t="s">
        <v>23</v>
      </c>
      <c r="W25" s="1" t="s">
        <v>23</v>
      </c>
      <c r="X25" s="1" t="s">
        <v>23</v>
      </c>
      <c r="Y25" s="1" t="s">
        <v>23</v>
      </c>
    </row>
    <row r="26" spans="1:25" x14ac:dyDescent="0.2">
      <c r="A26" s="15" t="s">
        <v>47</v>
      </c>
      <c r="B26" t="s">
        <v>46</v>
      </c>
      <c r="C26" s="1">
        <v>3.5985</v>
      </c>
      <c r="D26" s="26">
        <v>1.1995</v>
      </c>
      <c r="E26" s="1">
        <v>0.1536285</v>
      </c>
      <c r="F26" s="1" t="s">
        <v>23</v>
      </c>
      <c r="G26" s="1">
        <f t="shared" si="0"/>
        <v>0.55283215725000001</v>
      </c>
      <c r="H26" s="1" t="s">
        <v>23</v>
      </c>
      <c r="I26" s="1" t="s">
        <v>23</v>
      </c>
      <c r="J26" s="1">
        <v>0.73710954299999998</v>
      </c>
      <c r="K26" s="1">
        <v>0.36855477149999999</v>
      </c>
      <c r="L26" s="1" t="s">
        <v>23</v>
      </c>
      <c r="M26" s="19" t="s">
        <v>23</v>
      </c>
      <c r="N26" s="1" t="s">
        <v>23</v>
      </c>
      <c r="O26" s="1" t="s">
        <v>23</v>
      </c>
      <c r="P26" s="1" t="s">
        <v>23</v>
      </c>
      <c r="Q26" s="1" t="s">
        <v>23</v>
      </c>
      <c r="R26" s="1" t="s">
        <v>23</v>
      </c>
      <c r="S26" s="1" t="s">
        <v>23</v>
      </c>
      <c r="T26" s="1" t="s">
        <v>23</v>
      </c>
      <c r="U26" s="1" t="s">
        <v>23</v>
      </c>
      <c r="V26" s="1" t="s">
        <v>23</v>
      </c>
      <c r="W26" s="1" t="s">
        <v>23</v>
      </c>
      <c r="X26" s="1" t="s">
        <v>23</v>
      </c>
      <c r="Y26" s="1" t="s">
        <v>23</v>
      </c>
    </row>
    <row r="27" spans="1:25" x14ac:dyDescent="0.2">
      <c r="A27" s="15" t="s">
        <v>48</v>
      </c>
      <c r="B27" t="s">
        <v>49</v>
      </c>
      <c r="C27" s="1">
        <v>1.167076219324201</v>
      </c>
      <c r="D27" s="26">
        <v>0.33695456600000001</v>
      </c>
      <c r="E27" s="1">
        <v>4.2033384000000007</v>
      </c>
      <c r="F27" s="1" t="s">
        <v>23</v>
      </c>
      <c r="G27" s="1">
        <f t="shared" si="0"/>
        <v>4.3252304066698857</v>
      </c>
      <c r="H27" s="1" t="s">
        <v>23</v>
      </c>
      <c r="I27" s="1" t="s">
        <v>23</v>
      </c>
      <c r="J27" s="1">
        <v>6.7673748240000009</v>
      </c>
      <c r="K27" s="1">
        <v>5.6703035016000012</v>
      </c>
      <c r="L27" s="1" t="s">
        <v>23</v>
      </c>
      <c r="M27" s="23">
        <v>3.4719190629590746</v>
      </c>
      <c r="N27" s="1" t="s">
        <v>23</v>
      </c>
      <c r="O27" s="1">
        <v>0.65572079040000009</v>
      </c>
      <c r="P27" s="1" t="s">
        <v>23</v>
      </c>
      <c r="Q27" s="1" t="s">
        <v>23</v>
      </c>
      <c r="R27" s="1" t="s">
        <v>23</v>
      </c>
      <c r="S27" s="1">
        <v>10.855121418000001</v>
      </c>
      <c r="T27" s="1">
        <v>5.1722079012000002</v>
      </c>
      <c r="U27" s="1" t="s">
        <v>23</v>
      </c>
      <c r="V27" s="1" t="s">
        <v>23</v>
      </c>
      <c r="W27" s="1" t="s">
        <v>23</v>
      </c>
      <c r="X27" s="1">
        <v>0.13030349040000003</v>
      </c>
      <c r="Y27" s="1">
        <v>1.8788922648000004</v>
      </c>
    </row>
    <row r="28" spans="1:25" x14ac:dyDescent="0.2">
      <c r="A28" s="15" t="s">
        <v>74</v>
      </c>
      <c r="B28" t="s">
        <v>75</v>
      </c>
      <c r="C28" s="1">
        <v>0.49142857142857149</v>
      </c>
      <c r="D28" s="26">
        <v>0.12904758399999999</v>
      </c>
      <c r="E28" s="1">
        <v>1.8777500000000003</v>
      </c>
      <c r="F28" s="1" t="s">
        <v>23</v>
      </c>
      <c r="G28" s="1">
        <f t="shared" si="0"/>
        <v>1.049850025</v>
      </c>
      <c r="H28" s="1" t="s">
        <v>23</v>
      </c>
      <c r="I28" s="1" t="s">
        <v>23</v>
      </c>
      <c r="J28" s="1" t="s">
        <v>23</v>
      </c>
      <c r="K28" s="1" t="s">
        <v>23</v>
      </c>
      <c r="L28" s="1" t="s">
        <v>23</v>
      </c>
      <c r="M28" s="19" t="s">
        <v>23</v>
      </c>
      <c r="N28" s="1" t="s">
        <v>23</v>
      </c>
      <c r="O28" s="1">
        <v>0.88066475</v>
      </c>
      <c r="P28" s="1" t="s">
        <v>23</v>
      </c>
      <c r="Q28" s="1" t="s">
        <v>23</v>
      </c>
      <c r="R28" s="1" t="s">
        <v>23</v>
      </c>
      <c r="S28" s="1">
        <v>1.1444886249999999</v>
      </c>
      <c r="T28" s="1">
        <v>1.4796670000000001</v>
      </c>
      <c r="U28" s="1" t="s">
        <v>23</v>
      </c>
      <c r="V28" s="1" t="s">
        <v>23</v>
      </c>
      <c r="W28" s="1" t="s">
        <v>23</v>
      </c>
      <c r="X28" s="1">
        <v>1.6787085000000002</v>
      </c>
      <c r="Y28" s="1">
        <v>6.5721250000000009E-2</v>
      </c>
    </row>
    <row r="29" spans="1:25" x14ac:dyDescent="0.2">
      <c r="A29" s="15" t="s">
        <v>60</v>
      </c>
      <c r="B29" t="s">
        <v>52</v>
      </c>
      <c r="C29" s="1">
        <v>4.1273076923076921</v>
      </c>
      <c r="D29" s="26">
        <v>1.409973747</v>
      </c>
      <c r="E29" s="1">
        <v>2.1236599999999998E-2</v>
      </c>
      <c r="F29" s="1" t="s">
        <v>23</v>
      </c>
      <c r="G29" s="1">
        <f t="shared" si="0"/>
        <v>6.924511978999999E-2</v>
      </c>
      <c r="H29" s="1" t="s">
        <v>23</v>
      </c>
      <c r="I29" s="1" t="s">
        <v>23</v>
      </c>
      <c r="J29" s="23" t="s">
        <v>23</v>
      </c>
      <c r="K29" s="23" t="s">
        <v>23</v>
      </c>
      <c r="L29" s="23" t="s">
        <v>23</v>
      </c>
      <c r="M29" s="19" t="s">
        <v>23</v>
      </c>
      <c r="N29" s="23" t="s">
        <v>23</v>
      </c>
      <c r="O29" s="23" t="s">
        <v>23</v>
      </c>
      <c r="P29" s="23" t="s">
        <v>23</v>
      </c>
      <c r="Q29" s="23">
        <v>5.8400650000000002E-3</v>
      </c>
      <c r="R29" s="23" t="s">
        <v>23</v>
      </c>
      <c r="S29" s="23">
        <v>4.6423207599999995E-2</v>
      </c>
      <c r="T29" s="23">
        <v>0.18195518879999997</v>
      </c>
      <c r="U29" s="23" t="s">
        <v>23</v>
      </c>
      <c r="V29" s="23" t="s">
        <v>23</v>
      </c>
      <c r="W29" s="23" t="s">
        <v>23</v>
      </c>
      <c r="X29" s="23">
        <v>6.8488034999999989E-2</v>
      </c>
      <c r="Y29" s="23">
        <v>4.3519102549999994E-2</v>
      </c>
    </row>
    <row r="30" spans="1:25" x14ac:dyDescent="0.2">
      <c r="A30" s="15" t="s">
        <v>55</v>
      </c>
      <c r="B30" t="s">
        <v>56</v>
      </c>
      <c r="C30" s="1">
        <v>0.23799999999999999</v>
      </c>
      <c r="D30" s="26">
        <v>5.6689798999999999E-2</v>
      </c>
      <c r="E30" s="1">
        <v>2.7512089241278357</v>
      </c>
      <c r="F30" s="1" t="s">
        <v>23</v>
      </c>
      <c r="G30" s="36">
        <f t="shared" si="0"/>
        <v>0.66304135071480841</v>
      </c>
      <c r="H30" s="1" t="s">
        <v>23</v>
      </c>
      <c r="I30" s="1" t="s">
        <v>23</v>
      </c>
      <c r="J30" s="1" t="s">
        <v>23</v>
      </c>
      <c r="K30" s="1" t="s">
        <v>23</v>
      </c>
      <c r="L30" s="1" t="s">
        <v>23</v>
      </c>
      <c r="M30" s="19" t="s">
        <v>23</v>
      </c>
      <c r="N30" s="1" t="s">
        <v>23</v>
      </c>
      <c r="O30" s="1" t="s">
        <v>23</v>
      </c>
      <c r="P30" s="1">
        <v>0.98218158591363725</v>
      </c>
      <c r="Q30" s="1">
        <v>0.78684575230056097</v>
      </c>
      <c r="R30" s="1">
        <v>0.68780223103195892</v>
      </c>
      <c r="S30" s="1" t="s">
        <v>23</v>
      </c>
      <c r="T30" s="1" t="s">
        <v>23</v>
      </c>
      <c r="U30" s="1">
        <v>0.19533583361307633</v>
      </c>
      <c r="V30" s="1" t="s">
        <v>23</v>
      </c>
      <c r="W30" s="1" t="s">
        <v>23</v>
      </c>
      <c r="X30" s="1" t="s">
        <v>23</v>
      </c>
      <c r="Y30" s="1" t="s">
        <v>23</v>
      </c>
    </row>
    <row r="31" spans="1:25" x14ac:dyDescent="0.2">
      <c r="A31" s="15" t="s">
        <v>61</v>
      </c>
      <c r="B31" t="s">
        <v>33</v>
      </c>
      <c r="C31" s="1">
        <v>0.40026140132999444</v>
      </c>
      <c r="D31" s="26" t="s">
        <v>23</v>
      </c>
      <c r="E31" s="1">
        <v>4.4800359999999992</v>
      </c>
      <c r="F31" s="1" t="s">
        <v>23</v>
      </c>
      <c r="G31" s="1">
        <f t="shared" si="0"/>
        <v>1.7931854873688227</v>
      </c>
      <c r="H31" s="1" t="s">
        <v>23</v>
      </c>
      <c r="I31" s="1" t="s">
        <v>23</v>
      </c>
      <c r="J31" s="1" t="s">
        <v>23</v>
      </c>
      <c r="K31" s="1" t="s">
        <v>23</v>
      </c>
      <c r="L31" s="1" t="s">
        <v>23</v>
      </c>
      <c r="M31" s="23">
        <v>1.7931854873688227</v>
      </c>
      <c r="N31" s="1" t="s">
        <v>23</v>
      </c>
      <c r="O31" s="1" t="s">
        <v>23</v>
      </c>
      <c r="P31" s="1" t="s">
        <v>23</v>
      </c>
      <c r="Q31" s="1" t="s">
        <v>23</v>
      </c>
      <c r="R31" s="1" t="s">
        <v>23</v>
      </c>
      <c r="S31" s="1" t="s">
        <v>23</v>
      </c>
      <c r="T31" s="1" t="s">
        <v>23</v>
      </c>
      <c r="U31" s="1" t="s">
        <v>23</v>
      </c>
      <c r="V31" s="1" t="s">
        <v>23</v>
      </c>
      <c r="W31" s="1" t="s">
        <v>23</v>
      </c>
      <c r="X31" s="1" t="s">
        <v>23</v>
      </c>
      <c r="Y31" s="1" t="s">
        <v>23</v>
      </c>
    </row>
    <row r="32" spans="1:25" x14ac:dyDescent="0.2">
      <c r="A32" s="15" t="s">
        <v>51</v>
      </c>
      <c r="B32" t="s">
        <v>52</v>
      </c>
      <c r="C32" s="1">
        <v>1.079</v>
      </c>
      <c r="D32" s="26">
        <v>0.468088006</v>
      </c>
      <c r="E32" s="1">
        <v>9.4395961999999987</v>
      </c>
      <c r="F32" s="1" t="s">
        <v>23</v>
      </c>
      <c r="G32" s="1">
        <f t="shared" si="0"/>
        <v>10.948751642474997</v>
      </c>
      <c r="H32" s="1" t="s">
        <v>23</v>
      </c>
      <c r="I32" s="1" t="s">
        <v>23</v>
      </c>
      <c r="J32" s="23">
        <v>3.8796740381999992</v>
      </c>
      <c r="K32" s="23">
        <v>1.8501608551999997</v>
      </c>
      <c r="L32" s="23" t="s">
        <v>23</v>
      </c>
      <c r="M32" s="19" t="s">
        <v>23</v>
      </c>
      <c r="N32" s="23" t="s">
        <v>23</v>
      </c>
      <c r="O32" s="23" t="s">
        <v>23</v>
      </c>
      <c r="P32" s="23" t="s">
        <v>23</v>
      </c>
      <c r="Q32" s="23" t="s">
        <v>23</v>
      </c>
      <c r="R32" s="23" t="s">
        <v>23</v>
      </c>
      <c r="S32" s="23">
        <v>8.0566953566999988</v>
      </c>
      <c r="T32" s="23">
        <v>30.008476319799993</v>
      </c>
      <c r="U32" s="23" t="s">
        <v>23</v>
      </c>
      <c r="V32" s="23" t="s">
        <v>23</v>
      </c>
      <c r="W32" s="23" t="s">
        <v>23</v>
      </c>
      <c r="X32" s="23" t="s">
        <v>23</v>
      </c>
      <c r="Y32" s="23" t="s">
        <v>23</v>
      </c>
    </row>
    <row r="33" spans="1:25" x14ac:dyDescent="0.2">
      <c r="A33" s="15" t="s">
        <v>88</v>
      </c>
      <c r="B33" t="s">
        <v>89</v>
      </c>
      <c r="C33" s="1">
        <v>3.4159999999999999</v>
      </c>
      <c r="D33" s="26">
        <v>1.3884560159999999</v>
      </c>
      <c r="E33" s="1">
        <v>0.1135254</v>
      </c>
      <c r="F33" s="1" t="s">
        <v>23</v>
      </c>
      <c r="G33" s="1">
        <f t="shared" si="0"/>
        <v>0.47282383054999999</v>
      </c>
      <c r="H33" s="1" t="s">
        <v>23</v>
      </c>
      <c r="I33" s="1" t="s">
        <v>23</v>
      </c>
      <c r="J33" s="1" t="s">
        <v>23</v>
      </c>
      <c r="K33" s="1" t="s">
        <v>23</v>
      </c>
      <c r="L33" s="1" t="s">
        <v>23</v>
      </c>
      <c r="M33" s="19" t="s">
        <v>23</v>
      </c>
      <c r="N33" s="1" t="s">
        <v>23</v>
      </c>
      <c r="O33" s="1" t="s">
        <v>23</v>
      </c>
      <c r="P33" s="1" t="s">
        <v>23</v>
      </c>
      <c r="Q33" s="1">
        <v>0.16597413480000001</v>
      </c>
      <c r="R33" s="1" t="s">
        <v>23</v>
      </c>
      <c r="S33" s="1">
        <v>0.14974000260000001</v>
      </c>
      <c r="T33" s="1">
        <v>0.30931887319999996</v>
      </c>
      <c r="U33" s="1" t="s">
        <v>23</v>
      </c>
      <c r="V33" s="1" t="s">
        <v>23</v>
      </c>
      <c r="W33" s="1" t="s">
        <v>23</v>
      </c>
      <c r="X33" s="1" t="s">
        <v>23</v>
      </c>
      <c r="Y33" s="1">
        <v>1.2662623116</v>
      </c>
    </row>
    <row r="34" spans="1:25" x14ac:dyDescent="0.2">
      <c r="A34" s="15" t="s">
        <v>35</v>
      </c>
      <c r="B34" t="s">
        <v>36</v>
      </c>
      <c r="C34" s="1">
        <v>8.8714285714285718E-2</v>
      </c>
      <c r="D34" s="26">
        <v>4.2416144000000003E-2</v>
      </c>
      <c r="E34" s="1">
        <v>14.722418000000001</v>
      </c>
      <c r="F34" s="1">
        <v>2.3683470000000002E-2</v>
      </c>
      <c r="G34" s="1">
        <f t="shared" si="0"/>
        <v>1.3060887968571429</v>
      </c>
      <c r="H34" s="1">
        <v>1.1336261859999999</v>
      </c>
      <c r="I34" s="1" t="s">
        <v>23</v>
      </c>
      <c r="J34" s="23" t="s">
        <v>23</v>
      </c>
      <c r="K34" s="23" t="s">
        <v>23</v>
      </c>
      <c r="L34" s="23" t="s">
        <v>23</v>
      </c>
      <c r="M34" s="19" t="s">
        <v>23</v>
      </c>
      <c r="N34" s="23" t="s">
        <v>23</v>
      </c>
      <c r="O34" s="23">
        <v>0.19139143399999997</v>
      </c>
      <c r="P34" s="23">
        <v>1.1483486039999999</v>
      </c>
      <c r="Q34" s="23" t="s">
        <v>23</v>
      </c>
      <c r="R34" s="23" t="s">
        <v>23</v>
      </c>
      <c r="S34" s="23">
        <v>0.38278286799999994</v>
      </c>
      <c r="T34" s="23" t="s">
        <v>23</v>
      </c>
      <c r="U34" s="23" t="s">
        <v>23</v>
      </c>
      <c r="V34" s="23" t="s">
        <v>23</v>
      </c>
      <c r="W34" s="23">
        <v>4.9467324479999997</v>
      </c>
      <c r="X34" s="23">
        <v>0.95695717000000002</v>
      </c>
      <c r="Y34" s="23">
        <v>0.38278286799999994</v>
      </c>
    </row>
    <row r="35" spans="1:25" x14ac:dyDescent="0.2">
      <c r="A35" s="15" t="s">
        <v>37</v>
      </c>
      <c r="B35" t="s">
        <v>36</v>
      </c>
      <c r="C35" s="1">
        <v>8.4816086288571433E-3</v>
      </c>
      <c r="D35" s="26">
        <v>2.0069689999999999E-3</v>
      </c>
      <c r="E35" s="1">
        <v>11.040159900000003</v>
      </c>
      <c r="F35" s="1" t="s">
        <v>23</v>
      </c>
      <c r="G35" s="1">
        <f t="shared" si="0"/>
        <v>9.3638315471802611E-2</v>
      </c>
      <c r="H35" s="1" t="s">
        <v>23</v>
      </c>
      <c r="I35" s="1">
        <v>7.7281119300000006E-2</v>
      </c>
      <c r="J35" s="1" t="s">
        <v>23</v>
      </c>
      <c r="K35" s="1" t="s">
        <v>23</v>
      </c>
      <c r="L35" s="1" t="s">
        <v>23</v>
      </c>
      <c r="M35" s="23">
        <v>5.9705661059013065E-2</v>
      </c>
      <c r="N35" s="1">
        <v>0.1656023985</v>
      </c>
      <c r="O35" s="1" t="s">
        <v>23</v>
      </c>
      <c r="P35" s="1">
        <v>4.4160639600000003E-2</v>
      </c>
      <c r="Q35" s="1" t="s">
        <v>23</v>
      </c>
      <c r="R35" s="1" t="s">
        <v>23</v>
      </c>
      <c r="S35" s="1" t="s">
        <v>23</v>
      </c>
      <c r="T35" s="1" t="s">
        <v>23</v>
      </c>
      <c r="U35" s="1" t="s">
        <v>23</v>
      </c>
      <c r="V35" s="1" t="s">
        <v>23</v>
      </c>
      <c r="W35" s="1">
        <v>0.1214417589</v>
      </c>
      <c r="X35" s="1" t="s">
        <v>23</v>
      </c>
      <c r="Y35" s="1" t="s">
        <v>23</v>
      </c>
    </row>
    <row r="36" spans="1:25" x14ac:dyDescent="0.2">
      <c r="A36" s="15" t="s">
        <v>94</v>
      </c>
      <c r="B36" t="s">
        <v>36</v>
      </c>
      <c r="C36" s="1">
        <v>0.33140000000000003</v>
      </c>
      <c r="D36" s="26">
        <v>0.174845532</v>
      </c>
      <c r="E36" s="1">
        <v>2.5361400000000001</v>
      </c>
      <c r="F36" s="1">
        <v>1.4772959999999998E-2</v>
      </c>
      <c r="G36" s="1">
        <f t="shared" si="0"/>
        <v>0.95929495500000006</v>
      </c>
      <c r="H36" s="1" t="s">
        <v>23</v>
      </c>
      <c r="I36" s="1" t="s">
        <v>23</v>
      </c>
      <c r="J36" s="1" t="s">
        <v>23</v>
      </c>
      <c r="K36" s="1" t="s">
        <v>23</v>
      </c>
      <c r="L36" s="1" t="s">
        <v>23</v>
      </c>
      <c r="M36" s="19" t="s">
        <v>23</v>
      </c>
      <c r="N36" s="1" t="s">
        <v>23</v>
      </c>
      <c r="O36" s="1" t="s">
        <v>23</v>
      </c>
      <c r="P36" s="1" t="s">
        <v>23</v>
      </c>
      <c r="Q36" s="1" t="s">
        <v>23</v>
      </c>
      <c r="R36" s="1" t="s">
        <v>23</v>
      </c>
      <c r="S36" s="1">
        <v>2.5361400000000001</v>
      </c>
      <c r="T36" s="1" t="s">
        <v>23</v>
      </c>
      <c r="U36" s="1">
        <v>0.36520416000000006</v>
      </c>
      <c r="V36" s="1" t="s">
        <v>23</v>
      </c>
      <c r="W36" s="1" t="s">
        <v>23</v>
      </c>
      <c r="X36" s="1">
        <v>7.8620339999999997E-2</v>
      </c>
      <c r="Y36" s="1">
        <v>0.85721532000000011</v>
      </c>
    </row>
    <row r="37" spans="1:25" x14ac:dyDescent="0.2">
      <c r="A37" s="15" t="s">
        <v>71</v>
      </c>
      <c r="B37" t="s">
        <v>72</v>
      </c>
      <c r="C37" s="1">
        <v>10.199999999999999</v>
      </c>
      <c r="D37" s="26" t="s">
        <v>23</v>
      </c>
      <c r="E37" s="1">
        <v>0.6574080000000001</v>
      </c>
      <c r="F37" s="1" t="s">
        <v>23</v>
      </c>
      <c r="G37" s="1">
        <f t="shared" si="0"/>
        <v>6.7055616000000002</v>
      </c>
      <c r="H37" s="1" t="s">
        <v>23</v>
      </c>
      <c r="I37" s="1" t="s">
        <v>23</v>
      </c>
      <c r="J37" s="23" t="s">
        <v>23</v>
      </c>
      <c r="K37" s="23" t="s">
        <v>23</v>
      </c>
      <c r="L37" s="23" t="s">
        <v>23</v>
      </c>
      <c r="M37" s="19" t="s">
        <v>23</v>
      </c>
      <c r="N37" s="23">
        <v>6.7055616000000002</v>
      </c>
      <c r="O37" s="23" t="s">
        <v>23</v>
      </c>
      <c r="P37" s="23" t="s">
        <v>23</v>
      </c>
      <c r="Q37" s="23" t="s">
        <v>23</v>
      </c>
      <c r="R37" s="23" t="s">
        <v>23</v>
      </c>
      <c r="S37" s="23" t="s">
        <v>23</v>
      </c>
      <c r="T37" s="23" t="s">
        <v>23</v>
      </c>
      <c r="U37" s="23" t="s">
        <v>23</v>
      </c>
      <c r="V37" s="23" t="s">
        <v>23</v>
      </c>
      <c r="W37" s="23" t="s">
        <v>23</v>
      </c>
      <c r="X37" s="23" t="s">
        <v>23</v>
      </c>
      <c r="Y37" s="23" t="s">
        <v>23</v>
      </c>
    </row>
    <row r="38" spans="1:25" x14ac:dyDescent="0.2">
      <c r="A38" s="15"/>
      <c r="G38" s="4"/>
      <c r="H38" s="7"/>
      <c r="I38" s="7"/>
      <c r="J38" s="7"/>
      <c r="K38" s="7"/>
    </row>
    <row r="39" spans="1:25" x14ac:dyDescent="0.2">
      <c r="A39" s="15"/>
    </row>
    <row r="40" spans="1:25" x14ac:dyDescent="0.2">
      <c r="A40" s="15"/>
    </row>
    <row r="41" spans="1:25" x14ac:dyDescent="0.2">
      <c r="A41" s="15"/>
    </row>
    <row r="42" spans="1:25" x14ac:dyDescent="0.2">
      <c r="A42" s="15"/>
    </row>
    <row r="45" spans="1:25" x14ac:dyDescent="0.2">
      <c r="A45" s="15"/>
    </row>
    <row r="46" spans="1:25" x14ac:dyDescent="0.2">
      <c r="A46" s="18"/>
    </row>
    <row r="47" spans="1:25" x14ac:dyDescent="0.2">
      <c r="A47" s="18"/>
    </row>
    <row r="48" spans="1:25" x14ac:dyDescent="0.2">
      <c r="A48" s="5"/>
    </row>
    <row r="49" spans="1:1" x14ac:dyDescent="0.2">
      <c r="A49" s="5"/>
    </row>
    <row r="50" spans="1:1" x14ac:dyDescent="0.2">
      <c r="A50" s="5"/>
    </row>
    <row r="51" spans="1:1" x14ac:dyDescent="0.2">
      <c r="A51" s="5"/>
    </row>
    <row r="52" spans="1:1" x14ac:dyDescent="0.2">
      <c r="A52" s="5"/>
    </row>
    <row r="53" spans="1:1" x14ac:dyDescent="0.2">
      <c r="A53" s="5"/>
    </row>
    <row r="54" spans="1:1" x14ac:dyDescent="0.2">
      <c r="A54" s="5"/>
    </row>
    <row r="55" spans="1:1" x14ac:dyDescent="0.2">
      <c r="A55" s="5"/>
    </row>
    <row r="56" spans="1:1" x14ac:dyDescent="0.2">
      <c r="A56" s="5"/>
    </row>
    <row r="57" spans="1:1" x14ac:dyDescent="0.2">
      <c r="A57" s="5"/>
    </row>
    <row r="58" spans="1:1" x14ac:dyDescent="0.2">
      <c r="A58" s="5"/>
    </row>
    <row r="59" spans="1:1" x14ac:dyDescent="0.2">
      <c r="A59" s="5"/>
    </row>
    <row r="60" spans="1:1" x14ac:dyDescent="0.2">
      <c r="A60" s="5"/>
    </row>
    <row r="61" spans="1:1" x14ac:dyDescent="0.2">
      <c r="A61" s="5"/>
    </row>
    <row r="62" spans="1:1" x14ac:dyDescent="0.2">
      <c r="A62" s="6"/>
    </row>
    <row r="63" spans="1:1" x14ac:dyDescent="0.2">
      <c r="A63" s="6"/>
    </row>
    <row r="64" spans="1:1" x14ac:dyDescent="0.2">
      <c r="A64" s="15"/>
    </row>
    <row r="65" spans="1:1" x14ac:dyDescent="0.2">
      <c r="A65" s="15"/>
    </row>
    <row r="66" spans="1:1" x14ac:dyDescent="0.2">
      <c r="A66" s="15"/>
    </row>
    <row r="67" spans="1:1" x14ac:dyDescent="0.2">
      <c r="A67" s="15"/>
    </row>
    <row r="68" spans="1:1" x14ac:dyDescent="0.2">
      <c r="A68" s="15"/>
    </row>
    <row r="69" spans="1:1" x14ac:dyDescent="0.2">
      <c r="A69" s="15"/>
    </row>
    <row r="70" spans="1:1" x14ac:dyDescent="0.2">
      <c r="A70" s="15"/>
    </row>
    <row r="71" spans="1:1" x14ac:dyDescent="0.2">
      <c r="A71" s="15"/>
    </row>
    <row r="72" spans="1:1" x14ac:dyDescent="0.2">
      <c r="A72" s="15"/>
    </row>
    <row r="73" spans="1:1" x14ac:dyDescent="0.2">
      <c r="A73" s="15"/>
    </row>
    <row r="74" spans="1:1" x14ac:dyDescent="0.2">
      <c r="A74" s="15"/>
    </row>
    <row r="75" spans="1:1" x14ac:dyDescent="0.2">
      <c r="A75" s="15"/>
    </row>
    <row r="76" spans="1:1" x14ac:dyDescent="0.2">
      <c r="A76" s="15"/>
    </row>
    <row r="77" spans="1:1" x14ac:dyDescent="0.2">
      <c r="A77" s="15"/>
    </row>
    <row r="78" spans="1:1" x14ac:dyDescent="0.2">
      <c r="A78" s="15"/>
    </row>
    <row r="79" spans="1:1" x14ac:dyDescent="0.2">
      <c r="A79" s="15"/>
    </row>
    <row r="80" spans="1:1" x14ac:dyDescent="0.2">
      <c r="A80" s="15"/>
    </row>
    <row r="81" spans="1:1" x14ac:dyDescent="0.2">
      <c r="A81" s="15"/>
    </row>
    <row r="82" spans="1:1" x14ac:dyDescent="0.2">
      <c r="A82" s="15"/>
    </row>
    <row r="83" spans="1:1" x14ac:dyDescent="0.2">
      <c r="A83" s="15"/>
    </row>
    <row r="84" spans="1:1" x14ac:dyDescent="0.2">
      <c r="A84" s="15"/>
    </row>
    <row r="85" spans="1:1" x14ac:dyDescent="0.2">
      <c r="A85" s="15"/>
    </row>
    <row r="86" spans="1:1" x14ac:dyDescent="0.2">
      <c r="A86" s="15"/>
    </row>
    <row r="87" spans="1:1" x14ac:dyDescent="0.2">
      <c r="A87" s="15"/>
    </row>
    <row r="88" spans="1:1" x14ac:dyDescent="0.2">
      <c r="A88" s="15"/>
    </row>
    <row r="89" spans="1:1" x14ac:dyDescent="0.2">
      <c r="A89" s="15"/>
    </row>
    <row r="90" spans="1:1" x14ac:dyDescent="0.2">
      <c r="A90" s="15"/>
    </row>
    <row r="91" spans="1:1" x14ac:dyDescent="0.2">
      <c r="A91" s="15"/>
    </row>
    <row r="92" spans="1:1" x14ac:dyDescent="0.2">
      <c r="A92" s="15"/>
    </row>
    <row r="93" spans="1:1" x14ac:dyDescent="0.2">
      <c r="A93" s="15"/>
    </row>
    <row r="94" spans="1:1" x14ac:dyDescent="0.2">
      <c r="A94" s="15"/>
    </row>
    <row r="95" spans="1:1" x14ac:dyDescent="0.2">
      <c r="A95" s="15"/>
    </row>
    <row r="96" spans="1:1" x14ac:dyDescent="0.2">
      <c r="A96" s="15"/>
    </row>
    <row r="97" spans="1:1" x14ac:dyDescent="0.2">
      <c r="A97" s="15"/>
    </row>
    <row r="98" spans="1:1" x14ac:dyDescent="0.2">
      <c r="A98" s="15"/>
    </row>
    <row r="99" spans="1:1" x14ac:dyDescent="0.2">
      <c r="A99" s="15"/>
    </row>
    <row r="100" spans="1:1" x14ac:dyDescent="0.2">
      <c r="A100" s="15"/>
    </row>
    <row r="101" spans="1:1" x14ac:dyDescent="0.2">
      <c r="A101" s="15"/>
    </row>
    <row r="102" spans="1:1" x14ac:dyDescent="0.2">
      <c r="A102" s="15"/>
    </row>
    <row r="103" spans="1:1" x14ac:dyDescent="0.2">
      <c r="A103" s="15"/>
    </row>
    <row r="104" spans="1:1" x14ac:dyDescent="0.2">
      <c r="A104" s="15"/>
    </row>
    <row r="105" spans="1:1" x14ac:dyDescent="0.2">
      <c r="A105" s="15"/>
    </row>
    <row r="106" spans="1:1" x14ac:dyDescent="0.2">
      <c r="A106" s="15"/>
    </row>
    <row r="107" spans="1:1" x14ac:dyDescent="0.2">
      <c r="A107" s="15"/>
    </row>
    <row r="108" spans="1:1" x14ac:dyDescent="0.2">
      <c r="A108" s="15"/>
    </row>
    <row r="109" spans="1:1" x14ac:dyDescent="0.2">
      <c r="A109" s="15"/>
    </row>
    <row r="110" spans="1:1" x14ac:dyDescent="0.2">
      <c r="A110" s="15"/>
    </row>
    <row r="111" spans="1:1" x14ac:dyDescent="0.2">
      <c r="A111" s="15"/>
    </row>
    <row r="112" spans="1:1" x14ac:dyDescent="0.2">
      <c r="A112" s="15"/>
    </row>
    <row r="113" spans="1:1" x14ac:dyDescent="0.2">
      <c r="A113" s="15"/>
    </row>
    <row r="114" spans="1:1" x14ac:dyDescent="0.2">
      <c r="A114" s="15"/>
    </row>
    <row r="115" spans="1:1" x14ac:dyDescent="0.2">
      <c r="A115" s="15"/>
    </row>
    <row r="116" spans="1:1" x14ac:dyDescent="0.2">
      <c r="A116" s="15"/>
    </row>
    <row r="117" spans="1:1" x14ac:dyDescent="0.2">
      <c r="A117" s="15"/>
    </row>
    <row r="118" spans="1:1" x14ac:dyDescent="0.2">
      <c r="A118" s="15"/>
    </row>
    <row r="119" spans="1:1" x14ac:dyDescent="0.2">
      <c r="A119" s="15"/>
    </row>
    <row r="120" spans="1:1" x14ac:dyDescent="0.2">
      <c r="A120" s="15"/>
    </row>
    <row r="121" spans="1:1" x14ac:dyDescent="0.2">
      <c r="A121" s="15"/>
    </row>
  </sheetData>
  <sortState xmlns:xlrd2="http://schemas.microsoft.com/office/spreadsheetml/2017/richdata2" ref="A2:Y121">
    <sortCondition ref="A2:A12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368AC-1597-F040-A617-38C2CF52CB1D}">
  <dimension ref="A1:P20"/>
  <sheetViews>
    <sheetView workbookViewId="0">
      <selection activeCell="F33" sqref="F33"/>
    </sheetView>
  </sheetViews>
  <sheetFormatPr baseColWidth="10" defaultRowHeight="16" x14ac:dyDescent="0.2"/>
  <cols>
    <col min="1" max="1" width="13" bestFit="1" customWidth="1"/>
    <col min="2" max="2" width="19.33203125" bestFit="1" customWidth="1"/>
    <col min="3" max="3" width="19.6640625" bestFit="1" customWidth="1"/>
    <col min="4" max="4" width="9" bestFit="1" customWidth="1"/>
    <col min="5" max="5" width="7.1640625" bestFit="1" customWidth="1"/>
    <col min="6" max="6" width="17.5" bestFit="1" customWidth="1"/>
    <col min="7" max="7" width="7.1640625" bestFit="1" customWidth="1"/>
    <col min="8" max="8" width="16" bestFit="1" customWidth="1"/>
    <col min="9" max="9" width="9.33203125" bestFit="1" customWidth="1"/>
    <col min="10" max="10" width="8.6640625" bestFit="1" customWidth="1"/>
    <col min="12" max="12" width="12.5" bestFit="1" customWidth="1"/>
    <col min="13" max="13" width="10.33203125" bestFit="1" customWidth="1"/>
    <col min="14" max="14" width="11" bestFit="1" customWidth="1"/>
  </cols>
  <sheetData>
    <row r="1" spans="1:16" x14ac:dyDescent="0.2">
      <c r="A1" s="56" t="s">
        <v>218</v>
      </c>
      <c r="B1" s="56" t="s">
        <v>219</v>
      </c>
      <c r="C1" s="56" t="s">
        <v>1</v>
      </c>
      <c r="D1" s="56" t="s">
        <v>220</v>
      </c>
      <c r="E1" s="56" t="s">
        <v>221</v>
      </c>
      <c r="F1" s="56" t="s">
        <v>222</v>
      </c>
      <c r="G1" s="56" t="s">
        <v>223</v>
      </c>
      <c r="H1" s="56" t="s">
        <v>224</v>
      </c>
      <c r="I1" s="56" t="s">
        <v>225</v>
      </c>
      <c r="J1" s="56" t="s">
        <v>226</v>
      </c>
      <c r="K1" s="56" t="s">
        <v>227</v>
      </c>
      <c r="L1" s="56" t="s">
        <v>228</v>
      </c>
      <c r="M1" s="56" t="s">
        <v>229</v>
      </c>
      <c r="N1" s="56" t="s">
        <v>230</v>
      </c>
      <c r="O1" s="56" t="s">
        <v>234</v>
      </c>
      <c r="P1" s="56" t="s">
        <v>201</v>
      </c>
    </row>
    <row r="2" spans="1:16" x14ac:dyDescent="0.2">
      <c r="A2" s="26" t="s">
        <v>40</v>
      </c>
      <c r="B2" s="26" t="s">
        <v>66</v>
      </c>
      <c r="C2" s="26" t="s">
        <v>82</v>
      </c>
      <c r="D2" s="26">
        <v>115</v>
      </c>
      <c r="E2" s="26">
        <v>14.4</v>
      </c>
      <c r="F2" s="26">
        <v>5.89</v>
      </c>
      <c r="G2" s="26">
        <v>8.51</v>
      </c>
      <c r="H2" s="26">
        <v>2.8678699999999999</v>
      </c>
      <c r="I2" s="26">
        <v>7.4</v>
      </c>
      <c r="J2" s="26">
        <v>1.1100000000000001</v>
      </c>
      <c r="K2" s="26">
        <v>0.130434783</v>
      </c>
      <c r="L2" s="26">
        <v>0.19673421199999999</v>
      </c>
      <c r="M2" s="26" t="s">
        <v>23</v>
      </c>
      <c r="N2" s="26">
        <v>24</v>
      </c>
      <c r="O2" s="10">
        <v>5.08</v>
      </c>
      <c r="P2" s="26">
        <v>0.99921251200000005</v>
      </c>
    </row>
    <row r="3" spans="1:16" x14ac:dyDescent="0.2">
      <c r="A3" s="26" t="s">
        <v>40</v>
      </c>
      <c r="B3" s="26" t="s">
        <v>66</v>
      </c>
      <c r="C3" s="26" t="s">
        <v>82</v>
      </c>
      <c r="D3" s="26">
        <v>100</v>
      </c>
      <c r="E3" s="26">
        <v>8.24</v>
      </c>
      <c r="F3" s="26">
        <v>0.4</v>
      </c>
      <c r="G3" s="26">
        <v>7.84</v>
      </c>
      <c r="H3" s="26">
        <v>2.64208</v>
      </c>
      <c r="I3" s="26">
        <v>7.59</v>
      </c>
      <c r="J3" s="26">
        <v>0.25</v>
      </c>
      <c r="K3" s="26">
        <v>3.1887754999999997E-2</v>
      </c>
      <c r="L3" s="26">
        <v>4.8096161999999998E-2</v>
      </c>
      <c r="M3" s="26" t="s">
        <v>23</v>
      </c>
      <c r="N3" s="26">
        <v>17</v>
      </c>
      <c r="O3" s="10">
        <v>5.08</v>
      </c>
      <c r="P3" s="26">
        <v>0.24428026999999999</v>
      </c>
    </row>
    <row r="4" spans="1:16" x14ac:dyDescent="0.2">
      <c r="A4" s="26" t="s">
        <v>40</v>
      </c>
      <c r="B4" s="26" t="s">
        <v>66</v>
      </c>
      <c r="C4" s="26" t="s">
        <v>82</v>
      </c>
      <c r="D4" s="26">
        <v>130</v>
      </c>
      <c r="E4" s="26">
        <v>5.69</v>
      </c>
      <c r="F4" s="26">
        <v>0</v>
      </c>
      <c r="G4" s="26">
        <v>5.69</v>
      </c>
      <c r="H4" s="26">
        <v>1.91753</v>
      </c>
      <c r="I4" s="26">
        <v>4.79</v>
      </c>
      <c r="J4" s="26">
        <v>0.9</v>
      </c>
      <c r="K4" s="26">
        <v>0.158172232</v>
      </c>
      <c r="L4" s="26">
        <v>0.238570486</v>
      </c>
      <c r="M4" s="26" t="s">
        <v>23</v>
      </c>
      <c r="N4" s="26" t="s">
        <v>23</v>
      </c>
      <c r="O4" s="10">
        <v>5.08</v>
      </c>
      <c r="P4" s="26">
        <v>1.2116988289999999</v>
      </c>
    </row>
    <row r="5" spans="1:16" x14ac:dyDescent="0.2">
      <c r="A5" s="26" t="s">
        <v>40</v>
      </c>
      <c r="B5" s="26" t="s">
        <v>66</v>
      </c>
      <c r="C5" s="26" t="s">
        <v>82</v>
      </c>
      <c r="D5" s="26">
        <v>120</v>
      </c>
      <c r="E5" s="26">
        <v>5.43</v>
      </c>
      <c r="F5" s="26">
        <v>0</v>
      </c>
      <c r="G5" s="26">
        <v>5.43</v>
      </c>
      <c r="H5" s="26">
        <v>1.8299099999999999</v>
      </c>
      <c r="I5" s="26">
        <v>5.17</v>
      </c>
      <c r="J5" s="26">
        <v>0.26</v>
      </c>
      <c r="K5" s="26">
        <v>4.7882135999999999E-2</v>
      </c>
      <c r="L5" s="26">
        <v>7.2220416999999995E-2</v>
      </c>
      <c r="M5" s="26" t="s">
        <v>23</v>
      </c>
      <c r="N5" s="26" t="s">
        <v>23</v>
      </c>
      <c r="O5" s="10">
        <v>5.08</v>
      </c>
      <c r="P5" s="26">
        <v>0.36680729400000001</v>
      </c>
    </row>
    <row r="6" spans="1:16" x14ac:dyDescent="0.2">
      <c r="A6" s="26" t="s">
        <v>40</v>
      </c>
      <c r="B6" s="26" t="s">
        <v>66</v>
      </c>
      <c r="C6" s="26" t="s">
        <v>82</v>
      </c>
      <c r="D6" s="26">
        <v>105</v>
      </c>
      <c r="E6" s="26">
        <v>6.21</v>
      </c>
      <c r="F6" s="26">
        <v>0</v>
      </c>
      <c r="G6" s="26">
        <v>6.21</v>
      </c>
      <c r="H6" s="26">
        <v>2.0927699999999998</v>
      </c>
      <c r="I6" s="26">
        <v>4.74</v>
      </c>
      <c r="J6" s="26">
        <v>1.47</v>
      </c>
      <c r="K6" s="26">
        <v>0.23671497599999999</v>
      </c>
      <c r="L6" s="26">
        <v>0.35703616300000002</v>
      </c>
      <c r="M6" s="26" t="s">
        <v>23</v>
      </c>
      <c r="N6" s="26">
        <v>31</v>
      </c>
      <c r="O6" s="10">
        <v>5.08</v>
      </c>
      <c r="P6" s="26">
        <v>1.8133856699999999</v>
      </c>
    </row>
    <row r="7" spans="1:16" x14ac:dyDescent="0.2">
      <c r="A7" s="26" t="s">
        <v>40</v>
      </c>
      <c r="B7" s="26" t="s">
        <v>231</v>
      </c>
      <c r="C7" s="26" t="s">
        <v>31</v>
      </c>
      <c r="D7" s="26">
        <v>60</v>
      </c>
      <c r="E7" s="26">
        <v>71.7</v>
      </c>
      <c r="F7" s="26">
        <v>48.98</v>
      </c>
      <c r="G7" s="26">
        <v>22.72</v>
      </c>
      <c r="H7" s="26">
        <v>16.48</v>
      </c>
      <c r="I7" s="26">
        <v>1.44</v>
      </c>
      <c r="J7" s="26">
        <v>4.8</v>
      </c>
      <c r="K7" s="26">
        <v>0.211267606</v>
      </c>
      <c r="L7" s="26">
        <v>0.76923076899999998</v>
      </c>
      <c r="M7" s="26">
        <v>20</v>
      </c>
      <c r="N7" s="26">
        <v>56</v>
      </c>
      <c r="O7" s="10">
        <v>5.18</v>
      </c>
      <c r="P7" s="26">
        <v>3.9838323080000002</v>
      </c>
    </row>
    <row r="8" spans="1:16" x14ac:dyDescent="0.2">
      <c r="A8" s="26" t="s">
        <v>40</v>
      </c>
      <c r="B8" s="26" t="s">
        <v>231</v>
      </c>
      <c r="C8" s="26" t="s">
        <v>31</v>
      </c>
      <c r="D8" s="26">
        <v>60</v>
      </c>
      <c r="E8" s="26">
        <v>46.53</v>
      </c>
      <c r="F8" s="26">
        <v>23.28</v>
      </c>
      <c r="G8" s="26">
        <v>23.25</v>
      </c>
      <c r="H8" s="26">
        <v>14.35</v>
      </c>
      <c r="I8" s="26">
        <v>3.87</v>
      </c>
      <c r="J8" s="26">
        <v>5.03</v>
      </c>
      <c r="K8" s="26">
        <v>0.21634408599999999</v>
      </c>
      <c r="L8" s="26">
        <v>0.56516853899999997</v>
      </c>
      <c r="M8" s="26">
        <v>16</v>
      </c>
      <c r="N8" s="26">
        <v>50</v>
      </c>
      <c r="O8" s="10">
        <v>5.18</v>
      </c>
      <c r="P8" s="26">
        <v>2.926997692</v>
      </c>
    </row>
    <row r="9" spans="1:16" x14ac:dyDescent="0.2">
      <c r="A9" s="26" t="s">
        <v>40</v>
      </c>
      <c r="B9" s="26" t="s">
        <v>231</v>
      </c>
      <c r="C9" s="26" t="s">
        <v>31</v>
      </c>
      <c r="D9" s="26">
        <v>60</v>
      </c>
      <c r="E9" s="26">
        <v>46.53</v>
      </c>
      <c r="F9" s="26">
        <v>26.38</v>
      </c>
      <c r="G9" s="26">
        <v>20.149999999999999</v>
      </c>
      <c r="H9" s="26">
        <v>12.48</v>
      </c>
      <c r="I9" s="26">
        <v>3.3</v>
      </c>
      <c r="J9" s="26">
        <v>4.37</v>
      </c>
      <c r="K9" s="26">
        <v>0.216873449</v>
      </c>
      <c r="L9" s="26">
        <v>0.56975228200000005</v>
      </c>
      <c r="M9" s="26">
        <v>10</v>
      </c>
      <c r="N9" s="26" t="s">
        <v>23</v>
      </c>
      <c r="O9" s="10">
        <v>5.18</v>
      </c>
      <c r="P9" s="26">
        <v>2.9507368110000001</v>
      </c>
    </row>
    <row r="10" spans="1:16" x14ac:dyDescent="0.2">
      <c r="A10" s="26" t="s">
        <v>40</v>
      </c>
      <c r="B10" s="26" t="s">
        <v>231</v>
      </c>
      <c r="C10" s="26" t="s">
        <v>31</v>
      </c>
      <c r="D10" s="26">
        <v>70</v>
      </c>
      <c r="E10" s="26">
        <v>31.4</v>
      </c>
      <c r="F10" s="26">
        <v>21.98</v>
      </c>
      <c r="G10" s="26">
        <v>9.42</v>
      </c>
      <c r="H10" s="26">
        <v>5.94</v>
      </c>
      <c r="I10" s="26">
        <v>3.21</v>
      </c>
      <c r="J10" s="26">
        <v>0.27</v>
      </c>
      <c r="K10" s="26">
        <v>2.8662420000000001E-2</v>
      </c>
      <c r="L10" s="26">
        <v>7.7586207000000004E-2</v>
      </c>
      <c r="M10" s="26">
        <v>13</v>
      </c>
      <c r="N10" s="26" t="s">
        <v>23</v>
      </c>
      <c r="O10" s="10">
        <v>5.18</v>
      </c>
      <c r="P10" s="26">
        <v>0.40181756899999999</v>
      </c>
    </row>
    <row r="11" spans="1:16" x14ac:dyDescent="0.2">
      <c r="A11" s="26" t="s">
        <v>40</v>
      </c>
      <c r="B11" s="26" t="s">
        <v>231</v>
      </c>
      <c r="C11" s="26" t="s">
        <v>31</v>
      </c>
      <c r="D11" s="26">
        <v>70</v>
      </c>
      <c r="E11" s="26">
        <v>31.4</v>
      </c>
      <c r="F11" s="26">
        <v>10.99</v>
      </c>
      <c r="G11" s="26">
        <v>20.41</v>
      </c>
      <c r="H11" s="26">
        <v>12.87</v>
      </c>
      <c r="I11" s="26">
        <v>6.84</v>
      </c>
      <c r="J11" s="26">
        <v>0.7</v>
      </c>
      <c r="K11" s="26">
        <v>3.4296912999999998E-2</v>
      </c>
      <c r="L11" s="26">
        <v>9.2838195999999998E-2</v>
      </c>
      <c r="M11" s="26">
        <v>8</v>
      </c>
      <c r="N11" s="26">
        <v>30</v>
      </c>
      <c r="O11" s="10">
        <v>5.18</v>
      </c>
      <c r="P11" s="26">
        <v>0.480807347</v>
      </c>
    </row>
    <row r="12" spans="1:16" x14ac:dyDescent="0.2">
      <c r="A12" s="26" t="s">
        <v>40</v>
      </c>
      <c r="B12" s="26" t="s">
        <v>231</v>
      </c>
      <c r="C12" s="26" t="s">
        <v>31</v>
      </c>
      <c r="D12" s="26">
        <v>100</v>
      </c>
      <c r="E12" s="26">
        <v>31.36</v>
      </c>
      <c r="F12" s="26">
        <v>14.09</v>
      </c>
      <c r="G12" s="26">
        <v>17.27</v>
      </c>
      <c r="H12" s="26">
        <v>10.89</v>
      </c>
      <c r="I12" s="26">
        <v>3.91</v>
      </c>
      <c r="J12" s="26">
        <v>2.4700000000000002</v>
      </c>
      <c r="K12" s="26">
        <v>0.14302258300000001</v>
      </c>
      <c r="L12" s="26">
        <v>0.38714733499999998</v>
      </c>
      <c r="M12" s="26">
        <v>15</v>
      </c>
      <c r="N12" s="26">
        <v>35</v>
      </c>
      <c r="O12" s="10">
        <v>5.18</v>
      </c>
      <c r="P12" s="26">
        <v>2.0050290820000001</v>
      </c>
    </row>
    <row r="13" spans="1:16" x14ac:dyDescent="0.2">
      <c r="A13" s="26" t="s">
        <v>40</v>
      </c>
      <c r="B13" s="26" t="s">
        <v>231</v>
      </c>
      <c r="C13" s="26" t="s">
        <v>31</v>
      </c>
      <c r="D13" s="26">
        <v>100</v>
      </c>
      <c r="E13" s="26">
        <v>31.36</v>
      </c>
      <c r="F13" s="26">
        <v>17.23</v>
      </c>
      <c r="G13" s="26">
        <v>14.13</v>
      </c>
      <c r="H13" s="26">
        <v>8.91</v>
      </c>
      <c r="I13" s="26">
        <v>4.57</v>
      </c>
      <c r="J13" s="26">
        <v>0.65</v>
      </c>
      <c r="K13" s="26">
        <v>4.6001414999999997E-2</v>
      </c>
      <c r="L13" s="26">
        <v>0.124521073</v>
      </c>
      <c r="M13" s="26">
        <v>14</v>
      </c>
      <c r="N13" s="26" t="s">
        <v>23</v>
      </c>
      <c r="O13" s="10">
        <v>5.18</v>
      </c>
      <c r="P13" s="26">
        <v>0.64489239499999995</v>
      </c>
    </row>
    <row r="14" spans="1:16" x14ac:dyDescent="0.2">
      <c r="A14" s="26" t="s">
        <v>40</v>
      </c>
      <c r="B14" s="26" t="s">
        <v>231</v>
      </c>
      <c r="C14" s="26" t="s">
        <v>31</v>
      </c>
      <c r="D14" s="26">
        <v>105</v>
      </c>
      <c r="E14" s="26">
        <v>29.39</v>
      </c>
      <c r="F14" s="26">
        <v>13.22</v>
      </c>
      <c r="G14" s="26">
        <v>16.170000000000002</v>
      </c>
      <c r="H14" s="26">
        <v>10.45</v>
      </c>
      <c r="I14" s="26">
        <v>4.9000000000000004</v>
      </c>
      <c r="J14" s="26">
        <v>0.82</v>
      </c>
      <c r="K14" s="26">
        <v>5.0711194000000001E-2</v>
      </c>
      <c r="L14" s="26">
        <v>0.14335664300000001</v>
      </c>
      <c r="M14" s="26">
        <v>15</v>
      </c>
      <c r="N14" s="26">
        <v>45</v>
      </c>
      <c r="O14" s="10">
        <v>5.18</v>
      </c>
      <c r="P14" s="26">
        <v>0.74244147599999999</v>
      </c>
    </row>
    <row r="15" spans="1:16" x14ac:dyDescent="0.2">
      <c r="A15" s="26" t="s">
        <v>40</v>
      </c>
      <c r="B15" s="26" t="s">
        <v>231</v>
      </c>
      <c r="C15" s="26" t="s">
        <v>31</v>
      </c>
      <c r="D15" s="26">
        <v>105</v>
      </c>
      <c r="E15" s="26">
        <v>29.39</v>
      </c>
      <c r="F15" s="26">
        <v>16.16</v>
      </c>
      <c r="G15" s="26">
        <v>13.23</v>
      </c>
      <c r="H15" s="26">
        <v>8.5500000000000007</v>
      </c>
      <c r="I15" s="26">
        <v>4.26</v>
      </c>
      <c r="J15" s="26">
        <v>0.42</v>
      </c>
      <c r="K15" s="26">
        <v>3.1746032E-2</v>
      </c>
      <c r="L15" s="26">
        <v>8.9743589999999998E-2</v>
      </c>
      <c r="M15" s="26" t="s">
        <v>23</v>
      </c>
      <c r="N15" s="26" t="s">
        <v>23</v>
      </c>
      <c r="O15" s="10">
        <v>5.18</v>
      </c>
      <c r="P15" s="26">
        <v>0.46478043600000002</v>
      </c>
    </row>
    <row r="16" spans="1:16" x14ac:dyDescent="0.2">
      <c r="A16" t="s">
        <v>78</v>
      </c>
      <c r="B16" t="s">
        <v>95</v>
      </c>
      <c r="C16" t="s">
        <v>232</v>
      </c>
      <c r="D16">
        <v>65</v>
      </c>
      <c r="E16">
        <v>0.10149999999999999</v>
      </c>
      <c r="F16">
        <v>4.0599999999999997E-2</v>
      </c>
      <c r="G16">
        <v>6.0899999999999996E-2</v>
      </c>
      <c r="H16">
        <v>1.2E-2</v>
      </c>
      <c r="I16">
        <v>0.03</v>
      </c>
      <c r="J16">
        <v>3.0899999999999997E-2</v>
      </c>
      <c r="K16">
        <v>0.50738916256157629</v>
      </c>
      <c r="L16">
        <v>0.63190184049079745</v>
      </c>
      <c r="M16" t="s">
        <v>23</v>
      </c>
      <c r="N16" t="s">
        <v>23</v>
      </c>
      <c r="O16" s="7">
        <v>0.1135254</v>
      </c>
      <c r="P16">
        <f>O16*L16</f>
        <v>7.1736909202453972E-2</v>
      </c>
    </row>
    <row r="17" spans="1:16" x14ac:dyDescent="0.2">
      <c r="A17" t="s">
        <v>78</v>
      </c>
      <c r="B17" t="s">
        <v>95</v>
      </c>
      <c r="C17" t="s">
        <v>232</v>
      </c>
      <c r="D17">
        <v>155</v>
      </c>
      <c r="E17">
        <v>0.10150000000000001</v>
      </c>
      <c r="F17">
        <v>4.0599999999999997E-2</v>
      </c>
      <c r="G17">
        <v>6.090000000000001E-2</v>
      </c>
      <c r="H17">
        <v>1.2E-2</v>
      </c>
      <c r="I17">
        <v>2.3E-2</v>
      </c>
      <c r="J17">
        <v>3.790000000000001E-2</v>
      </c>
      <c r="K17">
        <v>0.62233169129720856</v>
      </c>
      <c r="L17">
        <v>0.77505112474437632</v>
      </c>
      <c r="M17" t="s">
        <v>23</v>
      </c>
      <c r="N17" t="s">
        <v>23</v>
      </c>
      <c r="O17" s="7">
        <v>0.1135254</v>
      </c>
      <c r="P17">
        <f>O17*L17</f>
        <v>8.7987988957055216E-2</v>
      </c>
    </row>
    <row r="18" spans="1:16" x14ac:dyDescent="0.2">
      <c r="A18" t="s">
        <v>102</v>
      </c>
      <c r="B18" t="s">
        <v>233</v>
      </c>
      <c r="C18" t="s">
        <v>232</v>
      </c>
      <c r="D18">
        <v>210</v>
      </c>
      <c r="E18">
        <v>0.10149999999999999</v>
      </c>
      <c r="F18">
        <v>6.0899999999999996E-2</v>
      </c>
      <c r="G18">
        <v>4.0599999999999997E-2</v>
      </c>
      <c r="H18">
        <v>8.0000000000000002E-3</v>
      </c>
      <c r="I18">
        <v>2.5049999999999999E-2</v>
      </c>
      <c r="J18">
        <v>1.5549999999999998E-2</v>
      </c>
      <c r="K18">
        <v>0.38300492610837433</v>
      </c>
      <c r="L18">
        <v>0.47699386503067481</v>
      </c>
      <c r="M18" t="s">
        <v>23</v>
      </c>
      <c r="N18" t="s">
        <v>23</v>
      </c>
      <c r="O18" s="57">
        <v>0.114</v>
      </c>
      <c r="P18">
        <f>O18*L18</f>
        <v>5.437730061349693E-2</v>
      </c>
    </row>
    <row r="19" spans="1:16" x14ac:dyDescent="0.2">
      <c r="A19" t="s">
        <v>102</v>
      </c>
      <c r="B19" t="s">
        <v>233</v>
      </c>
      <c r="C19" t="s">
        <v>232</v>
      </c>
      <c r="D19">
        <v>249</v>
      </c>
      <c r="E19">
        <v>0.12179999999999999</v>
      </c>
      <c r="F19">
        <v>0.10149999999999999</v>
      </c>
      <c r="G19">
        <v>2.0299999999999999E-2</v>
      </c>
      <c r="H19">
        <v>4.0000000000000001E-3</v>
      </c>
      <c r="I19">
        <v>8.5000000000000006E-3</v>
      </c>
      <c r="J19">
        <v>1.1799999999999998E-2</v>
      </c>
      <c r="K19">
        <v>0.58128078817733986</v>
      </c>
      <c r="L19">
        <v>0.72392638036809809</v>
      </c>
      <c r="M19" t="s">
        <v>23</v>
      </c>
      <c r="N19" t="s">
        <v>23</v>
      </c>
      <c r="O19" s="57">
        <v>0.114</v>
      </c>
      <c r="P19">
        <f t="shared" ref="P19:P20" si="0">O19*L19</f>
        <v>8.2527607361963184E-2</v>
      </c>
    </row>
    <row r="20" spans="1:16" x14ac:dyDescent="0.2">
      <c r="A20" t="s">
        <v>102</v>
      </c>
      <c r="B20" t="s">
        <v>233</v>
      </c>
      <c r="C20" t="s">
        <v>232</v>
      </c>
      <c r="D20">
        <v>210</v>
      </c>
      <c r="E20">
        <v>4.4400000000000004</v>
      </c>
      <c r="F20">
        <v>0.1</v>
      </c>
      <c r="G20">
        <v>4.3400000000000007</v>
      </c>
      <c r="H20">
        <v>8.4000000000000005E-2</v>
      </c>
      <c r="I20">
        <v>1.85</v>
      </c>
      <c r="J20">
        <v>2.4900000000000007</v>
      </c>
      <c r="K20">
        <v>0.57373271889400923</v>
      </c>
      <c r="L20">
        <v>0.58505639097744366</v>
      </c>
      <c r="M20" t="s">
        <v>23</v>
      </c>
      <c r="N20" t="s">
        <v>23</v>
      </c>
      <c r="O20" s="57">
        <v>0.114</v>
      </c>
      <c r="P20">
        <f t="shared" si="0"/>
        <v>6.6696428571428573E-2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METADATA</vt:lpstr>
      <vt:lpstr>Imputation</vt:lpstr>
      <vt:lpstr>means by spp</vt:lpstr>
      <vt:lpstr>feeding experiments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Elena Quintero</cp:lastModifiedBy>
  <dcterms:created xsi:type="dcterms:W3CDTF">2017-07-02T09:19:16Z</dcterms:created>
  <dcterms:modified xsi:type="dcterms:W3CDTF">2019-12-27T16:05:52Z</dcterms:modified>
</cp:coreProperties>
</file>