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hidePivotFieldList="1" autoCompressPictures="0"/>
  <bookViews>
    <workbookView xWindow="-51100" yWindow="-4020" windowWidth="28800" windowHeight="15500" tabRatio="500" activeTab="1"/>
  </bookViews>
  <sheets>
    <sheet name="Frugivore data" sheetId="1" r:id="rId1"/>
    <sheet name="Plant data" sheetId="2" r:id="rId2"/>
    <sheet name="Metadata" sheetId="3" r:id="rId3"/>
  </sheets>
  <definedNames>
    <definedName name="_xlnm._FilterDatabase" localSheetId="0" hidden="1">'Frugivore data'!$A$1:$Q$1121</definedName>
    <definedName name="_xlnm._FilterDatabase" localSheetId="1" hidden="1">'Plant data'!$A$1:$AQ$1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501" i="1" l="1"/>
  <c r="E120" i="1"/>
  <c r="E1013" i="1"/>
  <c r="E1025" i="1"/>
  <c r="E298" i="1"/>
  <c r="E881" i="1"/>
  <c r="E146" i="1"/>
  <c r="E394" i="1"/>
  <c r="E517" i="1"/>
  <c r="E799" i="1"/>
  <c r="E822" i="1"/>
  <c r="E1003" i="1"/>
  <c r="E563" i="1"/>
  <c r="E764" i="1"/>
  <c r="E8" i="1"/>
  <c r="Q122" i="2"/>
  <c r="E471" i="1"/>
  <c r="E465" i="1"/>
  <c r="G716" i="1"/>
  <c r="G595" i="1"/>
  <c r="G541" i="1"/>
  <c r="G1100" i="1"/>
  <c r="G950" i="1"/>
  <c r="G326" i="1"/>
  <c r="E326" i="1"/>
  <c r="E950" i="1"/>
  <c r="E1100" i="1"/>
  <c r="E541" i="1"/>
  <c r="E595" i="1"/>
  <c r="E716" i="1"/>
  <c r="E580" i="1"/>
  <c r="E683" i="1"/>
  <c r="E477" i="1"/>
  <c r="E1061" i="1"/>
  <c r="E914" i="1"/>
  <c r="E1126" i="1"/>
  <c r="E974" i="1"/>
  <c r="E1102" i="1"/>
  <c r="E952" i="1"/>
  <c r="E1095" i="1"/>
  <c r="E946" i="1"/>
  <c r="E1088" i="1"/>
  <c r="E938" i="1"/>
  <c r="E919" i="1"/>
  <c r="E1049" i="1"/>
  <c r="E900" i="1"/>
  <c r="E880" i="1"/>
  <c r="E1042" i="1"/>
  <c r="E871" i="1"/>
  <c r="E991" i="1"/>
  <c r="E857" i="1"/>
  <c r="E735" i="1"/>
  <c r="E613" i="1"/>
  <c r="E718" i="1"/>
  <c r="E711" i="1"/>
  <c r="E703" i="1"/>
  <c r="E591" i="1"/>
  <c r="E583" i="1"/>
  <c r="E690" i="1"/>
  <c r="E653" i="1"/>
  <c r="E660" i="1"/>
  <c r="E642" i="1"/>
  <c r="E625" i="1"/>
  <c r="E555" i="1"/>
  <c r="E511" i="1"/>
  <c r="E509" i="1"/>
  <c r="E508" i="1"/>
  <c r="E507" i="1"/>
  <c r="E506" i="1"/>
  <c r="E505" i="1"/>
  <c r="E503" i="1"/>
  <c r="E502" i="1"/>
  <c r="E512" i="1"/>
  <c r="E486" i="1"/>
  <c r="G493" i="1"/>
  <c r="G513" i="1"/>
  <c r="E513" i="1"/>
  <c r="E493" i="1"/>
  <c r="G565" i="1"/>
  <c r="E565" i="1"/>
  <c r="E637" i="1"/>
  <c r="G637" i="1"/>
  <c r="G496" i="1"/>
  <c r="E496" i="1"/>
  <c r="G474" i="1"/>
  <c r="G670" i="1"/>
  <c r="E474" i="1"/>
  <c r="E670" i="1"/>
  <c r="G498" i="1"/>
  <c r="G480" i="1"/>
  <c r="G464" i="1"/>
  <c r="G466" i="1"/>
  <c r="E748" i="1"/>
  <c r="E115" i="1"/>
  <c r="E491" i="1"/>
  <c r="E498" i="1"/>
  <c r="E480" i="1"/>
  <c r="G748" i="1"/>
  <c r="E458" i="1"/>
  <c r="G115" i="1"/>
  <c r="G491" i="1"/>
  <c r="E464" i="1"/>
  <c r="E466" i="1"/>
  <c r="G469" i="1"/>
  <c r="E469" i="1"/>
  <c r="G459" i="1"/>
  <c r="E459" i="1"/>
  <c r="E504" i="1"/>
  <c r="E510" i="1"/>
  <c r="G510" i="1"/>
  <c r="G514" i="1"/>
  <c r="E514" i="1"/>
  <c r="G478" i="1"/>
  <c r="E478" i="1"/>
  <c r="G497" i="1"/>
  <c r="G123" i="1"/>
  <c r="G499" i="1"/>
  <c r="G756" i="1"/>
  <c r="E497" i="1"/>
  <c r="E499" i="1"/>
  <c r="E123" i="1"/>
  <c r="E788" i="1"/>
  <c r="E817" i="1"/>
  <c r="E1138" i="1"/>
  <c r="E756" i="1"/>
  <c r="E483" i="1"/>
  <c r="G492" i="1"/>
  <c r="E481" i="1"/>
  <c r="E475" i="1"/>
  <c r="E484" i="1"/>
  <c r="E492" i="1"/>
  <c r="E462" i="1"/>
  <c r="E460" i="1"/>
  <c r="E473" i="1"/>
  <c r="E490" i="1"/>
  <c r="E119" i="1"/>
  <c r="E118" i="1"/>
  <c r="E487" i="1"/>
  <c r="G500" i="1"/>
  <c r="G557" i="1"/>
  <c r="G467" i="1"/>
  <c r="G112" i="1"/>
  <c r="G468" i="1"/>
  <c r="G479" i="1"/>
  <c r="E467" i="1"/>
  <c r="E112" i="1"/>
  <c r="E468" i="1"/>
  <c r="E479" i="1"/>
  <c r="E113" i="1"/>
  <c r="E485" i="1"/>
  <c r="E121" i="1"/>
  <c r="E608" i="1"/>
  <c r="E731" i="1"/>
  <c r="E667" i="1"/>
  <c r="E472" i="1"/>
  <c r="E114" i="1"/>
  <c r="G617" i="1"/>
  <c r="G122" i="1"/>
  <c r="G182" i="1"/>
  <c r="G495" i="1"/>
  <c r="G750" i="1"/>
  <c r="E617" i="1"/>
  <c r="E122" i="1"/>
  <c r="E182" i="1"/>
  <c r="E495" i="1"/>
  <c r="E750" i="1"/>
  <c r="E117" i="1"/>
  <c r="E116" i="1"/>
  <c r="E488" i="1"/>
  <c r="E722" i="1"/>
  <c r="E600" i="1"/>
  <c r="E470" i="1"/>
  <c r="E650" i="1"/>
  <c r="E571" i="1"/>
  <c r="E673" i="1"/>
  <c r="E717" i="1"/>
  <c r="E598" i="1"/>
  <c r="E584" i="1"/>
  <c r="E482" i="1"/>
  <c r="E1074" i="1"/>
  <c r="E697" i="1"/>
  <c r="E586" i="1"/>
  <c r="E631" i="1"/>
  <c r="E463" i="1"/>
  <c r="E561" i="1"/>
  <c r="E489" i="1"/>
  <c r="E544" i="1"/>
  <c r="E601" i="1"/>
  <c r="E652" i="1"/>
  <c r="E573" i="1"/>
  <c r="E476" i="1"/>
  <c r="E1124" i="1"/>
  <c r="E611" i="1"/>
  <c r="E616" i="1"/>
  <c r="E494" i="1"/>
  <c r="E559" i="1"/>
  <c r="E461" i="1"/>
  <c r="E766" i="1"/>
  <c r="E147" i="1"/>
  <c r="E288" i="1"/>
  <c r="E396" i="1"/>
  <c r="E564" i="1"/>
  <c r="E824" i="1"/>
  <c r="G824" i="1"/>
  <c r="G564" i="1"/>
  <c r="G396" i="1"/>
  <c r="G288" i="1"/>
  <c r="G147" i="1"/>
  <c r="G11" i="1"/>
  <c r="E11" i="1"/>
  <c r="G578" i="1"/>
  <c r="E578" i="1"/>
  <c r="G662" i="1"/>
  <c r="E662" i="1"/>
  <c r="E572" i="1"/>
  <c r="E651" i="1"/>
  <c r="E877" i="1"/>
  <c r="E1019" i="1"/>
  <c r="E657" i="1"/>
  <c r="E658" i="1"/>
  <c r="E411" i="1"/>
  <c r="E361" i="1"/>
  <c r="E303" i="1"/>
  <c r="E257" i="1"/>
  <c r="E204" i="1"/>
  <c r="E82" i="1"/>
  <c r="E31" i="1"/>
  <c r="E287" i="1"/>
  <c r="D992" i="1"/>
  <c r="D626" i="1"/>
  <c r="D556" i="1"/>
  <c r="E299" i="1"/>
  <c r="E747" i="1"/>
  <c r="E177" i="1"/>
  <c r="E791" i="1"/>
  <c r="G791" i="1"/>
  <c r="G889" i="1"/>
  <c r="G1035" i="1"/>
  <c r="G359" i="1"/>
  <c r="G831" i="1"/>
  <c r="G887" i="1"/>
  <c r="G888" i="1"/>
  <c r="G255" i="1"/>
  <c r="G360" i="1"/>
  <c r="E360" i="1"/>
  <c r="E1035" i="1"/>
  <c r="E889" i="1"/>
  <c r="E359" i="1"/>
  <c r="E831" i="1"/>
  <c r="E887" i="1"/>
  <c r="E888" i="1"/>
  <c r="E255" i="1"/>
  <c r="G410" i="1"/>
  <c r="E410" i="1"/>
  <c r="G256" i="1"/>
  <c r="E256" i="1"/>
  <c r="E752" i="1"/>
  <c r="G752" i="1"/>
  <c r="E618" i="1"/>
  <c r="G743" i="1"/>
  <c r="E743" i="1"/>
  <c r="E1129" i="1"/>
  <c r="G738" i="1"/>
  <c r="E738" i="1"/>
  <c r="G659" i="1"/>
  <c r="E659" i="1"/>
  <c r="E677" i="1"/>
  <c r="E1055" i="1"/>
  <c r="G657" i="1"/>
  <c r="E710" i="1"/>
  <c r="G710" i="1"/>
  <c r="E1093" i="1"/>
  <c r="G945" i="1"/>
  <c r="E945" i="1"/>
  <c r="E1031" i="1"/>
  <c r="E1106" i="1"/>
  <c r="E1133" i="1"/>
  <c r="E1108" i="1"/>
  <c r="E961" i="1"/>
  <c r="E997" i="1"/>
  <c r="E863" i="1"/>
  <c r="E725" i="1"/>
  <c r="E604" i="1"/>
  <c r="E172" i="1"/>
  <c r="E1112" i="1"/>
  <c r="E1140" i="1"/>
  <c r="E566" i="1"/>
  <c r="E638" i="1"/>
  <c r="E1000" i="1"/>
  <c r="G347" i="1"/>
  <c r="E1075" i="1"/>
  <c r="E694" i="1"/>
  <c r="E732" i="1"/>
  <c r="E606" i="1"/>
  <c r="E728" i="1"/>
  <c r="E174" i="1"/>
  <c r="E964" i="1"/>
  <c r="E1113" i="1"/>
  <c r="E377" i="1"/>
  <c r="E612" i="1"/>
  <c r="E734" i="1"/>
  <c r="E972" i="1"/>
  <c r="E1125" i="1"/>
  <c r="E383" i="1"/>
  <c r="E1052" i="1"/>
  <c r="G168" i="1"/>
  <c r="E168" i="1"/>
  <c r="E143" i="1"/>
  <c r="E518" i="1"/>
  <c r="G540" i="1"/>
  <c r="E540" i="1"/>
  <c r="G985" i="1"/>
  <c r="E985" i="1"/>
  <c r="E865" i="1"/>
  <c r="G903" i="1"/>
  <c r="E903" i="1"/>
  <c r="G792" i="1"/>
  <c r="E792" i="1"/>
  <c r="E375" i="1"/>
  <c r="E347" i="1"/>
  <c r="E1026" i="1"/>
  <c r="G1026" i="1"/>
  <c r="G654" i="1"/>
  <c r="E654" i="1"/>
  <c r="E634" i="1"/>
  <c r="G634" i="1"/>
  <c r="E602" i="1"/>
  <c r="E741" i="1"/>
  <c r="E758" i="1"/>
  <c r="E737" i="1"/>
  <c r="E724" i="1"/>
  <c r="G709" i="1"/>
  <c r="E709" i="1"/>
  <c r="E696" i="1"/>
  <c r="E675" i="1"/>
  <c r="E668" i="1"/>
  <c r="E665" i="1"/>
  <c r="E655" i="1"/>
  <c r="G636" i="1"/>
  <c r="E636" i="1"/>
  <c r="E633" i="1"/>
  <c r="E629" i="1"/>
  <c r="E1128" i="1"/>
  <c r="G1115" i="1"/>
  <c r="E1115" i="1"/>
  <c r="E1110" i="1"/>
  <c r="E1051" i="1"/>
  <c r="E1047" i="1"/>
  <c r="E1028" i="1"/>
  <c r="E1023" i="1"/>
  <c r="E1015" i="1"/>
  <c r="E1009" i="1"/>
  <c r="G998" i="1"/>
  <c r="E998" i="1"/>
  <c r="E994" i="1"/>
  <c r="G344" i="1"/>
  <c r="E344" i="1"/>
  <c r="E874" i="1"/>
  <c r="G874" i="1"/>
  <c r="E1011" i="1"/>
  <c r="E1065" i="1"/>
  <c r="E127" i="1"/>
  <c r="E649" i="1"/>
  <c r="E570" i="1"/>
  <c r="E876" i="1"/>
  <c r="E1017" i="1"/>
  <c r="E801" i="1"/>
  <c r="E699" i="1"/>
  <c r="E1079" i="1"/>
  <c r="E930" i="1"/>
  <c r="E931" i="1"/>
  <c r="E1080" i="1"/>
  <c r="G619" i="1"/>
  <c r="E619" i="1"/>
  <c r="G1137" i="1"/>
  <c r="E1137" i="1"/>
  <c r="E753" i="1"/>
  <c r="G753" i="1"/>
  <c r="E755" i="1"/>
  <c r="G797" i="1"/>
  <c r="E797" i="1"/>
  <c r="G1086" i="1"/>
  <c r="E1086" i="1"/>
  <c r="G1135" i="1"/>
  <c r="G981" i="1"/>
  <c r="E1135" i="1"/>
  <c r="E981" i="1"/>
  <c r="G1054" i="1"/>
  <c r="E1054" i="1"/>
  <c r="G905" i="1"/>
  <c r="E905" i="1"/>
  <c r="G806" i="1"/>
  <c r="E806" i="1"/>
  <c r="G714" i="1"/>
  <c r="E714" i="1"/>
  <c r="G1098" i="1"/>
  <c r="E1098" i="1"/>
  <c r="G949" i="1"/>
  <c r="E949" i="1"/>
  <c r="G923" i="1"/>
  <c r="G746" i="1"/>
  <c r="G978" i="1"/>
  <c r="G1131" i="1"/>
  <c r="G977" i="1"/>
  <c r="G1097" i="1"/>
  <c r="G948" i="1"/>
  <c r="E1018" i="1"/>
  <c r="E643" i="1"/>
  <c r="E594" i="1"/>
  <c r="E587" i="1"/>
  <c r="E163" i="1"/>
  <c r="E161" i="1"/>
  <c r="E157" i="1"/>
  <c r="E148" i="1"/>
  <c r="E207" i="1"/>
  <c r="E834" i="1"/>
  <c r="E413" i="1"/>
  <c r="E412" i="1"/>
  <c r="E362" i="1"/>
  <c r="E305" i="1"/>
  <c r="E304" i="1"/>
  <c r="E83" i="1"/>
  <c r="E33" i="1"/>
  <c r="E1099" i="1"/>
  <c r="E715" i="1"/>
  <c r="E779" i="1"/>
  <c r="E516" i="1"/>
  <c r="E556" i="1"/>
  <c r="E626" i="1"/>
  <c r="E992" i="1"/>
  <c r="E700" i="1"/>
  <c r="E1083" i="1"/>
  <c r="E925" i="1"/>
  <c r="E1071" i="1"/>
  <c r="E96" i="1"/>
  <c r="E1069" i="1"/>
  <c r="E321" i="1"/>
  <c r="E1016" i="1"/>
  <c r="E293" i="1"/>
  <c r="E751" i="1"/>
  <c r="G742" i="1"/>
  <c r="E742" i="1"/>
  <c r="E632" i="1"/>
  <c r="E671" i="1"/>
  <c r="E726" i="1"/>
  <c r="G755" i="1"/>
  <c r="E689" i="1"/>
  <c r="G1067" i="1"/>
  <c r="E1067" i="1"/>
  <c r="E623" i="1"/>
  <c r="E955" i="1"/>
  <c r="E1104" i="1"/>
  <c r="E780" i="1"/>
  <c r="E810" i="1"/>
  <c r="E231" i="1"/>
  <c r="E736" i="1"/>
  <c r="E644" i="1"/>
  <c r="G628" i="1"/>
  <c r="G993" i="1"/>
  <c r="G860" i="1"/>
  <c r="E592" i="1"/>
  <c r="E712" i="1"/>
  <c r="G35" i="1"/>
  <c r="E692" i="1"/>
  <c r="E740" i="1"/>
  <c r="E635" i="1"/>
  <c r="E95" i="1"/>
  <c r="E924" i="1"/>
  <c r="E954" i="1"/>
  <c r="E892" i="1"/>
  <c r="E219" i="1"/>
  <c r="E230" i="1"/>
  <c r="E205" i="1"/>
  <c r="E990" i="1"/>
  <c r="E1070" i="1"/>
  <c r="E1103" i="1"/>
  <c r="E605" i="1"/>
  <c r="G1014" i="1"/>
  <c r="E1014" i="1"/>
  <c r="G645" i="1"/>
  <c r="E645" i="1"/>
  <c r="E713" i="1"/>
  <c r="E947" i="1"/>
  <c r="E1096" i="1"/>
  <c r="E1127" i="1"/>
  <c r="E73" i="1"/>
  <c r="E866" i="1"/>
  <c r="E1001" i="1"/>
  <c r="E284" i="1"/>
  <c r="E392" i="1"/>
  <c r="E798" i="1"/>
  <c r="E763" i="1"/>
  <c r="E302" i="1"/>
  <c r="E358" i="1"/>
  <c r="E408" i="1"/>
  <c r="E885" i="1"/>
  <c r="E254" i="1"/>
  <c r="E522" i="1"/>
  <c r="E830" i="1"/>
  <c r="E770" i="1"/>
  <c r="E884" i="1"/>
  <c r="E1034" i="1"/>
  <c r="E253" i="1"/>
  <c r="E301" i="1"/>
  <c r="E357" i="1"/>
  <c r="E409" i="1"/>
  <c r="E523" i="1"/>
  <c r="E829" i="1"/>
  <c r="E828" i="1"/>
  <c r="E886" i="1"/>
  <c r="E1033" i="1"/>
  <c r="E300" i="1"/>
  <c r="E356" i="1"/>
  <c r="E202" i="1"/>
  <c r="G830" i="1"/>
  <c r="G302" i="1"/>
  <c r="G408" i="1"/>
  <c r="G358" i="1"/>
  <c r="G885" i="1"/>
  <c r="G202" i="1"/>
  <c r="G254" i="1"/>
  <c r="G770" i="1"/>
  <c r="G409" i="1"/>
  <c r="G357" i="1"/>
  <c r="G301" i="1"/>
  <c r="G1034" i="1"/>
  <c r="G884" i="1"/>
  <c r="G253" i="1"/>
  <c r="G356" i="1"/>
  <c r="G300" i="1"/>
  <c r="G828" i="1"/>
  <c r="G886" i="1"/>
  <c r="G1033" i="1"/>
  <c r="G686" i="1"/>
  <c r="G1064" i="1"/>
  <c r="E1064" i="1"/>
  <c r="E686" i="1"/>
  <c r="G788" i="1"/>
  <c r="G1138" i="1"/>
  <c r="G817" i="1"/>
  <c r="G837" i="1"/>
  <c r="G644" i="1"/>
  <c r="G910" i="1"/>
  <c r="E910" i="1"/>
  <c r="G320" i="1"/>
  <c r="E320" i="1"/>
  <c r="E922" i="1"/>
  <c r="G922" i="1"/>
  <c r="G1069" i="1"/>
  <c r="E180" i="1"/>
  <c r="E745" i="1"/>
  <c r="E276" i="1"/>
  <c r="E727" i="1"/>
  <c r="E274" i="1"/>
  <c r="E173" i="1"/>
  <c r="E719" i="1"/>
  <c r="E165" i="1"/>
  <c r="E169" i="1"/>
  <c r="E159" i="1"/>
  <c r="E901" i="1"/>
  <c r="E674" i="1"/>
  <c r="E156" i="1"/>
  <c r="E155" i="1"/>
  <c r="E646" i="1"/>
  <c r="E568" i="1"/>
  <c r="E149" i="1"/>
  <c r="G995" i="1"/>
  <c r="G861" i="1"/>
  <c r="G795" i="1"/>
  <c r="G1139" i="1"/>
  <c r="G1041" i="1"/>
  <c r="G984" i="1"/>
  <c r="G895" i="1"/>
  <c r="G854" i="1"/>
  <c r="G785" i="1"/>
  <c r="G620" i="1"/>
  <c r="G549" i="1"/>
  <c r="G454" i="1"/>
  <c r="G450" i="1"/>
  <c r="G386" i="1"/>
  <c r="E363" i="1"/>
  <c r="G307" i="1"/>
  <c r="E307" i="1"/>
  <c r="E260" i="1"/>
  <c r="G144" i="1"/>
  <c r="G66" i="1"/>
  <c r="E35" i="1"/>
  <c r="E1082" i="1"/>
  <c r="E1078" i="1"/>
  <c r="E1076" i="1"/>
  <c r="E1072" i="1"/>
  <c r="E1068" i="1"/>
  <c r="E933" i="1"/>
  <c r="E929" i="1"/>
  <c r="E693" i="1"/>
  <c r="E585" i="1"/>
  <c r="E533" i="1"/>
  <c r="E428" i="1"/>
  <c r="E267" i="1"/>
  <c r="E162" i="1"/>
  <c r="E218" i="1"/>
  <c r="E1038" i="1"/>
  <c r="E1039" i="1"/>
  <c r="E1040" i="1"/>
  <c r="E893" i="1"/>
  <c r="E894" i="1"/>
  <c r="E855" i="1"/>
  <c r="E835" i="1"/>
  <c r="E836" i="1"/>
  <c r="E823" i="1"/>
  <c r="E790" i="1"/>
  <c r="E772" i="1"/>
  <c r="E773" i="1"/>
  <c r="E765" i="1"/>
  <c r="E456" i="1"/>
  <c r="E414" i="1"/>
  <c r="E395" i="1"/>
  <c r="E279" i="1"/>
  <c r="E258" i="1"/>
  <c r="E259" i="1"/>
  <c r="E206" i="1"/>
  <c r="E110" i="1"/>
  <c r="E84" i="1"/>
  <c r="E34" i="1"/>
  <c r="E10" i="1"/>
  <c r="E698" i="1"/>
  <c r="E759" i="1"/>
  <c r="E1010" i="1"/>
  <c r="E691" i="1"/>
  <c r="E622" i="1"/>
</calcChain>
</file>

<file path=xl/sharedStrings.xml><?xml version="1.0" encoding="utf-8"?>
<sst xmlns="http://schemas.openxmlformats.org/spreadsheetml/2006/main" count="18632" uniqueCount="782">
  <si>
    <t>Aburria jacutinga</t>
  </si>
  <si>
    <t>Castro 2007</t>
  </si>
  <si>
    <t>Cardoso</t>
  </si>
  <si>
    <t>Euterpe edulis</t>
  </si>
  <si>
    <t>Penelope obscura</t>
  </si>
  <si>
    <t>Myrcia pubipetala</t>
  </si>
  <si>
    <t>Quiina glazovii</t>
  </si>
  <si>
    <t>Symplocos uniflora</t>
  </si>
  <si>
    <t>Euphonia violacea</t>
  </si>
  <si>
    <t>Citharexylum myrianthum</t>
  </si>
  <si>
    <t>Correia 1997</t>
  </si>
  <si>
    <t>Poço das Antas</t>
  </si>
  <si>
    <t>Henriettea saldanhaei</t>
  </si>
  <si>
    <t>Miconia albicans</t>
  </si>
  <si>
    <t>Miconia prasina</t>
  </si>
  <si>
    <t>Thraupis palmarum</t>
  </si>
  <si>
    <t>Xylopia sericea</t>
  </si>
  <si>
    <t>Thraupis sayaca</t>
  </si>
  <si>
    <t>Turdus rufiventris</t>
  </si>
  <si>
    <t>Cupania oblongifolia</t>
  </si>
  <si>
    <t>Galetti 1997</t>
  </si>
  <si>
    <t>Intervales</t>
  </si>
  <si>
    <t>Cecropia glaziovii</t>
  </si>
  <si>
    <t>Chrysophyllum flexuosum</t>
  </si>
  <si>
    <t>Cordia silvestris</t>
  </si>
  <si>
    <t>Cryptocarya moschata</t>
  </si>
  <si>
    <t>Ficus enormis</t>
  </si>
  <si>
    <t>Matayba elaeagnoides</t>
  </si>
  <si>
    <t>Meliosma sinuata</t>
  </si>
  <si>
    <t>Nectandra megapotamica</t>
  </si>
  <si>
    <t>Phytolacca dioica</t>
  </si>
  <si>
    <t>Virola gardneri</t>
  </si>
  <si>
    <t>Virola oleifera</t>
  </si>
  <si>
    <t>Laps 1996</t>
  </si>
  <si>
    <t>Baillonius bailloni</t>
  </si>
  <si>
    <t>Ramphastos dicolorus</t>
  </si>
  <si>
    <t>Ramphastos vitellinus</t>
  </si>
  <si>
    <t>Selenidera maculirostris</t>
  </si>
  <si>
    <t>Tityra cayana</t>
  </si>
  <si>
    <t>Trogon viridis</t>
  </si>
  <si>
    <t xml:space="preserve">Laps 1996 </t>
  </si>
  <si>
    <t>Miconia chartacea</t>
  </si>
  <si>
    <t>Serra dos Orgaos</t>
  </si>
  <si>
    <t>Miconia cinnamomifolia</t>
  </si>
  <si>
    <t>Parrini &amp; Pacheco 2011a</t>
  </si>
  <si>
    <t>Tangara seledon</t>
  </si>
  <si>
    <t>Miconia sellowiana</t>
  </si>
  <si>
    <t>Miconia tristis</t>
  </si>
  <si>
    <t>Miconia pusilliflora</t>
  </si>
  <si>
    <t>Rother 2016</t>
  </si>
  <si>
    <t>Carlos Botelho</t>
  </si>
  <si>
    <t>Virola bicuhyba</t>
  </si>
  <si>
    <t>Euphonia pectoralis</t>
  </si>
  <si>
    <t>Sloanea guianensis</t>
  </si>
  <si>
    <t>Allophylus edulis</t>
  </si>
  <si>
    <t>Annona neosericea</t>
  </si>
  <si>
    <t>Byrsonima cydoniifolia</t>
  </si>
  <si>
    <t>Byrsonima ligustrifolia</t>
  </si>
  <si>
    <t>Cabralea canjerana</t>
  </si>
  <si>
    <t>Campomanesia xanthocarpa</t>
  </si>
  <si>
    <t>Cecropia pachystachya</t>
  </si>
  <si>
    <t>Chomelia parvifolia</t>
  </si>
  <si>
    <t>Cinnamodendron dinisii</t>
  </si>
  <si>
    <t>Coussapoa microcarpa</t>
  </si>
  <si>
    <t>Cryptocarya mandioccana</t>
  </si>
  <si>
    <t>Cupania vernalis</t>
  </si>
  <si>
    <t>Curatella americana</t>
  </si>
  <si>
    <t>Endlicheria paniculata</t>
  </si>
  <si>
    <t>Eugenia brasiliensis</t>
  </si>
  <si>
    <t>Eugenia involucrata</t>
  </si>
  <si>
    <t>Ficus luschnathiana</t>
  </si>
  <si>
    <t>Ficus pertusa</t>
  </si>
  <si>
    <t>Garcinia gardneriana</t>
  </si>
  <si>
    <t>Guarea macrophylla</t>
  </si>
  <si>
    <t>Hyeronima alchorneoides</t>
  </si>
  <si>
    <t>Mangifera indica</t>
  </si>
  <si>
    <t>Marlierea reitzii</t>
  </si>
  <si>
    <t>Meliosma sellowii</t>
  </si>
  <si>
    <t>Miconia cabucu</t>
  </si>
  <si>
    <t>Miconia inconspicua</t>
  </si>
  <si>
    <t>Myrsine coriacea</t>
  </si>
  <si>
    <t>Myrsine umbellata</t>
  </si>
  <si>
    <t>Myrsine venosa</t>
  </si>
  <si>
    <t>Nectandra grandiflora</t>
  </si>
  <si>
    <t>Nectandra membranacea</t>
  </si>
  <si>
    <t>Ocotea bicolor</t>
  </si>
  <si>
    <t>Ocotea catharinensis</t>
  </si>
  <si>
    <t>Ocotea teleiandra</t>
  </si>
  <si>
    <t>Persea alba</t>
  </si>
  <si>
    <t>Podocarpus sellowii</t>
  </si>
  <si>
    <t>Pourouma guianensis</t>
  </si>
  <si>
    <t>Protium widgrenii</t>
  </si>
  <si>
    <t>Sorocea bonplandii</t>
  </si>
  <si>
    <t>Tapirira guianensis</t>
  </si>
  <si>
    <t>Xylopia brasiliensis</t>
  </si>
  <si>
    <t>Alchornea glandulosa</t>
  </si>
  <si>
    <t>Alchornea triplinervia</t>
  </si>
  <si>
    <t>Amaioua intermedia</t>
  </si>
  <si>
    <t>Cissus paulliniifolia</t>
  </si>
  <si>
    <t>Copaifera trapezifolia</t>
  </si>
  <si>
    <t>Eriobotrya japonica</t>
  </si>
  <si>
    <t>Eugenia uniflora</t>
  </si>
  <si>
    <t>Ficus eximia</t>
  </si>
  <si>
    <t>Ilex microdonta</t>
  </si>
  <si>
    <t>Leandra variabilis</t>
  </si>
  <si>
    <t>Livistona chinensis</t>
  </si>
  <si>
    <t>Maytenus gonoclada</t>
  </si>
  <si>
    <t>Maytenus littoralis</t>
  </si>
  <si>
    <t>Miconia budlejoides</t>
  </si>
  <si>
    <t>Miconia discolor</t>
  </si>
  <si>
    <t>Miconia racemifera</t>
  </si>
  <si>
    <t>Myrcia brasiliensis</t>
  </si>
  <si>
    <t>Nectandra reticulata</t>
  </si>
  <si>
    <t>Prunus myrtifolia</t>
  </si>
  <si>
    <t>Psychotria leiocarpa</t>
  </si>
  <si>
    <t>Psychotria vellosiana</t>
  </si>
  <si>
    <t>Solanum mauritianum</t>
  </si>
  <si>
    <t>Symplocos glandulosomarginata</t>
  </si>
  <si>
    <t>Trema micrantha</t>
  </si>
  <si>
    <t>Anthurium scandens</t>
  </si>
  <si>
    <t>Codonanthe cordifolia</t>
  </si>
  <si>
    <t>Fuchsia regia</t>
  </si>
  <si>
    <t>Ixora burchelliana</t>
  </si>
  <si>
    <t>Leandra australis</t>
  </si>
  <si>
    <t>Leandra pilonensis</t>
  </si>
  <si>
    <t>Leandra refracta</t>
  </si>
  <si>
    <t>Leandra sabiaensis</t>
  </si>
  <si>
    <t>Miconia latecrenata</t>
  </si>
  <si>
    <t>Miconia theizans</t>
  </si>
  <si>
    <t>Miconia valtheri</t>
  </si>
  <si>
    <t>Ficus hirsuta</t>
  </si>
  <si>
    <t>Guapira opposita</t>
  </si>
  <si>
    <t>Lantana pohliana</t>
  </si>
  <si>
    <t>Marlierea obscura</t>
  </si>
  <si>
    <t>Phoenix sylvestris</t>
  </si>
  <si>
    <t>Phoradendron crassifolium</t>
  </si>
  <si>
    <t>Phoradendron piperoides</t>
  </si>
  <si>
    <t>Phoradendron quadrangulare</t>
  </si>
  <si>
    <t>Piper corintoanum</t>
  </si>
  <si>
    <t>Piper tectoniifolium</t>
  </si>
  <si>
    <t>Protium heptaphyllum</t>
  </si>
  <si>
    <t>Protium spruceanum</t>
  </si>
  <si>
    <t>Psidium guajava</t>
  </si>
  <si>
    <t>Rhipsalis paradoxa</t>
  </si>
  <si>
    <t>Schinus terebinthifolius</t>
  </si>
  <si>
    <t>Solanum thomasiifolium</t>
  </si>
  <si>
    <t>Struthanthus vulgaris</t>
  </si>
  <si>
    <t>Archontophoenix cunninghamiana</t>
  </si>
  <si>
    <t>Calophyllum brasiliense</t>
  </si>
  <si>
    <t>Carica papaya</t>
  </si>
  <si>
    <t>Casearia sylvestris</t>
  </si>
  <si>
    <t>Cecropia hololeuca</t>
  </si>
  <si>
    <t>Celtis iguanaea</t>
  </si>
  <si>
    <t>Citrus x aurantium</t>
  </si>
  <si>
    <t>Coccocypselum hasslerianum</t>
  </si>
  <si>
    <t>Cordiera myrciifolia</t>
  </si>
  <si>
    <t>Coussarea contracta</t>
  </si>
  <si>
    <t>Eugenia melanogyna</t>
  </si>
  <si>
    <t>Eugenia mosenii</t>
  </si>
  <si>
    <t>Geonoma gamiova</t>
  </si>
  <si>
    <t>Guatteria australis</t>
  </si>
  <si>
    <t>Ilex brevicuspis</t>
  </si>
  <si>
    <t>Inga marginata</t>
  </si>
  <si>
    <t>Leandra melastomoides</t>
  </si>
  <si>
    <t>Morus nigra</t>
  </si>
  <si>
    <t>Myrcia hebepetala</t>
  </si>
  <si>
    <t>Myrcia splendens</t>
  </si>
  <si>
    <t>Myrsine lancifolia</t>
  </si>
  <si>
    <t>Nectandra cuspidata</t>
  </si>
  <si>
    <t>Nectandra lanceolata</t>
  </si>
  <si>
    <t>Neomitranthes glomerata</t>
  </si>
  <si>
    <t>Persea willdenovii</t>
  </si>
  <si>
    <t>Piper aduncum</t>
  </si>
  <si>
    <t>Plinia cauliflora</t>
  </si>
  <si>
    <t>Psidium cattleianum</t>
  </si>
  <si>
    <t>Psychotria suterella</t>
  </si>
  <si>
    <t>Rubus urticifolius</t>
  </si>
  <si>
    <t>Solanum bullatum</t>
  </si>
  <si>
    <t>Solanum variabile</t>
  </si>
  <si>
    <t>Syagrus romanzoffiana</t>
  </si>
  <si>
    <t>Vassobia breviflora</t>
  </si>
  <si>
    <t>Eugenia astringens</t>
  </si>
  <si>
    <t>Eugenia umbelliflora</t>
  </si>
  <si>
    <t>Ficus luschthia</t>
  </si>
  <si>
    <t>Ilex theezans</t>
  </si>
  <si>
    <t>Myrcia ilheosensis</t>
  </si>
  <si>
    <t>Aegiphila integrifolia</t>
  </si>
  <si>
    <t>Bactris gasipaes</t>
  </si>
  <si>
    <t>Campomanesia guaviroba</t>
  </si>
  <si>
    <t>Cissus verticillata</t>
  </si>
  <si>
    <t>Copaifera langsdorffii</t>
  </si>
  <si>
    <t>Diospyros kaki</t>
  </si>
  <si>
    <t>Erythroxylum ambiguum</t>
  </si>
  <si>
    <t>Hedera nepalensis</t>
  </si>
  <si>
    <t>Hovenia dulcis</t>
  </si>
  <si>
    <t>Ligustrum lucidum</t>
  </si>
  <si>
    <t>Magnolia champaca</t>
  </si>
  <si>
    <t>Melia azedarach</t>
  </si>
  <si>
    <t>Miconia cinerascens</t>
  </si>
  <si>
    <t>Ocotea spixiana</t>
  </si>
  <si>
    <t>Prunus persica</t>
  </si>
  <si>
    <t>Schefflera actinophylla</t>
  </si>
  <si>
    <t>Vitex polygama</t>
  </si>
  <si>
    <t>Inga edulis</t>
  </si>
  <si>
    <t>Livistona  chinensis</t>
  </si>
  <si>
    <t>Margaritaria nobilis</t>
  </si>
  <si>
    <t>Marlierea tomentosa</t>
  </si>
  <si>
    <t>Ocotea pulchella</t>
  </si>
  <si>
    <t>Paullinia carpopoda</t>
  </si>
  <si>
    <t>Psychotria mapourioides</t>
  </si>
  <si>
    <t>Schefflera morototoni</t>
  </si>
  <si>
    <t>Amaioua guianensis</t>
  </si>
  <si>
    <t>Clusia criuva</t>
  </si>
  <si>
    <t>Cryptocarya aschersoniana</t>
  </si>
  <si>
    <t>Eugenia cuprea</t>
  </si>
  <si>
    <t>Eugenia handroi</t>
  </si>
  <si>
    <t>Eugenia oblongata</t>
  </si>
  <si>
    <t>Geonoma elegans</t>
  </si>
  <si>
    <t>Heteropsis oblongifolia</t>
  </si>
  <si>
    <t>Marcgravia polyantha</t>
  </si>
  <si>
    <t>Margaritopsis astrellantha</t>
  </si>
  <si>
    <t>Maytenus aquifolia</t>
  </si>
  <si>
    <t>Maytenus brasiliensis</t>
  </si>
  <si>
    <t>Mollinedia uleana</t>
  </si>
  <si>
    <t>Myrcia pulchra</t>
  </si>
  <si>
    <t>Myrcia spectabilis</t>
  </si>
  <si>
    <t>Ocotea odorifera</t>
  </si>
  <si>
    <t>Ouratea vaccinioides</t>
  </si>
  <si>
    <t>Philodendron appendiculatum</t>
  </si>
  <si>
    <t>Psychotria nuda</t>
  </si>
  <si>
    <t>Rudgea jasminoides</t>
  </si>
  <si>
    <t>Rudgea recurva</t>
  </si>
  <si>
    <t>Schefflera angustissima</t>
  </si>
  <si>
    <t>Siphoneugena densiflora</t>
  </si>
  <si>
    <t>Zanthoxylum rhoifolium</t>
  </si>
  <si>
    <t>Acnistus arborescens</t>
  </si>
  <si>
    <t>Pera glabrata</t>
  </si>
  <si>
    <t>Psychotria gracilenta</t>
  </si>
  <si>
    <t>Acacia auriculiformis</t>
  </si>
  <si>
    <t>Byrsonima sericea</t>
  </si>
  <si>
    <t>Citrus reticulata</t>
  </si>
  <si>
    <t>Cupania emarginata</t>
  </si>
  <si>
    <t>Miconia minutiflora</t>
  </si>
  <si>
    <t>Murraya paniculata</t>
  </si>
  <si>
    <t>Myrsine gardneriana</t>
  </si>
  <si>
    <t>Paullinia micrantha</t>
  </si>
  <si>
    <t>Phoebe pickelli</t>
  </si>
  <si>
    <t>Roystonea oleraceae</t>
  </si>
  <si>
    <t>Virola sebifera</t>
  </si>
  <si>
    <t>Alchornea sidifolia</t>
  </si>
  <si>
    <t>Anacardium occidentale</t>
  </si>
  <si>
    <t>Cereus hildmannianus</t>
  </si>
  <si>
    <t>Cestrum mariquitense</t>
  </si>
  <si>
    <t>Chamissoa altissima</t>
  </si>
  <si>
    <t>Cordia sellowiana</t>
  </si>
  <si>
    <t>Erythroxylum deciduum</t>
  </si>
  <si>
    <t>Eugenia cerasiflora</t>
  </si>
  <si>
    <t>Euterpe oleracea</t>
  </si>
  <si>
    <t>Ficus citrifolia</t>
  </si>
  <si>
    <t>Ficus insipida</t>
  </si>
  <si>
    <t>Ficus microcarpa</t>
  </si>
  <si>
    <t>Ficus organensis</t>
  </si>
  <si>
    <t>Frangula purshiana</t>
  </si>
  <si>
    <t>Guettarda viburnoides</t>
  </si>
  <si>
    <t>Ilex paraguariensis</t>
  </si>
  <si>
    <t>Lantana camara</t>
  </si>
  <si>
    <t>Ligustrum japonicum</t>
  </si>
  <si>
    <t>Lithrea molleoides</t>
  </si>
  <si>
    <t>Maclura tinctoria</t>
  </si>
  <si>
    <t>Magnolia ovata</t>
  </si>
  <si>
    <t>Miconia cuspidata</t>
  </si>
  <si>
    <t>Miconia elegans</t>
  </si>
  <si>
    <t>Miconia ligustroides</t>
  </si>
  <si>
    <t>Miconia urophylla</t>
  </si>
  <si>
    <t>Muntingia calabura</t>
  </si>
  <si>
    <t>Myrcia ferruginea</t>
  </si>
  <si>
    <t>Myrcia oblongata</t>
  </si>
  <si>
    <t>Myrcia palustris</t>
  </si>
  <si>
    <t>Myrcia tomentosa</t>
  </si>
  <si>
    <t>Myrciaria trunciflora</t>
  </si>
  <si>
    <t>Richeria grandis</t>
  </si>
  <si>
    <t>Rubus rosifolius</t>
  </si>
  <si>
    <t>Scutia buxifolia</t>
  </si>
  <si>
    <t>Solanum granulosoleprosum</t>
  </si>
  <si>
    <t>Solanum myrianthum</t>
  </si>
  <si>
    <t>Styrax leprosus</t>
  </si>
  <si>
    <t>Syzygium cumini</t>
  </si>
  <si>
    <t>Trichilia catigua</t>
  </si>
  <si>
    <t>Trichilia clausseni</t>
  </si>
  <si>
    <t>Vitex megapotamica</t>
  </si>
  <si>
    <t>Ficus trigona</t>
  </si>
  <si>
    <t>Matayba guianensis</t>
  </si>
  <si>
    <t>Ocotea puberula</t>
  </si>
  <si>
    <t>Sapium glandulosum</t>
  </si>
  <si>
    <t>Tetrorchidium rubrivenium</t>
  </si>
  <si>
    <t>Trogon surrucura</t>
  </si>
  <si>
    <t>Myrciaria  glomerata</t>
  </si>
  <si>
    <t>Aiouea saligna</t>
  </si>
  <si>
    <t>Calyptranthes concinna</t>
  </si>
  <si>
    <t>Cissampelos andromorpha</t>
  </si>
  <si>
    <t>Guatteria sellowiana</t>
  </si>
  <si>
    <t>Ilex pseudobuxus</t>
  </si>
  <si>
    <t>Ixora gardneriana</t>
  </si>
  <si>
    <t>Leandra acutiflora</t>
  </si>
  <si>
    <t>Leandra carassana</t>
  </si>
  <si>
    <t>Miconia cubatanensis</t>
  </si>
  <si>
    <t>Mollinedia schottiana</t>
  </si>
  <si>
    <t>Myrcia anacardiifolia</t>
  </si>
  <si>
    <t>Paullinia uloptera</t>
  </si>
  <si>
    <t>Psychotria forsteronioides</t>
  </si>
  <si>
    <t>Sloanea hirsuta</t>
  </si>
  <si>
    <t>Symplocos tetrandra</t>
  </si>
  <si>
    <t>Xylopia langsdorfiana</t>
  </si>
  <si>
    <t>Aureliana fasciculata</t>
  </si>
  <si>
    <t>Cissus selloana</t>
  </si>
  <si>
    <t>Cordia ecalyculata</t>
  </si>
  <si>
    <t>Dendropanax cuneatus</t>
  </si>
  <si>
    <t>Erythroxylum pulchrum</t>
  </si>
  <si>
    <t>Eugenia hiemalis</t>
  </si>
  <si>
    <t>Eugenia uruguayensis</t>
  </si>
  <si>
    <t>Leandra laevigata</t>
  </si>
  <si>
    <t>Miconia pepericarpa</t>
  </si>
  <si>
    <t>Musa paradisiaca</t>
  </si>
  <si>
    <t>Myrceugenia myrcioides</t>
  </si>
  <si>
    <t>Myrciaria cuspidata</t>
  </si>
  <si>
    <t>Myriopus paniculatus</t>
  </si>
  <si>
    <t>Ossaea amygdaloides</t>
  </si>
  <si>
    <t>Rhipsalis teres</t>
  </si>
  <si>
    <t>Rubus brasiliensis</t>
  </si>
  <si>
    <t>Solanum inodorum</t>
  </si>
  <si>
    <t>Solanum viscosissimum</t>
  </si>
  <si>
    <t>Tres Picos</t>
  </si>
  <si>
    <t>Parrini &amp; Pacheco 2011b</t>
  </si>
  <si>
    <t>Argel-Oliveira 1999</t>
  </si>
  <si>
    <t>Restinga</t>
  </si>
  <si>
    <t>Cordia curassavica</t>
  </si>
  <si>
    <t>Zimmermann 1996</t>
  </si>
  <si>
    <t>Blumenau</t>
  </si>
  <si>
    <t>Gridi-Papp et al 2004</t>
  </si>
  <si>
    <t>Mantiqueira</t>
  </si>
  <si>
    <t>Turdus albicollis</t>
  </si>
  <si>
    <t>Marcondes &amp; Braga 2005</t>
  </si>
  <si>
    <t>Campinas</t>
  </si>
  <si>
    <t>Godim 2001</t>
  </si>
  <si>
    <t>Rio Claro</t>
  </si>
  <si>
    <t>Cazetta et al 2002</t>
  </si>
  <si>
    <t>Fazenda Sao José</t>
  </si>
  <si>
    <t>Castro 2003</t>
  </si>
  <si>
    <t>Restinga (Cardoso)</t>
  </si>
  <si>
    <t>Planicie (Cardoso)</t>
  </si>
  <si>
    <t>NA</t>
  </si>
  <si>
    <t>Encosta (Cardoso)</t>
  </si>
  <si>
    <t>Mata ciliar</t>
  </si>
  <si>
    <t>Pizo 1997</t>
  </si>
  <si>
    <t>De Jesus &amp; Monteiro</t>
  </si>
  <si>
    <t>Vila Velha</t>
  </si>
  <si>
    <t>Rabello et al 2010</t>
  </si>
  <si>
    <t>Alfenas</t>
  </si>
  <si>
    <t>Procnias nudicollis</t>
  </si>
  <si>
    <t>GU</t>
  </si>
  <si>
    <t>RES</t>
  </si>
  <si>
    <t>ALT</t>
  </si>
  <si>
    <t>EN</t>
  </si>
  <si>
    <t>DE</t>
  </si>
  <si>
    <t>NT</t>
  </si>
  <si>
    <t>MA</t>
  </si>
  <si>
    <t>LC</t>
  </si>
  <si>
    <t>VU</t>
  </si>
  <si>
    <t>ST</t>
  </si>
  <si>
    <t>MIG</t>
  </si>
  <si>
    <t>black</t>
  </si>
  <si>
    <t>Fabaceae</t>
  </si>
  <si>
    <t>Thraupidae</t>
  </si>
  <si>
    <t>Passeriformes</t>
  </si>
  <si>
    <t>yellow</t>
  </si>
  <si>
    <t>Solanaceae</t>
  </si>
  <si>
    <t>Turdidae</t>
  </si>
  <si>
    <t>red</t>
  </si>
  <si>
    <t>Lamiaceae</t>
  </si>
  <si>
    <t>Ramphastidae</t>
  </si>
  <si>
    <t>Piciformes</t>
  </si>
  <si>
    <t>Lauraceae</t>
  </si>
  <si>
    <t>Euphorbiaceae</t>
  </si>
  <si>
    <t>Cotingidae</t>
  </si>
  <si>
    <t>Trogonidae</t>
  </si>
  <si>
    <t>Trogoniformes</t>
  </si>
  <si>
    <t>Sapindaceae</t>
  </si>
  <si>
    <t>Cracidae</t>
  </si>
  <si>
    <t>Craciformes</t>
  </si>
  <si>
    <t>Rubiaceae</t>
  </si>
  <si>
    <t>Anacardiaceae</t>
  </si>
  <si>
    <t>green</t>
  </si>
  <si>
    <t>Annonaceae</t>
  </si>
  <si>
    <t>white</t>
  </si>
  <si>
    <t>Araceae</t>
  </si>
  <si>
    <t>Fringillidae</t>
  </si>
  <si>
    <t>Arecaceae</t>
  </si>
  <si>
    <t>Malpighiaceae</t>
  </si>
  <si>
    <t>Meliaceae</t>
  </si>
  <si>
    <t>Calophyllaceae</t>
  </si>
  <si>
    <t>Myrtaceae</t>
  </si>
  <si>
    <t>Caricaceae</t>
  </si>
  <si>
    <t>Salicaceae</t>
  </si>
  <si>
    <t>Urticaceae</t>
  </si>
  <si>
    <t>Cannabaceae</t>
  </si>
  <si>
    <t>Cactaceae</t>
  </si>
  <si>
    <t>Amaranthaceae</t>
  </si>
  <si>
    <t>orange</t>
  </si>
  <si>
    <t>Sapotaceae</t>
  </si>
  <si>
    <t>Canellaceae</t>
  </si>
  <si>
    <t>Menispermaceae</t>
  </si>
  <si>
    <t>Vitaceae</t>
  </si>
  <si>
    <t>Verbenaceae</t>
  </si>
  <si>
    <t>Rutaceae</t>
  </si>
  <si>
    <t>Clusiaceae</t>
  </si>
  <si>
    <t>Gesneriaceae</t>
  </si>
  <si>
    <t>multicolor</t>
  </si>
  <si>
    <t>Boraginaceae</t>
  </si>
  <si>
    <t>Dilleniaceae</t>
  </si>
  <si>
    <t>Araliaceae</t>
  </si>
  <si>
    <t>Ebenaceae</t>
  </si>
  <si>
    <t>Rosaceae</t>
  </si>
  <si>
    <t>Erythroxylaceae</t>
  </si>
  <si>
    <t>Moraceae</t>
  </si>
  <si>
    <t>Rhamnaceae</t>
  </si>
  <si>
    <t>Onagraceae</t>
  </si>
  <si>
    <t>Nyctaginaceae</t>
  </si>
  <si>
    <t>Melastomataceae</t>
  </si>
  <si>
    <t>brown</t>
  </si>
  <si>
    <t>Phyllanthaceae</t>
  </si>
  <si>
    <t>Aquifoliaceae</t>
  </si>
  <si>
    <t>Oleaceae</t>
  </si>
  <si>
    <t>Magnoliaceae</t>
  </si>
  <si>
    <t>Marcgraviaceae</t>
  </si>
  <si>
    <t>blue</t>
  </si>
  <si>
    <t>Celastraceae</t>
  </si>
  <si>
    <t>Sabiaceae</t>
  </si>
  <si>
    <t>Monimiaceae</t>
  </si>
  <si>
    <t>Muntingiaceae</t>
  </si>
  <si>
    <t>Musaceae</t>
  </si>
  <si>
    <t>Primulaceae</t>
  </si>
  <si>
    <t>Ochnaceae</t>
  </si>
  <si>
    <t>Peraceae</t>
  </si>
  <si>
    <t>Santalaceae</t>
  </si>
  <si>
    <t>Phytolaccaceae</t>
  </si>
  <si>
    <t>Piperaceae</t>
  </si>
  <si>
    <t>Podocarpaceae</t>
  </si>
  <si>
    <t>Burseraceae</t>
  </si>
  <si>
    <t>Quiinaceae</t>
  </si>
  <si>
    <t>Elaeocarpaceae</t>
  </si>
  <si>
    <t>Loranthaceae</t>
  </si>
  <si>
    <t>Styracaceae</t>
  </si>
  <si>
    <t>Symplocaceae</t>
  </si>
  <si>
    <t>Myristicaceae</t>
  </si>
  <si>
    <t>Sorocea ilicifolia</t>
  </si>
  <si>
    <t>Allophyllus edulis</t>
  </si>
  <si>
    <t>-</t>
  </si>
  <si>
    <t>Fadini &amp; de Marco 2004</t>
  </si>
  <si>
    <t>Minas Gerais</t>
  </si>
  <si>
    <t>Senna macranthera</t>
  </si>
  <si>
    <t>Myrcia fallax</t>
  </si>
  <si>
    <t>Krugel et al 2006</t>
  </si>
  <si>
    <t>Rio Grande do Sul</t>
  </si>
  <si>
    <t>Canteiras</t>
  </si>
  <si>
    <t>Ikuta &amp; Martins 2013</t>
  </si>
  <si>
    <t>Manhaes et al 2003</t>
  </si>
  <si>
    <t>Parrini &amp; Pacheco 2010</t>
  </si>
  <si>
    <t>Costa Verde</t>
  </si>
  <si>
    <t>Pascotto 2007</t>
  </si>
  <si>
    <t>Sao Manuel</t>
  </si>
  <si>
    <t>frug</t>
  </si>
  <si>
    <t>plant_visit</t>
  </si>
  <si>
    <t>n_visits</t>
  </si>
  <si>
    <t>ATLANTIC</t>
  </si>
  <si>
    <t>Total number of visits</t>
  </si>
  <si>
    <t>Total number of fruits consumed or manipulated</t>
  </si>
  <si>
    <t>Visitation rate. Visits per hour, corrected if more than one individual</t>
  </si>
  <si>
    <t>Location of the study</t>
  </si>
  <si>
    <t>visit_rate</t>
  </si>
  <si>
    <t>n_fruits</t>
  </si>
  <si>
    <t>fruit_visit</t>
  </si>
  <si>
    <t>frug_order</t>
  </si>
  <si>
    <t>Order of frugivore</t>
  </si>
  <si>
    <t>Family of frugivore</t>
  </si>
  <si>
    <t>Body mass in grams</t>
  </si>
  <si>
    <t>Gape size in mm</t>
  </si>
  <si>
    <t>body_mass</t>
  </si>
  <si>
    <t>gape_size</t>
  </si>
  <si>
    <t>feed_beh</t>
  </si>
  <si>
    <t>migration</t>
  </si>
  <si>
    <t>status</t>
  </si>
  <si>
    <t>trend</t>
  </si>
  <si>
    <t>Frugivore species</t>
  </si>
  <si>
    <t>Plant species interacted</t>
  </si>
  <si>
    <t>plant_sp</t>
  </si>
  <si>
    <t>plant_family</t>
  </si>
  <si>
    <t>fru_color</t>
  </si>
  <si>
    <t>frug_family</t>
  </si>
  <si>
    <t>v_source</t>
  </si>
  <si>
    <t>v_location</t>
  </si>
  <si>
    <t>Source for visitation rates and fruit consumption</t>
  </si>
  <si>
    <t>Different studies</t>
  </si>
  <si>
    <t>Saibadela</t>
  </si>
  <si>
    <t>Fruit color</t>
  </si>
  <si>
    <t>Plant family</t>
  </si>
  <si>
    <t>Kindel 1996</t>
  </si>
  <si>
    <t>Aracuri</t>
  </si>
  <si>
    <t>Sloanea monosperma</t>
  </si>
  <si>
    <t>Camargo 2014</t>
  </si>
  <si>
    <t>Muller 2006</t>
  </si>
  <si>
    <t>Aparados da serra</t>
  </si>
  <si>
    <t>Motta-Junior 1991</t>
  </si>
  <si>
    <t>Zimmermann 2001</t>
  </si>
  <si>
    <t>Parrini et al 2008</t>
  </si>
  <si>
    <t>Itatiaia</t>
  </si>
  <si>
    <t>Rio Janeiro</t>
  </si>
  <si>
    <t xml:space="preserve"> </t>
  </si>
  <si>
    <t>Lopes 2000</t>
  </si>
  <si>
    <t>Botucatu</t>
  </si>
  <si>
    <t>Hasui 1994</t>
  </si>
  <si>
    <t>Cuaso, SP</t>
  </si>
  <si>
    <t>Prunus sellowii</t>
  </si>
  <si>
    <t xml:space="preserve">NA </t>
  </si>
  <si>
    <t>Solanum erianthum</t>
  </si>
  <si>
    <t>Itaiba</t>
  </si>
  <si>
    <t>Pizo 2004</t>
  </si>
  <si>
    <t>Pizo (Zimmermann et al. 2002)</t>
  </si>
  <si>
    <t>Pizo unpublished</t>
  </si>
  <si>
    <t>Ilha do Cardoso</t>
  </si>
  <si>
    <t>Ubatuba</t>
  </si>
  <si>
    <t>Alves 2005</t>
  </si>
  <si>
    <t>Brasilia Cerrado</t>
  </si>
  <si>
    <t>Colussi e Prestes 2011</t>
  </si>
  <si>
    <t>Cortes 2003</t>
  </si>
  <si>
    <t>Cerrado</t>
  </si>
  <si>
    <t>Cortes et al 2009</t>
  </si>
  <si>
    <t>Oliveira et al 2011</t>
  </si>
  <si>
    <t>Francisco &amp; Galetti 2002</t>
  </si>
  <si>
    <t>Colussi &amp; Prestes 2011</t>
  </si>
  <si>
    <t>Motta-Jr &amp; Lombardi 1990</t>
  </si>
  <si>
    <t xml:space="preserve">Motta-Junior 1991 </t>
  </si>
  <si>
    <t>Cortes et al 2008</t>
  </si>
  <si>
    <t>Cerrado, Sao Carlos</t>
  </si>
  <si>
    <t>Piracicaba</t>
  </si>
  <si>
    <t>Robinson 2015</t>
  </si>
  <si>
    <t>Godim 2002</t>
  </si>
  <si>
    <t>NO</t>
  </si>
  <si>
    <t>YES</t>
  </si>
  <si>
    <t>reported</t>
  </si>
  <si>
    <t>Plant species</t>
  </si>
  <si>
    <t>SOURCE</t>
  </si>
  <si>
    <t>VARIABLES</t>
  </si>
  <si>
    <t>DESCRIPTION</t>
  </si>
  <si>
    <t>EXAMPLE</t>
  </si>
  <si>
    <t>number</t>
  </si>
  <si>
    <t>Number of fruits per visit (n_fruits/n_visits)</t>
  </si>
  <si>
    <t>name</t>
  </si>
  <si>
    <t>Pizo, 2003</t>
  </si>
  <si>
    <t>category</t>
  </si>
  <si>
    <t>TYPE</t>
  </si>
  <si>
    <t>YES/NO</t>
  </si>
  <si>
    <t>COMMENTS</t>
  </si>
  <si>
    <t>percentage</t>
  </si>
  <si>
    <t>Here the nº of fruits not always means the real number of fruits, but the unit of dispersal/handling by the birds that can be the whole fruit or a diaspore - need to check and add new category</t>
  </si>
  <si>
    <t>obs_time</t>
  </si>
  <si>
    <t>Time of plant observation in hours</t>
  </si>
  <si>
    <t>Euterpe_dataset_files.xls</t>
  </si>
  <si>
    <t>Cecropia_data.xls</t>
  </si>
  <si>
    <t>FRDIAM</t>
  </si>
  <si>
    <t>Fruit diameter (mm)</t>
  </si>
  <si>
    <t>FRLENG</t>
  </si>
  <si>
    <t>Fruit length (mm)</t>
  </si>
  <si>
    <t>SDIAM</t>
  </si>
  <si>
    <t>Seed diameter (mm)</t>
  </si>
  <si>
    <t>SLENG</t>
  </si>
  <si>
    <t>Seed length (mm)</t>
  </si>
  <si>
    <t>FRFM</t>
  </si>
  <si>
    <t>Fruit fresh mass (g)</t>
  </si>
  <si>
    <t>PFM</t>
  </si>
  <si>
    <t>Pulp fresh mass (g)</t>
  </si>
  <si>
    <t>SFM</t>
  </si>
  <si>
    <t>Seed fresh mass (g)</t>
  </si>
  <si>
    <t>PDM</t>
  </si>
  <si>
    <t>Dry mass of pulp per fruit (g)</t>
  </si>
  <si>
    <t>SDM</t>
  </si>
  <si>
    <t>Dry mass of seed(s) per fruit (g)</t>
  </si>
  <si>
    <t>SEEDS</t>
  </si>
  <si>
    <t>Number of seeds per fruit</t>
  </si>
  <si>
    <t>SEEDM</t>
  </si>
  <si>
    <t>Seed dry mass (g)</t>
  </si>
  <si>
    <t>P/S(wet)</t>
  </si>
  <si>
    <t>P/S(dry)</t>
  </si>
  <si>
    <t>ATLANTIC, Erica&amp;Wesley, Intervales_morfo, Mikich 2002, Passos &amp; Oliveira 2003, Correia 1997, Faustino 2004</t>
  </si>
  <si>
    <t>ATLANTIC, FRUBASE, Motta Jr. 1981, Camargo 2014, Gondim 2002</t>
  </si>
  <si>
    <t>Castro &amp; Galetti 2004, ATLANTIC</t>
  </si>
  <si>
    <t>ATLANTIC, Erica&amp;Wesley</t>
  </si>
  <si>
    <t>Erica&amp;Wesley</t>
  </si>
  <si>
    <t>Souza 2004, Motta Jr. 1981, ATLANTIC, Castro 2001, Fábio Jacomassa, unpubl., Intervales_morfo, Mikich 2002</t>
  </si>
  <si>
    <t>ATLANTIC, Intervales_morfo</t>
  </si>
  <si>
    <t>Intervales_morfo, Castro &amp; Galetti 2004, Correia 1997, Alves 2008</t>
  </si>
  <si>
    <t>Cazetta 2007, Erica&amp;Wesley, Motta Jr. 1981, Pizo &amp; Oliveira 2001</t>
  </si>
  <si>
    <t>SYNONIMS</t>
  </si>
  <si>
    <t>ATLANTIC, Castro 2001, Intervales_morfo, Motta Jr. 1981, Pizo &amp; Oliveira 2001</t>
  </si>
  <si>
    <t>Pizo &amp; Oliveira 2001</t>
  </si>
  <si>
    <t>ATLANTIC, Cazetta 2007, Erica&amp;Wesley, Passos &amp; Oliveira 2003, Alves 2008</t>
  </si>
  <si>
    <t>ATLANTIC, Intervales_morfo, Camargo 2014, Gondim 2002</t>
  </si>
  <si>
    <t>Cazetta 2007, Argel-de-Oliveira 1999</t>
  </si>
  <si>
    <t>Alves 2008, Castro &amp; Galetti 2004</t>
  </si>
  <si>
    <t>Castro &amp; Galetti 2004, Cazetta 2007, Erica&amp;Wesley, Intervales_morfo, Mikich 2002, Santana et al. 2013, Alves 2008</t>
  </si>
  <si>
    <t>Cazetta 2007, Erica&amp;Wesley, Intervales_morfo</t>
  </si>
  <si>
    <t>SYNONYM</t>
  </si>
  <si>
    <t>Leandra sublanata</t>
  </si>
  <si>
    <t>Talauma ovata</t>
  </si>
  <si>
    <t>Eugenia jumbolana</t>
  </si>
  <si>
    <t>Myrciaria cauliflora</t>
  </si>
  <si>
    <t>Rhampus purshiana</t>
  </si>
  <si>
    <t>Myrcia longipes</t>
  </si>
  <si>
    <t>Didymopanax morototoni</t>
  </si>
  <si>
    <t>Protium almacega</t>
  </si>
  <si>
    <t>Scientific name synonim</t>
  </si>
  <si>
    <t>Marco_fruit_traits_general.xls</t>
  </si>
  <si>
    <t>WATER</t>
  </si>
  <si>
    <t>LIP</t>
  </si>
  <si>
    <t>PRO</t>
  </si>
  <si>
    <t>SSUGAR</t>
  </si>
  <si>
    <t>INSUGAR</t>
  </si>
  <si>
    <t>NSC</t>
  </si>
  <si>
    <t>TOTALC</t>
  </si>
  <si>
    <t>ASH</t>
  </si>
  <si>
    <t>FIB</t>
  </si>
  <si>
    <t>Insoluble sugar</t>
  </si>
  <si>
    <t>Total carbohydrates</t>
  </si>
  <si>
    <t>Fibers</t>
  </si>
  <si>
    <t xml:space="preserve">Percentage of water </t>
  </si>
  <si>
    <t>Lipids percentage of dry fruit</t>
  </si>
  <si>
    <t>Protein percentage of dry fruit</t>
  </si>
  <si>
    <t>Non-structural carbohydrates percentage of dry fruit</t>
  </si>
  <si>
    <t>Source of quemical data</t>
  </si>
  <si>
    <t>Source of morphological data</t>
  </si>
  <si>
    <t>Soluble sugar  percentage of dry fruit</t>
  </si>
  <si>
    <r>
      <t xml:space="preserve">Plants that have information for quantity data in the </t>
    </r>
    <r>
      <rPr>
        <i/>
        <sz val="12"/>
        <color theme="1"/>
        <rFont val="Calibri"/>
        <scheme val="minor"/>
      </rPr>
      <t>Frugivore data</t>
    </r>
    <r>
      <rPr>
        <sz val="12"/>
        <color theme="1"/>
        <rFont val="Calibri"/>
        <family val="2"/>
        <scheme val="minor"/>
      </rPr>
      <t xml:space="preserve"> table</t>
    </r>
  </si>
  <si>
    <t>Cazetta 2007, Erica &amp; Wesley, unpubl., Pizo &amp; Oliveira 2001, Motta Jr. 1981</t>
  </si>
  <si>
    <t>Pizo &amp; Oliveira 2001, Motta Jr. 1981</t>
  </si>
  <si>
    <t>Cazetta 2007, Erica &amp; Wesley, Motta Jr. 1981, Pizo &amp; Oliveira 2001</t>
  </si>
  <si>
    <t>????</t>
  </si>
  <si>
    <t>Erica &amp; Wesley, unpubl., Saibadela</t>
  </si>
  <si>
    <t>Motta Jr. 1981</t>
  </si>
  <si>
    <t>Cazetta 2007, Erica &amp; Wesley, unpubl., Saibadela, Santana et al. 2013</t>
  </si>
  <si>
    <t>Cazetta 2007, Erica &amp; Wesley unpubl., Pizo &amp; Oliveira 2001, Motta Jr. 1981</t>
  </si>
  <si>
    <t>FRUBASE (Dinerstein E. 1986)</t>
  </si>
  <si>
    <t>FRUBASE, Motta Jr. 1981</t>
  </si>
  <si>
    <t>Cazetta 2007, Erica &amp; Wesley unpubl.</t>
  </si>
  <si>
    <t>Erica &amp; Wesley</t>
  </si>
  <si>
    <t>Saibadela,Motta Jr. 1981</t>
  </si>
  <si>
    <t>ATLANTIC, Motta Jr. 1981</t>
  </si>
  <si>
    <t>Saibadela, Galetti et al 1997</t>
  </si>
  <si>
    <t>Cazetta 2007, Erica&amp;Wesley, Intervales_morfo, Castro &amp; Galetti 2004</t>
  </si>
  <si>
    <t>ATLANTIC, Intervales_morfo, Correia 1997</t>
  </si>
  <si>
    <t>Saibadela, Cazetta 2007, Erica &amp; Wesley, unpubl.</t>
  </si>
  <si>
    <t>Erica &amp; Wesley, unpubl.</t>
  </si>
  <si>
    <t>Cazetta 2007</t>
  </si>
  <si>
    <t>Erica &amp; Wesley, unpubl., Passos 2001</t>
  </si>
  <si>
    <t>Varronia curassavica, Cordia verbenacea</t>
  </si>
  <si>
    <t>Cazetta 2007, Gomes et al. 2010</t>
  </si>
  <si>
    <t>FRUBASE</t>
  </si>
  <si>
    <t>Syzygium kurzii</t>
  </si>
  <si>
    <t>Eugenia bergii</t>
  </si>
  <si>
    <t>FRDIAM (mm)</t>
  </si>
  <si>
    <t>FRLENG (mm)</t>
  </si>
  <si>
    <t>SDIAM (mm)</t>
  </si>
  <si>
    <t>SLENG (mm)</t>
  </si>
  <si>
    <t>FRFM (g)</t>
  </si>
  <si>
    <t>PFM (g)</t>
  </si>
  <si>
    <t>SFM (g)</t>
  </si>
  <si>
    <t>PDM (g)</t>
  </si>
  <si>
    <t>SDM (g)</t>
  </si>
  <si>
    <t>Intervales_morfo</t>
  </si>
  <si>
    <t>Angel-de-Oliveira 1999</t>
  </si>
  <si>
    <t>ATLANTIC, Cazetta 2007, Erica&amp;Wesley, FRUBASE, Intervales_morfo, Mikich 2002, Souza 2004</t>
  </si>
  <si>
    <t>Ficus thonningii, F. recurva</t>
  </si>
  <si>
    <t>Ficus hirta, Ficus villosa</t>
  </si>
  <si>
    <t>Cazetta 2007, Erica &amp; Wesley, unpubl., FRUBASE, Saibadela</t>
  </si>
  <si>
    <t>Cazetta 2007, Erica &amp; Wesley, unpubl., Saibadela, Passos 2001</t>
  </si>
  <si>
    <t>ATLANTIC, Cazetta 2007, Erica&amp;Wesley, Intervales_morfo, Passos &amp; Oliveira 2003, Alves 2008, Angel-de-Oliveira 1999, Camargo 2014</t>
  </si>
  <si>
    <t>ATLANTIC, Cazetta 2007, Erica&amp;Wesley, Intervales_morfo</t>
  </si>
  <si>
    <t>ATLANTIC, Clóvis Azambuja, unpubl., Erica&amp;Wesley</t>
  </si>
  <si>
    <t>ATLANTIC, Cazetta 2007, Clóvis Azambuja, unpubl.</t>
  </si>
  <si>
    <t>Gridi-Papp et al. 2004</t>
  </si>
  <si>
    <t>ATLANTIC, Erica&amp;Wesley, Intervales_morfo</t>
  </si>
  <si>
    <t>ATLANTIC, Castro 2001</t>
  </si>
  <si>
    <t>ATLANTIC, Alves 2008, Camargo 2014, Gondim 2002, Correia 1997</t>
  </si>
  <si>
    <t>ATLANTIC, Kindel 1996, Gridi-Papp et al. 2004</t>
  </si>
  <si>
    <t>ATLANTIC, Erica&amp;Wesley, Alves 2008, Correia 1997</t>
  </si>
  <si>
    <t>ATLANTIC, Camargo 2014, Gondim 2002</t>
  </si>
  <si>
    <t>ATLANTIC, Santana et al. 2013, Correia 1997</t>
  </si>
  <si>
    <t>Mikich 2002, ATLANTIC, Erica&amp;Wesley</t>
  </si>
  <si>
    <t>Santana et al. 2013</t>
  </si>
  <si>
    <t>Plinia trunciflora, Plinia peruviana</t>
  </si>
  <si>
    <t>Rapanea ferruginea, Myrsine ferruginea</t>
  </si>
  <si>
    <t>Alves 2008, Angel-de-Oliveira 1999, Correia 1997</t>
  </si>
  <si>
    <t>Erica&amp;Wesley, Kindel 1996, Alves 2008, Correia 1997</t>
  </si>
  <si>
    <t>ATLANTIC, Cazetta 2007, Erica&amp;Wesley, Intervales_morfo, Alves 2008, Argel-de-Oliveira 1999</t>
  </si>
  <si>
    <t>Krügel et al 2006 Iheringia</t>
  </si>
  <si>
    <t>ATLANTIC, Intervales_morfo, Kindel 1996, Mikich 2002, Krügel et al 2006 Iheringia</t>
  </si>
  <si>
    <t>Cazetta 2007, Erica&amp;Wesley, Passos &amp; Oliveira 2003, Camargo 2014, Gondim 2002</t>
  </si>
  <si>
    <t>Cinnamomum triplinerve</t>
  </si>
  <si>
    <t>Prunus myrtifolia, Prunus reflexa</t>
  </si>
  <si>
    <t>Motta Jr. 1981, Passos &amp; Oliveira 2003, Souza 2004</t>
  </si>
  <si>
    <t>ATLANTIC, Cazetta 2007, Donatti 2011, Erica&amp;Wesley, FRUBASE, Camargo 2014, Angel-de-Oliveira 1999</t>
  </si>
  <si>
    <t>Cazetta 2007, Erica &amp; Wesley, unpubl.</t>
  </si>
  <si>
    <t>ATLANTIC, Erica&amp;Wesley, Gondim 2002</t>
  </si>
  <si>
    <t>Cazetta 2007, Intervales_morfo</t>
  </si>
  <si>
    <t>FINAL</t>
  </si>
  <si>
    <t>Saibadela, Cazetta 2007</t>
  </si>
  <si>
    <t>Motta Jr. 1981, ATLANTIC, FRUBASE</t>
  </si>
  <si>
    <t>Motta Jr. 1981, FRUBASE</t>
  </si>
  <si>
    <t>ATLANTIC, Correia 1997</t>
  </si>
  <si>
    <t>Solanum hazenii</t>
  </si>
  <si>
    <t>Struthanthus marginatus</t>
  </si>
  <si>
    <t>ATLANTIC, Castro 2001, FRUBASE, Motta Jr. 1981</t>
  </si>
  <si>
    <t>ATLANTIC, Cazetta 2007, Erica&amp;Wesley, Krugel &amp; Behr 1998, Alves 2008, Angel-de-Oliveira 1999</t>
  </si>
  <si>
    <t>ATLANTIC. Cazetta 2007, Erica&amp;Wesley, Intervales_morfo, Angel-de-Oliveira 1999</t>
  </si>
  <si>
    <t>ATLANTIC, Kindel 1996</t>
  </si>
  <si>
    <t>ATLANTIC, Castro 2001, Erica&amp;Wesley, Intervales_morfo, Mikich 2002, Souza 2004, Correia 1997</t>
  </si>
  <si>
    <t>ATLANTIC, Mikich 2002</t>
  </si>
  <si>
    <t>Lamberti et al 2012</t>
  </si>
  <si>
    <t>Sorocaba</t>
  </si>
  <si>
    <t>Parrini &amp; Pacheco 2014</t>
  </si>
  <si>
    <t>Ficus benjamina</t>
  </si>
  <si>
    <t>Pascotto 2006</t>
  </si>
  <si>
    <t>Andrade 2011</t>
  </si>
  <si>
    <t>Bahia</t>
  </si>
  <si>
    <t>Tangara cayana</t>
  </si>
  <si>
    <t>Hirtella ciliata</t>
  </si>
  <si>
    <t>Rapanea gadneriana</t>
  </si>
  <si>
    <t>Phoradendron affine</t>
  </si>
  <si>
    <t>Uberlândia, Brazil</t>
  </si>
  <si>
    <t>Maruyama 2012</t>
  </si>
  <si>
    <t>Euphonia chlorotica</t>
  </si>
  <si>
    <t>Maruyama 2013</t>
  </si>
  <si>
    <t>Guimaraes 2003</t>
  </si>
  <si>
    <t>Araruama, RJ</t>
  </si>
  <si>
    <t>Figueiredo et al 1995</t>
  </si>
  <si>
    <t>Sao Carlos, SP</t>
  </si>
  <si>
    <t>Caracu, Paraná</t>
  </si>
  <si>
    <t>Silva et al 2013</t>
  </si>
  <si>
    <t>Atlantic_trait_birds.xls/Fabio</t>
  </si>
  <si>
    <t>Chrysobalanaceae</t>
  </si>
  <si>
    <t>Maruyama et al 2012 Flora</t>
  </si>
  <si>
    <t>Santana et al. 2013, ATLANTIC, Cazetta 2007, Erica&amp;Wesley, FRUBASE, Gondim 2002</t>
  </si>
  <si>
    <t>Santana et al. 2013, Erica &amp; Wesley, unpubl., Cazetta 2007, Gomes et al. 2010, FRUBASE</t>
  </si>
  <si>
    <t>Passos &amp; Oliveira 2003, Santana et al. 2013, ATLANTIC, Angel-de-Oliveira 1999, Camargo 2014, Gondim 2002</t>
  </si>
  <si>
    <t>Andrade et al 2011, ATLANTIC</t>
  </si>
  <si>
    <t>ATLANTIC, Donatti 2011, Souza 2004</t>
  </si>
  <si>
    <t>ATLANTIC, Angel-de-Oliveira 1999</t>
  </si>
  <si>
    <t>ATLANTIC, Santana et al. 2013</t>
  </si>
  <si>
    <t>Gomes et al. 2010, Santana et al. 2013</t>
  </si>
  <si>
    <t>Tangara cyanocephala</t>
  </si>
  <si>
    <t>Athie 2009</t>
  </si>
  <si>
    <t>Cytharexylum myrianthum</t>
  </si>
  <si>
    <t>Aegiphila sellowiana</t>
  </si>
  <si>
    <t>Quintero 2017</t>
  </si>
  <si>
    <t>Feeding behaviour: MA - mashers; GU - gulpers (sensu Levey 1987 - The Am. Natur.)</t>
  </si>
  <si>
    <t>Migration status: Is the species migrant? RES - resident; ALT - altitudinal; MIG - migrant</t>
  </si>
  <si>
    <t>IUCN status in 2015:  NE - not evaluated; DD - data deficient; LC - least concern; NT - near threatened; VU - vulnerable; EN - endangered; CR - critically endangered; EW - extinct in the wild; EX - extinct</t>
  </si>
  <si>
    <t>IUCN trend in 2015. IUCN species population trend: EX - extinct; DE - decreasing; ST - stable; IN - increasing; UN - unknown</t>
  </si>
  <si>
    <t>Correia 1997, Erica&amp;Wesley, Intervales_morfo, Alves 2008</t>
  </si>
  <si>
    <t>red/orange</t>
  </si>
  <si>
    <t>ATLANTIC, Alves 2008</t>
  </si>
  <si>
    <t>Menezes et al. 2008</t>
  </si>
  <si>
    <t>Fábio Jacomassa, unpubl., FRUBASE</t>
  </si>
  <si>
    <t>Ficus nitida</t>
  </si>
  <si>
    <t>Castro &amp; Galetti 2004, Erica&amp;Wesley, Fábio Jacomassa, unpubl., Mikich 2002</t>
  </si>
  <si>
    <t>Erica &amp; Wesley, unpubl., FRUBASE, FRUBASE</t>
  </si>
  <si>
    <t>Athie &amp; Dias 2012</t>
  </si>
  <si>
    <t>Chiffelle et al 2009 Chilean J of Agricultural Research, FRUBASE</t>
  </si>
  <si>
    <t>ATLANTIC, Castro &amp; Galetti 2004, Gosper &amp; Vivian-Smith 2010</t>
  </si>
  <si>
    <t>Athie &amp; Dias 2012, ATLANTIC</t>
  </si>
  <si>
    <t>ATLANTIC, Erica&amp;Wesley, Athie &amp; Dias 2012</t>
  </si>
  <si>
    <t>ATLANTIC, Athie &amp; Dias 2012</t>
  </si>
  <si>
    <t>ATLANTIC, Fábio Jacomassa, unpubl., Athie &amp; Dias 2012</t>
  </si>
  <si>
    <t>ATLANTIC, Castro 2001, Donatti 2011, Athie &amp; Dias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</si>
</sst>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i/>
      <sz val="12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rgb="FFEBF1DE"/>
      </bottom>
      <diagonal/>
    </border>
  </borders>
  <cellStyleXfs count="88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left"/>
    </xf>
    <xf numFmtId="0" fontId="0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Border="1"/>
    <xf numFmtId="0" fontId="3" fillId="0" borderId="0" xfId="0" applyFont="1" applyBorder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6" fillId="4" borderId="0" xfId="0" applyFont="1" applyFill="1"/>
    <xf numFmtId="0" fontId="7" fillId="0" borderId="0" xfId="0" applyFont="1"/>
    <xf numFmtId="164" fontId="7" fillId="0" borderId="0" xfId="0" applyNumberFormat="1" applyFont="1"/>
    <xf numFmtId="0" fontId="0" fillId="0" borderId="0" xfId="0" applyFill="1" applyBorder="1"/>
    <xf numFmtId="164" fontId="0" fillId="0" borderId="0" xfId="0" applyNumberFormat="1"/>
    <xf numFmtId="164" fontId="3" fillId="0" borderId="0" xfId="0" applyNumberFormat="1" applyFont="1"/>
    <xf numFmtId="164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2" fontId="0" fillId="0" borderId="0" xfId="0" applyNumberFormat="1" applyFont="1"/>
    <xf numFmtId="2" fontId="7" fillId="0" borderId="0" xfId="0" applyNumberFormat="1" applyFont="1"/>
    <xf numFmtId="2" fontId="2" fillId="0" borderId="0" xfId="0" applyNumberFormat="1" applyFont="1"/>
    <xf numFmtId="165" fontId="0" fillId="0" borderId="0" xfId="0" applyNumberFormat="1"/>
    <xf numFmtId="2" fontId="1" fillId="0" borderId="0" xfId="0" applyNumberFormat="1" applyFont="1"/>
    <xf numFmtId="164" fontId="0" fillId="0" borderId="0" xfId="0" applyNumberFormat="1" applyAlignment="1"/>
    <xf numFmtId="165" fontId="0" fillId="0" borderId="0" xfId="0" applyNumberFormat="1" applyFill="1" applyAlignment="1"/>
    <xf numFmtId="0" fontId="1" fillId="0" borderId="0" xfId="0" applyFont="1" applyFill="1"/>
    <xf numFmtId="0" fontId="0" fillId="0" borderId="0" xfId="0" applyFill="1"/>
    <xf numFmtId="0" fontId="7" fillId="0" borderId="0" xfId="0" applyFont="1" applyBorder="1"/>
    <xf numFmtId="0" fontId="8" fillId="0" borderId="0" xfId="0" applyFont="1"/>
    <xf numFmtId="165" fontId="7" fillId="0" borderId="0" xfId="0" applyNumberFormat="1" applyFont="1"/>
    <xf numFmtId="0" fontId="6" fillId="0" borderId="0" xfId="0" applyFont="1"/>
    <xf numFmtId="0" fontId="0" fillId="0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3" fillId="0" borderId="0" xfId="0" applyFont="1" applyFill="1"/>
    <xf numFmtId="164" fontId="0" fillId="0" borderId="0" xfId="0" applyNumberFormat="1" applyFill="1"/>
    <xf numFmtId="2" fontId="0" fillId="0" borderId="0" xfId="0" applyNumberFormat="1" applyFill="1"/>
    <xf numFmtId="49" fontId="7" fillId="0" borderId="0" xfId="0" applyNumberFormat="1" applyFont="1" applyFill="1"/>
    <xf numFmtId="0" fontId="7" fillId="0" borderId="0" xfId="0" applyFont="1" applyFill="1"/>
    <xf numFmtId="164" fontId="7" fillId="0" borderId="0" xfId="0" applyNumberFormat="1" applyFont="1" applyFill="1" applyAlignment="1"/>
    <xf numFmtId="0" fontId="7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9" fillId="0" borderId="2" xfId="0" applyFont="1" applyFill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11" fillId="0" borderId="0" xfId="0" applyFont="1"/>
    <xf numFmtId="0" fontId="9" fillId="0" borderId="0" xfId="0" applyFont="1" applyFill="1" applyBorder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9" fillId="0" borderId="3" xfId="0" applyFont="1" applyBorder="1"/>
    <xf numFmtId="0" fontId="11" fillId="0" borderId="1" xfId="0" applyFont="1" applyBorder="1" applyAlignment="1">
      <alignment horizontal="left"/>
    </xf>
    <xf numFmtId="0" fontId="9" fillId="0" borderId="2" xfId="0" applyFont="1" applyBorder="1"/>
    <xf numFmtId="0" fontId="10" fillId="0" borderId="2" xfId="0" applyFont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11" fillId="0" borderId="0" xfId="0" applyFont="1" applyFill="1" applyBorder="1"/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0" fontId="9" fillId="0" borderId="1" xfId="0" applyFont="1" applyFill="1" applyBorder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/>
    </xf>
    <xf numFmtId="49" fontId="0" fillId="0" borderId="0" xfId="0" applyNumberFormat="1"/>
    <xf numFmtId="49" fontId="7" fillId="0" borderId="0" xfId="0" applyNumberFormat="1" applyFont="1"/>
    <xf numFmtId="0" fontId="0" fillId="0" borderId="0" xfId="0" applyFont="1" applyFill="1"/>
    <xf numFmtId="0" fontId="12" fillId="0" borderId="0" xfId="0" applyFont="1"/>
    <xf numFmtId="2" fontId="0" fillId="0" borderId="0" xfId="0" applyNumberFormat="1" applyFont="1" applyFill="1" applyAlignment="1"/>
    <xf numFmtId="2" fontId="0" fillId="0" borderId="0" xfId="0" applyNumberFormat="1" applyAlignment="1"/>
    <xf numFmtId="2" fontId="0" fillId="0" borderId="0" xfId="0" applyNumberFormat="1" applyFill="1" applyAlignment="1"/>
    <xf numFmtId="0" fontId="0" fillId="0" borderId="0" xfId="0" applyFont="1" applyFill="1" applyAlignment="1"/>
    <xf numFmtId="2" fontId="7" fillId="0" borderId="0" xfId="0" applyNumberFormat="1" applyFont="1" applyFill="1" applyAlignment="1"/>
    <xf numFmtId="2" fontId="6" fillId="5" borderId="0" xfId="0" applyNumberFormat="1" applyFont="1" applyFill="1" applyAlignment="1"/>
    <xf numFmtId="0" fontId="2" fillId="5" borderId="0" xfId="0" applyFont="1" applyFill="1"/>
    <xf numFmtId="0" fontId="11" fillId="0" borderId="0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6" fillId="5" borderId="0" xfId="0" applyFont="1" applyFill="1"/>
    <xf numFmtId="0" fontId="6" fillId="7" borderId="0" xfId="0" applyFont="1" applyFill="1" applyAlignment="1">
      <alignment horizontal="left"/>
    </xf>
    <xf numFmtId="164" fontId="6" fillId="7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10" fontId="0" fillId="0" borderId="0" xfId="0" applyNumberFormat="1" applyFill="1"/>
    <xf numFmtId="10" fontId="7" fillId="0" borderId="0" xfId="0" applyNumberFormat="1" applyFont="1" applyFill="1"/>
    <xf numFmtId="10" fontId="0" fillId="0" borderId="0" xfId="0" applyNumberFormat="1"/>
    <xf numFmtId="10" fontId="6" fillId="7" borderId="0" xfId="0" applyNumberFormat="1" applyFont="1" applyFill="1" applyAlignment="1">
      <alignment horizontal="center"/>
    </xf>
    <xf numFmtId="10" fontId="6" fillId="7" borderId="0" xfId="0" applyNumberFormat="1" applyFont="1" applyFill="1" applyBorder="1" applyAlignment="1">
      <alignment horizontal="center"/>
    </xf>
    <xf numFmtId="164" fontId="6" fillId="7" borderId="0" xfId="0" applyNumberFormat="1" applyFont="1" applyFill="1" applyBorder="1" applyAlignment="1">
      <alignment horizontal="center"/>
    </xf>
    <xf numFmtId="10" fontId="0" fillId="0" borderId="0" xfId="0" applyNumberFormat="1" applyFont="1" applyFill="1"/>
    <xf numFmtId="164" fontId="6" fillId="5" borderId="0" xfId="0" applyNumberFormat="1" applyFont="1" applyFill="1" applyAlignment="1"/>
    <xf numFmtId="164" fontId="0" fillId="0" borderId="0" xfId="0" applyNumberFormat="1" applyFont="1" applyFill="1" applyAlignment="1"/>
    <xf numFmtId="164" fontId="0" fillId="0" borderId="0" xfId="0" applyNumberFormat="1" applyFill="1" applyAlignment="1"/>
    <xf numFmtId="0" fontId="2" fillId="8" borderId="0" xfId="0" applyFont="1" applyFill="1" applyAlignment="1">
      <alignment horizontal="left"/>
    </xf>
    <xf numFmtId="0" fontId="13" fillId="0" borderId="0" xfId="0" applyFont="1"/>
    <xf numFmtId="0" fontId="9" fillId="0" borderId="0" xfId="0" applyFont="1" applyFill="1"/>
    <xf numFmtId="0" fontId="11" fillId="0" borderId="3" xfId="0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Fill="1"/>
    <xf numFmtId="0" fontId="11" fillId="0" borderId="2" xfId="0" applyFont="1" applyBorder="1" applyAlignment="1">
      <alignment horizontal="left"/>
    </xf>
    <xf numFmtId="0" fontId="0" fillId="0" borderId="2" xfId="0" applyBorder="1"/>
    <xf numFmtId="0" fontId="9" fillId="0" borderId="3" xfId="0" applyFont="1" applyFill="1" applyBorder="1"/>
    <xf numFmtId="0" fontId="11" fillId="0" borderId="3" xfId="0" applyFont="1" applyFill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/>
  </cellXfs>
  <cellStyles count="88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41"/>
  <sheetViews>
    <sheetView zoomScale="150" zoomScaleNormal="150" zoomScalePageLayoutView="150" workbookViewId="0">
      <pane ySplit="1" topLeftCell="A496" activePane="bottomLeft" state="frozen"/>
      <selection pane="bottomLeft" activeCell="A501" sqref="A501:XFD501"/>
    </sheetView>
  </sheetViews>
  <sheetFormatPr baseColWidth="10" defaultRowHeight="15" x14ac:dyDescent="0"/>
  <cols>
    <col min="1" max="1" width="20.83203125" bestFit="1" customWidth="1"/>
    <col min="2" max="2" width="29.33203125" style="1" bestFit="1" customWidth="1"/>
    <col min="3" max="4" width="9.1640625" style="1" customWidth="1"/>
    <col min="5" max="5" width="10.83203125" style="15" customWidth="1"/>
    <col min="6" max="6" width="10.83203125" customWidth="1"/>
    <col min="7" max="7" width="10.83203125" style="18" customWidth="1"/>
    <col min="8" max="8" width="21.83203125" bestFit="1" customWidth="1"/>
    <col min="9" max="9" width="17.1640625" bestFit="1" customWidth="1"/>
    <col min="10" max="10" width="13.1640625" customWidth="1"/>
    <col min="11" max="11" width="13.5" customWidth="1"/>
    <col min="12" max="12" width="11.33203125" customWidth="1"/>
    <col min="13" max="16" width="10.83203125" customWidth="1"/>
    <col min="17" max="17" width="8.5" bestFit="1" customWidth="1"/>
  </cols>
  <sheetData>
    <row r="1" spans="1:17">
      <c r="A1" s="8" t="s">
        <v>470</v>
      </c>
      <c r="B1" s="8" t="s">
        <v>471</v>
      </c>
      <c r="C1" s="9" t="s">
        <v>472</v>
      </c>
      <c r="D1" s="9" t="s">
        <v>564</v>
      </c>
      <c r="E1" s="9" t="s">
        <v>478</v>
      </c>
      <c r="F1" s="9" t="s">
        <v>479</v>
      </c>
      <c r="G1" s="9" t="s">
        <v>480</v>
      </c>
      <c r="H1" s="9" t="s">
        <v>498</v>
      </c>
      <c r="I1" s="9" t="s">
        <v>499</v>
      </c>
      <c r="J1" s="11" t="s">
        <v>481</v>
      </c>
      <c r="K1" s="11" t="s">
        <v>497</v>
      </c>
      <c r="L1" s="10" t="s">
        <v>486</v>
      </c>
      <c r="M1" s="10" t="s">
        <v>487</v>
      </c>
      <c r="N1" s="10" t="s">
        <v>488</v>
      </c>
      <c r="O1" s="10" t="s">
        <v>489</v>
      </c>
      <c r="P1" s="10" t="s">
        <v>490</v>
      </c>
      <c r="Q1" s="10" t="s">
        <v>491</v>
      </c>
    </row>
    <row r="2" spans="1:17">
      <c r="A2" s="45" t="s">
        <v>0</v>
      </c>
      <c r="B2" s="47" t="s">
        <v>54</v>
      </c>
      <c r="C2"/>
      <c r="D2"/>
      <c r="J2" t="s">
        <v>388</v>
      </c>
      <c r="K2" t="s">
        <v>387</v>
      </c>
      <c r="L2" s="23">
        <v>1250</v>
      </c>
      <c r="M2" s="23">
        <v>19.114999999999998</v>
      </c>
      <c r="N2" t="s">
        <v>359</v>
      </c>
      <c r="O2" t="s">
        <v>361</v>
      </c>
      <c r="P2" t="s">
        <v>362</v>
      </c>
      <c r="Q2" t="s">
        <v>363</v>
      </c>
    </row>
    <row r="3" spans="1:17">
      <c r="A3" s="45" t="s">
        <v>0</v>
      </c>
      <c r="B3" s="59" t="s">
        <v>55</v>
      </c>
      <c r="C3"/>
      <c r="D3"/>
      <c r="J3" t="s">
        <v>388</v>
      </c>
      <c r="K3" t="s">
        <v>387</v>
      </c>
      <c r="L3" s="23">
        <v>1250</v>
      </c>
      <c r="M3" s="23">
        <v>19.114999999999998</v>
      </c>
      <c r="N3" t="s">
        <v>359</v>
      </c>
      <c r="O3" t="s">
        <v>361</v>
      </c>
      <c r="P3" t="s">
        <v>362</v>
      </c>
      <c r="Q3" t="s">
        <v>363</v>
      </c>
    </row>
    <row r="4" spans="1:17">
      <c r="A4" s="45" t="s">
        <v>0</v>
      </c>
      <c r="B4" s="59" t="s">
        <v>56</v>
      </c>
      <c r="C4"/>
      <c r="D4"/>
      <c r="J4" t="s">
        <v>388</v>
      </c>
      <c r="K4" t="s">
        <v>387</v>
      </c>
      <c r="L4" s="23">
        <v>1250</v>
      </c>
      <c r="M4" s="23">
        <v>19.114999999999998</v>
      </c>
      <c r="N4" t="s">
        <v>359</v>
      </c>
      <c r="O4" t="s">
        <v>361</v>
      </c>
      <c r="P4" t="s">
        <v>362</v>
      </c>
      <c r="Q4" t="s">
        <v>363</v>
      </c>
    </row>
    <row r="5" spans="1:17">
      <c r="A5" s="45" t="s">
        <v>0</v>
      </c>
      <c r="B5" s="47" t="s">
        <v>57</v>
      </c>
      <c r="C5"/>
      <c r="D5"/>
      <c r="J5" t="s">
        <v>388</v>
      </c>
      <c r="K5" t="s">
        <v>387</v>
      </c>
      <c r="L5" s="23">
        <v>1250</v>
      </c>
      <c r="M5" s="23">
        <v>19.114999999999998</v>
      </c>
      <c r="N5" t="s">
        <v>359</v>
      </c>
      <c r="O5" t="s">
        <v>361</v>
      </c>
      <c r="P5" t="s">
        <v>362</v>
      </c>
      <c r="Q5" t="s">
        <v>363</v>
      </c>
    </row>
    <row r="6" spans="1:17">
      <c r="A6" s="45" t="s">
        <v>0</v>
      </c>
      <c r="B6" s="47" t="s">
        <v>58</v>
      </c>
      <c r="C6"/>
      <c r="D6"/>
      <c r="J6" t="s">
        <v>388</v>
      </c>
      <c r="K6" t="s">
        <v>387</v>
      </c>
      <c r="L6" s="23">
        <v>1250</v>
      </c>
      <c r="M6" s="23">
        <v>19.114999999999998</v>
      </c>
      <c r="N6" t="s">
        <v>359</v>
      </c>
      <c r="O6" t="s">
        <v>361</v>
      </c>
      <c r="P6" t="s">
        <v>362</v>
      </c>
      <c r="Q6" t="s">
        <v>363</v>
      </c>
    </row>
    <row r="7" spans="1:17">
      <c r="A7" s="45" t="s">
        <v>0</v>
      </c>
      <c r="B7" s="47" t="s">
        <v>59</v>
      </c>
      <c r="C7"/>
      <c r="D7"/>
      <c r="J7" t="s">
        <v>388</v>
      </c>
      <c r="K7" t="s">
        <v>387</v>
      </c>
      <c r="L7" s="23">
        <v>1250</v>
      </c>
      <c r="M7" s="23">
        <v>19.114999999999998</v>
      </c>
      <c r="N7" t="s">
        <v>359</v>
      </c>
      <c r="O7" t="s">
        <v>361</v>
      </c>
      <c r="P7" t="s">
        <v>362</v>
      </c>
      <c r="Q7" t="s">
        <v>363</v>
      </c>
    </row>
    <row r="8" spans="1:17">
      <c r="A8" s="45" t="s">
        <v>0</v>
      </c>
      <c r="B8" s="48" t="s">
        <v>22</v>
      </c>
      <c r="C8">
        <v>1</v>
      </c>
      <c r="D8">
        <v>150</v>
      </c>
      <c r="E8" s="15">
        <f>C8/D8</f>
        <v>6.6666666666666671E-3</v>
      </c>
      <c r="F8" s="18" t="s">
        <v>350</v>
      </c>
      <c r="G8" s="18">
        <v>1</v>
      </c>
      <c r="H8" s="12" t="s">
        <v>567</v>
      </c>
      <c r="I8" s="12" t="s">
        <v>21</v>
      </c>
      <c r="J8" t="s">
        <v>388</v>
      </c>
      <c r="K8" t="s">
        <v>387</v>
      </c>
      <c r="L8" s="23">
        <v>1250</v>
      </c>
      <c r="M8" s="23">
        <v>19.114999999999998</v>
      </c>
      <c r="N8" t="s">
        <v>359</v>
      </c>
      <c r="O8" t="s">
        <v>361</v>
      </c>
      <c r="P8" t="s">
        <v>362</v>
      </c>
      <c r="Q8" t="s">
        <v>363</v>
      </c>
    </row>
    <row r="9" spans="1:17">
      <c r="A9" s="45" t="s">
        <v>0</v>
      </c>
      <c r="B9" s="48" t="s">
        <v>22</v>
      </c>
      <c r="C9">
        <v>4</v>
      </c>
      <c r="D9" t="s">
        <v>350</v>
      </c>
      <c r="E9" s="18" t="s">
        <v>350</v>
      </c>
      <c r="F9" s="18" t="s">
        <v>350</v>
      </c>
      <c r="G9" s="18" t="s">
        <v>350</v>
      </c>
      <c r="H9" t="s">
        <v>20</v>
      </c>
      <c r="I9" t="s">
        <v>21</v>
      </c>
      <c r="J9" t="s">
        <v>388</v>
      </c>
      <c r="K9" t="s">
        <v>387</v>
      </c>
      <c r="L9" s="23">
        <v>1250</v>
      </c>
      <c r="M9" s="23">
        <v>19.114999999999998</v>
      </c>
      <c r="N9" t="s">
        <v>359</v>
      </c>
      <c r="O9" t="s">
        <v>361</v>
      </c>
      <c r="P9" t="s">
        <v>362</v>
      </c>
      <c r="Q9" t="s">
        <v>363</v>
      </c>
    </row>
    <row r="10" spans="1:17">
      <c r="A10" s="45" t="s">
        <v>0</v>
      </c>
      <c r="B10" s="48" t="s">
        <v>22</v>
      </c>
      <c r="C10">
        <v>2</v>
      </c>
      <c r="D10">
        <v>750</v>
      </c>
      <c r="E10" s="15">
        <f>C10/750</f>
        <v>2.6666666666666666E-3</v>
      </c>
      <c r="F10" s="19" t="s">
        <v>350</v>
      </c>
      <c r="G10" s="18" t="s">
        <v>350</v>
      </c>
      <c r="H10" t="s">
        <v>33</v>
      </c>
      <c r="I10" t="s">
        <v>21</v>
      </c>
      <c r="J10" t="s">
        <v>388</v>
      </c>
      <c r="K10" t="s">
        <v>387</v>
      </c>
      <c r="L10" s="23">
        <v>1250</v>
      </c>
      <c r="M10" s="23">
        <v>19.114999999999998</v>
      </c>
      <c r="N10" t="s">
        <v>359</v>
      </c>
      <c r="O10" t="s">
        <v>361</v>
      </c>
      <c r="P10" t="s">
        <v>362</v>
      </c>
      <c r="Q10" t="s">
        <v>363</v>
      </c>
    </row>
    <row r="11" spans="1:17">
      <c r="A11" s="45" t="s">
        <v>0</v>
      </c>
      <c r="B11" s="47" t="s">
        <v>22</v>
      </c>
      <c r="C11" s="3">
        <v>2</v>
      </c>
      <c r="D11" s="3">
        <v>48.16</v>
      </c>
      <c r="E11" s="15">
        <f>C11/D11</f>
        <v>4.1528239202657809E-2</v>
      </c>
      <c r="F11">
        <v>1</v>
      </c>
      <c r="G11" s="18">
        <f>F11/1</f>
        <v>1</v>
      </c>
      <c r="H11" t="s">
        <v>761</v>
      </c>
      <c r="I11" t="s">
        <v>21</v>
      </c>
      <c r="J11" t="s">
        <v>388</v>
      </c>
      <c r="K11" t="s">
        <v>387</v>
      </c>
      <c r="L11" s="23">
        <v>1250</v>
      </c>
      <c r="M11" s="23">
        <v>19.114999999999998</v>
      </c>
      <c r="N11" t="s">
        <v>359</v>
      </c>
      <c r="O11" t="s">
        <v>361</v>
      </c>
      <c r="P11" t="s">
        <v>362</v>
      </c>
      <c r="Q11" t="s">
        <v>363</v>
      </c>
    </row>
    <row r="12" spans="1:17">
      <c r="A12" s="45" t="s">
        <v>0</v>
      </c>
      <c r="B12" s="47" t="s">
        <v>60</v>
      </c>
      <c r="C12"/>
      <c r="D12"/>
      <c r="J12" t="s">
        <v>388</v>
      </c>
      <c r="K12" t="s">
        <v>387</v>
      </c>
      <c r="L12" s="23">
        <v>1250</v>
      </c>
      <c r="M12" s="23">
        <v>19.114999999999998</v>
      </c>
      <c r="N12" t="s">
        <v>359</v>
      </c>
      <c r="O12" t="s">
        <v>361</v>
      </c>
      <c r="P12" t="s">
        <v>362</v>
      </c>
      <c r="Q12" t="s">
        <v>363</v>
      </c>
    </row>
    <row r="13" spans="1:17">
      <c r="A13" s="45" t="s">
        <v>0</v>
      </c>
      <c r="B13" s="47" t="s">
        <v>61</v>
      </c>
      <c r="C13"/>
      <c r="D13"/>
      <c r="H13" s="6"/>
      <c r="J13" t="s">
        <v>388</v>
      </c>
      <c r="K13" t="s">
        <v>387</v>
      </c>
      <c r="L13" s="23">
        <v>1250</v>
      </c>
      <c r="M13" s="23">
        <v>19.114999999999998</v>
      </c>
      <c r="N13" t="s">
        <v>359</v>
      </c>
      <c r="O13" t="s">
        <v>361</v>
      </c>
      <c r="P13" t="s">
        <v>362</v>
      </c>
      <c r="Q13" t="s">
        <v>363</v>
      </c>
    </row>
    <row r="14" spans="1:17">
      <c r="A14" s="45" t="s">
        <v>0</v>
      </c>
      <c r="B14" s="50" t="s">
        <v>23</v>
      </c>
      <c r="C14">
        <v>1</v>
      </c>
      <c r="D14" t="s">
        <v>350</v>
      </c>
      <c r="E14" s="18" t="s">
        <v>350</v>
      </c>
      <c r="F14" s="18" t="s">
        <v>350</v>
      </c>
      <c r="G14" s="18" t="s">
        <v>350</v>
      </c>
      <c r="H14" s="6" t="s">
        <v>20</v>
      </c>
      <c r="I14" t="s">
        <v>21</v>
      </c>
      <c r="J14" t="s">
        <v>388</v>
      </c>
      <c r="K14" t="s">
        <v>387</v>
      </c>
      <c r="L14" s="23">
        <v>1250</v>
      </c>
      <c r="M14" s="23">
        <v>19.114999999999998</v>
      </c>
      <c r="N14" t="s">
        <v>359</v>
      </c>
      <c r="O14" t="s">
        <v>361</v>
      </c>
      <c r="P14" t="s">
        <v>362</v>
      </c>
      <c r="Q14" t="s">
        <v>363</v>
      </c>
    </row>
    <row r="15" spans="1:17">
      <c r="A15" s="45" t="s">
        <v>0</v>
      </c>
      <c r="B15" s="48" t="s">
        <v>62</v>
      </c>
      <c r="C15">
        <v>1</v>
      </c>
      <c r="D15" t="s">
        <v>350</v>
      </c>
      <c r="E15" s="15" t="s">
        <v>350</v>
      </c>
      <c r="F15" s="15" t="s">
        <v>350</v>
      </c>
      <c r="G15" s="15" t="s">
        <v>350</v>
      </c>
      <c r="H15" s="2" t="s">
        <v>1</v>
      </c>
      <c r="I15" t="s">
        <v>2</v>
      </c>
      <c r="J15" t="s">
        <v>388</v>
      </c>
      <c r="K15" t="s">
        <v>387</v>
      </c>
      <c r="L15" s="23">
        <v>1250</v>
      </c>
      <c r="M15" s="23">
        <v>19.114999999999998</v>
      </c>
      <c r="N15" t="s">
        <v>359</v>
      </c>
      <c r="O15" t="s">
        <v>361</v>
      </c>
      <c r="P15" t="s">
        <v>362</v>
      </c>
      <c r="Q15" t="s">
        <v>363</v>
      </c>
    </row>
    <row r="16" spans="1:17">
      <c r="A16" s="45" t="s">
        <v>0</v>
      </c>
      <c r="B16" s="48" t="s">
        <v>62</v>
      </c>
      <c r="C16">
        <v>1</v>
      </c>
      <c r="D16" t="s">
        <v>350</v>
      </c>
      <c r="E16" s="18" t="s">
        <v>350</v>
      </c>
      <c r="F16" s="18" t="s">
        <v>350</v>
      </c>
      <c r="G16" s="18" t="s">
        <v>350</v>
      </c>
      <c r="H16" s="6" t="s">
        <v>20</v>
      </c>
      <c r="I16" t="s">
        <v>21</v>
      </c>
      <c r="J16" t="s">
        <v>388</v>
      </c>
      <c r="K16" t="s">
        <v>387</v>
      </c>
      <c r="L16" s="23">
        <v>1250</v>
      </c>
      <c r="M16" s="23">
        <v>19.114999999999998</v>
      </c>
      <c r="N16" t="s">
        <v>359</v>
      </c>
      <c r="O16" t="s">
        <v>361</v>
      </c>
      <c r="P16" t="s">
        <v>362</v>
      </c>
      <c r="Q16" t="s">
        <v>363</v>
      </c>
    </row>
    <row r="17" spans="1:17">
      <c r="A17" s="45" t="s">
        <v>0</v>
      </c>
      <c r="B17" s="47" t="s">
        <v>62</v>
      </c>
      <c r="C17"/>
      <c r="D17"/>
      <c r="H17" s="6"/>
      <c r="J17" t="s">
        <v>388</v>
      </c>
      <c r="K17" t="s">
        <v>387</v>
      </c>
      <c r="L17" s="23">
        <v>1250</v>
      </c>
      <c r="M17" s="23">
        <v>19.114999999999998</v>
      </c>
      <c r="N17" t="s">
        <v>359</v>
      </c>
      <c r="O17" t="s">
        <v>361</v>
      </c>
      <c r="P17" t="s">
        <v>362</v>
      </c>
      <c r="Q17" t="s">
        <v>363</v>
      </c>
    </row>
    <row r="18" spans="1:17">
      <c r="A18" s="45" t="s">
        <v>0</v>
      </c>
      <c r="B18" s="47" t="s">
        <v>9</v>
      </c>
      <c r="C18">
        <v>3</v>
      </c>
      <c r="D18" t="s">
        <v>350</v>
      </c>
      <c r="E18" s="18" t="s">
        <v>350</v>
      </c>
      <c r="F18" s="18" t="s">
        <v>350</v>
      </c>
      <c r="G18" s="18" t="s">
        <v>350</v>
      </c>
      <c r="H18" t="s">
        <v>20</v>
      </c>
      <c r="I18" t="s">
        <v>21</v>
      </c>
      <c r="J18" t="s">
        <v>388</v>
      </c>
      <c r="K18" t="s">
        <v>387</v>
      </c>
      <c r="L18" s="23">
        <v>1250</v>
      </c>
      <c r="M18" s="23">
        <v>19.114999999999998</v>
      </c>
      <c r="N18" t="s">
        <v>359</v>
      </c>
      <c r="O18" t="s">
        <v>361</v>
      </c>
      <c r="P18" t="s">
        <v>362</v>
      </c>
      <c r="Q18" t="s">
        <v>363</v>
      </c>
    </row>
    <row r="19" spans="1:17">
      <c r="A19" s="45" t="s">
        <v>0</v>
      </c>
      <c r="B19" s="47" t="s">
        <v>9</v>
      </c>
      <c r="C19"/>
      <c r="D19"/>
      <c r="J19" t="s">
        <v>388</v>
      </c>
      <c r="K19" t="s">
        <v>387</v>
      </c>
      <c r="L19" s="23">
        <v>1250</v>
      </c>
      <c r="M19" s="23">
        <v>19.114999999999998</v>
      </c>
      <c r="N19" t="s">
        <v>359</v>
      </c>
      <c r="O19" t="s">
        <v>361</v>
      </c>
      <c r="P19" t="s">
        <v>362</v>
      </c>
      <c r="Q19" t="s">
        <v>363</v>
      </c>
    </row>
    <row r="20" spans="1:17">
      <c r="A20" s="45" t="s">
        <v>0</v>
      </c>
      <c r="B20" s="48" t="s">
        <v>24</v>
      </c>
      <c r="C20">
        <v>3</v>
      </c>
      <c r="D20" t="s">
        <v>350</v>
      </c>
      <c r="E20" s="18" t="s">
        <v>350</v>
      </c>
      <c r="F20" s="18" t="s">
        <v>350</v>
      </c>
      <c r="G20" s="18" t="s">
        <v>350</v>
      </c>
      <c r="H20" t="s">
        <v>20</v>
      </c>
      <c r="I20" t="s">
        <v>21</v>
      </c>
      <c r="J20" t="s">
        <v>388</v>
      </c>
      <c r="K20" t="s">
        <v>387</v>
      </c>
      <c r="L20" s="23">
        <v>1250</v>
      </c>
      <c r="M20" s="23">
        <v>19.114999999999998</v>
      </c>
      <c r="N20" t="s">
        <v>359</v>
      </c>
      <c r="O20" t="s">
        <v>361</v>
      </c>
      <c r="P20" t="s">
        <v>362</v>
      </c>
      <c r="Q20" t="s">
        <v>363</v>
      </c>
    </row>
    <row r="21" spans="1:17">
      <c r="A21" s="45" t="s">
        <v>0</v>
      </c>
      <c r="B21" s="47" t="s">
        <v>63</v>
      </c>
      <c r="C21"/>
      <c r="D21"/>
      <c r="J21" t="s">
        <v>388</v>
      </c>
      <c r="K21" t="s">
        <v>387</v>
      </c>
      <c r="L21" s="23">
        <v>1250</v>
      </c>
      <c r="M21" s="23">
        <v>19.114999999999998</v>
      </c>
      <c r="N21" t="s">
        <v>359</v>
      </c>
      <c r="O21" t="s">
        <v>361</v>
      </c>
      <c r="P21" t="s">
        <v>362</v>
      </c>
      <c r="Q21" t="s">
        <v>363</v>
      </c>
    </row>
    <row r="22" spans="1:17">
      <c r="A22" s="45" t="s">
        <v>0</v>
      </c>
      <c r="B22" s="47" t="s">
        <v>64</v>
      </c>
      <c r="C22"/>
      <c r="D22"/>
      <c r="J22" t="s">
        <v>388</v>
      </c>
      <c r="K22" t="s">
        <v>387</v>
      </c>
      <c r="L22" s="23">
        <v>1250</v>
      </c>
      <c r="M22" s="23">
        <v>19.114999999999998</v>
      </c>
      <c r="N22" t="s">
        <v>359</v>
      </c>
      <c r="O22" t="s">
        <v>361</v>
      </c>
      <c r="P22" t="s">
        <v>362</v>
      </c>
      <c r="Q22" t="s">
        <v>363</v>
      </c>
    </row>
    <row r="23" spans="1:17">
      <c r="A23" s="45" t="s">
        <v>0</v>
      </c>
      <c r="B23" s="50" t="s">
        <v>25</v>
      </c>
      <c r="C23">
        <v>2</v>
      </c>
      <c r="D23" t="s">
        <v>350</v>
      </c>
      <c r="E23" s="18" t="s">
        <v>350</v>
      </c>
      <c r="F23" s="18" t="s">
        <v>350</v>
      </c>
      <c r="G23" s="18" t="s">
        <v>350</v>
      </c>
      <c r="H23" s="6" t="s">
        <v>20</v>
      </c>
      <c r="I23" t="s">
        <v>21</v>
      </c>
      <c r="J23" t="s">
        <v>388</v>
      </c>
      <c r="K23" t="s">
        <v>387</v>
      </c>
      <c r="L23" s="23">
        <v>1250</v>
      </c>
      <c r="M23" s="23">
        <v>19.114999999999998</v>
      </c>
      <c r="N23" t="s">
        <v>359</v>
      </c>
      <c r="O23" t="s">
        <v>361</v>
      </c>
      <c r="P23" t="s">
        <v>362</v>
      </c>
      <c r="Q23" t="s">
        <v>363</v>
      </c>
    </row>
    <row r="24" spans="1:17">
      <c r="A24" s="45" t="s">
        <v>0</v>
      </c>
      <c r="B24" s="48" t="s">
        <v>19</v>
      </c>
      <c r="C24">
        <v>1</v>
      </c>
      <c r="D24" t="s">
        <v>350</v>
      </c>
      <c r="E24" s="18" t="s">
        <v>350</v>
      </c>
      <c r="F24" s="18" t="s">
        <v>350</v>
      </c>
      <c r="G24" s="18" t="s">
        <v>350</v>
      </c>
      <c r="H24" t="s">
        <v>20</v>
      </c>
      <c r="I24" t="s">
        <v>21</v>
      </c>
      <c r="J24" t="s">
        <v>388</v>
      </c>
      <c r="K24" t="s">
        <v>387</v>
      </c>
      <c r="L24" s="23">
        <v>1250</v>
      </c>
      <c r="M24" s="23">
        <v>19.114999999999998</v>
      </c>
      <c r="N24" t="s">
        <v>359</v>
      </c>
      <c r="O24" t="s">
        <v>361</v>
      </c>
      <c r="P24" t="s">
        <v>362</v>
      </c>
      <c r="Q24" t="s">
        <v>363</v>
      </c>
    </row>
    <row r="25" spans="1:17">
      <c r="A25" s="45" t="s">
        <v>0</v>
      </c>
      <c r="B25" s="47" t="s">
        <v>65</v>
      </c>
      <c r="C25"/>
      <c r="D25"/>
      <c r="J25" t="s">
        <v>388</v>
      </c>
      <c r="K25" t="s">
        <v>387</v>
      </c>
      <c r="L25" s="23">
        <v>1250</v>
      </c>
      <c r="M25" s="23">
        <v>19.114999999999998</v>
      </c>
      <c r="N25" t="s">
        <v>359</v>
      </c>
      <c r="O25" t="s">
        <v>361</v>
      </c>
      <c r="P25" t="s">
        <v>362</v>
      </c>
      <c r="Q25" t="s">
        <v>363</v>
      </c>
    </row>
    <row r="26" spans="1:17">
      <c r="A26" s="45" t="s">
        <v>0</v>
      </c>
      <c r="B26" s="47" t="s">
        <v>66</v>
      </c>
      <c r="C26"/>
      <c r="D26"/>
      <c r="J26" t="s">
        <v>388</v>
      </c>
      <c r="K26" t="s">
        <v>387</v>
      </c>
      <c r="L26" s="23">
        <v>1250</v>
      </c>
      <c r="M26" s="23">
        <v>19.114999999999998</v>
      </c>
      <c r="N26" t="s">
        <v>359</v>
      </c>
      <c r="O26" t="s">
        <v>361</v>
      </c>
      <c r="P26" t="s">
        <v>362</v>
      </c>
      <c r="Q26" t="s">
        <v>363</v>
      </c>
    </row>
    <row r="27" spans="1:17">
      <c r="A27" s="45" t="s">
        <v>0</v>
      </c>
      <c r="B27" s="47" t="s">
        <v>67</v>
      </c>
      <c r="C27"/>
      <c r="D27"/>
      <c r="H27" s="6"/>
      <c r="J27" t="s">
        <v>388</v>
      </c>
      <c r="K27" t="s">
        <v>387</v>
      </c>
      <c r="L27" s="23">
        <v>1250</v>
      </c>
      <c r="M27" s="23">
        <v>19.114999999999998</v>
      </c>
      <c r="N27" t="s">
        <v>359</v>
      </c>
      <c r="O27" t="s">
        <v>361</v>
      </c>
      <c r="P27" t="s">
        <v>362</v>
      </c>
      <c r="Q27" t="s">
        <v>363</v>
      </c>
    </row>
    <row r="28" spans="1:17">
      <c r="A28" s="45" t="s">
        <v>0</v>
      </c>
      <c r="B28" s="47" t="s">
        <v>68</v>
      </c>
      <c r="C28"/>
      <c r="D28"/>
      <c r="J28" t="s">
        <v>388</v>
      </c>
      <c r="K28" t="s">
        <v>387</v>
      </c>
      <c r="L28" s="23">
        <v>1250</v>
      </c>
      <c r="M28" s="23">
        <v>19.114999999999998</v>
      </c>
      <c r="N28" t="s">
        <v>359</v>
      </c>
      <c r="O28" t="s">
        <v>361</v>
      </c>
      <c r="P28" t="s">
        <v>362</v>
      </c>
      <c r="Q28" t="s">
        <v>363</v>
      </c>
    </row>
    <row r="29" spans="1:17">
      <c r="A29" s="45" t="s">
        <v>0</v>
      </c>
      <c r="B29" s="47" t="s">
        <v>69</v>
      </c>
      <c r="C29"/>
      <c r="D29"/>
      <c r="J29" t="s">
        <v>388</v>
      </c>
      <c r="K29" t="s">
        <v>387</v>
      </c>
      <c r="L29" s="23">
        <v>1250</v>
      </c>
      <c r="M29" s="23">
        <v>19.114999999999998</v>
      </c>
      <c r="N29" t="s">
        <v>359</v>
      </c>
      <c r="O29" t="s">
        <v>361</v>
      </c>
      <c r="P29" t="s">
        <v>362</v>
      </c>
      <c r="Q29" t="s">
        <v>363</v>
      </c>
    </row>
    <row r="30" spans="1:17">
      <c r="A30" s="45" t="s">
        <v>0</v>
      </c>
      <c r="B30" s="48" t="s">
        <v>3</v>
      </c>
      <c r="C30">
        <v>7</v>
      </c>
      <c r="D30" t="s">
        <v>350</v>
      </c>
      <c r="E30" s="15" t="s">
        <v>350</v>
      </c>
      <c r="F30" s="15" t="s">
        <v>350</v>
      </c>
      <c r="G30" s="15" t="s">
        <v>350</v>
      </c>
      <c r="H30" t="s">
        <v>1</v>
      </c>
      <c r="I30" t="s">
        <v>2</v>
      </c>
      <c r="J30" t="s">
        <v>388</v>
      </c>
      <c r="K30" t="s">
        <v>387</v>
      </c>
      <c r="L30" s="23">
        <v>1250</v>
      </c>
      <c r="M30" s="23">
        <v>19.114999999999998</v>
      </c>
      <c r="N30" t="s">
        <v>359</v>
      </c>
      <c r="O30" t="s">
        <v>361</v>
      </c>
      <c r="P30" t="s">
        <v>362</v>
      </c>
      <c r="Q30" t="s">
        <v>363</v>
      </c>
    </row>
    <row r="31" spans="1:17">
      <c r="A31" s="45" t="s">
        <v>0</v>
      </c>
      <c r="B31" s="48" t="s">
        <v>3</v>
      </c>
      <c r="C31" t="s">
        <v>350</v>
      </c>
      <c r="D31" t="s">
        <v>350</v>
      </c>
      <c r="E31" s="15">
        <f>0.18/10</f>
        <v>1.7999999999999999E-2</v>
      </c>
      <c r="F31" t="s">
        <v>350</v>
      </c>
      <c r="G31">
        <v>30.09</v>
      </c>
      <c r="H31" t="s">
        <v>566</v>
      </c>
      <c r="I31" t="s">
        <v>350</v>
      </c>
      <c r="J31" t="s">
        <v>388</v>
      </c>
      <c r="K31" t="s">
        <v>387</v>
      </c>
      <c r="L31" s="23">
        <v>1250</v>
      </c>
      <c r="M31" s="23">
        <v>19.114999999999998</v>
      </c>
      <c r="N31" t="s">
        <v>359</v>
      </c>
      <c r="O31" t="s">
        <v>361</v>
      </c>
      <c r="P31" t="s">
        <v>362</v>
      </c>
      <c r="Q31" t="s">
        <v>363</v>
      </c>
    </row>
    <row r="32" spans="1:17">
      <c r="A32" s="45" t="s">
        <v>0</v>
      </c>
      <c r="B32" s="48" t="s">
        <v>3</v>
      </c>
      <c r="C32">
        <v>3</v>
      </c>
      <c r="D32" t="s">
        <v>350</v>
      </c>
      <c r="E32" s="18" t="s">
        <v>350</v>
      </c>
      <c r="F32" s="18" t="s">
        <v>350</v>
      </c>
      <c r="G32" s="18" t="s">
        <v>350</v>
      </c>
      <c r="H32" s="4" t="s">
        <v>20</v>
      </c>
      <c r="I32" t="s">
        <v>21</v>
      </c>
      <c r="J32" t="s">
        <v>388</v>
      </c>
      <c r="K32" t="s">
        <v>387</v>
      </c>
      <c r="L32" s="23">
        <v>1250</v>
      </c>
      <c r="M32" s="23">
        <v>19.114999999999998</v>
      </c>
      <c r="N32" t="s">
        <v>359</v>
      </c>
      <c r="O32" t="s">
        <v>361</v>
      </c>
      <c r="P32" t="s">
        <v>362</v>
      </c>
      <c r="Q32" t="s">
        <v>363</v>
      </c>
    </row>
    <row r="33" spans="1:17">
      <c r="A33" s="45" t="s">
        <v>0</v>
      </c>
      <c r="B33" s="48" t="s">
        <v>3</v>
      </c>
      <c r="C33">
        <v>3</v>
      </c>
      <c r="D33">
        <v>330</v>
      </c>
      <c r="E33" s="15">
        <f>(C33/330)*2</f>
        <v>1.8181818181818181E-2</v>
      </c>
      <c r="F33" s="19" t="s">
        <v>350</v>
      </c>
      <c r="G33" s="18">
        <v>85</v>
      </c>
      <c r="H33" t="s">
        <v>33</v>
      </c>
      <c r="I33" t="s">
        <v>21</v>
      </c>
      <c r="J33" t="s">
        <v>388</v>
      </c>
      <c r="K33" t="s">
        <v>387</v>
      </c>
      <c r="L33" s="23">
        <v>1250</v>
      </c>
      <c r="M33" s="23">
        <v>19.114999999999998</v>
      </c>
      <c r="N33" t="s">
        <v>359</v>
      </c>
      <c r="O33" t="s">
        <v>361</v>
      </c>
      <c r="P33" t="s">
        <v>362</v>
      </c>
      <c r="Q33" t="s">
        <v>363</v>
      </c>
    </row>
    <row r="34" spans="1:17">
      <c r="A34" s="45" t="s">
        <v>0</v>
      </c>
      <c r="B34" s="48" t="s">
        <v>3</v>
      </c>
      <c r="C34">
        <v>3</v>
      </c>
      <c r="D34">
        <v>750</v>
      </c>
      <c r="E34" s="15">
        <f>3/750</f>
        <v>4.0000000000000001E-3</v>
      </c>
      <c r="F34" s="19" t="s">
        <v>350</v>
      </c>
      <c r="G34" s="18" t="s">
        <v>350</v>
      </c>
      <c r="H34" s="6" t="s">
        <v>33</v>
      </c>
      <c r="I34" t="s">
        <v>21</v>
      </c>
      <c r="J34" t="s">
        <v>388</v>
      </c>
      <c r="K34" t="s">
        <v>387</v>
      </c>
      <c r="L34" s="23">
        <v>1250</v>
      </c>
      <c r="M34" s="23">
        <v>19.114999999999998</v>
      </c>
      <c r="N34" t="s">
        <v>359</v>
      </c>
      <c r="O34" t="s">
        <v>361</v>
      </c>
      <c r="P34" t="s">
        <v>362</v>
      </c>
      <c r="Q34" t="s">
        <v>363</v>
      </c>
    </row>
    <row r="35" spans="1:17">
      <c r="A35" s="45" t="s">
        <v>0</v>
      </c>
      <c r="B35" s="48" t="s">
        <v>3</v>
      </c>
      <c r="C35">
        <v>7</v>
      </c>
      <c r="D35">
        <v>276</v>
      </c>
      <c r="E35" s="15">
        <f>0.225/10</f>
        <v>2.2499999999999999E-2</v>
      </c>
      <c r="F35">
        <v>76</v>
      </c>
      <c r="G35" s="18">
        <f>F35/C35</f>
        <v>10.857142857142858</v>
      </c>
      <c r="H35" t="s">
        <v>49</v>
      </c>
      <c r="I35" t="s">
        <v>50</v>
      </c>
      <c r="J35" t="s">
        <v>388</v>
      </c>
      <c r="K35" t="s">
        <v>387</v>
      </c>
      <c r="L35" s="23">
        <v>1250</v>
      </c>
      <c r="M35" s="23">
        <v>19.114999999999998</v>
      </c>
      <c r="N35" t="s">
        <v>359</v>
      </c>
      <c r="O35" t="s">
        <v>361</v>
      </c>
      <c r="P35" t="s">
        <v>362</v>
      </c>
      <c r="Q35" t="s">
        <v>363</v>
      </c>
    </row>
    <row r="36" spans="1:17">
      <c r="A36" s="45" t="s">
        <v>0</v>
      </c>
      <c r="B36" s="48" t="s">
        <v>26</v>
      </c>
      <c r="C36">
        <v>2</v>
      </c>
      <c r="D36" t="s">
        <v>350</v>
      </c>
      <c r="E36" s="18" t="s">
        <v>350</v>
      </c>
      <c r="F36" s="18" t="s">
        <v>350</v>
      </c>
      <c r="G36" s="18" t="s">
        <v>350</v>
      </c>
      <c r="H36" s="4" t="s">
        <v>20</v>
      </c>
      <c r="I36" t="s">
        <v>21</v>
      </c>
      <c r="J36" t="s">
        <v>388</v>
      </c>
      <c r="K36" t="s">
        <v>387</v>
      </c>
      <c r="L36" s="23">
        <v>1250</v>
      </c>
      <c r="M36" s="23">
        <v>19.114999999999998</v>
      </c>
      <c r="N36" t="s">
        <v>359</v>
      </c>
      <c r="O36" t="s">
        <v>361</v>
      </c>
      <c r="P36" t="s">
        <v>362</v>
      </c>
      <c r="Q36" t="s">
        <v>363</v>
      </c>
    </row>
    <row r="37" spans="1:17">
      <c r="A37" s="45" t="s">
        <v>0</v>
      </c>
      <c r="B37" s="47" t="s">
        <v>70</v>
      </c>
      <c r="C37"/>
      <c r="D37"/>
      <c r="J37" t="s">
        <v>388</v>
      </c>
      <c r="K37" t="s">
        <v>387</v>
      </c>
      <c r="L37" s="23">
        <v>1250</v>
      </c>
      <c r="M37" s="23">
        <v>19.114999999999998</v>
      </c>
      <c r="N37" t="s">
        <v>359</v>
      </c>
      <c r="O37" t="s">
        <v>361</v>
      </c>
      <c r="P37" t="s">
        <v>362</v>
      </c>
      <c r="Q37" t="s">
        <v>363</v>
      </c>
    </row>
    <row r="38" spans="1:17">
      <c r="A38" s="45" t="s">
        <v>0</v>
      </c>
      <c r="B38" s="47" t="s">
        <v>71</v>
      </c>
      <c r="C38"/>
      <c r="D38"/>
      <c r="J38" t="s">
        <v>388</v>
      </c>
      <c r="K38" t="s">
        <v>387</v>
      </c>
      <c r="L38" s="23">
        <v>1250</v>
      </c>
      <c r="M38" s="23">
        <v>19.114999999999998</v>
      </c>
      <c r="N38" t="s">
        <v>359</v>
      </c>
      <c r="O38" t="s">
        <v>361</v>
      </c>
      <c r="P38" t="s">
        <v>362</v>
      </c>
      <c r="Q38" t="s">
        <v>363</v>
      </c>
    </row>
    <row r="39" spans="1:17">
      <c r="A39" s="45" t="s">
        <v>0</v>
      </c>
      <c r="B39" s="47" t="s">
        <v>72</v>
      </c>
      <c r="C39"/>
      <c r="D39"/>
      <c r="J39" t="s">
        <v>388</v>
      </c>
      <c r="K39" t="s">
        <v>387</v>
      </c>
      <c r="L39" s="23">
        <v>1250</v>
      </c>
      <c r="M39" s="23">
        <v>19.114999999999998</v>
      </c>
      <c r="N39" t="s">
        <v>359</v>
      </c>
      <c r="O39" t="s">
        <v>361</v>
      </c>
      <c r="P39" t="s">
        <v>362</v>
      </c>
      <c r="Q39" t="s">
        <v>363</v>
      </c>
    </row>
    <row r="40" spans="1:17">
      <c r="A40" s="45" t="s">
        <v>0</v>
      </c>
      <c r="B40" s="47" t="s">
        <v>73</v>
      </c>
      <c r="C40"/>
      <c r="D40"/>
      <c r="J40" t="s">
        <v>388</v>
      </c>
      <c r="K40" t="s">
        <v>387</v>
      </c>
      <c r="L40" s="23">
        <v>1250</v>
      </c>
      <c r="M40" s="23">
        <v>19.114999999999998</v>
      </c>
      <c r="N40" t="s">
        <v>359</v>
      </c>
      <c r="O40" t="s">
        <v>361</v>
      </c>
      <c r="P40" t="s">
        <v>362</v>
      </c>
      <c r="Q40" t="s">
        <v>363</v>
      </c>
    </row>
    <row r="41" spans="1:17">
      <c r="A41" s="45" t="s">
        <v>0</v>
      </c>
      <c r="B41" s="47" t="s">
        <v>74</v>
      </c>
      <c r="C41"/>
      <c r="D41"/>
      <c r="J41" t="s">
        <v>388</v>
      </c>
      <c r="K41" t="s">
        <v>387</v>
      </c>
      <c r="L41" s="23">
        <v>1250</v>
      </c>
      <c r="M41" s="23">
        <v>19.114999999999998</v>
      </c>
      <c r="N41" t="s">
        <v>359</v>
      </c>
      <c r="O41" t="s">
        <v>361</v>
      </c>
      <c r="P41" t="s">
        <v>362</v>
      </c>
      <c r="Q41" t="s">
        <v>363</v>
      </c>
    </row>
    <row r="42" spans="1:17">
      <c r="A42" s="45" t="s">
        <v>0</v>
      </c>
      <c r="B42" s="47" t="s">
        <v>75</v>
      </c>
      <c r="C42"/>
      <c r="D42"/>
      <c r="J42" t="s">
        <v>388</v>
      </c>
      <c r="K42" t="s">
        <v>387</v>
      </c>
      <c r="L42" s="23">
        <v>1250</v>
      </c>
      <c r="M42" s="23">
        <v>19.114999999999998</v>
      </c>
      <c r="N42" t="s">
        <v>359</v>
      </c>
      <c r="O42" t="s">
        <v>361</v>
      </c>
      <c r="P42" t="s">
        <v>362</v>
      </c>
      <c r="Q42" t="s">
        <v>363</v>
      </c>
    </row>
    <row r="43" spans="1:17">
      <c r="A43" s="45" t="s">
        <v>0</v>
      </c>
      <c r="B43" s="47" t="s">
        <v>76</v>
      </c>
      <c r="C43"/>
      <c r="D43"/>
      <c r="J43" t="s">
        <v>388</v>
      </c>
      <c r="K43" t="s">
        <v>387</v>
      </c>
      <c r="L43" s="23">
        <v>1250</v>
      </c>
      <c r="M43" s="23">
        <v>19.114999999999998</v>
      </c>
      <c r="N43" t="s">
        <v>359</v>
      </c>
      <c r="O43" t="s">
        <v>361</v>
      </c>
      <c r="P43" t="s">
        <v>362</v>
      </c>
      <c r="Q43" t="s">
        <v>363</v>
      </c>
    </row>
    <row r="44" spans="1:17">
      <c r="A44" s="45" t="s">
        <v>0</v>
      </c>
      <c r="B44" s="48" t="s">
        <v>27</v>
      </c>
      <c r="C44">
        <v>1</v>
      </c>
      <c r="D44" t="s">
        <v>350</v>
      </c>
      <c r="E44" s="18" t="s">
        <v>350</v>
      </c>
      <c r="F44" s="18" t="s">
        <v>350</v>
      </c>
      <c r="G44" s="18" t="s">
        <v>350</v>
      </c>
      <c r="H44" t="s">
        <v>20</v>
      </c>
      <c r="I44" t="s">
        <v>21</v>
      </c>
      <c r="J44" t="s">
        <v>388</v>
      </c>
      <c r="K44" t="s">
        <v>387</v>
      </c>
      <c r="L44" s="23">
        <v>1250</v>
      </c>
      <c r="M44" s="23">
        <v>19.114999999999998</v>
      </c>
      <c r="N44" t="s">
        <v>359</v>
      </c>
      <c r="O44" t="s">
        <v>361</v>
      </c>
      <c r="P44" t="s">
        <v>362</v>
      </c>
      <c r="Q44" t="s">
        <v>363</v>
      </c>
    </row>
    <row r="45" spans="1:17">
      <c r="A45" s="45" t="s">
        <v>0</v>
      </c>
      <c r="B45" s="47" t="s">
        <v>77</v>
      </c>
      <c r="C45"/>
      <c r="D45"/>
      <c r="J45" t="s">
        <v>388</v>
      </c>
      <c r="K45" t="s">
        <v>387</v>
      </c>
      <c r="L45" s="23">
        <v>1250</v>
      </c>
      <c r="M45" s="23">
        <v>19.114999999999998</v>
      </c>
      <c r="N45" t="s">
        <v>359</v>
      </c>
      <c r="O45" t="s">
        <v>361</v>
      </c>
      <c r="P45" t="s">
        <v>362</v>
      </c>
      <c r="Q45" t="s">
        <v>363</v>
      </c>
    </row>
    <row r="46" spans="1:17">
      <c r="A46" s="45" t="s">
        <v>0</v>
      </c>
      <c r="B46" s="50" t="s">
        <v>28</v>
      </c>
      <c r="C46">
        <v>2</v>
      </c>
      <c r="D46" t="s">
        <v>350</v>
      </c>
      <c r="E46" s="18" t="s">
        <v>350</v>
      </c>
      <c r="F46" s="18" t="s">
        <v>350</v>
      </c>
      <c r="G46" s="18" t="s">
        <v>350</v>
      </c>
      <c r="H46" t="s">
        <v>20</v>
      </c>
      <c r="I46" t="s">
        <v>21</v>
      </c>
      <c r="J46" t="s">
        <v>388</v>
      </c>
      <c r="K46" t="s">
        <v>387</v>
      </c>
      <c r="L46" s="23">
        <v>1250</v>
      </c>
      <c r="M46" s="23">
        <v>19.114999999999998</v>
      </c>
      <c r="N46" t="s">
        <v>359</v>
      </c>
      <c r="O46" t="s">
        <v>361</v>
      </c>
      <c r="P46" t="s">
        <v>362</v>
      </c>
      <c r="Q46" t="s">
        <v>363</v>
      </c>
    </row>
    <row r="47" spans="1:17">
      <c r="A47" s="45" t="s">
        <v>0</v>
      </c>
      <c r="B47" s="47" t="s">
        <v>78</v>
      </c>
      <c r="C47"/>
      <c r="D47"/>
      <c r="J47" t="s">
        <v>388</v>
      </c>
      <c r="K47" t="s">
        <v>387</v>
      </c>
      <c r="L47" s="23">
        <v>1250</v>
      </c>
      <c r="M47" s="23">
        <v>19.114999999999998</v>
      </c>
      <c r="N47" t="s">
        <v>359</v>
      </c>
      <c r="O47" t="s">
        <v>361</v>
      </c>
      <c r="P47" t="s">
        <v>362</v>
      </c>
      <c r="Q47" t="s">
        <v>363</v>
      </c>
    </row>
    <row r="48" spans="1:17">
      <c r="A48" s="45" t="s">
        <v>0</v>
      </c>
      <c r="B48" s="47" t="s">
        <v>79</v>
      </c>
      <c r="C48"/>
      <c r="D48"/>
      <c r="J48" t="s">
        <v>388</v>
      </c>
      <c r="K48" t="s">
        <v>387</v>
      </c>
      <c r="L48" s="23">
        <v>1250</v>
      </c>
      <c r="M48" s="23">
        <v>19.114999999999998</v>
      </c>
      <c r="N48" t="s">
        <v>359</v>
      </c>
      <c r="O48" t="s">
        <v>361</v>
      </c>
      <c r="P48" t="s">
        <v>362</v>
      </c>
      <c r="Q48" t="s">
        <v>363</v>
      </c>
    </row>
    <row r="49" spans="1:17">
      <c r="A49" s="45" t="s">
        <v>0</v>
      </c>
      <c r="B49" s="47" t="s">
        <v>80</v>
      </c>
      <c r="C49"/>
      <c r="D49"/>
      <c r="J49" t="s">
        <v>388</v>
      </c>
      <c r="K49" t="s">
        <v>387</v>
      </c>
      <c r="L49" s="23">
        <v>1250</v>
      </c>
      <c r="M49" s="23">
        <v>19.114999999999998</v>
      </c>
      <c r="N49" t="s">
        <v>359</v>
      </c>
      <c r="O49" t="s">
        <v>361</v>
      </c>
      <c r="P49" t="s">
        <v>362</v>
      </c>
      <c r="Q49" t="s">
        <v>363</v>
      </c>
    </row>
    <row r="50" spans="1:17">
      <c r="A50" s="45" t="s">
        <v>0</v>
      </c>
      <c r="B50" s="47" t="s">
        <v>81</v>
      </c>
      <c r="C50"/>
      <c r="D50"/>
      <c r="J50" t="s">
        <v>388</v>
      </c>
      <c r="K50" t="s">
        <v>387</v>
      </c>
      <c r="L50" s="23">
        <v>1250</v>
      </c>
      <c r="M50" s="23">
        <v>19.114999999999998</v>
      </c>
      <c r="N50" t="s">
        <v>359</v>
      </c>
      <c r="O50" t="s">
        <v>361</v>
      </c>
      <c r="P50" t="s">
        <v>362</v>
      </c>
      <c r="Q50" t="s">
        <v>363</v>
      </c>
    </row>
    <row r="51" spans="1:17">
      <c r="A51" s="45" t="s">
        <v>0</v>
      </c>
      <c r="B51" s="47" t="s">
        <v>82</v>
      </c>
      <c r="C51"/>
      <c r="D51"/>
      <c r="J51" t="s">
        <v>388</v>
      </c>
      <c r="K51" t="s">
        <v>387</v>
      </c>
      <c r="L51" s="23">
        <v>1250</v>
      </c>
      <c r="M51" s="23">
        <v>19.114999999999998</v>
      </c>
      <c r="N51" t="s">
        <v>359</v>
      </c>
      <c r="O51" t="s">
        <v>361</v>
      </c>
      <c r="P51" t="s">
        <v>362</v>
      </c>
      <c r="Q51" t="s">
        <v>363</v>
      </c>
    </row>
    <row r="52" spans="1:17">
      <c r="A52" s="45" t="s">
        <v>0</v>
      </c>
      <c r="B52" s="47" t="s">
        <v>83</v>
      </c>
      <c r="C52"/>
      <c r="D52"/>
      <c r="J52" t="s">
        <v>388</v>
      </c>
      <c r="K52" t="s">
        <v>387</v>
      </c>
      <c r="L52" s="23">
        <v>1250</v>
      </c>
      <c r="M52" s="23">
        <v>19.114999999999998</v>
      </c>
      <c r="N52" t="s">
        <v>359</v>
      </c>
      <c r="O52" t="s">
        <v>361</v>
      </c>
      <c r="P52" t="s">
        <v>362</v>
      </c>
      <c r="Q52" t="s">
        <v>363</v>
      </c>
    </row>
    <row r="53" spans="1:17">
      <c r="A53" s="45" t="s">
        <v>0</v>
      </c>
      <c r="B53" s="47" t="s">
        <v>29</v>
      </c>
      <c r="C53">
        <v>1</v>
      </c>
      <c r="D53" t="s">
        <v>350</v>
      </c>
      <c r="E53" s="18" t="s">
        <v>350</v>
      </c>
      <c r="F53" s="18" t="s">
        <v>350</v>
      </c>
      <c r="G53" s="18" t="s">
        <v>350</v>
      </c>
      <c r="H53" t="s">
        <v>20</v>
      </c>
      <c r="I53" t="s">
        <v>21</v>
      </c>
      <c r="J53" t="s">
        <v>388</v>
      </c>
      <c r="K53" t="s">
        <v>387</v>
      </c>
      <c r="L53" s="23">
        <v>1250</v>
      </c>
      <c r="M53" s="23">
        <v>19.114999999999998</v>
      </c>
      <c r="N53" t="s">
        <v>359</v>
      </c>
      <c r="O53" t="s">
        <v>361</v>
      </c>
      <c r="P53" t="s">
        <v>362</v>
      </c>
      <c r="Q53" t="s">
        <v>363</v>
      </c>
    </row>
    <row r="54" spans="1:17">
      <c r="A54" s="45" t="s">
        <v>0</v>
      </c>
      <c r="B54" s="47" t="s">
        <v>84</v>
      </c>
      <c r="C54"/>
      <c r="D54"/>
      <c r="J54" t="s">
        <v>388</v>
      </c>
      <c r="K54" t="s">
        <v>387</v>
      </c>
      <c r="L54" s="23">
        <v>1250</v>
      </c>
      <c r="M54" s="23">
        <v>19.114999999999998</v>
      </c>
      <c r="N54" t="s">
        <v>359</v>
      </c>
      <c r="O54" t="s">
        <v>361</v>
      </c>
      <c r="P54" t="s">
        <v>362</v>
      </c>
      <c r="Q54" t="s">
        <v>363</v>
      </c>
    </row>
    <row r="55" spans="1:17">
      <c r="A55" s="45" t="s">
        <v>0</v>
      </c>
      <c r="B55" s="47" t="s">
        <v>85</v>
      </c>
      <c r="C55"/>
      <c r="D55"/>
      <c r="J55" t="s">
        <v>388</v>
      </c>
      <c r="K55" t="s">
        <v>387</v>
      </c>
      <c r="L55" s="23">
        <v>1250</v>
      </c>
      <c r="M55" s="23">
        <v>19.114999999999998</v>
      </c>
      <c r="N55" t="s">
        <v>359</v>
      </c>
      <c r="O55" t="s">
        <v>361</v>
      </c>
      <c r="P55" t="s">
        <v>362</v>
      </c>
      <c r="Q55" t="s">
        <v>363</v>
      </c>
    </row>
    <row r="56" spans="1:17">
      <c r="A56" s="45" t="s">
        <v>0</v>
      </c>
      <c r="B56" s="47" t="s">
        <v>86</v>
      </c>
      <c r="C56"/>
      <c r="D56"/>
      <c r="J56" t="s">
        <v>388</v>
      </c>
      <c r="K56" t="s">
        <v>387</v>
      </c>
      <c r="L56" s="23">
        <v>1250</v>
      </c>
      <c r="M56" s="23">
        <v>19.114999999999998</v>
      </c>
      <c r="N56" t="s">
        <v>359</v>
      </c>
      <c r="O56" t="s">
        <v>361</v>
      </c>
      <c r="P56" t="s">
        <v>362</v>
      </c>
      <c r="Q56" t="s">
        <v>363</v>
      </c>
    </row>
    <row r="57" spans="1:17">
      <c r="A57" s="45" t="s">
        <v>0</v>
      </c>
      <c r="B57" s="47" t="s">
        <v>87</v>
      </c>
      <c r="C57"/>
      <c r="D57"/>
      <c r="J57" t="s">
        <v>388</v>
      </c>
      <c r="K57" t="s">
        <v>387</v>
      </c>
      <c r="L57" s="23">
        <v>1250</v>
      </c>
      <c r="M57" s="23">
        <v>19.114999999999998</v>
      </c>
      <c r="N57" t="s">
        <v>359</v>
      </c>
      <c r="O57" t="s">
        <v>361</v>
      </c>
      <c r="P57" t="s">
        <v>362</v>
      </c>
      <c r="Q57" t="s">
        <v>363</v>
      </c>
    </row>
    <row r="58" spans="1:17">
      <c r="A58" s="45" t="s">
        <v>0</v>
      </c>
      <c r="B58" s="47" t="s">
        <v>88</v>
      </c>
      <c r="C58"/>
      <c r="D58"/>
      <c r="J58" t="s">
        <v>388</v>
      </c>
      <c r="K58" t="s">
        <v>387</v>
      </c>
      <c r="L58" s="23">
        <v>1250</v>
      </c>
      <c r="M58" s="23">
        <v>19.114999999999998</v>
      </c>
      <c r="N58" t="s">
        <v>359</v>
      </c>
      <c r="O58" t="s">
        <v>361</v>
      </c>
      <c r="P58" t="s">
        <v>362</v>
      </c>
      <c r="Q58" t="s">
        <v>363</v>
      </c>
    </row>
    <row r="59" spans="1:17">
      <c r="A59" s="45" t="s">
        <v>0</v>
      </c>
      <c r="B59" s="47" t="s">
        <v>30</v>
      </c>
      <c r="C59">
        <v>1</v>
      </c>
      <c r="D59" t="s">
        <v>350</v>
      </c>
      <c r="E59" s="18" t="s">
        <v>350</v>
      </c>
      <c r="F59" s="18" t="s">
        <v>350</v>
      </c>
      <c r="G59" s="18" t="s">
        <v>350</v>
      </c>
      <c r="H59" t="s">
        <v>20</v>
      </c>
      <c r="I59" t="s">
        <v>21</v>
      </c>
      <c r="J59" t="s">
        <v>388</v>
      </c>
      <c r="K59" t="s">
        <v>387</v>
      </c>
      <c r="L59" s="23">
        <v>1250</v>
      </c>
      <c r="M59" s="23">
        <v>19.114999999999998</v>
      </c>
      <c r="N59" t="s">
        <v>359</v>
      </c>
      <c r="O59" t="s">
        <v>361</v>
      </c>
      <c r="P59" t="s">
        <v>362</v>
      </c>
      <c r="Q59" t="s">
        <v>363</v>
      </c>
    </row>
    <row r="60" spans="1:17">
      <c r="A60" s="45" t="s">
        <v>0</v>
      </c>
      <c r="B60" s="47" t="s">
        <v>89</v>
      </c>
      <c r="C60"/>
      <c r="D60"/>
      <c r="J60" t="s">
        <v>388</v>
      </c>
      <c r="K60" t="s">
        <v>387</v>
      </c>
      <c r="L60" s="23">
        <v>1250</v>
      </c>
      <c r="M60" s="23">
        <v>19.114999999999998</v>
      </c>
      <c r="N60" t="s">
        <v>359</v>
      </c>
      <c r="O60" t="s">
        <v>361</v>
      </c>
      <c r="P60" t="s">
        <v>362</v>
      </c>
      <c r="Q60" t="s">
        <v>363</v>
      </c>
    </row>
    <row r="61" spans="1:17">
      <c r="A61" s="45" t="s">
        <v>0</v>
      </c>
      <c r="B61" s="47" t="s">
        <v>90</v>
      </c>
      <c r="C61"/>
      <c r="D61"/>
      <c r="J61" t="s">
        <v>388</v>
      </c>
      <c r="K61" t="s">
        <v>387</v>
      </c>
      <c r="L61" s="23">
        <v>1250</v>
      </c>
      <c r="M61" s="23">
        <v>19.114999999999998</v>
      </c>
      <c r="N61" t="s">
        <v>359</v>
      </c>
      <c r="O61" t="s">
        <v>361</v>
      </c>
      <c r="P61" t="s">
        <v>362</v>
      </c>
      <c r="Q61" t="s">
        <v>363</v>
      </c>
    </row>
    <row r="62" spans="1:17">
      <c r="A62" s="45" t="s">
        <v>0</v>
      </c>
      <c r="B62" s="47" t="s">
        <v>91</v>
      </c>
      <c r="C62"/>
      <c r="D62"/>
      <c r="J62" t="s">
        <v>388</v>
      </c>
      <c r="K62" t="s">
        <v>387</v>
      </c>
      <c r="L62" s="23">
        <v>1250</v>
      </c>
      <c r="M62" s="23">
        <v>19.114999999999998</v>
      </c>
      <c r="N62" t="s">
        <v>359</v>
      </c>
      <c r="O62" t="s">
        <v>361</v>
      </c>
      <c r="P62" t="s">
        <v>362</v>
      </c>
      <c r="Q62" t="s">
        <v>363</v>
      </c>
    </row>
    <row r="63" spans="1:17">
      <c r="A63" s="45" t="s">
        <v>0</v>
      </c>
      <c r="B63" s="47" t="s">
        <v>6</v>
      </c>
      <c r="C63">
        <v>1</v>
      </c>
      <c r="D63" t="s">
        <v>350</v>
      </c>
      <c r="E63" s="18" t="s">
        <v>350</v>
      </c>
      <c r="F63" s="18" t="s">
        <v>350</v>
      </c>
      <c r="G63" s="18" t="s">
        <v>350</v>
      </c>
      <c r="H63" t="s">
        <v>20</v>
      </c>
      <c r="I63" t="s">
        <v>21</v>
      </c>
      <c r="J63" t="s">
        <v>388</v>
      </c>
      <c r="K63" t="s">
        <v>387</v>
      </c>
      <c r="L63" s="23">
        <v>1250</v>
      </c>
      <c r="M63" s="23">
        <v>19.114999999999998</v>
      </c>
      <c r="N63" t="s">
        <v>359</v>
      </c>
      <c r="O63" t="s">
        <v>361</v>
      </c>
      <c r="P63" t="s">
        <v>362</v>
      </c>
      <c r="Q63" t="s">
        <v>363</v>
      </c>
    </row>
    <row r="64" spans="1:17">
      <c r="A64" s="45" t="s">
        <v>0</v>
      </c>
      <c r="B64" s="47" t="s">
        <v>92</v>
      </c>
      <c r="C64"/>
      <c r="D64"/>
      <c r="J64" t="s">
        <v>388</v>
      </c>
      <c r="K64" t="s">
        <v>387</v>
      </c>
      <c r="L64" s="23">
        <v>1250</v>
      </c>
      <c r="M64" s="23">
        <v>19.114999999999998</v>
      </c>
      <c r="N64" t="s">
        <v>359</v>
      </c>
      <c r="O64" t="s">
        <v>361</v>
      </c>
      <c r="P64" t="s">
        <v>362</v>
      </c>
      <c r="Q64" t="s">
        <v>363</v>
      </c>
    </row>
    <row r="65" spans="1:17">
      <c r="A65" s="45" t="s">
        <v>0</v>
      </c>
      <c r="B65" s="47" t="s">
        <v>93</v>
      </c>
      <c r="C65"/>
      <c r="D65"/>
      <c r="J65" t="s">
        <v>388</v>
      </c>
      <c r="K65" t="s">
        <v>387</v>
      </c>
      <c r="L65" s="23">
        <v>1250</v>
      </c>
      <c r="M65" s="23">
        <v>19.114999999999998</v>
      </c>
      <c r="N65" t="s">
        <v>359</v>
      </c>
      <c r="O65" t="s">
        <v>361</v>
      </c>
      <c r="P65" t="s">
        <v>362</v>
      </c>
      <c r="Q65" t="s">
        <v>363</v>
      </c>
    </row>
    <row r="66" spans="1:17">
      <c r="A66" s="45" t="s">
        <v>0</v>
      </c>
      <c r="B66" s="48" t="s">
        <v>51</v>
      </c>
      <c r="C66">
        <v>1</v>
      </c>
      <c r="D66">
        <v>77.3</v>
      </c>
      <c r="E66" s="15">
        <v>1.29E-2</v>
      </c>
      <c r="F66">
        <v>6</v>
      </c>
      <c r="G66" s="18">
        <f>F66/C66</f>
        <v>6</v>
      </c>
      <c r="H66" t="s">
        <v>49</v>
      </c>
      <c r="I66" t="s">
        <v>50</v>
      </c>
      <c r="J66" t="s">
        <v>388</v>
      </c>
      <c r="K66" t="s">
        <v>387</v>
      </c>
      <c r="L66" s="23">
        <v>1250</v>
      </c>
      <c r="M66" s="23">
        <v>19.114999999999998</v>
      </c>
      <c r="N66" t="s">
        <v>359</v>
      </c>
      <c r="O66" t="s">
        <v>361</v>
      </c>
      <c r="P66" t="s">
        <v>362</v>
      </c>
      <c r="Q66" t="s">
        <v>363</v>
      </c>
    </row>
    <row r="67" spans="1:17">
      <c r="A67" s="45" t="s">
        <v>0</v>
      </c>
      <c r="B67" s="47" t="s">
        <v>31</v>
      </c>
      <c r="C67">
        <v>1</v>
      </c>
      <c r="D67" t="s">
        <v>350</v>
      </c>
      <c r="E67" s="18" t="s">
        <v>350</v>
      </c>
      <c r="F67" s="18" t="s">
        <v>350</v>
      </c>
      <c r="G67" s="18" t="s">
        <v>350</v>
      </c>
      <c r="H67" s="6" t="s">
        <v>20</v>
      </c>
      <c r="I67" t="s">
        <v>21</v>
      </c>
      <c r="J67" t="s">
        <v>388</v>
      </c>
      <c r="K67" t="s">
        <v>387</v>
      </c>
      <c r="L67" s="23">
        <v>1250</v>
      </c>
      <c r="M67" s="23">
        <v>19.114999999999998</v>
      </c>
      <c r="N67" t="s">
        <v>359</v>
      </c>
      <c r="O67" t="s">
        <v>361</v>
      </c>
      <c r="P67" t="s">
        <v>362</v>
      </c>
      <c r="Q67" t="s">
        <v>363</v>
      </c>
    </row>
    <row r="68" spans="1:17">
      <c r="A68" s="45" t="s">
        <v>0</v>
      </c>
      <c r="B68" s="47" t="s">
        <v>32</v>
      </c>
      <c r="C68">
        <v>1</v>
      </c>
      <c r="D68" t="s">
        <v>350</v>
      </c>
      <c r="E68" s="18" t="s">
        <v>350</v>
      </c>
      <c r="F68" s="18" t="s">
        <v>350</v>
      </c>
      <c r="G68" s="18" t="s">
        <v>350</v>
      </c>
      <c r="H68" t="s">
        <v>20</v>
      </c>
      <c r="I68" t="s">
        <v>21</v>
      </c>
      <c r="J68" t="s">
        <v>388</v>
      </c>
      <c r="K68" t="s">
        <v>387</v>
      </c>
      <c r="L68" s="23">
        <v>1250</v>
      </c>
      <c r="M68" s="23">
        <v>19.114999999999998</v>
      </c>
      <c r="N68" t="s">
        <v>359</v>
      </c>
      <c r="O68" t="s">
        <v>361</v>
      </c>
      <c r="P68" t="s">
        <v>362</v>
      </c>
      <c r="Q68" t="s">
        <v>363</v>
      </c>
    </row>
    <row r="69" spans="1:17">
      <c r="A69" s="45" t="s">
        <v>0</v>
      </c>
      <c r="B69" s="47" t="s">
        <v>94</v>
      </c>
      <c r="C69"/>
      <c r="D69"/>
      <c r="J69" t="s">
        <v>388</v>
      </c>
      <c r="K69" t="s">
        <v>387</v>
      </c>
      <c r="L69" s="23">
        <v>1250</v>
      </c>
      <c r="M69" s="23">
        <v>19.114999999999998</v>
      </c>
      <c r="N69" t="s">
        <v>359</v>
      </c>
      <c r="O69" t="s">
        <v>361</v>
      </c>
      <c r="P69" t="s">
        <v>362</v>
      </c>
      <c r="Q69" t="s">
        <v>363</v>
      </c>
    </row>
    <row r="70" spans="1:17">
      <c r="A70" s="45" t="s">
        <v>34</v>
      </c>
      <c r="B70" s="47" t="s">
        <v>95</v>
      </c>
      <c r="C70"/>
      <c r="D70"/>
      <c r="H70" s="6"/>
      <c r="J70" t="s">
        <v>380</v>
      </c>
      <c r="K70" t="s">
        <v>379</v>
      </c>
      <c r="L70" s="23">
        <v>146</v>
      </c>
      <c r="M70" s="23">
        <v>23.6</v>
      </c>
      <c r="N70" t="s">
        <v>359</v>
      </c>
      <c r="O70" t="s">
        <v>360</v>
      </c>
      <c r="P70" t="s">
        <v>364</v>
      </c>
      <c r="Q70" t="s">
        <v>363</v>
      </c>
    </row>
    <row r="71" spans="1:17">
      <c r="A71" s="45" t="s">
        <v>34</v>
      </c>
      <c r="B71" s="47" t="s">
        <v>96</v>
      </c>
      <c r="C71"/>
      <c r="D71"/>
      <c r="J71" t="s">
        <v>380</v>
      </c>
      <c r="K71" t="s">
        <v>379</v>
      </c>
      <c r="L71" s="23">
        <v>146</v>
      </c>
      <c r="M71" s="23">
        <v>23.6</v>
      </c>
      <c r="N71" t="s">
        <v>359</v>
      </c>
      <c r="O71" t="s">
        <v>360</v>
      </c>
      <c r="P71" t="s">
        <v>364</v>
      </c>
      <c r="Q71" t="s">
        <v>363</v>
      </c>
    </row>
    <row r="72" spans="1:17">
      <c r="A72" s="45" t="s">
        <v>34</v>
      </c>
      <c r="B72" s="47" t="s">
        <v>97</v>
      </c>
      <c r="C72"/>
      <c r="D72"/>
      <c r="H72" s="6"/>
      <c r="J72" t="s">
        <v>380</v>
      </c>
      <c r="K72" t="s">
        <v>379</v>
      </c>
      <c r="L72" s="23">
        <v>146</v>
      </c>
      <c r="M72" s="23">
        <v>23.6</v>
      </c>
      <c r="N72" t="s">
        <v>359</v>
      </c>
      <c r="O72" t="s">
        <v>360</v>
      </c>
      <c r="P72" t="s">
        <v>364</v>
      </c>
      <c r="Q72" t="s">
        <v>363</v>
      </c>
    </row>
    <row r="73" spans="1:17">
      <c r="A73" s="45" t="s">
        <v>34</v>
      </c>
      <c r="B73" s="47" t="s">
        <v>58</v>
      </c>
      <c r="C73">
        <v>12</v>
      </c>
      <c r="D73">
        <v>70.2</v>
      </c>
      <c r="E73" s="15">
        <f>C73/70.2</f>
        <v>0.17094017094017094</v>
      </c>
      <c r="F73" t="s">
        <v>350</v>
      </c>
      <c r="G73" t="s">
        <v>350</v>
      </c>
      <c r="H73" t="s">
        <v>353</v>
      </c>
      <c r="I73" t="s">
        <v>21</v>
      </c>
      <c r="J73" t="s">
        <v>380</v>
      </c>
      <c r="K73" t="s">
        <v>379</v>
      </c>
      <c r="L73" s="23">
        <v>146</v>
      </c>
      <c r="M73" s="23">
        <v>23.6</v>
      </c>
      <c r="N73" t="s">
        <v>359</v>
      </c>
      <c r="O73" t="s">
        <v>360</v>
      </c>
      <c r="P73" t="s">
        <v>364</v>
      </c>
      <c r="Q73" t="s">
        <v>363</v>
      </c>
    </row>
    <row r="74" spans="1:17" s="12" customFormat="1">
      <c r="A74" s="45" t="s">
        <v>34</v>
      </c>
      <c r="B74" s="47" t="s">
        <v>22</v>
      </c>
      <c r="C74"/>
      <c r="D74"/>
      <c r="E74" s="15"/>
      <c r="F74"/>
      <c r="G74" s="18"/>
      <c r="H74"/>
      <c r="I74"/>
      <c r="J74" t="s">
        <v>380</v>
      </c>
      <c r="K74" t="s">
        <v>379</v>
      </c>
      <c r="L74" s="23">
        <v>146</v>
      </c>
      <c r="M74" s="23">
        <v>23.6</v>
      </c>
      <c r="N74" t="s">
        <v>359</v>
      </c>
      <c r="O74" t="s">
        <v>360</v>
      </c>
      <c r="P74" t="s">
        <v>364</v>
      </c>
      <c r="Q74" t="s">
        <v>363</v>
      </c>
    </row>
    <row r="75" spans="1:17" s="12" customFormat="1">
      <c r="A75" s="45" t="s">
        <v>34</v>
      </c>
      <c r="B75" s="47" t="s">
        <v>60</v>
      </c>
      <c r="C75"/>
      <c r="D75"/>
      <c r="E75" s="15"/>
      <c r="F75"/>
      <c r="G75" s="18"/>
      <c r="H75"/>
      <c r="I75"/>
      <c r="J75" t="s">
        <v>380</v>
      </c>
      <c r="K75" t="s">
        <v>379</v>
      </c>
      <c r="L75" s="23">
        <v>146</v>
      </c>
      <c r="M75" s="23">
        <v>23.6</v>
      </c>
      <c r="N75" t="s">
        <v>359</v>
      </c>
      <c r="O75" t="s">
        <v>360</v>
      </c>
      <c r="P75" t="s">
        <v>364</v>
      </c>
      <c r="Q75" t="s">
        <v>363</v>
      </c>
    </row>
    <row r="76" spans="1:17" s="12" customFormat="1">
      <c r="A76" s="45" t="s">
        <v>34</v>
      </c>
      <c r="B76" s="47" t="s">
        <v>98</v>
      </c>
      <c r="C76"/>
      <c r="D76"/>
      <c r="E76" s="15"/>
      <c r="F76"/>
      <c r="G76" s="18"/>
      <c r="H76"/>
      <c r="I76"/>
      <c r="J76" t="s">
        <v>380</v>
      </c>
      <c r="K76" t="s">
        <v>379</v>
      </c>
      <c r="L76" s="23">
        <v>146</v>
      </c>
      <c r="M76" s="23">
        <v>23.6</v>
      </c>
      <c r="N76" t="s">
        <v>359</v>
      </c>
      <c r="O76" t="s">
        <v>360</v>
      </c>
      <c r="P76" t="s">
        <v>364</v>
      </c>
      <c r="Q76" t="s">
        <v>363</v>
      </c>
    </row>
    <row r="77" spans="1:17" s="12" customFormat="1">
      <c r="A77" s="45" t="s">
        <v>34</v>
      </c>
      <c r="B77" s="47" t="s">
        <v>99</v>
      </c>
      <c r="C77"/>
      <c r="D77"/>
      <c r="E77" s="15"/>
      <c r="F77"/>
      <c r="G77" s="18"/>
      <c r="H77"/>
      <c r="I77"/>
      <c r="J77" t="s">
        <v>380</v>
      </c>
      <c r="K77" t="s">
        <v>379</v>
      </c>
      <c r="L77" s="23">
        <v>146</v>
      </c>
      <c r="M77" s="23">
        <v>23.6</v>
      </c>
      <c r="N77" t="s">
        <v>359</v>
      </c>
      <c r="O77" t="s">
        <v>360</v>
      </c>
      <c r="P77" t="s">
        <v>364</v>
      </c>
      <c r="Q77" t="s">
        <v>363</v>
      </c>
    </row>
    <row r="78" spans="1:17" s="12" customFormat="1">
      <c r="A78" s="45" t="s">
        <v>34</v>
      </c>
      <c r="B78" s="47" t="s">
        <v>63</v>
      </c>
      <c r="C78"/>
      <c r="D78"/>
      <c r="E78" s="15"/>
      <c r="F78"/>
      <c r="G78" s="18"/>
      <c r="H78"/>
      <c r="I78"/>
      <c r="J78" t="s">
        <v>380</v>
      </c>
      <c r="K78" t="s">
        <v>379</v>
      </c>
      <c r="L78" s="23">
        <v>146</v>
      </c>
      <c r="M78" s="23">
        <v>23.6</v>
      </c>
      <c r="N78" t="s">
        <v>359</v>
      </c>
      <c r="O78" t="s">
        <v>360</v>
      </c>
      <c r="P78" t="s">
        <v>364</v>
      </c>
      <c r="Q78" t="s">
        <v>363</v>
      </c>
    </row>
    <row r="79" spans="1:17" s="12" customFormat="1">
      <c r="A79" s="45" t="s">
        <v>34</v>
      </c>
      <c r="B79" s="47" t="s">
        <v>19</v>
      </c>
      <c r="C79"/>
      <c r="D79"/>
      <c r="E79" s="15"/>
      <c r="F79"/>
      <c r="G79" s="18"/>
      <c r="H79"/>
      <c r="I79"/>
      <c r="J79" t="s">
        <v>380</v>
      </c>
      <c r="K79" t="s">
        <v>379</v>
      </c>
      <c r="L79" s="23">
        <v>146</v>
      </c>
      <c r="M79" s="23">
        <v>23.6</v>
      </c>
      <c r="N79" t="s">
        <v>359</v>
      </c>
      <c r="O79" t="s">
        <v>360</v>
      </c>
      <c r="P79" t="s">
        <v>364</v>
      </c>
      <c r="Q79" t="s">
        <v>363</v>
      </c>
    </row>
    <row r="80" spans="1:17" s="12" customFormat="1">
      <c r="A80" s="45" t="s">
        <v>34</v>
      </c>
      <c r="B80" s="47" t="s">
        <v>100</v>
      </c>
      <c r="C80"/>
      <c r="D80"/>
      <c r="E80" s="15"/>
      <c r="F80"/>
      <c r="G80" s="18"/>
      <c r="H80"/>
      <c r="I80"/>
      <c r="J80" t="s">
        <v>380</v>
      </c>
      <c r="K80" t="s">
        <v>379</v>
      </c>
      <c r="L80" s="23">
        <v>146</v>
      </c>
      <c r="M80" s="23">
        <v>23.6</v>
      </c>
      <c r="N80" t="s">
        <v>359</v>
      </c>
      <c r="O80" t="s">
        <v>360</v>
      </c>
      <c r="P80" t="s">
        <v>364</v>
      </c>
      <c r="Q80" t="s">
        <v>363</v>
      </c>
    </row>
    <row r="81" spans="1:17" s="12" customFormat="1">
      <c r="A81" s="45" t="s">
        <v>34</v>
      </c>
      <c r="B81" s="47" t="s">
        <v>101</v>
      </c>
      <c r="C81"/>
      <c r="D81"/>
      <c r="E81" s="15"/>
      <c r="F81"/>
      <c r="G81" s="18"/>
      <c r="H81"/>
      <c r="I81"/>
      <c r="J81" t="s">
        <v>380</v>
      </c>
      <c r="K81" t="s">
        <v>379</v>
      </c>
      <c r="L81" s="23">
        <v>146</v>
      </c>
      <c r="M81" s="23">
        <v>23.6</v>
      </c>
      <c r="N81" t="s">
        <v>359</v>
      </c>
      <c r="O81" t="s">
        <v>360</v>
      </c>
      <c r="P81" t="s">
        <v>364</v>
      </c>
      <c r="Q81" t="s">
        <v>363</v>
      </c>
    </row>
    <row r="82" spans="1:17" s="12" customFormat="1">
      <c r="A82" s="45" t="s">
        <v>34</v>
      </c>
      <c r="B82" s="47" t="s">
        <v>3</v>
      </c>
      <c r="C82" t="s">
        <v>350</v>
      </c>
      <c r="D82" t="s">
        <v>350</v>
      </c>
      <c r="E82" s="15">
        <f>0.45/10</f>
        <v>4.4999999999999998E-2</v>
      </c>
      <c r="F82" s="19" t="s">
        <v>350</v>
      </c>
      <c r="G82" s="18">
        <v>3.6</v>
      </c>
      <c r="H82" t="s">
        <v>566</v>
      </c>
      <c r="I82" t="s">
        <v>350</v>
      </c>
      <c r="J82" t="s">
        <v>380</v>
      </c>
      <c r="K82" t="s">
        <v>379</v>
      </c>
      <c r="L82" s="23">
        <v>146</v>
      </c>
      <c r="M82" s="23">
        <v>23.6</v>
      </c>
      <c r="N82" t="s">
        <v>359</v>
      </c>
      <c r="O82" t="s">
        <v>360</v>
      </c>
      <c r="P82" t="s">
        <v>364</v>
      </c>
      <c r="Q82" t="s">
        <v>363</v>
      </c>
    </row>
    <row r="83" spans="1:17" s="12" customFormat="1">
      <c r="A83" s="45" t="s">
        <v>34</v>
      </c>
      <c r="B83" s="47" t="s">
        <v>3</v>
      </c>
      <c r="C83">
        <v>6</v>
      </c>
      <c r="D83">
        <v>330</v>
      </c>
      <c r="E83" s="15">
        <f>(C83/330)*3</f>
        <v>5.4545454545454543E-2</v>
      </c>
      <c r="F83" s="19" t="s">
        <v>350</v>
      </c>
      <c r="G83" s="18">
        <v>9</v>
      </c>
      <c r="H83" t="s">
        <v>33</v>
      </c>
      <c r="I83" t="s">
        <v>21</v>
      </c>
      <c r="J83" t="s">
        <v>380</v>
      </c>
      <c r="K83" t="s">
        <v>379</v>
      </c>
      <c r="L83" s="23">
        <v>146</v>
      </c>
      <c r="M83" s="23">
        <v>23.6</v>
      </c>
      <c r="N83" t="s">
        <v>359</v>
      </c>
      <c r="O83" t="s">
        <v>360</v>
      </c>
      <c r="P83" t="s">
        <v>364</v>
      </c>
      <c r="Q83" t="s">
        <v>363</v>
      </c>
    </row>
    <row r="84" spans="1:17" s="12" customFormat="1">
      <c r="A84" s="45" t="s">
        <v>34</v>
      </c>
      <c r="B84" s="47" t="s">
        <v>3</v>
      </c>
      <c r="C84">
        <v>6</v>
      </c>
      <c r="D84">
        <v>750</v>
      </c>
      <c r="E84" s="15">
        <f>C84/750</f>
        <v>8.0000000000000002E-3</v>
      </c>
      <c r="F84" s="19" t="s">
        <v>350</v>
      </c>
      <c r="G84" s="18" t="s">
        <v>350</v>
      </c>
      <c r="H84" t="s">
        <v>33</v>
      </c>
      <c r="I84" t="s">
        <v>21</v>
      </c>
      <c r="J84" t="s">
        <v>380</v>
      </c>
      <c r="K84" t="s">
        <v>379</v>
      </c>
      <c r="L84" s="23">
        <v>146</v>
      </c>
      <c r="M84" s="23">
        <v>23.6</v>
      </c>
      <c r="N84" t="s">
        <v>359</v>
      </c>
      <c r="O84" t="s">
        <v>360</v>
      </c>
      <c r="P84" t="s">
        <v>364</v>
      </c>
      <c r="Q84" t="s">
        <v>363</v>
      </c>
    </row>
    <row r="85" spans="1:17" s="12" customFormat="1">
      <c r="A85" s="45" t="s">
        <v>34</v>
      </c>
      <c r="B85" s="47" t="s">
        <v>102</v>
      </c>
      <c r="C85"/>
      <c r="D85"/>
      <c r="E85" s="15"/>
      <c r="F85"/>
      <c r="G85" s="18"/>
      <c r="H85"/>
      <c r="I85"/>
      <c r="J85" t="s">
        <v>380</v>
      </c>
      <c r="K85" t="s">
        <v>379</v>
      </c>
      <c r="L85" s="23">
        <v>146</v>
      </c>
      <c r="M85" s="23">
        <v>23.6</v>
      </c>
      <c r="N85" t="s">
        <v>359</v>
      </c>
      <c r="O85" t="s">
        <v>360</v>
      </c>
      <c r="P85" t="s">
        <v>364</v>
      </c>
      <c r="Q85" t="s">
        <v>363</v>
      </c>
    </row>
    <row r="86" spans="1:17" s="12" customFormat="1">
      <c r="A86" s="45" t="s">
        <v>34</v>
      </c>
      <c r="B86" s="47" t="s">
        <v>74</v>
      </c>
      <c r="C86"/>
      <c r="D86"/>
      <c r="E86" s="15"/>
      <c r="F86"/>
      <c r="G86" s="18"/>
      <c r="H86"/>
      <c r="I86"/>
      <c r="J86" t="s">
        <v>380</v>
      </c>
      <c r="K86" t="s">
        <v>379</v>
      </c>
      <c r="L86" s="23">
        <v>146</v>
      </c>
      <c r="M86" s="23">
        <v>23.6</v>
      </c>
      <c r="N86" t="s">
        <v>359</v>
      </c>
      <c r="O86" t="s">
        <v>360</v>
      </c>
      <c r="P86" t="s">
        <v>364</v>
      </c>
      <c r="Q86" t="s">
        <v>363</v>
      </c>
    </row>
    <row r="87" spans="1:17" s="12" customFormat="1">
      <c r="A87" s="45" t="s">
        <v>34</v>
      </c>
      <c r="B87" s="47" t="s">
        <v>103</v>
      </c>
      <c r="C87"/>
      <c r="D87"/>
      <c r="E87" s="15"/>
      <c r="F87"/>
      <c r="G87" s="18"/>
      <c r="H87"/>
      <c r="I87"/>
      <c r="J87" t="s">
        <v>380</v>
      </c>
      <c r="K87" t="s">
        <v>379</v>
      </c>
      <c r="L87" s="23">
        <v>146</v>
      </c>
      <c r="M87" s="23">
        <v>23.6</v>
      </c>
      <c r="N87" t="s">
        <v>359</v>
      </c>
      <c r="O87" t="s">
        <v>360</v>
      </c>
      <c r="P87" t="s">
        <v>364</v>
      </c>
      <c r="Q87" t="s">
        <v>363</v>
      </c>
    </row>
    <row r="88" spans="1:17" s="12" customFormat="1">
      <c r="A88" s="45" t="s">
        <v>34</v>
      </c>
      <c r="B88" s="47" t="s">
        <v>104</v>
      </c>
      <c r="C88"/>
      <c r="D88"/>
      <c r="E88" s="15"/>
      <c r="F88"/>
      <c r="G88" s="18"/>
      <c r="H88"/>
      <c r="I88"/>
      <c r="J88" t="s">
        <v>380</v>
      </c>
      <c r="K88" t="s">
        <v>379</v>
      </c>
      <c r="L88" s="23">
        <v>146</v>
      </c>
      <c r="M88" s="23">
        <v>23.6</v>
      </c>
      <c r="N88" t="s">
        <v>359</v>
      </c>
      <c r="O88" t="s">
        <v>360</v>
      </c>
      <c r="P88" t="s">
        <v>364</v>
      </c>
      <c r="Q88" t="s">
        <v>363</v>
      </c>
    </row>
    <row r="89" spans="1:17" s="12" customFormat="1">
      <c r="A89" s="45" t="s">
        <v>34</v>
      </c>
      <c r="B89" s="47" t="s">
        <v>105</v>
      </c>
      <c r="C89"/>
      <c r="D89"/>
      <c r="E89" s="15"/>
      <c r="F89"/>
      <c r="G89" s="18"/>
      <c r="H89"/>
      <c r="I89"/>
      <c r="J89" t="s">
        <v>380</v>
      </c>
      <c r="K89" t="s">
        <v>379</v>
      </c>
      <c r="L89" s="23">
        <v>146</v>
      </c>
      <c r="M89" s="23">
        <v>23.6</v>
      </c>
      <c r="N89" t="s">
        <v>359</v>
      </c>
      <c r="O89" t="s">
        <v>360</v>
      </c>
      <c r="P89" t="s">
        <v>364</v>
      </c>
      <c r="Q89" t="s">
        <v>363</v>
      </c>
    </row>
    <row r="90" spans="1:17" s="12" customFormat="1">
      <c r="A90" s="45" t="s">
        <v>34</v>
      </c>
      <c r="B90" s="47" t="s">
        <v>27</v>
      </c>
      <c r="C90"/>
      <c r="D90"/>
      <c r="E90" s="15"/>
      <c r="F90"/>
      <c r="G90" s="18"/>
      <c r="H90"/>
      <c r="I90"/>
      <c r="J90" t="s">
        <v>380</v>
      </c>
      <c r="K90" t="s">
        <v>379</v>
      </c>
      <c r="L90" s="23">
        <v>146</v>
      </c>
      <c r="M90" s="23">
        <v>23.6</v>
      </c>
      <c r="N90" t="s">
        <v>359</v>
      </c>
      <c r="O90" t="s">
        <v>360</v>
      </c>
      <c r="P90" t="s">
        <v>364</v>
      </c>
      <c r="Q90" t="s">
        <v>363</v>
      </c>
    </row>
    <row r="91" spans="1:17" s="12" customFormat="1">
      <c r="A91" s="45" t="s">
        <v>34</v>
      </c>
      <c r="B91" s="47" t="s">
        <v>106</v>
      </c>
      <c r="C91"/>
      <c r="D91"/>
      <c r="E91" s="15"/>
      <c r="F91"/>
      <c r="G91" s="18"/>
      <c r="H91"/>
      <c r="I91"/>
      <c r="J91" t="s">
        <v>380</v>
      </c>
      <c r="K91" t="s">
        <v>379</v>
      </c>
      <c r="L91" s="23">
        <v>146</v>
      </c>
      <c r="M91" s="23">
        <v>23.6</v>
      </c>
      <c r="N91" t="s">
        <v>359</v>
      </c>
      <c r="O91" t="s">
        <v>360</v>
      </c>
      <c r="P91" t="s">
        <v>364</v>
      </c>
      <c r="Q91" t="s">
        <v>363</v>
      </c>
    </row>
    <row r="92" spans="1:17" s="12" customFormat="1">
      <c r="A92" s="45" t="s">
        <v>34</v>
      </c>
      <c r="B92" s="47" t="s">
        <v>107</v>
      </c>
      <c r="C92"/>
      <c r="D92"/>
      <c r="E92" s="15"/>
      <c r="F92"/>
      <c r="G92" s="18"/>
      <c r="H92"/>
      <c r="I92"/>
      <c r="J92" t="s">
        <v>380</v>
      </c>
      <c r="K92" t="s">
        <v>379</v>
      </c>
      <c r="L92" s="23">
        <v>146</v>
      </c>
      <c r="M92" s="23">
        <v>23.6</v>
      </c>
      <c r="N92" t="s">
        <v>359</v>
      </c>
      <c r="O92" t="s">
        <v>360</v>
      </c>
      <c r="P92" t="s">
        <v>364</v>
      </c>
      <c r="Q92" t="s">
        <v>363</v>
      </c>
    </row>
    <row r="93" spans="1:17" s="12" customFormat="1">
      <c r="A93" s="45" t="s">
        <v>34</v>
      </c>
      <c r="B93" s="47" t="s">
        <v>108</v>
      </c>
      <c r="C93"/>
      <c r="D93"/>
      <c r="E93" s="15"/>
      <c r="F93"/>
      <c r="G93" s="18"/>
      <c r="H93"/>
      <c r="I93"/>
      <c r="J93" t="s">
        <v>380</v>
      </c>
      <c r="K93" t="s">
        <v>379</v>
      </c>
      <c r="L93" s="23">
        <v>146</v>
      </c>
      <c r="M93" s="23">
        <v>23.6</v>
      </c>
      <c r="N93" t="s">
        <v>359</v>
      </c>
      <c r="O93" t="s">
        <v>360</v>
      </c>
      <c r="P93" t="s">
        <v>364</v>
      </c>
      <c r="Q93" t="s">
        <v>363</v>
      </c>
    </row>
    <row r="94" spans="1:17" s="12" customFormat="1">
      <c r="A94" s="45" t="s">
        <v>34</v>
      </c>
      <c r="B94" s="47" t="s">
        <v>78</v>
      </c>
      <c r="C94"/>
      <c r="D94"/>
      <c r="E94" s="15"/>
      <c r="F94"/>
      <c r="G94" s="18"/>
      <c r="H94"/>
      <c r="I94"/>
      <c r="J94" t="s">
        <v>380</v>
      </c>
      <c r="K94" t="s">
        <v>379</v>
      </c>
      <c r="L94" s="23">
        <v>146</v>
      </c>
      <c r="M94" s="23">
        <v>23.6</v>
      </c>
      <c r="N94" t="s">
        <v>359</v>
      </c>
      <c r="O94" t="s">
        <v>360</v>
      </c>
      <c r="P94" t="s">
        <v>364</v>
      </c>
      <c r="Q94" t="s">
        <v>363</v>
      </c>
    </row>
    <row r="95" spans="1:17" s="12" customFormat="1">
      <c r="A95" s="45" t="s">
        <v>34</v>
      </c>
      <c r="B95" s="47" t="s">
        <v>43</v>
      </c>
      <c r="C95">
        <v>2</v>
      </c>
      <c r="D95">
        <v>250</v>
      </c>
      <c r="E95" s="15">
        <f>C95/250</f>
        <v>8.0000000000000002E-3</v>
      </c>
      <c r="F95" s="15" t="s">
        <v>350</v>
      </c>
      <c r="G95" s="18" t="s">
        <v>350</v>
      </c>
      <c r="H95" s="7" t="s">
        <v>457</v>
      </c>
      <c r="I95" s="4" t="s">
        <v>458</v>
      </c>
      <c r="J95" t="s">
        <v>380</v>
      </c>
      <c r="K95" t="s">
        <v>379</v>
      </c>
      <c r="L95" s="23">
        <v>146</v>
      </c>
      <c r="M95" s="23">
        <v>23.6</v>
      </c>
      <c r="N95" t="s">
        <v>359</v>
      </c>
      <c r="O95" t="s">
        <v>360</v>
      </c>
      <c r="P95" t="s">
        <v>364</v>
      </c>
      <c r="Q95" t="s">
        <v>363</v>
      </c>
    </row>
    <row r="96" spans="1:17" s="12" customFormat="1">
      <c r="A96" s="45" t="s">
        <v>34</v>
      </c>
      <c r="B96" s="47" t="s">
        <v>43</v>
      </c>
      <c r="C96" s="3">
        <v>2</v>
      </c>
      <c r="D96" s="3">
        <v>177.8</v>
      </c>
      <c r="E96" s="15">
        <f>C96/177.8</f>
        <v>1.1248593925759279E-2</v>
      </c>
      <c r="F96" s="19" t="s">
        <v>350</v>
      </c>
      <c r="G96" s="18" t="s">
        <v>350</v>
      </c>
      <c r="H96" s="4" t="s">
        <v>464</v>
      </c>
      <c r="I96" s="4" t="s">
        <v>463</v>
      </c>
      <c r="J96" t="s">
        <v>380</v>
      </c>
      <c r="K96" t="s">
        <v>379</v>
      </c>
      <c r="L96" s="23">
        <v>146</v>
      </c>
      <c r="M96" s="23">
        <v>23.6</v>
      </c>
      <c r="N96" t="s">
        <v>359</v>
      </c>
      <c r="O96" t="s">
        <v>360</v>
      </c>
      <c r="P96" t="s">
        <v>364</v>
      </c>
      <c r="Q96" t="s">
        <v>363</v>
      </c>
    </row>
    <row r="97" spans="1:17" s="12" customFormat="1">
      <c r="A97" s="45" t="s">
        <v>34</v>
      </c>
      <c r="B97" s="47" t="s">
        <v>109</v>
      </c>
      <c r="C97"/>
      <c r="D97"/>
      <c r="E97" s="15"/>
      <c r="F97"/>
      <c r="G97" s="18"/>
      <c r="H97"/>
      <c r="I97"/>
      <c r="J97" t="s">
        <v>380</v>
      </c>
      <c r="K97" t="s">
        <v>379</v>
      </c>
      <c r="L97" s="23">
        <v>146</v>
      </c>
      <c r="M97" s="23">
        <v>23.6</v>
      </c>
      <c r="N97" t="s">
        <v>359</v>
      </c>
      <c r="O97" t="s">
        <v>360</v>
      </c>
      <c r="P97" t="s">
        <v>364</v>
      </c>
      <c r="Q97" t="s">
        <v>363</v>
      </c>
    </row>
    <row r="98" spans="1:17" s="12" customFormat="1">
      <c r="A98" s="45" t="s">
        <v>34</v>
      </c>
      <c r="B98" s="47" t="s">
        <v>110</v>
      </c>
      <c r="C98"/>
      <c r="D98"/>
      <c r="E98" s="15"/>
      <c r="F98"/>
      <c r="G98" s="18"/>
      <c r="H98"/>
      <c r="I98"/>
      <c r="J98" t="s">
        <v>380</v>
      </c>
      <c r="K98" t="s">
        <v>379</v>
      </c>
      <c r="L98" s="23">
        <v>146</v>
      </c>
      <c r="M98" s="23">
        <v>23.6</v>
      </c>
      <c r="N98" t="s">
        <v>359</v>
      </c>
      <c r="O98" t="s">
        <v>360</v>
      </c>
      <c r="P98" t="s">
        <v>364</v>
      </c>
      <c r="Q98" t="s">
        <v>363</v>
      </c>
    </row>
    <row r="99" spans="1:17" s="12" customFormat="1">
      <c r="A99" s="45" t="s">
        <v>34</v>
      </c>
      <c r="B99" s="47" t="s">
        <v>111</v>
      </c>
      <c r="C99"/>
      <c r="D99"/>
      <c r="E99" s="15"/>
      <c r="F99"/>
      <c r="G99" s="18"/>
      <c r="H99"/>
      <c r="I99"/>
      <c r="J99" t="s">
        <v>380</v>
      </c>
      <c r="K99" t="s">
        <v>379</v>
      </c>
      <c r="L99" s="23">
        <v>146</v>
      </c>
      <c r="M99" s="23">
        <v>23.6</v>
      </c>
      <c r="N99" t="s">
        <v>359</v>
      </c>
      <c r="O99" t="s">
        <v>360</v>
      </c>
      <c r="P99" t="s">
        <v>364</v>
      </c>
      <c r="Q99" t="s">
        <v>363</v>
      </c>
    </row>
    <row r="100" spans="1:17" s="12" customFormat="1">
      <c r="A100" s="45" t="s">
        <v>34</v>
      </c>
      <c r="B100" s="47" t="s">
        <v>80</v>
      </c>
      <c r="C100"/>
      <c r="D100"/>
      <c r="E100" s="15"/>
      <c r="F100"/>
      <c r="G100" s="18"/>
      <c r="H100"/>
      <c r="I100"/>
      <c r="J100" t="s">
        <v>380</v>
      </c>
      <c r="K100" t="s">
        <v>379</v>
      </c>
      <c r="L100" s="23">
        <v>146</v>
      </c>
      <c r="M100" s="23">
        <v>23.6</v>
      </c>
      <c r="N100" t="s">
        <v>359</v>
      </c>
      <c r="O100" t="s">
        <v>360</v>
      </c>
      <c r="P100" t="s">
        <v>364</v>
      </c>
      <c r="Q100" t="s">
        <v>363</v>
      </c>
    </row>
    <row r="101" spans="1:17" s="12" customFormat="1">
      <c r="A101" s="45" t="s">
        <v>34</v>
      </c>
      <c r="B101" s="47" t="s">
        <v>112</v>
      </c>
      <c r="C101"/>
      <c r="D101"/>
      <c r="E101" s="15"/>
      <c r="F101"/>
      <c r="G101" s="18"/>
      <c r="H101"/>
      <c r="I101"/>
      <c r="J101" t="s">
        <v>380</v>
      </c>
      <c r="K101" t="s">
        <v>379</v>
      </c>
      <c r="L101" s="23">
        <v>146</v>
      </c>
      <c r="M101" s="23">
        <v>23.6</v>
      </c>
      <c r="N101" t="s">
        <v>359</v>
      </c>
      <c r="O101" t="s">
        <v>360</v>
      </c>
      <c r="P101" t="s">
        <v>364</v>
      </c>
      <c r="Q101" t="s">
        <v>363</v>
      </c>
    </row>
    <row r="102" spans="1:17" s="12" customFormat="1">
      <c r="A102" s="45" t="s">
        <v>34</v>
      </c>
      <c r="B102" s="47" t="s">
        <v>113</v>
      </c>
      <c r="C102"/>
      <c r="D102"/>
      <c r="E102" s="15"/>
      <c r="F102"/>
      <c r="G102" s="18"/>
      <c r="H102"/>
      <c r="I102"/>
      <c r="J102" t="s">
        <v>380</v>
      </c>
      <c r="K102" t="s">
        <v>379</v>
      </c>
      <c r="L102" s="23">
        <v>146</v>
      </c>
      <c r="M102" s="23">
        <v>23.6</v>
      </c>
      <c r="N102" t="s">
        <v>359</v>
      </c>
      <c r="O102" t="s">
        <v>360</v>
      </c>
      <c r="P102" t="s">
        <v>364</v>
      </c>
      <c r="Q102" t="s">
        <v>363</v>
      </c>
    </row>
    <row r="103" spans="1:17" s="12" customFormat="1">
      <c r="A103" s="45" t="s">
        <v>34</v>
      </c>
      <c r="B103" s="47" t="s">
        <v>114</v>
      </c>
      <c r="C103"/>
      <c r="D103"/>
      <c r="E103" s="15"/>
      <c r="F103"/>
      <c r="G103" s="18"/>
      <c r="H103"/>
      <c r="I103"/>
      <c r="J103" t="s">
        <v>380</v>
      </c>
      <c r="K103" t="s">
        <v>379</v>
      </c>
      <c r="L103" s="23">
        <v>146</v>
      </c>
      <c r="M103" s="23">
        <v>23.6</v>
      </c>
      <c r="N103" t="s">
        <v>359</v>
      </c>
      <c r="O103" t="s">
        <v>360</v>
      </c>
      <c r="P103" t="s">
        <v>364</v>
      </c>
      <c r="Q103" t="s">
        <v>363</v>
      </c>
    </row>
    <row r="104" spans="1:17" s="12" customFormat="1">
      <c r="A104" s="45" t="s">
        <v>34</v>
      </c>
      <c r="B104" s="47" t="s">
        <v>115</v>
      </c>
      <c r="C104"/>
      <c r="D104"/>
      <c r="E104" s="15"/>
      <c r="F104"/>
      <c r="G104" s="18"/>
      <c r="H104"/>
      <c r="I104"/>
      <c r="J104" t="s">
        <v>380</v>
      </c>
      <c r="K104" t="s">
        <v>379</v>
      </c>
      <c r="L104" s="23">
        <v>146</v>
      </c>
      <c r="M104" s="23">
        <v>23.6</v>
      </c>
      <c r="N104" t="s">
        <v>359</v>
      </c>
      <c r="O104" t="s">
        <v>360</v>
      </c>
      <c r="P104" t="s">
        <v>364</v>
      </c>
      <c r="Q104" t="s">
        <v>363</v>
      </c>
    </row>
    <row r="105" spans="1:17" s="12" customFormat="1">
      <c r="A105" s="45" t="s">
        <v>34</v>
      </c>
      <c r="B105" s="47" t="s">
        <v>53</v>
      </c>
      <c r="C105" s="3"/>
      <c r="D105" s="3"/>
      <c r="E105" s="15"/>
      <c r="F105"/>
      <c r="G105" s="18"/>
      <c r="H105"/>
      <c r="I105"/>
      <c r="J105" t="s">
        <v>380</v>
      </c>
      <c r="K105" t="s">
        <v>379</v>
      </c>
      <c r="L105" s="23">
        <v>146</v>
      </c>
      <c r="M105" s="23">
        <v>23.6</v>
      </c>
      <c r="N105" t="s">
        <v>359</v>
      </c>
      <c r="O105" t="s">
        <v>360</v>
      </c>
      <c r="P105" t="s">
        <v>364</v>
      </c>
      <c r="Q105" t="s">
        <v>363</v>
      </c>
    </row>
    <row r="106" spans="1:17" s="12" customFormat="1">
      <c r="A106" s="45" t="s">
        <v>34</v>
      </c>
      <c r="B106" s="47" t="s">
        <v>116</v>
      </c>
      <c r="C106"/>
      <c r="D106"/>
      <c r="E106" s="15"/>
      <c r="F106"/>
      <c r="G106" s="18"/>
      <c r="H106"/>
      <c r="I106"/>
      <c r="J106" t="s">
        <v>380</v>
      </c>
      <c r="K106" t="s">
        <v>379</v>
      </c>
      <c r="L106" s="23">
        <v>146</v>
      </c>
      <c r="M106" s="23">
        <v>23.6</v>
      </c>
      <c r="N106" t="s">
        <v>359</v>
      </c>
      <c r="O106" t="s">
        <v>360</v>
      </c>
      <c r="P106" t="s">
        <v>364</v>
      </c>
      <c r="Q106" t="s">
        <v>363</v>
      </c>
    </row>
    <row r="107" spans="1:17" s="12" customFormat="1">
      <c r="A107" s="45" t="s">
        <v>34</v>
      </c>
      <c r="B107" s="47" t="s">
        <v>117</v>
      </c>
      <c r="C107"/>
      <c r="D107"/>
      <c r="E107" s="15"/>
      <c r="F107"/>
      <c r="G107" s="18"/>
      <c r="H107"/>
      <c r="I107"/>
      <c r="J107" t="s">
        <v>380</v>
      </c>
      <c r="K107" t="s">
        <v>379</v>
      </c>
      <c r="L107" s="23">
        <v>146</v>
      </c>
      <c r="M107" s="23">
        <v>23.6</v>
      </c>
      <c r="N107" t="s">
        <v>359</v>
      </c>
      <c r="O107" t="s">
        <v>360</v>
      </c>
      <c r="P107" t="s">
        <v>364</v>
      </c>
      <c r="Q107" t="s">
        <v>363</v>
      </c>
    </row>
    <row r="108" spans="1:17" s="12" customFormat="1">
      <c r="A108" s="45" t="s">
        <v>34</v>
      </c>
      <c r="B108" s="47" t="s">
        <v>118</v>
      </c>
      <c r="C108"/>
      <c r="D108"/>
      <c r="E108" s="15"/>
      <c r="F108"/>
      <c r="G108" s="18"/>
      <c r="H108"/>
      <c r="I108"/>
      <c r="J108" t="s">
        <v>380</v>
      </c>
      <c r="K108" t="s">
        <v>379</v>
      </c>
      <c r="L108" s="23">
        <v>146</v>
      </c>
      <c r="M108" s="23">
        <v>23.6</v>
      </c>
      <c r="N108" t="s">
        <v>359</v>
      </c>
      <c r="O108" t="s">
        <v>360</v>
      </c>
      <c r="P108" t="s">
        <v>364</v>
      </c>
      <c r="Q108" t="s">
        <v>363</v>
      </c>
    </row>
    <row r="109" spans="1:17" s="12" customFormat="1">
      <c r="A109" s="45" t="s">
        <v>34</v>
      </c>
      <c r="B109" s="47" t="s">
        <v>51</v>
      </c>
      <c r="C109"/>
      <c r="D109"/>
      <c r="E109" s="15"/>
      <c r="F109"/>
      <c r="G109" s="18"/>
      <c r="H109"/>
      <c r="I109"/>
      <c r="J109" t="s">
        <v>380</v>
      </c>
      <c r="K109" t="s">
        <v>379</v>
      </c>
      <c r="L109" s="23">
        <v>146</v>
      </c>
      <c r="M109" s="23">
        <v>23.6</v>
      </c>
      <c r="N109" t="s">
        <v>359</v>
      </c>
      <c r="O109" t="s">
        <v>360</v>
      </c>
      <c r="P109" t="s">
        <v>364</v>
      </c>
      <c r="Q109" t="s">
        <v>363</v>
      </c>
    </row>
    <row r="110" spans="1:17" s="12" customFormat="1">
      <c r="A110" s="45" t="s">
        <v>34</v>
      </c>
      <c r="B110" s="47" t="s">
        <v>32</v>
      </c>
      <c r="C110">
        <v>5</v>
      </c>
      <c r="D110">
        <v>750</v>
      </c>
      <c r="E110" s="15">
        <f>C110/750</f>
        <v>6.6666666666666671E-3</v>
      </c>
      <c r="F110" s="19" t="s">
        <v>350</v>
      </c>
      <c r="G110" s="18" t="s">
        <v>350</v>
      </c>
      <c r="H110" t="s">
        <v>33</v>
      </c>
      <c r="I110" t="s">
        <v>21</v>
      </c>
      <c r="J110" t="s">
        <v>380</v>
      </c>
      <c r="K110" t="s">
        <v>379</v>
      </c>
      <c r="L110" s="23">
        <v>146</v>
      </c>
      <c r="M110" s="23">
        <v>23.6</v>
      </c>
      <c r="N110" t="s">
        <v>359</v>
      </c>
      <c r="O110" t="s">
        <v>360</v>
      </c>
      <c r="P110" t="s">
        <v>364</v>
      </c>
      <c r="Q110" t="s">
        <v>363</v>
      </c>
    </row>
    <row r="111" spans="1:17" s="12" customFormat="1">
      <c r="A111" s="45" t="s">
        <v>34</v>
      </c>
      <c r="B111" s="47" t="s">
        <v>94</v>
      </c>
      <c r="C111"/>
      <c r="D111"/>
      <c r="E111" s="15"/>
      <c r="F111"/>
      <c r="G111" s="18"/>
      <c r="H111"/>
      <c r="I111"/>
      <c r="J111" t="s">
        <v>380</v>
      </c>
      <c r="K111" t="s">
        <v>379</v>
      </c>
      <c r="L111" s="23">
        <v>146</v>
      </c>
      <c r="M111" s="23">
        <v>23.6</v>
      </c>
      <c r="N111" t="s">
        <v>359</v>
      </c>
      <c r="O111" t="s">
        <v>360</v>
      </c>
      <c r="P111" t="s">
        <v>364</v>
      </c>
      <c r="Q111" t="s">
        <v>363</v>
      </c>
    </row>
    <row r="112" spans="1:17" s="12" customFormat="1">
      <c r="A112" s="102" t="s">
        <v>738</v>
      </c>
      <c r="B112" s="47" t="s">
        <v>253</v>
      </c>
      <c r="C112" s="3">
        <v>4</v>
      </c>
      <c r="D112" s="3">
        <v>36</v>
      </c>
      <c r="E112" s="15">
        <f>C112/D112</f>
        <v>0.1111111111111111</v>
      </c>
      <c r="F112" s="19">
        <v>10</v>
      </c>
      <c r="G112" s="18">
        <f>F112/C112</f>
        <v>2.5</v>
      </c>
      <c r="H112" t="s">
        <v>517</v>
      </c>
      <c r="I112" t="s">
        <v>518</v>
      </c>
      <c r="J112" t="s">
        <v>373</v>
      </c>
      <c r="K112" t="s">
        <v>395</v>
      </c>
      <c r="L112" s="23">
        <v>11</v>
      </c>
      <c r="M112" s="23">
        <v>6.1466666669999999</v>
      </c>
      <c r="N112" t="s">
        <v>365</v>
      </c>
      <c r="O112" t="s">
        <v>360</v>
      </c>
      <c r="P112" t="s">
        <v>366</v>
      </c>
      <c r="Q112" s="28" t="s">
        <v>368</v>
      </c>
    </row>
    <row r="113" spans="1:17" s="12" customFormat="1">
      <c r="A113" s="105" t="s">
        <v>738</v>
      </c>
      <c r="B113" s="104" t="s">
        <v>19</v>
      </c>
      <c r="C113" s="12">
        <v>1</v>
      </c>
      <c r="D113" s="12">
        <v>15</v>
      </c>
      <c r="E113" s="15">
        <f>C113/60</f>
        <v>1.6666666666666666E-2</v>
      </c>
      <c r="F113" s="12" t="s">
        <v>350</v>
      </c>
      <c r="G113" s="21">
        <v>1</v>
      </c>
      <c r="H113" t="s">
        <v>10</v>
      </c>
      <c r="I113" t="s">
        <v>11</v>
      </c>
      <c r="J113" t="s">
        <v>373</v>
      </c>
      <c r="K113" t="s">
        <v>395</v>
      </c>
      <c r="L113" s="23">
        <v>11</v>
      </c>
      <c r="M113" s="23">
        <v>6.1466666669999999</v>
      </c>
      <c r="N113" t="s">
        <v>365</v>
      </c>
      <c r="O113" t="s">
        <v>360</v>
      </c>
      <c r="P113" t="s">
        <v>366</v>
      </c>
      <c r="Q113" s="28" t="s">
        <v>368</v>
      </c>
    </row>
    <row r="114" spans="1:17" s="12" customFormat="1">
      <c r="A114" s="102" t="s">
        <v>738</v>
      </c>
      <c r="B114" s="62" t="s">
        <v>260</v>
      </c>
      <c r="C114" s="73">
        <v>7</v>
      </c>
      <c r="D114" s="3">
        <v>30</v>
      </c>
      <c r="E114" s="15">
        <f t="shared" ref="E114:E119" si="0">C114/D114</f>
        <v>0.23333333333333334</v>
      </c>
      <c r="F114" t="s">
        <v>350</v>
      </c>
      <c r="G114" t="s">
        <v>350</v>
      </c>
      <c r="H114" t="s">
        <v>742</v>
      </c>
      <c r="I114" t="s">
        <v>743</v>
      </c>
      <c r="J114" t="s">
        <v>373</v>
      </c>
      <c r="K114" t="s">
        <v>395</v>
      </c>
      <c r="L114" s="23">
        <v>11</v>
      </c>
      <c r="M114" s="23">
        <v>6.1466666669999999</v>
      </c>
      <c r="N114" t="s">
        <v>365</v>
      </c>
      <c r="O114" t="s">
        <v>360</v>
      </c>
      <c r="P114" t="s">
        <v>366</v>
      </c>
      <c r="Q114" s="28" t="s">
        <v>368</v>
      </c>
    </row>
    <row r="115" spans="1:17" s="12" customFormat="1">
      <c r="A115" s="45" t="s">
        <v>738</v>
      </c>
      <c r="B115" s="47" t="s">
        <v>197</v>
      </c>
      <c r="C115" s="3">
        <v>1</v>
      </c>
      <c r="D115" s="3">
        <v>30</v>
      </c>
      <c r="E115" s="15">
        <f t="shared" si="0"/>
        <v>3.3333333333333333E-2</v>
      </c>
      <c r="F115">
        <v>3</v>
      </c>
      <c r="G115" s="18">
        <f>F115/C115</f>
        <v>3</v>
      </c>
      <c r="H115" t="s">
        <v>758</v>
      </c>
      <c r="I115" t="s">
        <v>344</v>
      </c>
      <c r="J115" t="s">
        <v>373</v>
      </c>
      <c r="K115" t="s">
        <v>395</v>
      </c>
      <c r="L115" s="23">
        <v>11</v>
      </c>
      <c r="M115" s="23">
        <v>6.1466666669999999</v>
      </c>
      <c r="N115" t="s">
        <v>365</v>
      </c>
      <c r="O115" t="s">
        <v>360</v>
      </c>
      <c r="P115" t="s">
        <v>366</v>
      </c>
      <c r="Q115" s="28" t="s">
        <v>368</v>
      </c>
    </row>
    <row r="116" spans="1:17" s="12" customFormat="1">
      <c r="A116" s="102" t="s">
        <v>738</v>
      </c>
      <c r="B116" s="62" t="s">
        <v>735</v>
      </c>
      <c r="C116" s="3">
        <v>73</v>
      </c>
      <c r="D116" s="3">
        <v>40</v>
      </c>
      <c r="E116" s="15">
        <f t="shared" si="0"/>
        <v>1.825</v>
      </c>
      <c r="F116" t="s">
        <v>350</v>
      </c>
      <c r="G116" s="18">
        <v>19.899999999999999</v>
      </c>
      <c r="H116" t="s">
        <v>737</v>
      </c>
      <c r="I116" t="s">
        <v>736</v>
      </c>
      <c r="J116" t="s">
        <v>373</v>
      </c>
      <c r="K116" t="s">
        <v>395</v>
      </c>
      <c r="L116" s="23">
        <v>11</v>
      </c>
      <c r="M116" s="23">
        <v>6.1466666669999999</v>
      </c>
      <c r="N116" t="s">
        <v>365</v>
      </c>
      <c r="O116" t="s">
        <v>360</v>
      </c>
      <c r="P116" t="s">
        <v>366</v>
      </c>
      <c r="Q116" s="28" t="s">
        <v>368</v>
      </c>
    </row>
    <row r="117" spans="1:17" s="12" customFormat="1">
      <c r="A117" s="102" t="s">
        <v>738</v>
      </c>
      <c r="B117" s="62" t="s">
        <v>735</v>
      </c>
      <c r="C117" s="3">
        <v>67</v>
      </c>
      <c r="D117" s="3">
        <v>40</v>
      </c>
      <c r="E117" s="15">
        <f t="shared" si="0"/>
        <v>1.675</v>
      </c>
      <c r="F117" t="s">
        <v>350</v>
      </c>
      <c r="G117" s="18">
        <v>21.3</v>
      </c>
      <c r="H117" t="s">
        <v>739</v>
      </c>
      <c r="I117" t="s">
        <v>736</v>
      </c>
      <c r="J117" t="s">
        <v>373</v>
      </c>
      <c r="K117" t="s">
        <v>395</v>
      </c>
      <c r="L117" s="23">
        <v>11</v>
      </c>
      <c r="M117" s="23">
        <v>6.1466666669999999</v>
      </c>
      <c r="N117" t="s">
        <v>365</v>
      </c>
      <c r="O117" t="s">
        <v>360</v>
      </c>
      <c r="P117" t="s">
        <v>366</v>
      </c>
      <c r="Q117" s="28" t="s">
        <v>368</v>
      </c>
    </row>
    <row r="118" spans="1:17" s="12" customFormat="1">
      <c r="A118" s="45" t="s">
        <v>738</v>
      </c>
      <c r="B118" s="46" t="s">
        <v>136</v>
      </c>
      <c r="C118" s="3">
        <v>2</v>
      </c>
      <c r="D118" s="3">
        <v>14.2</v>
      </c>
      <c r="E118" s="15">
        <f t="shared" si="0"/>
        <v>0.14084507042253522</v>
      </c>
      <c r="F118" t="s">
        <v>350</v>
      </c>
      <c r="G118" s="18" t="s">
        <v>350</v>
      </c>
      <c r="H118" s="4" t="s">
        <v>333</v>
      </c>
      <c r="I118" s="4" t="s">
        <v>334</v>
      </c>
      <c r="J118" t="s">
        <v>373</v>
      </c>
      <c r="K118" t="s">
        <v>395</v>
      </c>
      <c r="L118" s="23">
        <v>11</v>
      </c>
      <c r="M118" s="23">
        <v>6.1466666669999999</v>
      </c>
      <c r="N118" t="s">
        <v>365</v>
      </c>
      <c r="O118" t="s">
        <v>360</v>
      </c>
      <c r="P118" t="s">
        <v>366</v>
      </c>
      <c r="Q118" s="28" t="s">
        <v>368</v>
      </c>
    </row>
    <row r="119" spans="1:17" s="12" customFormat="1">
      <c r="A119" s="45" t="s">
        <v>738</v>
      </c>
      <c r="B119" s="48" t="s">
        <v>140</v>
      </c>
      <c r="C119" s="3">
        <v>2</v>
      </c>
      <c r="D119">
        <v>19.899999999999999</v>
      </c>
      <c r="E119" s="15">
        <f t="shared" si="0"/>
        <v>0.10050251256281408</v>
      </c>
      <c r="F119" t="s">
        <v>350</v>
      </c>
      <c r="G119" t="s">
        <v>350</v>
      </c>
      <c r="H119" s="4" t="s">
        <v>333</v>
      </c>
      <c r="I119" s="4" t="s">
        <v>334</v>
      </c>
      <c r="J119" t="s">
        <v>373</v>
      </c>
      <c r="K119" t="s">
        <v>395</v>
      </c>
      <c r="L119" s="23">
        <v>11</v>
      </c>
      <c r="M119" s="23">
        <v>6.1466666669999999</v>
      </c>
      <c r="N119" t="s">
        <v>365</v>
      </c>
      <c r="O119" t="s">
        <v>360</v>
      </c>
      <c r="P119" t="s">
        <v>366</v>
      </c>
      <c r="Q119" s="28" t="s">
        <v>368</v>
      </c>
    </row>
    <row r="120" spans="1:17" s="12" customFormat="1">
      <c r="A120" s="49" t="s">
        <v>738</v>
      </c>
      <c r="B120" s="104" t="s">
        <v>140</v>
      </c>
      <c r="C120" s="12">
        <v>38</v>
      </c>
      <c r="D120" s="12">
        <v>32</v>
      </c>
      <c r="E120" s="13">
        <f>C120/32</f>
        <v>1.1875</v>
      </c>
      <c r="F120" s="12">
        <v>70</v>
      </c>
      <c r="G120" s="21">
        <v>2.5</v>
      </c>
      <c r="H120" s="12" t="s">
        <v>511</v>
      </c>
      <c r="I120" s="12" t="s">
        <v>531</v>
      </c>
      <c r="J120" t="s">
        <v>373</v>
      </c>
      <c r="K120" t="s">
        <v>395</v>
      </c>
      <c r="L120" s="23">
        <v>11</v>
      </c>
      <c r="M120" s="23">
        <v>6.1466666669999999</v>
      </c>
      <c r="N120" t="s">
        <v>365</v>
      </c>
      <c r="O120" t="s">
        <v>360</v>
      </c>
      <c r="P120" t="s">
        <v>366</v>
      </c>
      <c r="Q120" s="28" t="s">
        <v>368</v>
      </c>
    </row>
    <row r="121" spans="1:17" s="12" customFormat="1">
      <c r="A121" s="102" t="s">
        <v>738</v>
      </c>
      <c r="B121" s="46" t="s">
        <v>142</v>
      </c>
      <c r="C121" s="3">
        <v>3</v>
      </c>
      <c r="D121" s="3">
        <v>47</v>
      </c>
      <c r="E121" s="15">
        <f>C121/D121</f>
        <v>6.3829787234042548E-2</v>
      </c>
      <c r="F121" t="s">
        <v>350</v>
      </c>
      <c r="G121" t="s">
        <v>350</v>
      </c>
      <c r="H121" t="s">
        <v>745</v>
      </c>
      <c r="I121" t="s">
        <v>744</v>
      </c>
      <c r="J121" t="s">
        <v>373</v>
      </c>
      <c r="K121" t="s">
        <v>395</v>
      </c>
      <c r="L121" s="23">
        <v>11</v>
      </c>
      <c r="M121" s="23">
        <v>6.1466666669999999</v>
      </c>
      <c r="N121" t="s">
        <v>365</v>
      </c>
      <c r="O121" t="s">
        <v>360</v>
      </c>
      <c r="P121" t="s">
        <v>366</v>
      </c>
      <c r="Q121" s="28" t="s">
        <v>368</v>
      </c>
    </row>
    <row r="122" spans="1:17" s="12" customFormat="1">
      <c r="A122" s="102" t="s">
        <v>738</v>
      </c>
      <c r="B122" s="46" t="s">
        <v>93</v>
      </c>
      <c r="C122" s="3">
        <v>8</v>
      </c>
      <c r="D122" s="4">
        <v>56</v>
      </c>
      <c r="E122" s="16">
        <f>C122/D122</f>
        <v>0.14285714285714285</v>
      </c>
      <c r="F122">
        <v>23</v>
      </c>
      <c r="G122" s="19">
        <f>F122/C122</f>
        <v>2.875</v>
      </c>
      <c r="H122" t="s">
        <v>740</v>
      </c>
      <c r="I122" t="s">
        <v>741</v>
      </c>
      <c r="J122" t="s">
        <v>373</v>
      </c>
      <c r="K122" t="s">
        <v>395</v>
      </c>
      <c r="L122" s="23">
        <v>11</v>
      </c>
      <c r="M122" s="23">
        <v>6.1466666669999999</v>
      </c>
      <c r="N122" t="s">
        <v>365</v>
      </c>
      <c r="O122" t="s">
        <v>360</v>
      </c>
      <c r="P122" t="s">
        <v>366</v>
      </c>
      <c r="Q122" s="28" t="s">
        <v>368</v>
      </c>
    </row>
    <row r="123" spans="1:17" s="12" customFormat="1">
      <c r="A123" s="102" t="s">
        <v>738</v>
      </c>
      <c r="B123" s="47" t="s">
        <v>287</v>
      </c>
      <c r="C123">
        <v>1</v>
      </c>
      <c r="D123">
        <v>91.4</v>
      </c>
      <c r="E123" s="18">
        <f>C123/D123</f>
        <v>1.0940919037199124E-2</v>
      </c>
      <c r="F123" s="18">
        <v>3</v>
      </c>
      <c r="G123" s="18">
        <f>F123/C123</f>
        <v>3</v>
      </c>
      <c r="H123" t="s">
        <v>343</v>
      </c>
      <c r="I123" t="s">
        <v>344</v>
      </c>
      <c r="J123" t="s">
        <v>373</v>
      </c>
      <c r="K123" t="s">
        <v>395</v>
      </c>
      <c r="L123" s="23">
        <v>11</v>
      </c>
      <c r="M123" s="23">
        <v>6.1466666669999999</v>
      </c>
      <c r="N123" t="s">
        <v>365</v>
      </c>
      <c r="O123" t="s">
        <v>360</v>
      </c>
      <c r="P123" t="s">
        <v>366</v>
      </c>
      <c r="Q123" s="28" t="s">
        <v>368</v>
      </c>
    </row>
    <row r="124" spans="1:17" s="12" customFormat="1">
      <c r="A124" s="45" t="s">
        <v>52</v>
      </c>
      <c r="B124" s="47" t="s">
        <v>119</v>
      </c>
      <c r="C124" s="1"/>
      <c r="D124" s="1"/>
      <c r="E124" s="15"/>
      <c r="F124"/>
      <c r="G124" s="18"/>
      <c r="H124"/>
      <c r="I124"/>
      <c r="J124" t="s">
        <v>373</v>
      </c>
      <c r="K124" t="s">
        <v>395</v>
      </c>
      <c r="L124" s="23">
        <v>14.4</v>
      </c>
      <c r="M124" s="23">
        <v>7.69</v>
      </c>
      <c r="N124" t="s">
        <v>365</v>
      </c>
      <c r="O124" t="s">
        <v>360</v>
      </c>
      <c r="P124" t="s">
        <v>366</v>
      </c>
      <c r="Q124" t="s">
        <v>363</v>
      </c>
    </row>
    <row r="125" spans="1:17" s="12" customFormat="1">
      <c r="A125" s="45" t="s">
        <v>52</v>
      </c>
      <c r="B125" s="47" t="s">
        <v>22</v>
      </c>
      <c r="C125" s="1"/>
      <c r="D125" s="1"/>
      <c r="E125" s="15"/>
      <c r="F125"/>
      <c r="G125" s="18"/>
      <c r="H125"/>
      <c r="I125"/>
      <c r="J125" t="s">
        <v>373</v>
      </c>
      <c r="K125" t="s">
        <v>395</v>
      </c>
      <c r="L125" s="23">
        <v>14.4</v>
      </c>
      <c r="M125" s="23">
        <v>7.69</v>
      </c>
      <c r="N125" t="s">
        <v>365</v>
      </c>
      <c r="O125" t="s">
        <v>360</v>
      </c>
      <c r="P125" t="s">
        <v>366</v>
      </c>
      <c r="Q125" t="s">
        <v>363</v>
      </c>
    </row>
    <row r="126" spans="1:17" s="12" customFormat="1">
      <c r="A126" s="45" t="s">
        <v>52</v>
      </c>
      <c r="B126" s="47" t="s">
        <v>120</v>
      </c>
      <c r="C126" s="1"/>
      <c r="D126" s="1"/>
      <c r="E126" s="15"/>
      <c r="F126"/>
      <c r="G126" s="18"/>
      <c r="H126"/>
      <c r="I126"/>
      <c r="J126" t="s">
        <v>373</v>
      </c>
      <c r="K126" t="s">
        <v>395</v>
      </c>
      <c r="L126" s="23">
        <v>14.4</v>
      </c>
      <c r="M126" s="23">
        <v>7.69</v>
      </c>
      <c r="N126" t="s">
        <v>365</v>
      </c>
      <c r="O126" t="s">
        <v>360</v>
      </c>
      <c r="P126" t="s">
        <v>366</v>
      </c>
      <c r="Q126" t="s">
        <v>363</v>
      </c>
    </row>
    <row r="127" spans="1:17" s="12" customFormat="1">
      <c r="A127" s="45" t="s">
        <v>52</v>
      </c>
      <c r="B127" s="47" t="s">
        <v>63</v>
      </c>
      <c r="C127" s="3">
        <v>9</v>
      </c>
      <c r="D127" s="3">
        <v>43</v>
      </c>
      <c r="E127" s="15">
        <f>C127/43</f>
        <v>0.20930232558139536</v>
      </c>
      <c r="F127" t="s">
        <v>350</v>
      </c>
      <c r="G127" s="18" t="s">
        <v>350</v>
      </c>
      <c r="H127" s="4" t="s">
        <v>466</v>
      </c>
      <c r="I127" t="s">
        <v>515</v>
      </c>
      <c r="J127" t="s">
        <v>373</v>
      </c>
      <c r="K127" t="s">
        <v>395</v>
      </c>
      <c r="L127" s="23">
        <v>14.4</v>
      </c>
      <c r="M127" s="23">
        <v>7.69</v>
      </c>
      <c r="N127" t="s">
        <v>365</v>
      </c>
      <c r="O127" t="s">
        <v>360</v>
      </c>
      <c r="P127" t="s">
        <v>366</v>
      </c>
      <c r="Q127" t="s">
        <v>363</v>
      </c>
    </row>
    <row r="128" spans="1:17" s="12" customFormat="1">
      <c r="A128" s="45" t="s">
        <v>52</v>
      </c>
      <c r="B128" s="47" t="s">
        <v>70</v>
      </c>
      <c r="C128" s="1"/>
      <c r="D128" s="1"/>
      <c r="E128" s="15"/>
      <c r="F128"/>
      <c r="G128" s="18"/>
      <c r="H128"/>
      <c r="I128"/>
      <c r="J128" t="s">
        <v>373</v>
      </c>
      <c r="K128" t="s">
        <v>395</v>
      </c>
      <c r="L128" s="23">
        <v>14.4</v>
      </c>
      <c r="M128" s="23">
        <v>7.69</v>
      </c>
      <c r="N128" t="s">
        <v>365</v>
      </c>
      <c r="O128" t="s">
        <v>360</v>
      </c>
      <c r="P128" t="s">
        <v>366</v>
      </c>
      <c r="Q128" t="s">
        <v>363</v>
      </c>
    </row>
    <row r="129" spans="1:17" s="12" customFormat="1">
      <c r="A129" s="45" t="s">
        <v>52</v>
      </c>
      <c r="B129" s="47" t="s">
        <v>121</v>
      </c>
      <c r="C129" s="1"/>
      <c r="D129" s="1"/>
      <c r="E129" s="15"/>
      <c r="F129"/>
      <c r="G129" s="18"/>
      <c r="H129"/>
      <c r="I129"/>
      <c r="J129" t="s">
        <v>373</v>
      </c>
      <c r="K129" t="s">
        <v>395</v>
      </c>
      <c r="L129" s="23">
        <v>14.4</v>
      </c>
      <c r="M129" s="23">
        <v>7.69</v>
      </c>
      <c r="N129" t="s">
        <v>365</v>
      </c>
      <c r="O129" t="s">
        <v>360</v>
      </c>
      <c r="P129" t="s">
        <v>366</v>
      </c>
      <c r="Q129" t="s">
        <v>363</v>
      </c>
    </row>
    <row r="130" spans="1:17" s="12" customFormat="1">
      <c r="A130" s="45" t="s">
        <v>52</v>
      </c>
      <c r="B130" s="47" t="s">
        <v>122</v>
      </c>
      <c r="C130" s="1"/>
      <c r="D130" s="1"/>
      <c r="E130" s="15"/>
      <c r="F130"/>
      <c r="G130" s="18"/>
      <c r="H130"/>
      <c r="I130"/>
      <c r="J130" t="s">
        <v>373</v>
      </c>
      <c r="K130" t="s">
        <v>395</v>
      </c>
      <c r="L130" s="23">
        <v>14.4</v>
      </c>
      <c r="M130" s="23">
        <v>7.69</v>
      </c>
      <c r="N130" t="s">
        <v>365</v>
      </c>
      <c r="O130" t="s">
        <v>360</v>
      </c>
      <c r="P130" t="s">
        <v>366</v>
      </c>
      <c r="Q130" t="s">
        <v>363</v>
      </c>
    </row>
    <row r="131" spans="1:17" s="12" customFormat="1">
      <c r="A131" s="45" t="s">
        <v>52</v>
      </c>
      <c r="B131" s="47" t="s">
        <v>123</v>
      </c>
      <c r="C131" s="1"/>
      <c r="D131" s="1"/>
      <c r="E131" s="15"/>
      <c r="F131"/>
      <c r="G131" s="18"/>
      <c r="H131"/>
      <c r="I131"/>
      <c r="J131" t="s">
        <v>373</v>
      </c>
      <c r="K131" t="s">
        <v>395</v>
      </c>
      <c r="L131" s="23">
        <v>14.4</v>
      </c>
      <c r="M131" s="23">
        <v>7.69</v>
      </c>
      <c r="N131" t="s">
        <v>365</v>
      </c>
      <c r="O131" t="s">
        <v>360</v>
      </c>
      <c r="P131" t="s">
        <v>366</v>
      </c>
      <c r="Q131" t="s">
        <v>363</v>
      </c>
    </row>
    <row r="132" spans="1:17">
      <c r="A132" s="45" t="s">
        <v>52</v>
      </c>
      <c r="B132" s="47" t="s">
        <v>124</v>
      </c>
      <c r="J132" t="s">
        <v>373</v>
      </c>
      <c r="K132" t="s">
        <v>395</v>
      </c>
      <c r="L132" s="23">
        <v>14.4</v>
      </c>
      <c r="M132" s="23">
        <v>7.69</v>
      </c>
      <c r="N132" t="s">
        <v>365</v>
      </c>
      <c r="O132" t="s">
        <v>360</v>
      </c>
      <c r="P132" t="s">
        <v>366</v>
      </c>
      <c r="Q132" t="s">
        <v>363</v>
      </c>
    </row>
    <row r="133" spans="1:17">
      <c r="A133" s="45" t="s">
        <v>52</v>
      </c>
      <c r="B133" s="47" t="s">
        <v>125</v>
      </c>
      <c r="J133" t="s">
        <v>373</v>
      </c>
      <c r="K133" t="s">
        <v>395</v>
      </c>
      <c r="L133" s="23">
        <v>14.4</v>
      </c>
      <c r="M133" s="23">
        <v>7.69</v>
      </c>
      <c r="N133" t="s">
        <v>365</v>
      </c>
      <c r="O133" t="s">
        <v>360</v>
      </c>
      <c r="P133" t="s">
        <v>366</v>
      </c>
      <c r="Q133" t="s">
        <v>363</v>
      </c>
    </row>
    <row r="134" spans="1:17">
      <c r="A134" s="45" t="s">
        <v>52</v>
      </c>
      <c r="B134" s="47" t="s">
        <v>126</v>
      </c>
      <c r="J134" t="s">
        <v>373</v>
      </c>
      <c r="K134" t="s">
        <v>395</v>
      </c>
      <c r="L134" s="23">
        <v>14.4</v>
      </c>
      <c r="M134" s="23">
        <v>7.69</v>
      </c>
      <c r="N134" t="s">
        <v>365</v>
      </c>
      <c r="O134" t="s">
        <v>360</v>
      </c>
      <c r="P134" t="s">
        <v>366</v>
      </c>
      <c r="Q134" t="s">
        <v>363</v>
      </c>
    </row>
    <row r="135" spans="1:17">
      <c r="A135" s="45" t="s">
        <v>52</v>
      </c>
      <c r="B135" s="47" t="s">
        <v>104</v>
      </c>
      <c r="J135" t="s">
        <v>373</v>
      </c>
      <c r="K135" t="s">
        <v>395</v>
      </c>
      <c r="L135" s="23">
        <v>14.4</v>
      </c>
      <c r="M135" s="23">
        <v>7.69</v>
      </c>
      <c r="N135" t="s">
        <v>365</v>
      </c>
      <c r="O135" t="s">
        <v>360</v>
      </c>
      <c r="P135" t="s">
        <v>366</v>
      </c>
      <c r="Q135" t="s">
        <v>363</v>
      </c>
    </row>
    <row r="136" spans="1:17">
      <c r="A136" s="45" t="s">
        <v>52</v>
      </c>
      <c r="B136" s="46" t="s">
        <v>43</v>
      </c>
      <c r="H136" s="6"/>
      <c r="J136" t="s">
        <v>373</v>
      </c>
      <c r="K136" t="s">
        <v>395</v>
      </c>
      <c r="L136" s="23">
        <v>14.4</v>
      </c>
      <c r="M136" s="23">
        <v>7.69</v>
      </c>
      <c r="N136" t="s">
        <v>365</v>
      </c>
      <c r="O136" t="s">
        <v>360</v>
      </c>
      <c r="P136" t="s">
        <v>366</v>
      </c>
      <c r="Q136" t="s">
        <v>363</v>
      </c>
    </row>
    <row r="137" spans="1:17">
      <c r="A137" s="45" t="s">
        <v>52</v>
      </c>
      <c r="B137" s="46" t="s">
        <v>127</v>
      </c>
      <c r="H137" s="6"/>
      <c r="J137" t="s">
        <v>373</v>
      </c>
      <c r="K137" t="s">
        <v>395</v>
      </c>
      <c r="L137" s="23">
        <v>14.4</v>
      </c>
      <c r="M137" s="23">
        <v>7.69</v>
      </c>
      <c r="N137" t="s">
        <v>365</v>
      </c>
      <c r="O137" t="s">
        <v>360</v>
      </c>
      <c r="P137" t="s">
        <v>366</v>
      </c>
      <c r="Q137" t="s">
        <v>363</v>
      </c>
    </row>
    <row r="138" spans="1:17">
      <c r="A138" s="45" t="s">
        <v>52</v>
      </c>
      <c r="B138" s="46" t="s">
        <v>48</v>
      </c>
      <c r="H138" s="6"/>
      <c r="J138" t="s">
        <v>373</v>
      </c>
      <c r="K138" t="s">
        <v>395</v>
      </c>
      <c r="L138" s="23">
        <v>14.4</v>
      </c>
      <c r="M138" s="23">
        <v>7.69</v>
      </c>
      <c r="N138" t="s">
        <v>365</v>
      </c>
      <c r="O138" t="s">
        <v>360</v>
      </c>
      <c r="P138" t="s">
        <v>366</v>
      </c>
      <c r="Q138" t="s">
        <v>363</v>
      </c>
    </row>
    <row r="139" spans="1:17">
      <c r="A139" s="45" t="s">
        <v>52</v>
      </c>
      <c r="B139" s="46" t="s">
        <v>128</v>
      </c>
      <c r="H139" s="6"/>
      <c r="J139" t="s">
        <v>373</v>
      </c>
      <c r="K139" t="s">
        <v>395</v>
      </c>
      <c r="L139" s="23">
        <v>14.4</v>
      </c>
      <c r="M139" s="23">
        <v>7.69</v>
      </c>
      <c r="N139" t="s">
        <v>365</v>
      </c>
      <c r="O139" t="s">
        <v>360</v>
      </c>
      <c r="P139" t="s">
        <v>366</v>
      </c>
      <c r="Q139" t="s">
        <v>363</v>
      </c>
    </row>
    <row r="140" spans="1:17">
      <c r="A140" s="45" t="s">
        <v>52</v>
      </c>
      <c r="B140" s="46" t="s">
        <v>129</v>
      </c>
      <c r="H140" s="6"/>
      <c r="J140" t="s">
        <v>373</v>
      </c>
      <c r="K140" t="s">
        <v>395</v>
      </c>
      <c r="L140" s="23">
        <v>14.4</v>
      </c>
      <c r="M140" s="23">
        <v>7.69</v>
      </c>
      <c r="N140" t="s">
        <v>365</v>
      </c>
      <c r="O140" t="s">
        <v>360</v>
      </c>
      <c r="P140" t="s">
        <v>366</v>
      </c>
      <c r="Q140" t="s">
        <v>363</v>
      </c>
    </row>
    <row r="141" spans="1:17">
      <c r="A141" s="45" t="s">
        <v>52</v>
      </c>
      <c r="B141" s="46" t="s">
        <v>111</v>
      </c>
      <c r="H141" s="6"/>
      <c r="J141" t="s">
        <v>373</v>
      </c>
      <c r="K141" t="s">
        <v>395</v>
      </c>
      <c r="L141" s="23">
        <v>14.4</v>
      </c>
      <c r="M141" s="23">
        <v>7.69</v>
      </c>
      <c r="N141" t="s">
        <v>365</v>
      </c>
      <c r="O141" t="s">
        <v>360</v>
      </c>
      <c r="P141" t="s">
        <v>366</v>
      </c>
      <c r="Q141" t="s">
        <v>363</v>
      </c>
    </row>
    <row r="142" spans="1:17">
      <c r="A142" s="45" t="s">
        <v>52</v>
      </c>
      <c r="B142" s="46" t="s">
        <v>80</v>
      </c>
      <c r="H142" s="6"/>
      <c r="J142" t="s">
        <v>373</v>
      </c>
      <c r="K142" t="s">
        <v>395</v>
      </c>
      <c r="L142" s="23">
        <v>14.4</v>
      </c>
      <c r="M142" s="23">
        <v>7.69</v>
      </c>
      <c r="N142" t="s">
        <v>365</v>
      </c>
      <c r="O142" t="s">
        <v>360</v>
      </c>
      <c r="P142" t="s">
        <v>366</v>
      </c>
      <c r="Q142" t="s">
        <v>363</v>
      </c>
    </row>
    <row r="143" spans="1:17">
      <c r="A143" s="45" t="s">
        <v>52</v>
      </c>
      <c r="B143" s="46" t="s">
        <v>81</v>
      </c>
      <c r="C143" s="3">
        <v>1</v>
      </c>
      <c r="D143" s="3">
        <v>20.8</v>
      </c>
      <c r="E143" s="15">
        <f>C143/20.8</f>
        <v>4.8076923076923073E-2</v>
      </c>
      <c r="F143" t="s">
        <v>350</v>
      </c>
      <c r="G143" s="18" t="s">
        <v>350</v>
      </c>
      <c r="H143" s="6" t="s">
        <v>530</v>
      </c>
      <c r="I143" t="s">
        <v>529</v>
      </c>
      <c r="J143" t="s">
        <v>373</v>
      </c>
      <c r="K143" t="s">
        <v>395</v>
      </c>
      <c r="L143" s="23">
        <v>14.4</v>
      </c>
      <c r="M143" s="23">
        <v>7.69</v>
      </c>
      <c r="N143" t="s">
        <v>365</v>
      </c>
      <c r="O143" t="s">
        <v>360</v>
      </c>
      <c r="P143" t="s">
        <v>366</v>
      </c>
      <c r="Q143" t="s">
        <v>363</v>
      </c>
    </row>
    <row r="144" spans="1:17">
      <c r="A144" s="45" t="s">
        <v>52</v>
      </c>
      <c r="B144" s="47" t="s">
        <v>53</v>
      </c>
      <c r="C144" s="3">
        <v>4</v>
      </c>
      <c r="D144" s="3">
        <v>28</v>
      </c>
      <c r="E144" s="15">
        <v>0.1429</v>
      </c>
      <c r="F144">
        <v>11</v>
      </c>
      <c r="G144" s="18">
        <f>F144/C144</f>
        <v>2.75</v>
      </c>
      <c r="H144" s="6" t="s">
        <v>49</v>
      </c>
      <c r="I144" t="s">
        <v>50</v>
      </c>
      <c r="J144" t="s">
        <v>373</v>
      </c>
      <c r="K144" t="s">
        <v>395</v>
      </c>
      <c r="L144" s="23">
        <v>14.4</v>
      </c>
      <c r="M144" s="23">
        <v>7.69</v>
      </c>
      <c r="N144" t="s">
        <v>365</v>
      </c>
      <c r="O144" t="s">
        <v>360</v>
      </c>
      <c r="P144" t="s">
        <v>366</v>
      </c>
      <c r="Q144" t="s">
        <v>363</v>
      </c>
    </row>
    <row r="145" spans="1:17">
      <c r="A145" s="45" t="s">
        <v>8</v>
      </c>
      <c r="B145" s="46" t="s">
        <v>119</v>
      </c>
      <c r="H145" s="6"/>
      <c r="J145" t="s">
        <v>373</v>
      </c>
      <c r="K145" t="s">
        <v>395</v>
      </c>
      <c r="L145" s="23">
        <v>15</v>
      </c>
      <c r="M145" s="23">
        <v>6.9235714289999999</v>
      </c>
      <c r="N145" t="s">
        <v>365</v>
      </c>
      <c r="O145" t="s">
        <v>360</v>
      </c>
      <c r="P145" t="s">
        <v>366</v>
      </c>
      <c r="Q145" t="s">
        <v>363</v>
      </c>
    </row>
    <row r="146" spans="1:17">
      <c r="A146" s="45" t="s">
        <v>8</v>
      </c>
      <c r="B146" s="46" t="s">
        <v>22</v>
      </c>
      <c r="C146" s="1">
        <v>1</v>
      </c>
      <c r="D146">
        <v>150</v>
      </c>
      <c r="E146" s="15">
        <f>C146/D146</f>
        <v>6.6666666666666671E-3</v>
      </c>
      <c r="F146" s="19" t="s">
        <v>350</v>
      </c>
      <c r="G146" s="18">
        <v>1</v>
      </c>
      <c r="H146" s="12" t="s">
        <v>567</v>
      </c>
      <c r="I146" s="12" t="s">
        <v>21</v>
      </c>
      <c r="J146" t="s">
        <v>373</v>
      </c>
      <c r="K146" t="s">
        <v>395</v>
      </c>
      <c r="L146" s="23">
        <v>15</v>
      </c>
      <c r="M146" s="23">
        <v>6.9235714289999999</v>
      </c>
      <c r="N146" t="s">
        <v>365</v>
      </c>
      <c r="O146" t="s">
        <v>360</v>
      </c>
      <c r="P146" t="s">
        <v>366</v>
      </c>
      <c r="Q146" t="s">
        <v>363</v>
      </c>
    </row>
    <row r="147" spans="1:17">
      <c r="A147" s="45" t="s">
        <v>8</v>
      </c>
      <c r="B147" s="47" t="s">
        <v>22</v>
      </c>
      <c r="C147" s="3">
        <v>1</v>
      </c>
      <c r="D147" s="3">
        <v>48.16</v>
      </c>
      <c r="E147" s="15">
        <f>C147/D147</f>
        <v>2.0764119601328904E-2</v>
      </c>
      <c r="F147">
        <v>2</v>
      </c>
      <c r="G147" s="18">
        <f>F147/1</f>
        <v>2</v>
      </c>
      <c r="H147" t="s">
        <v>761</v>
      </c>
      <c r="I147" t="s">
        <v>21</v>
      </c>
      <c r="J147" t="s">
        <v>373</v>
      </c>
      <c r="K147" t="s">
        <v>395</v>
      </c>
      <c r="L147" s="23">
        <v>15</v>
      </c>
      <c r="M147" s="23">
        <v>6.9235714289999999</v>
      </c>
      <c r="N147" t="s">
        <v>365</v>
      </c>
      <c r="O147" t="s">
        <v>360</v>
      </c>
      <c r="P147" t="s">
        <v>366</v>
      </c>
      <c r="Q147" t="s">
        <v>363</v>
      </c>
    </row>
    <row r="148" spans="1:17">
      <c r="A148" s="45" t="s">
        <v>8</v>
      </c>
      <c r="B148" s="46" t="s">
        <v>9</v>
      </c>
      <c r="C148" s="3">
        <v>1</v>
      </c>
      <c r="D148" s="3">
        <v>15</v>
      </c>
      <c r="E148" s="13">
        <f>(C148/15)*3</f>
        <v>0.2</v>
      </c>
      <c r="F148" s="15" t="s">
        <v>350</v>
      </c>
      <c r="G148" s="18">
        <v>1</v>
      </c>
      <c r="H148" t="s">
        <v>10</v>
      </c>
      <c r="I148" t="s">
        <v>11</v>
      </c>
      <c r="J148" t="s">
        <v>373</v>
      </c>
      <c r="K148" t="s">
        <v>395</v>
      </c>
      <c r="L148" s="23">
        <v>15</v>
      </c>
      <c r="M148" s="23">
        <v>6.9235714289999999</v>
      </c>
      <c r="N148" t="s">
        <v>365</v>
      </c>
      <c r="O148" t="s">
        <v>360</v>
      </c>
      <c r="P148" t="s">
        <v>366</v>
      </c>
      <c r="Q148" t="s">
        <v>363</v>
      </c>
    </row>
    <row r="149" spans="1:17" s="30" customFormat="1">
      <c r="A149" s="45" t="s">
        <v>8</v>
      </c>
      <c r="B149" s="47" t="s">
        <v>335</v>
      </c>
      <c r="C149" s="3">
        <v>138</v>
      </c>
      <c r="D149" s="3">
        <v>24.2</v>
      </c>
      <c r="E149" s="15">
        <f>C149/24.2</f>
        <v>5.7024793388429753</v>
      </c>
      <c r="F149" t="s">
        <v>350</v>
      </c>
      <c r="G149" s="18" t="s">
        <v>350</v>
      </c>
      <c r="H149" s="7" t="s">
        <v>333</v>
      </c>
      <c r="I149" s="4" t="s">
        <v>334</v>
      </c>
      <c r="J149" t="s">
        <v>373</v>
      </c>
      <c r="K149" t="s">
        <v>395</v>
      </c>
      <c r="L149" s="23">
        <v>15</v>
      </c>
      <c r="M149" s="23">
        <v>6.9235714289999999</v>
      </c>
      <c r="N149" t="s">
        <v>365</v>
      </c>
      <c r="O149" t="s">
        <v>360</v>
      </c>
      <c r="P149" t="s">
        <v>366</v>
      </c>
      <c r="Q149" t="s">
        <v>363</v>
      </c>
    </row>
    <row r="150" spans="1:17">
      <c r="A150" s="45" t="s">
        <v>8</v>
      </c>
      <c r="B150" s="46" t="s">
        <v>335</v>
      </c>
      <c r="J150" t="s">
        <v>373</v>
      </c>
      <c r="K150" t="s">
        <v>395</v>
      </c>
      <c r="L150" s="23">
        <v>15</v>
      </c>
      <c r="M150" s="23">
        <v>6.9235714289999999</v>
      </c>
      <c r="N150" t="s">
        <v>365</v>
      </c>
      <c r="O150" t="s">
        <v>360</v>
      </c>
      <c r="P150" t="s">
        <v>366</v>
      </c>
      <c r="Q150" t="s">
        <v>363</v>
      </c>
    </row>
    <row r="151" spans="1:17">
      <c r="A151" s="45" t="s">
        <v>8</v>
      </c>
      <c r="B151" s="46" t="s">
        <v>63</v>
      </c>
      <c r="J151" t="s">
        <v>373</v>
      </c>
      <c r="K151" t="s">
        <v>395</v>
      </c>
      <c r="L151" s="23">
        <v>15</v>
      </c>
      <c r="M151" s="23">
        <v>6.9235714289999999</v>
      </c>
      <c r="N151" t="s">
        <v>365</v>
      </c>
      <c r="O151" t="s">
        <v>360</v>
      </c>
      <c r="P151" t="s">
        <v>366</v>
      </c>
      <c r="Q151" t="s">
        <v>363</v>
      </c>
    </row>
    <row r="152" spans="1:17">
      <c r="A152" s="45" t="s">
        <v>8</v>
      </c>
      <c r="B152" s="46" t="s">
        <v>100</v>
      </c>
      <c r="J152" t="s">
        <v>373</v>
      </c>
      <c r="K152" t="s">
        <v>395</v>
      </c>
      <c r="L152" s="23">
        <v>15</v>
      </c>
      <c r="M152" s="23">
        <v>6.9235714289999999</v>
      </c>
      <c r="N152" t="s">
        <v>365</v>
      </c>
      <c r="O152" t="s">
        <v>360</v>
      </c>
      <c r="P152" t="s">
        <v>366</v>
      </c>
      <c r="Q152" t="s">
        <v>363</v>
      </c>
    </row>
    <row r="153" spans="1:17">
      <c r="A153" s="45" t="s">
        <v>8</v>
      </c>
      <c r="B153" s="46" t="s">
        <v>3</v>
      </c>
      <c r="J153" t="s">
        <v>373</v>
      </c>
      <c r="K153" t="s">
        <v>395</v>
      </c>
      <c r="L153" s="23">
        <v>15</v>
      </c>
      <c r="M153" s="23">
        <v>6.9235714289999999</v>
      </c>
      <c r="N153" t="s">
        <v>365</v>
      </c>
      <c r="O153" t="s">
        <v>360</v>
      </c>
      <c r="P153" t="s">
        <v>366</v>
      </c>
      <c r="Q153" t="s">
        <v>363</v>
      </c>
    </row>
    <row r="154" spans="1:17">
      <c r="A154" s="45" t="s">
        <v>8</v>
      </c>
      <c r="B154" s="46" t="s">
        <v>26</v>
      </c>
      <c r="C154"/>
      <c r="D154"/>
      <c r="J154" t="s">
        <v>373</v>
      </c>
      <c r="K154" t="s">
        <v>395</v>
      </c>
      <c r="L154" s="23">
        <v>15</v>
      </c>
      <c r="M154" s="23">
        <v>6.9235714289999999</v>
      </c>
      <c r="N154" t="s">
        <v>365</v>
      </c>
      <c r="O154" t="s">
        <v>360</v>
      </c>
      <c r="P154" t="s">
        <v>366</v>
      </c>
      <c r="Q154" t="s">
        <v>363</v>
      </c>
    </row>
    <row r="155" spans="1:17">
      <c r="A155" s="45" t="s">
        <v>8</v>
      </c>
      <c r="B155" s="46" t="s">
        <v>130</v>
      </c>
      <c r="C155">
        <v>149</v>
      </c>
      <c r="D155">
        <v>18.100000000000001</v>
      </c>
      <c r="E155" s="15">
        <f>C155/18.1</f>
        <v>8.2320441988950268</v>
      </c>
      <c r="F155" t="s">
        <v>350</v>
      </c>
      <c r="G155" s="18" t="s">
        <v>350</v>
      </c>
      <c r="H155" s="4" t="s">
        <v>333</v>
      </c>
      <c r="I155" s="4" t="s">
        <v>334</v>
      </c>
      <c r="J155" t="s">
        <v>373</v>
      </c>
      <c r="K155" t="s">
        <v>395</v>
      </c>
      <c r="L155" s="23">
        <v>15</v>
      </c>
      <c r="M155" s="23">
        <v>6.9235714289999999</v>
      </c>
      <c r="N155" t="s">
        <v>365</v>
      </c>
      <c r="O155" t="s">
        <v>360</v>
      </c>
      <c r="P155" t="s">
        <v>366</v>
      </c>
      <c r="Q155" t="s">
        <v>363</v>
      </c>
    </row>
    <row r="156" spans="1:17">
      <c r="A156" s="45" t="s">
        <v>8</v>
      </c>
      <c r="B156" s="46" t="s">
        <v>131</v>
      </c>
      <c r="C156">
        <v>2</v>
      </c>
      <c r="D156">
        <v>15.9</v>
      </c>
      <c r="E156" s="15">
        <f>C156/15.9</f>
        <v>0.12578616352201258</v>
      </c>
      <c r="F156" t="s">
        <v>350</v>
      </c>
      <c r="G156" s="18" t="s">
        <v>350</v>
      </c>
      <c r="H156" s="7" t="s">
        <v>333</v>
      </c>
      <c r="I156" s="4" t="s">
        <v>334</v>
      </c>
      <c r="J156" t="s">
        <v>373</v>
      </c>
      <c r="K156" t="s">
        <v>395</v>
      </c>
      <c r="L156" s="23">
        <v>15</v>
      </c>
      <c r="M156" s="23">
        <v>6.9235714289999999</v>
      </c>
      <c r="N156" t="s">
        <v>365</v>
      </c>
      <c r="O156" t="s">
        <v>360</v>
      </c>
      <c r="P156" t="s">
        <v>366</v>
      </c>
      <c r="Q156" t="s">
        <v>363</v>
      </c>
    </row>
    <row r="157" spans="1:17">
      <c r="A157" s="45" t="s">
        <v>8</v>
      </c>
      <c r="B157" s="46" t="s">
        <v>12</v>
      </c>
      <c r="C157" s="3">
        <v>2</v>
      </c>
      <c r="D157" s="3">
        <v>15</v>
      </c>
      <c r="E157" s="13">
        <f>(C157/15)*2</f>
        <v>0.26666666666666666</v>
      </c>
      <c r="F157" s="15" t="s">
        <v>350</v>
      </c>
      <c r="G157" s="18">
        <v>1</v>
      </c>
      <c r="H157" s="4" t="s">
        <v>10</v>
      </c>
      <c r="I157" s="4" t="s">
        <v>11</v>
      </c>
      <c r="J157" t="s">
        <v>373</v>
      </c>
      <c r="K157" t="s">
        <v>395</v>
      </c>
      <c r="L157" s="23">
        <v>15</v>
      </c>
      <c r="M157" s="23">
        <v>6.9235714289999999</v>
      </c>
      <c r="N157" t="s">
        <v>365</v>
      </c>
      <c r="O157" t="s">
        <v>360</v>
      </c>
      <c r="P157" t="s">
        <v>366</v>
      </c>
      <c r="Q157" t="s">
        <v>363</v>
      </c>
    </row>
    <row r="158" spans="1:17">
      <c r="A158" s="45" t="s">
        <v>8</v>
      </c>
      <c r="B158" s="46" t="s">
        <v>122</v>
      </c>
      <c r="C158"/>
      <c r="D158"/>
      <c r="J158" t="s">
        <v>373</v>
      </c>
      <c r="K158" t="s">
        <v>395</v>
      </c>
      <c r="L158" s="23">
        <v>15</v>
      </c>
      <c r="M158" s="23">
        <v>6.9235714289999999</v>
      </c>
      <c r="N158" t="s">
        <v>365</v>
      </c>
      <c r="O158" t="s">
        <v>360</v>
      </c>
      <c r="P158" t="s">
        <v>366</v>
      </c>
      <c r="Q158" t="s">
        <v>363</v>
      </c>
    </row>
    <row r="159" spans="1:17">
      <c r="A159" s="45" t="s">
        <v>8</v>
      </c>
      <c r="B159" s="46" t="s">
        <v>132</v>
      </c>
      <c r="C159">
        <v>1</v>
      </c>
      <c r="D159">
        <v>30</v>
      </c>
      <c r="E159" s="15">
        <f>1/30</f>
        <v>3.3333333333333333E-2</v>
      </c>
      <c r="F159" t="s">
        <v>350</v>
      </c>
      <c r="G159" s="18" t="s">
        <v>350</v>
      </c>
      <c r="H159" s="4" t="s">
        <v>333</v>
      </c>
      <c r="I159" s="4" t="s">
        <v>334</v>
      </c>
      <c r="J159" t="s">
        <v>373</v>
      </c>
      <c r="K159" t="s">
        <v>395</v>
      </c>
      <c r="L159" s="23">
        <v>15</v>
      </c>
      <c r="M159" s="23">
        <v>6.9235714289999999</v>
      </c>
      <c r="N159" t="s">
        <v>365</v>
      </c>
      <c r="O159" t="s">
        <v>360</v>
      </c>
      <c r="P159" t="s">
        <v>366</v>
      </c>
      <c r="Q159" t="s">
        <v>363</v>
      </c>
    </row>
    <row r="160" spans="1:17">
      <c r="A160" s="45" t="s">
        <v>8</v>
      </c>
      <c r="B160" s="46" t="s">
        <v>133</v>
      </c>
      <c r="C160"/>
      <c r="D160"/>
      <c r="J160" t="s">
        <v>373</v>
      </c>
      <c r="K160" t="s">
        <v>395</v>
      </c>
      <c r="L160" s="23">
        <v>15</v>
      </c>
      <c r="M160" s="23">
        <v>6.9235714289999999</v>
      </c>
      <c r="N160" t="s">
        <v>365</v>
      </c>
      <c r="O160" t="s">
        <v>360</v>
      </c>
      <c r="P160" t="s">
        <v>366</v>
      </c>
      <c r="Q160" t="s">
        <v>363</v>
      </c>
    </row>
    <row r="161" spans="1:28">
      <c r="A161" s="45" t="s">
        <v>8</v>
      </c>
      <c r="B161" s="46" t="s">
        <v>13</v>
      </c>
      <c r="C161" s="3">
        <v>1</v>
      </c>
      <c r="D161" s="3">
        <v>15</v>
      </c>
      <c r="E161" s="13">
        <f>(C161/15)*2</f>
        <v>0.13333333333333333</v>
      </c>
      <c r="F161" s="15" t="s">
        <v>350</v>
      </c>
      <c r="G161" s="20">
        <v>1</v>
      </c>
      <c r="H161" t="s">
        <v>10</v>
      </c>
      <c r="I161" t="s">
        <v>11</v>
      </c>
      <c r="J161" t="s">
        <v>373</v>
      </c>
      <c r="K161" t="s">
        <v>395</v>
      </c>
      <c r="L161" s="23">
        <v>15</v>
      </c>
      <c r="M161" s="23">
        <v>6.9235714289999999</v>
      </c>
      <c r="N161" t="s">
        <v>365</v>
      </c>
      <c r="O161" t="s">
        <v>360</v>
      </c>
      <c r="P161" t="s">
        <v>366</v>
      </c>
      <c r="Q161" t="s">
        <v>363</v>
      </c>
    </row>
    <row r="162" spans="1:28">
      <c r="A162" s="45" t="s">
        <v>8</v>
      </c>
      <c r="B162" s="46" t="s">
        <v>43</v>
      </c>
      <c r="C162" s="3">
        <v>4</v>
      </c>
      <c r="D162" s="12">
        <v>85.3</v>
      </c>
      <c r="E162" s="15">
        <f>C162/85.3</f>
        <v>4.6893317702227433E-2</v>
      </c>
      <c r="F162" s="18" t="s">
        <v>350</v>
      </c>
      <c r="G162" s="18" t="s">
        <v>350</v>
      </c>
      <c r="H162" s="4" t="s">
        <v>44</v>
      </c>
      <c r="I162" s="4" t="s">
        <v>42</v>
      </c>
      <c r="J162" t="s">
        <v>373</v>
      </c>
      <c r="K162" t="s">
        <v>395</v>
      </c>
      <c r="L162" s="23">
        <v>15</v>
      </c>
      <c r="M162" s="23">
        <v>6.9235714289999999</v>
      </c>
      <c r="N162" t="s">
        <v>365</v>
      </c>
      <c r="O162" t="s">
        <v>360</v>
      </c>
      <c r="P162" t="s">
        <v>366</v>
      </c>
      <c r="Q162" t="s">
        <v>363</v>
      </c>
    </row>
    <row r="163" spans="1:28">
      <c r="A163" s="45" t="s">
        <v>8</v>
      </c>
      <c r="B163" s="46" t="s">
        <v>14</v>
      </c>
      <c r="C163" s="3">
        <v>4</v>
      </c>
      <c r="D163" s="3">
        <v>15</v>
      </c>
      <c r="E163" s="13">
        <f>(C163/15)*6</f>
        <v>1.6</v>
      </c>
      <c r="F163" s="15" t="s">
        <v>350</v>
      </c>
      <c r="G163" s="18">
        <v>5.25</v>
      </c>
      <c r="H163" s="4" t="s">
        <v>10</v>
      </c>
      <c r="I163" s="4" t="s">
        <v>11</v>
      </c>
      <c r="J163" t="s">
        <v>373</v>
      </c>
      <c r="K163" t="s">
        <v>395</v>
      </c>
      <c r="L163" s="23">
        <v>15</v>
      </c>
      <c r="M163" s="23">
        <v>6.9235714289999999</v>
      </c>
      <c r="N163" t="s">
        <v>365</v>
      </c>
      <c r="O163" t="s">
        <v>360</v>
      </c>
      <c r="P163" t="s">
        <v>366</v>
      </c>
      <c r="Q163" t="s">
        <v>363</v>
      </c>
    </row>
    <row r="164" spans="1:28">
      <c r="A164" s="45" t="s">
        <v>8</v>
      </c>
      <c r="B164" s="46" t="s">
        <v>80</v>
      </c>
      <c r="C164"/>
      <c r="D164"/>
      <c r="J164" t="s">
        <v>373</v>
      </c>
      <c r="K164" t="s">
        <v>395</v>
      </c>
      <c r="L164" s="23">
        <v>15</v>
      </c>
      <c r="M164" s="23">
        <v>6.9235714289999999</v>
      </c>
      <c r="N164" t="s">
        <v>365</v>
      </c>
      <c r="O164" t="s">
        <v>360</v>
      </c>
      <c r="P164" t="s">
        <v>366</v>
      </c>
      <c r="Q164" t="s">
        <v>363</v>
      </c>
    </row>
    <row r="165" spans="1:28">
      <c r="A165" s="45" t="s">
        <v>8</v>
      </c>
      <c r="B165" s="47" t="s">
        <v>81</v>
      </c>
      <c r="C165" s="3">
        <v>1</v>
      </c>
      <c r="D165" s="3">
        <v>139.69999999999999</v>
      </c>
      <c r="E165" s="15">
        <f>(C165/139.7)/10</f>
        <v>7.1581961345740881E-4</v>
      </c>
      <c r="F165" t="s">
        <v>350</v>
      </c>
      <c r="G165" s="18" t="s">
        <v>350</v>
      </c>
      <c r="H165" s="4" t="s">
        <v>333</v>
      </c>
      <c r="I165" s="4" t="s">
        <v>334</v>
      </c>
      <c r="J165" t="s">
        <v>373</v>
      </c>
      <c r="K165" t="s">
        <v>395</v>
      </c>
      <c r="L165" s="23">
        <v>15</v>
      </c>
      <c r="M165" s="23">
        <v>6.9235714289999999</v>
      </c>
      <c r="N165" t="s">
        <v>365</v>
      </c>
      <c r="O165" t="s">
        <v>360</v>
      </c>
      <c r="P165" t="s">
        <v>366</v>
      </c>
      <c r="Q165" t="s">
        <v>363</v>
      </c>
    </row>
    <row r="166" spans="1:28">
      <c r="A166" s="45" t="s">
        <v>8</v>
      </c>
      <c r="B166" s="46" t="s">
        <v>81</v>
      </c>
      <c r="C166"/>
      <c r="D166"/>
      <c r="J166" t="s">
        <v>373</v>
      </c>
      <c r="K166" t="s">
        <v>395</v>
      </c>
      <c r="L166" s="23">
        <v>15</v>
      </c>
      <c r="M166" s="23">
        <v>6.9235714289999999</v>
      </c>
      <c r="N166" t="s">
        <v>365</v>
      </c>
      <c r="O166" t="s">
        <v>360</v>
      </c>
      <c r="P166" t="s">
        <v>366</v>
      </c>
      <c r="Q166" t="s">
        <v>363</v>
      </c>
    </row>
    <row r="167" spans="1:28">
      <c r="A167" s="45" t="s">
        <v>8</v>
      </c>
      <c r="B167" s="46" t="s">
        <v>134</v>
      </c>
      <c r="C167"/>
      <c r="D167"/>
      <c r="J167" t="s">
        <v>373</v>
      </c>
      <c r="K167" t="s">
        <v>395</v>
      </c>
      <c r="L167" s="23">
        <v>15</v>
      </c>
      <c r="M167" s="23">
        <v>6.9235714289999999</v>
      </c>
      <c r="N167" t="s">
        <v>365</v>
      </c>
      <c r="O167" t="s">
        <v>360</v>
      </c>
      <c r="P167" t="s">
        <v>366</v>
      </c>
      <c r="Q167" t="s">
        <v>363</v>
      </c>
    </row>
    <row r="168" spans="1:28">
      <c r="A168" s="49" t="s">
        <v>8</v>
      </c>
      <c r="B168" s="104" t="s">
        <v>135</v>
      </c>
      <c r="C168" s="12">
        <v>2</v>
      </c>
      <c r="D168" s="12">
        <v>32</v>
      </c>
      <c r="E168" s="13">
        <f>C168/32</f>
        <v>6.25E-2</v>
      </c>
      <c r="F168" s="12">
        <v>122</v>
      </c>
      <c r="G168" s="18">
        <f>F168/C168</f>
        <v>61</v>
      </c>
      <c r="H168" s="12" t="s">
        <v>511</v>
      </c>
      <c r="I168" s="12" t="s">
        <v>531</v>
      </c>
      <c r="J168" s="12" t="s">
        <v>373</v>
      </c>
      <c r="K168" s="12" t="s">
        <v>395</v>
      </c>
      <c r="L168" s="31">
        <v>15</v>
      </c>
      <c r="M168" s="31">
        <v>6.9235714289999999</v>
      </c>
      <c r="N168" s="12" t="s">
        <v>365</v>
      </c>
      <c r="O168" s="12" t="s">
        <v>360</v>
      </c>
      <c r="P168" s="12" t="s">
        <v>366</v>
      </c>
      <c r="Q168" s="12" t="s">
        <v>363</v>
      </c>
    </row>
    <row r="169" spans="1:28">
      <c r="A169" s="45" t="s">
        <v>8</v>
      </c>
      <c r="B169" s="46" t="s">
        <v>136</v>
      </c>
      <c r="C169">
        <v>1</v>
      </c>
      <c r="D169" s="3">
        <v>14.2</v>
      </c>
      <c r="E169" s="15">
        <f>C169/14.2</f>
        <v>7.0422535211267609E-2</v>
      </c>
      <c r="F169" t="s">
        <v>350</v>
      </c>
      <c r="G169" s="18" t="s">
        <v>350</v>
      </c>
      <c r="H169" s="4" t="s">
        <v>333</v>
      </c>
      <c r="I169" s="4" t="s">
        <v>334</v>
      </c>
      <c r="J169" t="s">
        <v>373</v>
      </c>
      <c r="K169" t="s">
        <v>395</v>
      </c>
      <c r="L169" s="23">
        <v>15</v>
      </c>
      <c r="M169" s="23">
        <v>6.9235714289999999</v>
      </c>
      <c r="N169" t="s">
        <v>365</v>
      </c>
      <c r="O169" t="s">
        <v>360</v>
      </c>
      <c r="P169" t="s">
        <v>366</v>
      </c>
      <c r="Q169" t="s">
        <v>363</v>
      </c>
    </row>
    <row r="170" spans="1:28">
      <c r="A170" s="45" t="s">
        <v>8</v>
      </c>
      <c r="B170" s="46" t="s">
        <v>137</v>
      </c>
      <c r="C170"/>
      <c r="D170"/>
      <c r="J170" t="s">
        <v>373</v>
      </c>
      <c r="K170" t="s">
        <v>395</v>
      </c>
      <c r="L170" s="23">
        <v>15</v>
      </c>
      <c r="M170" s="23">
        <v>6.9235714289999999</v>
      </c>
      <c r="N170" t="s">
        <v>365</v>
      </c>
      <c r="O170" t="s">
        <v>360</v>
      </c>
      <c r="P170" t="s">
        <v>366</v>
      </c>
      <c r="Q170" t="s">
        <v>363</v>
      </c>
    </row>
    <row r="171" spans="1:28">
      <c r="A171" s="45" t="s">
        <v>8</v>
      </c>
      <c r="B171" s="46" t="s">
        <v>138</v>
      </c>
      <c r="C171"/>
      <c r="D171"/>
      <c r="J171" t="s">
        <v>373</v>
      </c>
      <c r="K171" t="s">
        <v>395</v>
      </c>
      <c r="L171" s="23">
        <v>15</v>
      </c>
      <c r="M171" s="23">
        <v>6.9235714289999999</v>
      </c>
      <c r="N171" t="s">
        <v>365</v>
      </c>
      <c r="O171" t="s">
        <v>360</v>
      </c>
      <c r="P171" t="s">
        <v>366</v>
      </c>
      <c r="Q171" t="s">
        <v>363</v>
      </c>
    </row>
    <row r="172" spans="1:28">
      <c r="A172" s="49" t="s">
        <v>8</v>
      </c>
      <c r="B172" s="104" t="s">
        <v>139</v>
      </c>
      <c r="C172" s="12">
        <v>2</v>
      </c>
      <c r="D172" s="12">
        <v>32</v>
      </c>
      <c r="E172" s="13">
        <f>C172/32</f>
        <v>6.25E-2</v>
      </c>
      <c r="F172" s="12">
        <v>0.2</v>
      </c>
      <c r="G172" s="21">
        <v>0.1</v>
      </c>
      <c r="H172" s="12" t="s">
        <v>511</v>
      </c>
      <c r="I172" s="12" t="s">
        <v>531</v>
      </c>
      <c r="J172" s="12" t="s">
        <v>373</v>
      </c>
      <c r="K172" s="12" t="s">
        <v>395</v>
      </c>
      <c r="L172" s="31">
        <v>15</v>
      </c>
      <c r="M172" s="31">
        <v>6.9235714289999999</v>
      </c>
      <c r="N172" s="12" t="s">
        <v>365</v>
      </c>
      <c r="O172" s="12" t="s">
        <v>360</v>
      </c>
      <c r="P172" s="12" t="s">
        <v>366</v>
      </c>
      <c r="Q172" s="12" t="s">
        <v>363</v>
      </c>
    </row>
    <row r="173" spans="1:28">
      <c r="A173" s="45" t="s">
        <v>8</v>
      </c>
      <c r="B173" s="46" t="s">
        <v>140</v>
      </c>
      <c r="C173">
        <v>33</v>
      </c>
      <c r="D173" s="3">
        <v>19.899999999999999</v>
      </c>
      <c r="E173" s="15">
        <f>(C173/19.9)/2</f>
        <v>0.82914572864321612</v>
      </c>
      <c r="F173" t="s">
        <v>350</v>
      </c>
      <c r="G173" s="18" t="s">
        <v>350</v>
      </c>
      <c r="H173" t="s">
        <v>333</v>
      </c>
      <c r="I173" t="s">
        <v>334</v>
      </c>
      <c r="J173" t="s">
        <v>373</v>
      </c>
      <c r="K173" t="s">
        <v>395</v>
      </c>
      <c r="L173" s="23">
        <v>15</v>
      </c>
      <c r="M173" s="23">
        <v>6.9235714289999999</v>
      </c>
      <c r="N173" t="s">
        <v>365</v>
      </c>
      <c r="O173" t="s">
        <v>360</v>
      </c>
      <c r="P173" t="s">
        <v>366</v>
      </c>
      <c r="Q173" t="s">
        <v>363</v>
      </c>
    </row>
    <row r="174" spans="1:28">
      <c r="A174" s="49" t="s">
        <v>8</v>
      </c>
      <c r="B174" s="104" t="s">
        <v>140</v>
      </c>
      <c r="C174" s="12">
        <v>8</v>
      </c>
      <c r="D174" s="12">
        <v>32</v>
      </c>
      <c r="E174" s="13">
        <f>C174/32</f>
        <v>0.25</v>
      </c>
      <c r="F174" s="12">
        <v>15</v>
      </c>
      <c r="G174" s="21">
        <v>2.5</v>
      </c>
      <c r="H174" s="12" t="s">
        <v>511</v>
      </c>
      <c r="I174" s="12" t="s">
        <v>531</v>
      </c>
      <c r="J174" s="12" t="s">
        <v>373</v>
      </c>
      <c r="K174" s="12" t="s">
        <v>395</v>
      </c>
      <c r="L174" s="31">
        <v>15</v>
      </c>
      <c r="M174" s="31">
        <v>6.9235714289999999</v>
      </c>
      <c r="N174" s="12" t="s">
        <v>365</v>
      </c>
      <c r="O174" s="12" t="s">
        <v>360</v>
      </c>
      <c r="P174" s="12" t="s">
        <v>366</v>
      </c>
      <c r="Q174" s="12" t="s">
        <v>363</v>
      </c>
    </row>
    <row r="175" spans="1:28">
      <c r="A175" s="45" t="s">
        <v>8</v>
      </c>
      <c r="B175" s="46" t="s">
        <v>141</v>
      </c>
      <c r="C175"/>
      <c r="D175"/>
      <c r="J175" t="s">
        <v>373</v>
      </c>
      <c r="K175" t="s">
        <v>395</v>
      </c>
      <c r="L175" s="23">
        <v>15</v>
      </c>
      <c r="M175" s="23">
        <v>6.9235714289999999</v>
      </c>
      <c r="N175" t="s">
        <v>365</v>
      </c>
      <c r="O175" t="s">
        <v>360</v>
      </c>
      <c r="P175" t="s">
        <v>366</v>
      </c>
      <c r="Q175" t="s">
        <v>363</v>
      </c>
    </row>
    <row r="176" spans="1:28" s="12" customFormat="1">
      <c r="A176" s="45" t="s">
        <v>8</v>
      </c>
      <c r="B176" s="46" t="s">
        <v>143</v>
      </c>
      <c r="C176" s="1"/>
      <c r="D176" s="1"/>
      <c r="E176" s="15"/>
      <c r="F176"/>
      <c r="G176" s="18"/>
      <c r="H176"/>
      <c r="I176"/>
      <c r="J176" t="s">
        <v>373</v>
      </c>
      <c r="K176" t="s">
        <v>395</v>
      </c>
      <c r="L176" s="23">
        <v>15</v>
      </c>
      <c r="M176" s="23">
        <v>6.9235714289999999</v>
      </c>
      <c r="N176" t="s">
        <v>365</v>
      </c>
      <c r="O176" t="s">
        <v>360</v>
      </c>
      <c r="P176" t="s">
        <v>366</v>
      </c>
      <c r="Q176" t="s">
        <v>363</v>
      </c>
      <c r="T176"/>
      <c r="U176"/>
      <c r="V176"/>
      <c r="Y176"/>
      <c r="AB176"/>
    </row>
    <row r="177" spans="1:17" s="12" customFormat="1">
      <c r="A177" s="45" t="s">
        <v>8</v>
      </c>
      <c r="B177" s="46" t="s">
        <v>144</v>
      </c>
      <c r="C177" s="3">
        <v>1</v>
      </c>
      <c r="D177" s="3">
        <v>17.399999999999999</v>
      </c>
      <c r="E177" s="15">
        <f>(C177/17.4)/2</f>
        <v>2.8735632183908049E-2</v>
      </c>
      <c r="F177" t="s">
        <v>350</v>
      </c>
      <c r="G177" s="18" t="s">
        <v>350</v>
      </c>
      <c r="H177" s="4" t="s">
        <v>333</v>
      </c>
      <c r="I177" s="4" t="s">
        <v>334</v>
      </c>
      <c r="J177" t="s">
        <v>373</v>
      </c>
      <c r="K177" t="s">
        <v>395</v>
      </c>
      <c r="L177" s="23">
        <v>15</v>
      </c>
      <c r="M177" s="23">
        <v>6.9235714289999999</v>
      </c>
      <c r="N177" t="s">
        <v>365</v>
      </c>
      <c r="O177" t="s">
        <v>360</v>
      </c>
      <c r="P177" t="s">
        <v>366</v>
      </c>
      <c r="Q177" t="s">
        <v>363</v>
      </c>
    </row>
    <row r="178" spans="1:17">
      <c r="A178" s="45" t="s">
        <v>8</v>
      </c>
      <c r="B178" s="46" t="s">
        <v>145</v>
      </c>
      <c r="J178" t="s">
        <v>373</v>
      </c>
      <c r="K178" t="s">
        <v>395</v>
      </c>
      <c r="L178" s="23">
        <v>15</v>
      </c>
      <c r="M178" s="23">
        <v>6.9235714289999999</v>
      </c>
      <c r="N178" t="s">
        <v>365</v>
      </c>
      <c r="O178" t="s">
        <v>360</v>
      </c>
      <c r="P178" t="s">
        <v>366</v>
      </c>
      <c r="Q178" t="s">
        <v>363</v>
      </c>
    </row>
    <row r="179" spans="1:17">
      <c r="A179" s="45" t="s">
        <v>8</v>
      </c>
      <c r="B179" s="46" t="s">
        <v>92</v>
      </c>
      <c r="J179" t="s">
        <v>373</v>
      </c>
      <c r="K179" t="s">
        <v>395</v>
      </c>
      <c r="L179" s="23">
        <v>15</v>
      </c>
      <c r="M179" s="23">
        <v>6.9235714289999999</v>
      </c>
      <c r="N179" t="s">
        <v>365</v>
      </c>
      <c r="O179" t="s">
        <v>360</v>
      </c>
      <c r="P179" t="s">
        <v>366</v>
      </c>
      <c r="Q179" t="s">
        <v>363</v>
      </c>
    </row>
    <row r="180" spans="1:17">
      <c r="A180" s="45" t="s">
        <v>8</v>
      </c>
      <c r="B180" s="47" t="s">
        <v>454</v>
      </c>
      <c r="C180" s="3">
        <v>7</v>
      </c>
      <c r="D180" s="3">
        <v>15.8</v>
      </c>
      <c r="E180" s="15">
        <f>C180/15.8</f>
        <v>0.44303797468354428</v>
      </c>
      <c r="F180" t="s">
        <v>350</v>
      </c>
      <c r="G180" t="s">
        <v>350</v>
      </c>
      <c r="H180" s="4" t="s">
        <v>333</v>
      </c>
      <c r="I180" s="4" t="s">
        <v>334</v>
      </c>
      <c r="J180" t="s">
        <v>373</v>
      </c>
      <c r="K180" t="s">
        <v>395</v>
      </c>
      <c r="L180" s="23">
        <v>15</v>
      </c>
      <c r="M180" s="23">
        <v>6.9235714289999999</v>
      </c>
      <c r="N180" t="s">
        <v>365</v>
      </c>
      <c r="O180" t="s">
        <v>360</v>
      </c>
      <c r="P180" t="s">
        <v>366</v>
      </c>
      <c r="Q180" t="s">
        <v>363</v>
      </c>
    </row>
    <row r="181" spans="1:17">
      <c r="A181" s="45" t="s">
        <v>8</v>
      </c>
      <c r="B181" s="46" t="s">
        <v>146</v>
      </c>
      <c r="J181" t="s">
        <v>373</v>
      </c>
      <c r="K181" t="s">
        <v>395</v>
      </c>
      <c r="L181" s="23">
        <v>15</v>
      </c>
      <c r="M181" s="23">
        <v>6.9235714289999999</v>
      </c>
      <c r="N181" t="s">
        <v>365</v>
      </c>
      <c r="O181" t="s">
        <v>360</v>
      </c>
      <c r="P181" t="s">
        <v>366</v>
      </c>
      <c r="Q181" t="s">
        <v>363</v>
      </c>
    </row>
    <row r="182" spans="1:17">
      <c r="A182" s="45" t="s">
        <v>8</v>
      </c>
      <c r="B182" s="46" t="s">
        <v>93</v>
      </c>
      <c r="C182" s="3">
        <v>5</v>
      </c>
      <c r="D182" s="4">
        <v>56</v>
      </c>
      <c r="E182" s="16">
        <f>C182/D182</f>
        <v>8.9285714285714288E-2</v>
      </c>
      <c r="F182">
        <v>11</v>
      </c>
      <c r="G182" s="19">
        <f>F182/C182</f>
        <v>2.2000000000000002</v>
      </c>
      <c r="H182" t="s">
        <v>740</v>
      </c>
      <c r="I182" t="s">
        <v>741</v>
      </c>
      <c r="J182" t="s">
        <v>373</v>
      </c>
      <c r="K182" t="s">
        <v>395</v>
      </c>
      <c r="L182" s="23">
        <v>15</v>
      </c>
      <c r="M182" s="23">
        <v>6.9235714289999999</v>
      </c>
      <c r="N182" t="s">
        <v>365</v>
      </c>
      <c r="O182" t="s">
        <v>360</v>
      </c>
      <c r="P182" t="s">
        <v>366</v>
      </c>
      <c r="Q182" t="s">
        <v>363</v>
      </c>
    </row>
    <row r="183" spans="1:17">
      <c r="A183" s="45" t="s">
        <v>4</v>
      </c>
      <c r="B183" s="47" t="s">
        <v>54</v>
      </c>
      <c r="C183" s="3"/>
      <c r="D183" s="3"/>
      <c r="J183" t="s">
        <v>388</v>
      </c>
      <c r="K183" t="s">
        <v>387</v>
      </c>
      <c r="L183" s="23">
        <v>1770</v>
      </c>
      <c r="M183" s="23">
        <v>22.349</v>
      </c>
      <c r="N183" t="s">
        <v>359</v>
      </c>
      <c r="O183" t="s">
        <v>360</v>
      </c>
      <c r="P183" t="s">
        <v>366</v>
      </c>
      <c r="Q183" t="s">
        <v>363</v>
      </c>
    </row>
    <row r="184" spans="1:17">
      <c r="A184" s="45" t="s">
        <v>4</v>
      </c>
      <c r="B184" s="47" t="s">
        <v>147</v>
      </c>
      <c r="C184" s="3"/>
      <c r="D184" s="3"/>
      <c r="J184" t="s">
        <v>388</v>
      </c>
      <c r="K184" t="s">
        <v>387</v>
      </c>
      <c r="L184" s="23">
        <v>1770</v>
      </c>
      <c r="M184" s="23">
        <v>22.349</v>
      </c>
      <c r="N184" t="s">
        <v>359</v>
      </c>
      <c r="O184" t="s">
        <v>360</v>
      </c>
      <c r="P184" t="s">
        <v>366</v>
      </c>
      <c r="Q184" t="s">
        <v>363</v>
      </c>
    </row>
    <row r="185" spans="1:17">
      <c r="A185" s="45" t="s">
        <v>4</v>
      </c>
      <c r="B185" s="47" t="s">
        <v>148</v>
      </c>
      <c r="C185" s="3"/>
      <c r="D185" s="3"/>
      <c r="J185" t="s">
        <v>388</v>
      </c>
      <c r="K185" t="s">
        <v>387</v>
      </c>
      <c r="L185" s="23">
        <v>1770</v>
      </c>
      <c r="M185" s="23">
        <v>22.349</v>
      </c>
      <c r="N185" t="s">
        <v>359</v>
      </c>
      <c r="O185" t="s">
        <v>360</v>
      </c>
      <c r="P185" t="s">
        <v>366</v>
      </c>
      <c r="Q185" t="s">
        <v>363</v>
      </c>
    </row>
    <row r="186" spans="1:17">
      <c r="A186" s="45" t="s">
        <v>4</v>
      </c>
      <c r="B186" s="47" t="s">
        <v>59</v>
      </c>
      <c r="C186" s="3"/>
      <c r="D186" s="3"/>
      <c r="H186" s="6"/>
      <c r="J186" t="s">
        <v>388</v>
      </c>
      <c r="K186" t="s">
        <v>387</v>
      </c>
      <c r="L186" s="23">
        <v>1770</v>
      </c>
      <c r="M186" s="23">
        <v>22.349</v>
      </c>
      <c r="N186" t="s">
        <v>359</v>
      </c>
      <c r="O186" t="s">
        <v>360</v>
      </c>
      <c r="P186" t="s">
        <v>366</v>
      </c>
      <c r="Q186" t="s">
        <v>363</v>
      </c>
    </row>
    <row r="187" spans="1:17">
      <c r="A187" s="45" t="s">
        <v>4</v>
      </c>
      <c r="B187" s="47" t="s">
        <v>149</v>
      </c>
      <c r="C187" s="3"/>
      <c r="D187" s="3"/>
      <c r="H187" s="6"/>
      <c r="J187" t="s">
        <v>388</v>
      </c>
      <c r="K187" t="s">
        <v>387</v>
      </c>
      <c r="L187" s="23">
        <v>1770</v>
      </c>
      <c r="M187" s="23">
        <v>22.349</v>
      </c>
      <c r="N187" t="s">
        <v>359</v>
      </c>
      <c r="O187" t="s">
        <v>360</v>
      </c>
      <c r="P187" t="s">
        <v>366</v>
      </c>
      <c r="Q187" t="s">
        <v>363</v>
      </c>
    </row>
    <row r="188" spans="1:17">
      <c r="A188" s="45" t="s">
        <v>4</v>
      </c>
      <c r="B188" s="47" t="s">
        <v>150</v>
      </c>
      <c r="C188" s="3"/>
      <c r="D188" s="3"/>
      <c r="H188" s="6"/>
      <c r="J188" t="s">
        <v>388</v>
      </c>
      <c r="K188" t="s">
        <v>387</v>
      </c>
      <c r="L188" s="23">
        <v>1770</v>
      </c>
      <c r="M188" s="23">
        <v>22.349</v>
      </c>
      <c r="N188" t="s">
        <v>359</v>
      </c>
      <c r="O188" t="s">
        <v>360</v>
      </c>
      <c r="P188" t="s">
        <v>366</v>
      </c>
      <c r="Q188" t="s">
        <v>363</v>
      </c>
    </row>
    <row r="189" spans="1:17">
      <c r="A189" s="45" t="s">
        <v>4</v>
      </c>
      <c r="B189" s="47" t="s">
        <v>22</v>
      </c>
      <c r="C189" s="3"/>
      <c r="D189" s="3"/>
      <c r="J189" t="s">
        <v>388</v>
      </c>
      <c r="K189" t="s">
        <v>387</v>
      </c>
      <c r="L189" s="23">
        <v>1770</v>
      </c>
      <c r="M189" s="23">
        <v>22.349</v>
      </c>
      <c r="N189" t="s">
        <v>359</v>
      </c>
      <c r="O189" t="s">
        <v>360</v>
      </c>
      <c r="P189" t="s">
        <v>366</v>
      </c>
      <c r="Q189" t="s">
        <v>363</v>
      </c>
    </row>
    <row r="190" spans="1:17">
      <c r="A190" s="45" t="s">
        <v>4</v>
      </c>
      <c r="B190" s="47" t="s">
        <v>151</v>
      </c>
      <c r="C190" s="3"/>
      <c r="D190" s="3"/>
      <c r="J190" t="s">
        <v>388</v>
      </c>
      <c r="K190" t="s">
        <v>387</v>
      </c>
      <c r="L190" s="23">
        <v>1770</v>
      </c>
      <c r="M190" s="23">
        <v>22.349</v>
      </c>
      <c r="N190" t="s">
        <v>359</v>
      </c>
      <c r="O190" t="s">
        <v>360</v>
      </c>
      <c r="P190" t="s">
        <v>366</v>
      </c>
      <c r="Q190" t="s">
        <v>363</v>
      </c>
    </row>
    <row r="191" spans="1:17">
      <c r="A191" s="45" t="s">
        <v>4</v>
      </c>
      <c r="B191" s="47" t="s">
        <v>152</v>
      </c>
      <c r="C191" s="3"/>
      <c r="D191" s="3"/>
      <c r="H191" s="6"/>
      <c r="J191" t="s">
        <v>388</v>
      </c>
      <c r="K191" t="s">
        <v>387</v>
      </c>
      <c r="L191" s="23">
        <v>1770</v>
      </c>
      <c r="M191" s="23">
        <v>22.349</v>
      </c>
      <c r="N191" t="s">
        <v>359</v>
      </c>
      <c r="O191" t="s">
        <v>360</v>
      </c>
      <c r="P191" t="s">
        <v>366</v>
      </c>
      <c r="Q191" t="s">
        <v>363</v>
      </c>
    </row>
    <row r="192" spans="1:17">
      <c r="A192" s="45" t="s">
        <v>4</v>
      </c>
      <c r="B192" s="47" t="s">
        <v>153</v>
      </c>
      <c r="C192" s="3"/>
      <c r="D192" s="3"/>
      <c r="J192" t="s">
        <v>388</v>
      </c>
      <c r="K192" t="s">
        <v>387</v>
      </c>
      <c r="L192" s="23">
        <v>1770</v>
      </c>
      <c r="M192" s="23">
        <v>22.349</v>
      </c>
      <c r="N192" t="s">
        <v>359</v>
      </c>
      <c r="O192" t="s">
        <v>360</v>
      </c>
      <c r="P192" t="s">
        <v>366</v>
      </c>
      <c r="Q192" t="s">
        <v>363</v>
      </c>
    </row>
    <row r="193" spans="1:17">
      <c r="A193" s="45" t="s">
        <v>4</v>
      </c>
      <c r="B193" s="47" t="s">
        <v>154</v>
      </c>
      <c r="C193" s="3"/>
      <c r="D193" s="3"/>
      <c r="J193" t="s">
        <v>388</v>
      </c>
      <c r="K193" t="s">
        <v>387</v>
      </c>
      <c r="L193" s="23">
        <v>1770</v>
      </c>
      <c r="M193" s="23">
        <v>22.349</v>
      </c>
      <c r="N193" t="s">
        <v>359</v>
      </c>
      <c r="O193" t="s">
        <v>360</v>
      </c>
      <c r="P193" t="s">
        <v>366</v>
      </c>
      <c r="Q193" t="s">
        <v>363</v>
      </c>
    </row>
    <row r="194" spans="1:17">
      <c r="A194" s="45" t="s">
        <v>4</v>
      </c>
      <c r="B194" s="47" t="s">
        <v>155</v>
      </c>
      <c r="C194" s="3"/>
      <c r="D194" s="3"/>
      <c r="J194" t="s">
        <v>388</v>
      </c>
      <c r="K194" t="s">
        <v>387</v>
      </c>
      <c r="L194" s="23">
        <v>1770</v>
      </c>
      <c r="M194" s="23">
        <v>22.349</v>
      </c>
      <c r="N194" t="s">
        <v>359</v>
      </c>
      <c r="O194" t="s">
        <v>360</v>
      </c>
      <c r="P194" t="s">
        <v>366</v>
      </c>
      <c r="Q194" t="s">
        <v>363</v>
      </c>
    </row>
    <row r="195" spans="1:17">
      <c r="A195" s="45" t="s">
        <v>4</v>
      </c>
      <c r="B195" s="47" t="s">
        <v>63</v>
      </c>
      <c r="C195" s="3"/>
      <c r="D195" s="3"/>
      <c r="J195" t="s">
        <v>388</v>
      </c>
      <c r="K195" t="s">
        <v>387</v>
      </c>
      <c r="L195" s="23">
        <v>1770</v>
      </c>
      <c r="M195" s="23">
        <v>22.349</v>
      </c>
      <c r="N195" t="s">
        <v>359</v>
      </c>
      <c r="O195" t="s">
        <v>360</v>
      </c>
      <c r="P195" t="s">
        <v>366</v>
      </c>
      <c r="Q195" t="s">
        <v>363</v>
      </c>
    </row>
    <row r="196" spans="1:17">
      <c r="A196" s="45" t="s">
        <v>4</v>
      </c>
      <c r="B196" s="47" t="s">
        <v>156</v>
      </c>
      <c r="C196" s="3"/>
      <c r="D196" s="3"/>
      <c r="J196" t="s">
        <v>388</v>
      </c>
      <c r="K196" t="s">
        <v>387</v>
      </c>
      <c r="L196" s="23">
        <v>1770</v>
      </c>
      <c r="M196" s="23">
        <v>22.349</v>
      </c>
      <c r="N196" t="s">
        <v>359</v>
      </c>
      <c r="O196" t="s">
        <v>360</v>
      </c>
      <c r="P196" t="s">
        <v>366</v>
      </c>
      <c r="Q196" t="s">
        <v>363</v>
      </c>
    </row>
    <row r="197" spans="1:17">
      <c r="A197" s="45" t="s">
        <v>4</v>
      </c>
      <c r="B197" s="47" t="s">
        <v>25</v>
      </c>
      <c r="C197" s="3"/>
      <c r="D197" s="3"/>
      <c r="J197" t="s">
        <v>388</v>
      </c>
      <c r="K197" t="s">
        <v>387</v>
      </c>
      <c r="L197" s="23">
        <v>1770</v>
      </c>
      <c r="M197" s="23">
        <v>22.349</v>
      </c>
      <c r="N197" t="s">
        <v>359</v>
      </c>
      <c r="O197" t="s">
        <v>360</v>
      </c>
      <c r="P197" t="s">
        <v>366</v>
      </c>
      <c r="Q197" t="s">
        <v>363</v>
      </c>
    </row>
    <row r="198" spans="1:17">
      <c r="A198" s="45" t="s">
        <v>4</v>
      </c>
      <c r="B198" s="47" t="s">
        <v>100</v>
      </c>
      <c r="C198" s="3"/>
      <c r="D198" s="3"/>
      <c r="J198" t="s">
        <v>388</v>
      </c>
      <c r="K198" t="s">
        <v>387</v>
      </c>
      <c r="L198" s="23">
        <v>1770</v>
      </c>
      <c r="M198" s="23">
        <v>22.349</v>
      </c>
      <c r="N198" t="s">
        <v>359</v>
      </c>
      <c r="O198" t="s">
        <v>360</v>
      </c>
      <c r="P198" t="s">
        <v>366</v>
      </c>
      <c r="Q198" t="s">
        <v>363</v>
      </c>
    </row>
    <row r="199" spans="1:17">
      <c r="A199" s="45" t="s">
        <v>4</v>
      </c>
      <c r="B199" s="47" t="s">
        <v>157</v>
      </c>
      <c r="C199" s="3"/>
      <c r="D199" s="3"/>
      <c r="H199" s="107"/>
      <c r="J199" t="s">
        <v>388</v>
      </c>
      <c r="K199" t="s">
        <v>387</v>
      </c>
      <c r="L199" s="23">
        <v>1770</v>
      </c>
      <c r="M199" s="23">
        <v>22.349</v>
      </c>
      <c r="N199" t="s">
        <v>359</v>
      </c>
      <c r="O199" t="s">
        <v>360</v>
      </c>
      <c r="P199" t="s">
        <v>366</v>
      </c>
      <c r="Q199" t="s">
        <v>363</v>
      </c>
    </row>
    <row r="200" spans="1:17">
      <c r="A200" s="45" t="s">
        <v>4</v>
      </c>
      <c r="B200" s="47" t="s">
        <v>158</v>
      </c>
      <c r="C200" s="3"/>
      <c r="D200" s="3"/>
      <c r="H200" s="6"/>
      <c r="J200" t="s">
        <v>388</v>
      </c>
      <c r="K200" t="s">
        <v>387</v>
      </c>
      <c r="L200" s="23">
        <v>1770</v>
      </c>
      <c r="M200" s="23">
        <v>22.349</v>
      </c>
      <c r="N200" t="s">
        <v>359</v>
      </c>
      <c r="O200" t="s">
        <v>360</v>
      </c>
      <c r="P200" t="s">
        <v>366</v>
      </c>
      <c r="Q200" t="s">
        <v>363</v>
      </c>
    </row>
    <row r="201" spans="1:17">
      <c r="A201" s="45" t="s">
        <v>4</v>
      </c>
      <c r="B201" s="47" t="s">
        <v>101</v>
      </c>
      <c r="C201" s="3"/>
      <c r="D201" s="3"/>
      <c r="J201" t="s">
        <v>388</v>
      </c>
      <c r="K201" t="s">
        <v>387</v>
      </c>
      <c r="L201" s="23">
        <v>1770</v>
      </c>
      <c r="M201" s="23">
        <v>22.349</v>
      </c>
      <c r="N201" t="s">
        <v>359</v>
      </c>
      <c r="O201" t="s">
        <v>360</v>
      </c>
      <c r="P201" t="s">
        <v>366</v>
      </c>
      <c r="Q201" t="s">
        <v>363</v>
      </c>
    </row>
    <row r="202" spans="1:17">
      <c r="A202" s="45" t="s">
        <v>4</v>
      </c>
      <c r="B202" s="47" t="s">
        <v>3</v>
      </c>
      <c r="C202">
        <v>1</v>
      </c>
      <c r="D202">
        <v>324</v>
      </c>
      <c r="E202" s="15">
        <f>C202/324</f>
        <v>3.0864197530864196E-3</v>
      </c>
      <c r="F202">
        <v>10</v>
      </c>
      <c r="G202" s="18">
        <f>F202/C202</f>
        <v>10</v>
      </c>
      <c r="H202" s="4" t="s">
        <v>347</v>
      </c>
      <c r="I202" s="4" t="s">
        <v>351</v>
      </c>
      <c r="J202" t="s">
        <v>388</v>
      </c>
      <c r="K202" t="s">
        <v>387</v>
      </c>
      <c r="L202" s="23">
        <v>1770</v>
      </c>
      <c r="M202" s="23">
        <v>22.349</v>
      </c>
      <c r="N202" t="s">
        <v>359</v>
      </c>
      <c r="O202" t="s">
        <v>360</v>
      </c>
      <c r="P202" t="s">
        <v>366</v>
      </c>
      <c r="Q202" t="s">
        <v>363</v>
      </c>
    </row>
    <row r="203" spans="1:17">
      <c r="A203" s="45" t="s">
        <v>4</v>
      </c>
      <c r="B203" s="47" t="s">
        <v>3</v>
      </c>
      <c r="C203" s="3">
        <v>2</v>
      </c>
      <c r="D203" s="3" t="s">
        <v>350</v>
      </c>
      <c r="E203" s="15" t="s">
        <v>350</v>
      </c>
      <c r="F203" s="15" t="s">
        <v>350</v>
      </c>
      <c r="G203" s="15" t="s">
        <v>350</v>
      </c>
      <c r="H203" s="4" t="s">
        <v>1</v>
      </c>
      <c r="I203" t="s">
        <v>2</v>
      </c>
      <c r="J203" t="s">
        <v>388</v>
      </c>
      <c r="K203" t="s">
        <v>387</v>
      </c>
      <c r="L203" s="23">
        <v>1770</v>
      </c>
      <c r="M203" s="23">
        <v>22.349</v>
      </c>
      <c r="N203" t="s">
        <v>359</v>
      </c>
      <c r="O203" t="s">
        <v>360</v>
      </c>
      <c r="P203" t="s">
        <v>366</v>
      </c>
      <c r="Q203" t="s">
        <v>363</v>
      </c>
    </row>
    <row r="204" spans="1:17">
      <c r="A204" s="45" t="s">
        <v>4</v>
      </c>
      <c r="B204" s="47" t="s">
        <v>3</v>
      </c>
      <c r="C204" s="3" t="s">
        <v>350</v>
      </c>
      <c r="D204" s="3" t="s">
        <v>350</v>
      </c>
      <c r="E204" s="15">
        <f>0.12/10</f>
        <v>1.2E-2</v>
      </c>
      <c r="F204" s="15" t="s">
        <v>350</v>
      </c>
      <c r="G204" s="15">
        <v>8.91</v>
      </c>
      <c r="H204" t="s">
        <v>566</v>
      </c>
      <c r="I204" t="s">
        <v>350</v>
      </c>
      <c r="J204" t="s">
        <v>388</v>
      </c>
      <c r="K204" t="s">
        <v>387</v>
      </c>
      <c r="L204" s="23">
        <v>1770</v>
      </c>
      <c r="M204" s="23">
        <v>22.349</v>
      </c>
      <c r="N204" t="s">
        <v>359</v>
      </c>
      <c r="O204" t="s">
        <v>360</v>
      </c>
      <c r="P204" t="s">
        <v>366</v>
      </c>
      <c r="Q204" t="s">
        <v>363</v>
      </c>
    </row>
    <row r="205" spans="1:17">
      <c r="A205" s="45" t="s">
        <v>4</v>
      </c>
      <c r="B205" s="51" t="s">
        <v>3</v>
      </c>
      <c r="C205" s="3">
        <v>2</v>
      </c>
      <c r="D205" s="3">
        <v>250</v>
      </c>
      <c r="E205" s="15">
        <f>C205/250</f>
        <v>8.0000000000000002E-3</v>
      </c>
      <c r="F205" s="15" t="s">
        <v>350</v>
      </c>
      <c r="G205" s="18" t="s">
        <v>350</v>
      </c>
      <c r="H205" s="4" t="s">
        <v>457</v>
      </c>
      <c r="I205" s="4" t="s">
        <v>458</v>
      </c>
      <c r="J205" t="s">
        <v>388</v>
      </c>
      <c r="K205" t="s">
        <v>387</v>
      </c>
      <c r="L205" s="23">
        <v>1770</v>
      </c>
      <c r="M205" s="23">
        <v>22.349</v>
      </c>
      <c r="N205" t="s">
        <v>359</v>
      </c>
      <c r="O205" t="s">
        <v>360</v>
      </c>
      <c r="P205" t="s">
        <v>366</v>
      </c>
      <c r="Q205" t="s">
        <v>363</v>
      </c>
    </row>
    <row r="206" spans="1:17">
      <c r="A206" s="45" t="s">
        <v>4</v>
      </c>
      <c r="B206" s="51" t="s">
        <v>3</v>
      </c>
      <c r="C206" s="3">
        <v>3</v>
      </c>
      <c r="D206" s="3">
        <v>750</v>
      </c>
      <c r="E206" s="15">
        <f>C206/750</f>
        <v>4.0000000000000001E-3</v>
      </c>
      <c r="F206" s="19" t="s">
        <v>350</v>
      </c>
      <c r="G206" s="18" t="s">
        <v>350</v>
      </c>
      <c r="H206" s="6" t="s">
        <v>33</v>
      </c>
      <c r="I206" t="s">
        <v>21</v>
      </c>
      <c r="J206" t="s">
        <v>388</v>
      </c>
      <c r="K206" t="s">
        <v>387</v>
      </c>
      <c r="L206" s="23">
        <v>1770</v>
      </c>
      <c r="M206" s="23">
        <v>22.349</v>
      </c>
      <c r="N206" t="s">
        <v>359</v>
      </c>
      <c r="O206" t="s">
        <v>360</v>
      </c>
      <c r="P206" t="s">
        <v>366</v>
      </c>
      <c r="Q206" t="s">
        <v>363</v>
      </c>
    </row>
    <row r="207" spans="1:17">
      <c r="A207" s="45" t="s">
        <v>4</v>
      </c>
      <c r="B207" s="51" t="s">
        <v>3</v>
      </c>
      <c r="C207" s="3">
        <v>3</v>
      </c>
      <c r="D207" s="3">
        <v>330</v>
      </c>
      <c r="E207" s="15">
        <f>(C207/330)*2</f>
        <v>1.8181818181818181E-2</v>
      </c>
      <c r="F207" s="19" t="s">
        <v>350</v>
      </c>
      <c r="G207" s="18">
        <v>8</v>
      </c>
      <c r="H207" t="s">
        <v>40</v>
      </c>
      <c r="I207" t="s">
        <v>21</v>
      </c>
      <c r="J207" t="s">
        <v>388</v>
      </c>
      <c r="K207" t="s">
        <v>387</v>
      </c>
      <c r="L207" s="23">
        <v>1770</v>
      </c>
      <c r="M207" s="23">
        <v>22.349</v>
      </c>
      <c r="N207" t="s">
        <v>359</v>
      </c>
      <c r="O207" t="s">
        <v>360</v>
      </c>
      <c r="P207" t="s">
        <v>366</v>
      </c>
      <c r="Q207" t="s">
        <v>363</v>
      </c>
    </row>
    <row r="208" spans="1:17">
      <c r="A208" s="45" t="s">
        <v>4</v>
      </c>
      <c r="B208" s="51" t="s">
        <v>728</v>
      </c>
      <c r="C208" s="3"/>
      <c r="D208" s="3"/>
      <c r="J208" t="s">
        <v>388</v>
      </c>
      <c r="K208" t="s">
        <v>387</v>
      </c>
      <c r="L208" s="23">
        <v>1770</v>
      </c>
      <c r="M208" s="23">
        <v>22.349</v>
      </c>
      <c r="N208" t="s">
        <v>359</v>
      </c>
      <c r="O208" t="s">
        <v>360</v>
      </c>
      <c r="P208" t="s">
        <v>366</v>
      </c>
      <c r="Q208" t="s">
        <v>363</v>
      </c>
    </row>
    <row r="209" spans="1:17">
      <c r="A209" s="45" t="s">
        <v>4</v>
      </c>
      <c r="B209" s="51" t="s">
        <v>26</v>
      </c>
      <c r="C209" s="3"/>
      <c r="D209" s="3"/>
      <c r="J209" t="s">
        <v>388</v>
      </c>
      <c r="K209" t="s">
        <v>387</v>
      </c>
      <c r="L209" s="23">
        <v>1770</v>
      </c>
      <c r="M209" s="23">
        <v>22.349</v>
      </c>
      <c r="N209" t="s">
        <v>359</v>
      </c>
      <c r="O209" t="s">
        <v>360</v>
      </c>
      <c r="P209" t="s">
        <v>366</v>
      </c>
      <c r="Q209" t="s">
        <v>363</v>
      </c>
    </row>
    <row r="210" spans="1:17">
      <c r="A210" s="45" t="s">
        <v>4</v>
      </c>
      <c r="B210" s="51" t="s">
        <v>70</v>
      </c>
      <c r="C210" s="3"/>
      <c r="D210" s="3"/>
      <c r="J210" t="s">
        <v>388</v>
      </c>
      <c r="K210" t="s">
        <v>387</v>
      </c>
      <c r="L210" s="23">
        <v>1770</v>
      </c>
      <c r="M210" s="23">
        <v>22.349</v>
      </c>
      <c r="N210" t="s">
        <v>359</v>
      </c>
      <c r="O210" t="s">
        <v>360</v>
      </c>
      <c r="P210" t="s">
        <v>366</v>
      </c>
      <c r="Q210" t="s">
        <v>363</v>
      </c>
    </row>
    <row r="211" spans="1:17">
      <c r="A211" s="45" t="s">
        <v>4</v>
      </c>
      <c r="B211" s="51" t="s">
        <v>159</v>
      </c>
      <c r="C211" s="3"/>
      <c r="D211" s="3"/>
      <c r="J211" t="s">
        <v>388</v>
      </c>
      <c r="K211" t="s">
        <v>387</v>
      </c>
      <c r="L211" s="23">
        <v>1770</v>
      </c>
      <c r="M211" s="23">
        <v>22.349</v>
      </c>
      <c r="N211" t="s">
        <v>359</v>
      </c>
      <c r="O211" t="s">
        <v>360</v>
      </c>
      <c r="P211" t="s">
        <v>366</v>
      </c>
      <c r="Q211" t="s">
        <v>363</v>
      </c>
    </row>
    <row r="212" spans="1:17">
      <c r="A212" s="45" t="s">
        <v>4</v>
      </c>
      <c r="B212" s="51" t="s">
        <v>160</v>
      </c>
      <c r="C212" s="3"/>
      <c r="D212" s="3"/>
      <c r="J212" t="s">
        <v>388</v>
      </c>
      <c r="K212" t="s">
        <v>387</v>
      </c>
      <c r="L212" s="23">
        <v>1770</v>
      </c>
      <c r="M212" s="23">
        <v>22.349</v>
      </c>
      <c r="N212" t="s">
        <v>359</v>
      </c>
      <c r="O212" t="s">
        <v>360</v>
      </c>
      <c r="P212" t="s">
        <v>366</v>
      </c>
      <c r="Q212" t="s">
        <v>363</v>
      </c>
    </row>
    <row r="213" spans="1:17">
      <c r="A213" s="45" t="s">
        <v>4</v>
      </c>
      <c r="B213" s="51" t="s">
        <v>161</v>
      </c>
      <c r="C213" s="3"/>
      <c r="D213" s="3"/>
      <c r="J213" t="s">
        <v>388</v>
      </c>
      <c r="K213" t="s">
        <v>387</v>
      </c>
      <c r="L213" s="23">
        <v>1770</v>
      </c>
      <c r="M213" s="23">
        <v>22.349</v>
      </c>
      <c r="N213" t="s">
        <v>359</v>
      </c>
      <c r="O213" t="s">
        <v>360</v>
      </c>
      <c r="P213" t="s">
        <v>366</v>
      </c>
      <c r="Q213" t="s">
        <v>363</v>
      </c>
    </row>
    <row r="214" spans="1:17">
      <c r="A214" s="45" t="s">
        <v>4</v>
      </c>
      <c r="B214" s="51" t="s">
        <v>162</v>
      </c>
      <c r="C214" s="3"/>
      <c r="D214" s="3"/>
      <c r="J214" t="s">
        <v>388</v>
      </c>
      <c r="K214" t="s">
        <v>387</v>
      </c>
      <c r="L214" s="23">
        <v>1770</v>
      </c>
      <c r="M214" s="23">
        <v>22.349</v>
      </c>
      <c r="N214" t="s">
        <v>359</v>
      </c>
      <c r="O214" t="s">
        <v>360</v>
      </c>
      <c r="P214" t="s">
        <v>366</v>
      </c>
      <c r="Q214" t="s">
        <v>363</v>
      </c>
    </row>
    <row r="215" spans="1:17">
      <c r="A215" s="45" t="s">
        <v>4</v>
      </c>
      <c r="B215" s="51" t="s">
        <v>163</v>
      </c>
      <c r="C215" s="3"/>
      <c r="D215" s="3"/>
      <c r="J215" t="s">
        <v>388</v>
      </c>
      <c r="K215" t="s">
        <v>387</v>
      </c>
      <c r="L215" s="23">
        <v>1770</v>
      </c>
      <c r="M215" s="23">
        <v>22.349</v>
      </c>
      <c r="N215" t="s">
        <v>359</v>
      </c>
      <c r="O215" t="s">
        <v>360</v>
      </c>
      <c r="P215" t="s">
        <v>366</v>
      </c>
      <c r="Q215" t="s">
        <v>363</v>
      </c>
    </row>
    <row r="216" spans="1:17">
      <c r="A216" s="45" t="s">
        <v>4</v>
      </c>
      <c r="B216" s="51" t="s">
        <v>105</v>
      </c>
      <c r="C216" s="3"/>
      <c r="D216" s="3"/>
      <c r="J216" t="s">
        <v>388</v>
      </c>
      <c r="K216" t="s">
        <v>387</v>
      </c>
      <c r="L216" s="23">
        <v>1770</v>
      </c>
      <c r="M216" s="23">
        <v>22.349</v>
      </c>
      <c r="N216" t="s">
        <v>359</v>
      </c>
      <c r="O216" t="s">
        <v>360</v>
      </c>
      <c r="P216" t="s">
        <v>366</v>
      </c>
      <c r="Q216" t="s">
        <v>363</v>
      </c>
    </row>
    <row r="217" spans="1:17">
      <c r="A217" s="45" t="s">
        <v>4</v>
      </c>
      <c r="B217" s="51" t="s">
        <v>76</v>
      </c>
      <c r="C217" s="3"/>
      <c r="D217" s="3"/>
      <c r="J217" t="s">
        <v>388</v>
      </c>
      <c r="K217" t="s">
        <v>387</v>
      </c>
      <c r="L217" s="23">
        <v>1770</v>
      </c>
      <c r="M217" s="23">
        <v>22.349</v>
      </c>
      <c r="N217" t="s">
        <v>359</v>
      </c>
      <c r="O217" t="s">
        <v>360</v>
      </c>
      <c r="P217" t="s">
        <v>366</v>
      </c>
      <c r="Q217" t="s">
        <v>363</v>
      </c>
    </row>
    <row r="218" spans="1:17">
      <c r="A218" s="45" t="s">
        <v>4</v>
      </c>
      <c r="B218" s="51" t="s">
        <v>41</v>
      </c>
      <c r="C218" s="3">
        <v>4</v>
      </c>
      <c r="D218" s="3">
        <v>85.3</v>
      </c>
      <c r="E218" s="15">
        <f>C218/85.3</f>
        <v>4.6893317702227433E-2</v>
      </c>
      <c r="F218" s="18" t="s">
        <v>350</v>
      </c>
      <c r="G218" s="18" t="s">
        <v>350</v>
      </c>
      <c r="H218" t="s">
        <v>44</v>
      </c>
      <c r="I218" t="s">
        <v>42</v>
      </c>
      <c r="J218" t="s">
        <v>388</v>
      </c>
      <c r="K218" t="s">
        <v>387</v>
      </c>
      <c r="L218" s="23">
        <v>1770</v>
      </c>
      <c r="M218" s="23">
        <v>22.349</v>
      </c>
      <c r="N218" t="s">
        <v>359</v>
      </c>
      <c r="O218" t="s">
        <v>360</v>
      </c>
      <c r="P218" t="s">
        <v>366</v>
      </c>
      <c r="Q218" t="s">
        <v>363</v>
      </c>
    </row>
    <row r="219" spans="1:17">
      <c r="A219" s="45" t="s">
        <v>4</v>
      </c>
      <c r="B219" s="51" t="s">
        <v>43</v>
      </c>
      <c r="C219" s="3">
        <v>2</v>
      </c>
      <c r="D219" s="3">
        <v>250</v>
      </c>
      <c r="E219" s="15">
        <f>C219/250</f>
        <v>8.0000000000000002E-3</v>
      </c>
      <c r="F219" s="15" t="s">
        <v>350</v>
      </c>
      <c r="G219" s="18" t="s">
        <v>350</v>
      </c>
      <c r="H219" s="4" t="s">
        <v>457</v>
      </c>
      <c r="I219" s="4" t="s">
        <v>458</v>
      </c>
      <c r="J219" t="s">
        <v>388</v>
      </c>
      <c r="K219" t="s">
        <v>387</v>
      </c>
      <c r="L219" s="23">
        <v>1770</v>
      </c>
      <c r="M219" s="23">
        <v>22.349</v>
      </c>
      <c r="N219" t="s">
        <v>359</v>
      </c>
      <c r="O219" t="s">
        <v>360</v>
      </c>
      <c r="P219" t="s">
        <v>366</v>
      </c>
      <c r="Q219" t="s">
        <v>363</v>
      </c>
    </row>
    <row r="220" spans="1:17">
      <c r="A220" s="45" t="s">
        <v>4</v>
      </c>
      <c r="B220" s="51" t="s">
        <v>164</v>
      </c>
      <c r="C220" s="3"/>
      <c r="D220" s="3"/>
      <c r="J220" t="s">
        <v>388</v>
      </c>
      <c r="K220" t="s">
        <v>387</v>
      </c>
      <c r="L220" s="23">
        <v>1770</v>
      </c>
      <c r="M220" s="23">
        <v>22.349</v>
      </c>
      <c r="N220" t="s">
        <v>359</v>
      </c>
      <c r="O220" t="s">
        <v>360</v>
      </c>
      <c r="P220" t="s">
        <v>366</v>
      </c>
      <c r="Q220" t="s">
        <v>363</v>
      </c>
    </row>
    <row r="221" spans="1:17">
      <c r="A221" s="45" t="s">
        <v>4</v>
      </c>
      <c r="B221" s="51" t="s">
        <v>111</v>
      </c>
      <c r="C221" s="3"/>
      <c r="D221" s="3"/>
      <c r="J221" t="s">
        <v>388</v>
      </c>
      <c r="K221" t="s">
        <v>387</v>
      </c>
      <c r="L221" s="23">
        <v>1770</v>
      </c>
      <c r="M221" s="23">
        <v>22.349</v>
      </c>
      <c r="N221" t="s">
        <v>359</v>
      </c>
      <c r="O221" t="s">
        <v>360</v>
      </c>
      <c r="P221" t="s">
        <v>366</v>
      </c>
      <c r="Q221" t="s">
        <v>363</v>
      </c>
    </row>
    <row r="222" spans="1:17" s="5" customFormat="1">
      <c r="A222" s="45" t="s">
        <v>4</v>
      </c>
      <c r="B222" s="51" t="s">
        <v>165</v>
      </c>
      <c r="C222" s="3"/>
      <c r="D222" s="3"/>
      <c r="E222" s="15"/>
      <c r="F222"/>
      <c r="G222" s="18"/>
      <c r="H222"/>
      <c r="I222"/>
      <c r="J222" t="s">
        <v>388</v>
      </c>
      <c r="K222" t="s">
        <v>387</v>
      </c>
      <c r="L222" s="23">
        <v>1770</v>
      </c>
      <c r="M222" s="23">
        <v>22.349</v>
      </c>
      <c r="N222" t="s">
        <v>359</v>
      </c>
      <c r="O222" t="s">
        <v>360</v>
      </c>
      <c r="P222" t="s">
        <v>366</v>
      </c>
      <c r="Q222" t="s">
        <v>363</v>
      </c>
    </row>
    <row r="223" spans="1:17">
      <c r="A223" s="45" t="s">
        <v>4</v>
      </c>
      <c r="B223" s="51" t="s">
        <v>5</v>
      </c>
      <c r="C223" s="3">
        <v>1</v>
      </c>
      <c r="D223" s="3" t="s">
        <v>350</v>
      </c>
      <c r="E223" s="15" t="s">
        <v>350</v>
      </c>
      <c r="F223" s="15" t="s">
        <v>350</v>
      </c>
      <c r="G223" s="15" t="s">
        <v>350</v>
      </c>
      <c r="H223" t="s">
        <v>1</v>
      </c>
      <c r="I223" t="s">
        <v>2</v>
      </c>
      <c r="J223" t="s">
        <v>388</v>
      </c>
      <c r="K223" t="s">
        <v>387</v>
      </c>
      <c r="L223" s="23">
        <v>1770</v>
      </c>
      <c r="M223" s="23">
        <v>22.349</v>
      </c>
      <c r="N223" t="s">
        <v>359</v>
      </c>
      <c r="O223" t="s">
        <v>360</v>
      </c>
      <c r="P223" t="s">
        <v>366</v>
      </c>
      <c r="Q223" t="s">
        <v>363</v>
      </c>
    </row>
    <row r="224" spans="1:17">
      <c r="A224" s="45" t="s">
        <v>4</v>
      </c>
      <c r="B224" s="51" t="s">
        <v>166</v>
      </c>
      <c r="C224" s="3"/>
      <c r="D224" s="3"/>
      <c r="J224" t="s">
        <v>388</v>
      </c>
      <c r="K224" t="s">
        <v>387</v>
      </c>
      <c r="L224" s="23">
        <v>1770</v>
      </c>
      <c r="M224" s="23">
        <v>22.349</v>
      </c>
      <c r="N224" t="s">
        <v>359</v>
      </c>
      <c r="O224" t="s">
        <v>360</v>
      </c>
      <c r="P224" t="s">
        <v>366</v>
      </c>
      <c r="Q224" t="s">
        <v>363</v>
      </c>
    </row>
    <row r="225" spans="1:17">
      <c r="A225" s="45" t="s">
        <v>4</v>
      </c>
      <c r="B225" s="51" t="s">
        <v>80</v>
      </c>
      <c r="C225" s="3"/>
      <c r="D225" s="3"/>
      <c r="J225" t="s">
        <v>388</v>
      </c>
      <c r="K225" t="s">
        <v>387</v>
      </c>
      <c r="L225" s="23">
        <v>1770</v>
      </c>
      <c r="M225" s="23">
        <v>22.349</v>
      </c>
      <c r="N225" t="s">
        <v>359</v>
      </c>
      <c r="O225" t="s">
        <v>360</v>
      </c>
      <c r="P225" t="s">
        <v>366</v>
      </c>
      <c r="Q225" t="s">
        <v>363</v>
      </c>
    </row>
    <row r="226" spans="1:17" s="5" customFormat="1">
      <c r="A226" s="45" t="s">
        <v>4</v>
      </c>
      <c r="B226" s="51" t="s">
        <v>167</v>
      </c>
      <c r="C226" s="3"/>
      <c r="D226" s="3"/>
      <c r="E226" s="15"/>
      <c r="F226"/>
      <c r="G226" s="18"/>
      <c r="H226"/>
      <c r="I226"/>
      <c r="J226" t="s">
        <v>388</v>
      </c>
      <c r="K226" t="s">
        <v>387</v>
      </c>
      <c r="L226" s="23">
        <v>1770</v>
      </c>
      <c r="M226" s="23">
        <v>22.349</v>
      </c>
      <c r="N226" t="s">
        <v>359</v>
      </c>
      <c r="O226" t="s">
        <v>360</v>
      </c>
      <c r="P226" t="s">
        <v>366</v>
      </c>
      <c r="Q226" t="s">
        <v>363</v>
      </c>
    </row>
    <row r="227" spans="1:17">
      <c r="A227" s="45" t="s">
        <v>4</v>
      </c>
      <c r="B227" s="51" t="s">
        <v>82</v>
      </c>
      <c r="C227" s="3"/>
      <c r="D227" s="3"/>
      <c r="J227" t="s">
        <v>388</v>
      </c>
      <c r="K227" t="s">
        <v>387</v>
      </c>
      <c r="L227" s="23">
        <v>1770</v>
      </c>
      <c r="M227" s="23">
        <v>22.349</v>
      </c>
      <c r="N227" t="s">
        <v>359</v>
      </c>
      <c r="O227" t="s">
        <v>360</v>
      </c>
      <c r="P227" t="s">
        <v>366</v>
      </c>
      <c r="Q227" t="s">
        <v>363</v>
      </c>
    </row>
    <row r="228" spans="1:17">
      <c r="A228" s="45" t="s">
        <v>4</v>
      </c>
      <c r="B228" s="51" t="s">
        <v>168</v>
      </c>
      <c r="C228" s="3"/>
      <c r="D228" s="3"/>
      <c r="J228" t="s">
        <v>388</v>
      </c>
      <c r="K228" t="s">
        <v>387</v>
      </c>
      <c r="L228" s="23">
        <v>1770</v>
      </c>
      <c r="M228" s="23">
        <v>22.349</v>
      </c>
      <c r="N228" t="s">
        <v>359</v>
      </c>
      <c r="O228" t="s">
        <v>360</v>
      </c>
      <c r="P228" t="s">
        <v>366</v>
      </c>
      <c r="Q228" t="s">
        <v>363</v>
      </c>
    </row>
    <row r="229" spans="1:17">
      <c r="A229" s="45" t="s">
        <v>4</v>
      </c>
      <c r="B229" s="51" t="s">
        <v>83</v>
      </c>
      <c r="C229" s="3"/>
      <c r="D229" s="3"/>
      <c r="J229" t="s">
        <v>388</v>
      </c>
      <c r="K229" t="s">
        <v>387</v>
      </c>
      <c r="L229" s="23">
        <v>1770</v>
      </c>
      <c r="M229" s="23">
        <v>22.349</v>
      </c>
      <c r="N229" t="s">
        <v>359</v>
      </c>
      <c r="O229" t="s">
        <v>360</v>
      </c>
      <c r="P229" t="s">
        <v>366</v>
      </c>
      <c r="Q229" t="s">
        <v>363</v>
      </c>
    </row>
    <row r="230" spans="1:17">
      <c r="A230" s="45" t="s">
        <v>4</v>
      </c>
      <c r="B230" s="51" t="s">
        <v>169</v>
      </c>
      <c r="C230" s="3">
        <v>2</v>
      </c>
      <c r="D230" s="3">
        <v>250</v>
      </c>
      <c r="E230" s="15">
        <f>C230/250</f>
        <v>8.0000000000000002E-3</v>
      </c>
      <c r="F230" s="15" t="s">
        <v>350</v>
      </c>
      <c r="G230" s="18" t="s">
        <v>350</v>
      </c>
      <c r="H230" s="4" t="s">
        <v>457</v>
      </c>
      <c r="I230" s="4" t="s">
        <v>458</v>
      </c>
      <c r="J230" t="s">
        <v>388</v>
      </c>
      <c r="K230" t="s">
        <v>387</v>
      </c>
      <c r="L230" s="23">
        <v>1770</v>
      </c>
      <c r="M230" s="23">
        <v>22.349</v>
      </c>
      <c r="N230" t="s">
        <v>359</v>
      </c>
      <c r="O230" t="s">
        <v>360</v>
      </c>
      <c r="P230" t="s">
        <v>366</v>
      </c>
      <c r="Q230" t="s">
        <v>363</v>
      </c>
    </row>
    <row r="231" spans="1:17">
      <c r="A231" s="45" t="s">
        <v>4</v>
      </c>
      <c r="B231" s="51" t="s">
        <v>29</v>
      </c>
      <c r="C231" s="3">
        <v>5</v>
      </c>
      <c r="D231" s="3">
        <v>70</v>
      </c>
      <c r="E231" s="15">
        <f>C231/70</f>
        <v>7.1428571428571425E-2</v>
      </c>
      <c r="F231" s="19" t="s">
        <v>350</v>
      </c>
      <c r="G231" s="18" t="s">
        <v>350</v>
      </c>
      <c r="H231" t="s">
        <v>461</v>
      </c>
      <c r="I231" t="s">
        <v>462</v>
      </c>
      <c r="J231" t="s">
        <v>388</v>
      </c>
      <c r="K231" t="s">
        <v>387</v>
      </c>
      <c r="L231" s="23">
        <v>1770</v>
      </c>
      <c r="M231" s="23">
        <v>22.349</v>
      </c>
      <c r="N231" t="s">
        <v>359</v>
      </c>
      <c r="O231" t="s">
        <v>360</v>
      </c>
      <c r="P231" t="s">
        <v>366</v>
      </c>
      <c r="Q231" t="s">
        <v>363</v>
      </c>
    </row>
    <row r="232" spans="1:17">
      <c r="A232" s="45" t="s">
        <v>4</v>
      </c>
      <c r="B232" s="51" t="s">
        <v>170</v>
      </c>
      <c r="C232" s="3"/>
      <c r="D232" s="3"/>
      <c r="J232" t="s">
        <v>388</v>
      </c>
      <c r="K232" t="s">
        <v>387</v>
      </c>
      <c r="L232" s="23">
        <v>1770</v>
      </c>
      <c r="M232" s="23">
        <v>22.349</v>
      </c>
      <c r="N232" t="s">
        <v>359</v>
      </c>
      <c r="O232" t="s">
        <v>360</v>
      </c>
      <c r="P232" t="s">
        <v>366</v>
      </c>
      <c r="Q232" t="s">
        <v>363</v>
      </c>
    </row>
    <row r="233" spans="1:17">
      <c r="A233" s="45" t="s">
        <v>4</v>
      </c>
      <c r="B233" s="51" t="s">
        <v>171</v>
      </c>
      <c r="C233" s="3"/>
      <c r="D233" s="3"/>
      <c r="J233" t="s">
        <v>388</v>
      </c>
      <c r="K233" t="s">
        <v>387</v>
      </c>
      <c r="L233" s="23">
        <v>1770</v>
      </c>
      <c r="M233" s="23">
        <v>22.349</v>
      </c>
      <c r="N233" t="s">
        <v>359</v>
      </c>
      <c r="O233" t="s">
        <v>360</v>
      </c>
      <c r="P233" t="s">
        <v>366</v>
      </c>
      <c r="Q233" t="s">
        <v>363</v>
      </c>
    </row>
    <row r="234" spans="1:17">
      <c r="A234" s="45" t="s">
        <v>4</v>
      </c>
      <c r="B234" s="51" t="s">
        <v>172</v>
      </c>
      <c r="C234" s="3"/>
      <c r="D234" s="3"/>
      <c r="J234" t="s">
        <v>388</v>
      </c>
      <c r="K234" t="s">
        <v>387</v>
      </c>
      <c r="L234" s="23">
        <v>1770</v>
      </c>
      <c r="M234" s="23">
        <v>22.349</v>
      </c>
      <c r="N234" t="s">
        <v>359</v>
      </c>
      <c r="O234" t="s">
        <v>360</v>
      </c>
      <c r="P234" t="s">
        <v>366</v>
      </c>
      <c r="Q234" t="s">
        <v>363</v>
      </c>
    </row>
    <row r="235" spans="1:17">
      <c r="A235" s="45" t="s">
        <v>4</v>
      </c>
      <c r="B235" s="51" t="s">
        <v>173</v>
      </c>
      <c r="C235" s="3"/>
      <c r="D235" s="3"/>
      <c r="J235" t="s">
        <v>388</v>
      </c>
      <c r="K235" t="s">
        <v>387</v>
      </c>
      <c r="L235" s="23">
        <v>1770</v>
      </c>
      <c r="M235" s="23">
        <v>22.349</v>
      </c>
      <c r="N235" t="s">
        <v>359</v>
      </c>
      <c r="O235" t="s">
        <v>360</v>
      </c>
      <c r="P235" t="s">
        <v>366</v>
      </c>
      <c r="Q235" t="s">
        <v>363</v>
      </c>
    </row>
    <row r="236" spans="1:17">
      <c r="A236" s="45" t="s">
        <v>4</v>
      </c>
      <c r="B236" s="51" t="s">
        <v>174</v>
      </c>
      <c r="C236" s="3"/>
      <c r="D236" s="3"/>
      <c r="J236" t="s">
        <v>388</v>
      </c>
      <c r="K236" t="s">
        <v>387</v>
      </c>
      <c r="L236" s="23">
        <v>1770</v>
      </c>
      <c r="M236" s="23">
        <v>22.349</v>
      </c>
      <c r="N236" t="s">
        <v>359</v>
      </c>
      <c r="O236" t="s">
        <v>360</v>
      </c>
      <c r="P236" t="s">
        <v>366</v>
      </c>
      <c r="Q236" t="s">
        <v>363</v>
      </c>
    </row>
    <row r="237" spans="1:17">
      <c r="A237" s="45" t="s">
        <v>4</v>
      </c>
      <c r="B237" s="51" t="s">
        <v>142</v>
      </c>
      <c r="C237" s="3"/>
      <c r="D237" s="3"/>
      <c r="G237"/>
      <c r="J237" t="s">
        <v>388</v>
      </c>
      <c r="K237" t="s">
        <v>387</v>
      </c>
      <c r="L237" s="23">
        <v>1770</v>
      </c>
      <c r="M237" s="23">
        <v>22.349</v>
      </c>
      <c r="N237" t="s">
        <v>359</v>
      </c>
      <c r="O237" t="s">
        <v>360</v>
      </c>
      <c r="P237" t="s">
        <v>366</v>
      </c>
      <c r="Q237" t="s">
        <v>363</v>
      </c>
    </row>
    <row r="238" spans="1:17">
      <c r="A238" s="45" t="s">
        <v>4</v>
      </c>
      <c r="B238" s="51" t="s">
        <v>175</v>
      </c>
      <c r="C238" s="3"/>
      <c r="D238" s="3"/>
      <c r="J238" t="s">
        <v>388</v>
      </c>
      <c r="K238" t="s">
        <v>387</v>
      </c>
      <c r="L238" s="23">
        <v>1770</v>
      </c>
      <c r="M238" s="23">
        <v>22.349</v>
      </c>
      <c r="N238" t="s">
        <v>359</v>
      </c>
      <c r="O238" t="s">
        <v>360</v>
      </c>
      <c r="P238" t="s">
        <v>366</v>
      </c>
      <c r="Q238" t="s">
        <v>363</v>
      </c>
    </row>
    <row r="239" spans="1:17">
      <c r="A239" s="45" t="s">
        <v>4</v>
      </c>
      <c r="B239" s="51" t="s">
        <v>6</v>
      </c>
      <c r="C239" s="3">
        <v>1</v>
      </c>
      <c r="D239" s="3" t="s">
        <v>350</v>
      </c>
      <c r="E239" s="15" t="s">
        <v>350</v>
      </c>
      <c r="F239" s="15" t="s">
        <v>350</v>
      </c>
      <c r="G239" s="15" t="s">
        <v>350</v>
      </c>
      <c r="H239" s="4" t="s">
        <v>1</v>
      </c>
      <c r="I239" t="s">
        <v>2</v>
      </c>
      <c r="J239" t="s">
        <v>388</v>
      </c>
      <c r="K239" t="s">
        <v>387</v>
      </c>
      <c r="L239" s="23">
        <v>1770</v>
      </c>
      <c r="M239" s="23">
        <v>22.349</v>
      </c>
      <c r="N239" t="s">
        <v>359</v>
      </c>
      <c r="O239" t="s">
        <v>360</v>
      </c>
      <c r="P239" t="s">
        <v>366</v>
      </c>
      <c r="Q239" t="s">
        <v>363</v>
      </c>
    </row>
    <row r="240" spans="1:17">
      <c r="A240" s="45" t="s">
        <v>4</v>
      </c>
      <c r="B240" s="51" t="s">
        <v>176</v>
      </c>
      <c r="C240" s="3"/>
      <c r="D240" s="3"/>
      <c r="J240" t="s">
        <v>388</v>
      </c>
      <c r="K240" t="s">
        <v>387</v>
      </c>
      <c r="L240" s="23">
        <v>1770</v>
      </c>
      <c r="M240" s="23">
        <v>22.349</v>
      </c>
      <c r="N240" t="s">
        <v>359</v>
      </c>
      <c r="O240" t="s">
        <v>360</v>
      </c>
      <c r="P240" t="s">
        <v>366</v>
      </c>
      <c r="Q240" t="s">
        <v>363</v>
      </c>
    </row>
    <row r="241" spans="1:17">
      <c r="A241" s="45" t="s">
        <v>4</v>
      </c>
      <c r="B241" s="51" t="s">
        <v>177</v>
      </c>
      <c r="C241" s="3"/>
      <c r="D241" s="3"/>
      <c r="J241" t="s">
        <v>388</v>
      </c>
      <c r="K241" t="s">
        <v>387</v>
      </c>
      <c r="L241" s="23">
        <v>1770</v>
      </c>
      <c r="M241" s="23">
        <v>22.349</v>
      </c>
      <c r="N241" t="s">
        <v>359</v>
      </c>
      <c r="O241" t="s">
        <v>360</v>
      </c>
      <c r="P241" t="s">
        <v>366</v>
      </c>
      <c r="Q241" t="s">
        <v>363</v>
      </c>
    </row>
    <row r="242" spans="1:17">
      <c r="A242" s="45" t="s">
        <v>4</v>
      </c>
      <c r="B242" s="59" t="s">
        <v>178</v>
      </c>
      <c r="C242" s="3"/>
      <c r="D242" s="3"/>
      <c r="J242" t="s">
        <v>388</v>
      </c>
      <c r="K242" t="s">
        <v>387</v>
      </c>
      <c r="L242" s="23">
        <v>1770</v>
      </c>
      <c r="M242" s="23">
        <v>22.349</v>
      </c>
      <c r="N242" t="s">
        <v>359</v>
      </c>
      <c r="O242" t="s">
        <v>360</v>
      </c>
      <c r="P242" t="s">
        <v>366</v>
      </c>
      <c r="Q242" t="s">
        <v>363</v>
      </c>
    </row>
    <row r="243" spans="1:17">
      <c r="A243" s="45" t="s">
        <v>4</v>
      </c>
      <c r="B243" s="57" t="s">
        <v>179</v>
      </c>
      <c r="C243" s="3"/>
      <c r="D243" s="3"/>
      <c r="J243" t="s">
        <v>388</v>
      </c>
      <c r="K243" t="s">
        <v>387</v>
      </c>
      <c r="L243" s="23">
        <v>1770</v>
      </c>
      <c r="M243" s="23">
        <v>22.349</v>
      </c>
      <c r="N243" t="s">
        <v>359</v>
      </c>
      <c r="O243" t="s">
        <v>360</v>
      </c>
      <c r="P243" t="s">
        <v>366</v>
      </c>
      <c r="Q243" t="s">
        <v>363</v>
      </c>
    </row>
    <row r="244" spans="1:17">
      <c r="A244" s="45" t="s">
        <v>4</v>
      </c>
      <c r="B244" s="57" t="s">
        <v>117</v>
      </c>
      <c r="C244" s="3"/>
      <c r="D244" s="3"/>
      <c r="J244" t="s">
        <v>388</v>
      </c>
      <c r="K244" t="s">
        <v>387</v>
      </c>
      <c r="L244" s="23">
        <v>1770</v>
      </c>
      <c r="M244" s="23">
        <v>22.349</v>
      </c>
      <c r="N244" t="s">
        <v>359</v>
      </c>
      <c r="O244" t="s">
        <v>360</v>
      </c>
      <c r="P244" t="s">
        <v>366</v>
      </c>
      <c r="Q244" t="s">
        <v>363</v>
      </c>
    </row>
    <row r="245" spans="1:17">
      <c r="A245" s="45" t="s">
        <v>4</v>
      </c>
      <c r="B245" s="57" t="s">
        <v>7</v>
      </c>
      <c r="C245" s="3">
        <v>1</v>
      </c>
      <c r="D245" s="3" t="s">
        <v>350</v>
      </c>
      <c r="E245" s="15" t="s">
        <v>350</v>
      </c>
      <c r="F245" s="15" t="s">
        <v>350</v>
      </c>
      <c r="G245" s="15" t="s">
        <v>350</v>
      </c>
      <c r="H245" s="4" t="s">
        <v>1</v>
      </c>
      <c r="I245" t="s">
        <v>2</v>
      </c>
      <c r="J245" t="s">
        <v>388</v>
      </c>
      <c r="K245" t="s">
        <v>387</v>
      </c>
      <c r="L245" s="23">
        <v>1770</v>
      </c>
      <c r="M245" s="23">
        <v>22.349</v>
      </c>
      <c r="N245" t="s">
        <v>359</v>
      </c>
      <c r="O245" t="s">
        <v>360</v>
      </c>
      <c r="P245" t="s">
        <v>366</v>
      </c>
      <c r="Q245" t="s">
        <v>363</v>
      </c>
    </row>
    <row r="246" spans="1:17">
      <c r="A246" s="45" t="s">
        <v>4</v>
      </c>
      <c r="B246" s="57" t="s">
        <v>180</v>
      </c>
      <c r="C246" s="3"/>
      <c r="D246" s="3"/>
      <c r="J246" t="s">
        <v>388</v>
      </c>
      <c r="K246" t="s">
        <v>387</v>
      </c>
      <c r="L246" s="23">
        <v>1770</v>
      </c>
      <c r="M246" s="23">
        <v>22.349</v>
      </c>
      <c r="N246" t="s">
        <v>359</v>
      </c>
      <c r="O246" t="s">
        <v>360</v>
      </c>
      <c r="P246" t="s">
        <v>366</v>
      </c>
      <c r="Q246" t="s">
        <v>363</v>
      </c>
    </row>
    <row r="247" spans="1:17">
      <c r="A247" s="45" t="s">
        <v>358</v>
      </c>
      <c r="B247" s="55" t="s">
        <v>58</v>
      </c>
      <c r="C247"/>
      <c r="D247"/>
      <c r="J247" t="s">
        <v>373</v>
      </c>
      <c r="K247" t="s">
        <v>383</v>
      </c>
      <c r="L247" s="23">
        <v>200</v>
      </c>
      <c r="M247" s="23">
        <v>23.614285710000001</v>
      </c>
      <c r="N247" t="s">
        <v>359</v>
      </c>
      <c r="O247" t="s">
        <v>360</v>
      </c>
      <c r="P247" t="s">
        <v>367</v>
      </c>
      <c r="Q247" t="s">
        <v>363</v>
      </c>
    </row>
    <row r="248" spans="1:17">
      <c r="A248" s="45" t="s">
        <v>358</v>
      </c>
      <c r="B248" s="55" t="s">
        <v>62</v>
      </c>
      <c r="C248"/>
      <c r="D248"/>
      <c r="J248" t="s">
        <v>373</v>
      </c>
      <c r="K248" t="s">
        <v>383</v>
      </c>
      <c r="L248" s="23">
        <v>200</v>
      </c>
      <c r="M248" s="23">
        <v>23.614285710000001</v>
      </c>
      <c r="N248" t="s">
        <v>359</v>
      </c>
      <c r="O248" t="s">
        <v>360</v>
      </c>
      <c r="P248" t="s">
        <v>367</v>
      </c>
      <c r="Q248" t="s">
        <v>363</v>
      </c>
    </row>
    <row r="249" spans="1:17">
      <c r="A249" s="45" t="s">
        <v>358</v>
      </c>
      <c r="B249" s="55" t="s">
        <v>19</v>
      </c>
      <c r="C249"/>
      <c r="D249"/>
      <c r="J249" t="s">
        <v>373</v>
      </c>
      <c r="K249" t="s">
        <v>383</v>
      </c>
      <c r="L249" s="23">
        <v>200</v>
      </c>
      <c r="M249" s="23">
        <v>23.614285710000001</v>
      </c>
      <c r="N249" t="s">
        <v>359</v>
      </c>
      <c r="O249" t="s">
        <v>360</v>
      </c>
      <c r="P249" t="s">
        <v>367</v>
      </c>
      <c r="Q249" t="s">
        <v>363</v>
      </c>
    </row>
    <row r="250" spans="1:17">
      <c r="A250" s="45" t="s">
        <v>358</v>
      </c>
      <c r="B250" s="55" t="s">
        <v>65</v>
      </c>
      <c r="C250"/>
      <c r="D250"/>
      <c r="J250" t="s">
        <v>373</v>
      </c>
      <c r="K250" t="s">
        <v>383</v>
      </c>
      <c r="L250" s="23">
        <v>200</v>
      </c>
      <c r="M250" s="23">
        <v>23.614285710000001</v>
      </c>
      <c r="N250" t="s">
        <v>359</v>
      </c>
      <c r="O250" t="s">
        <v>360</v>
      </c>
      <c r="P250" t="s">
        <v>367</v>
      </c>
      <c r="Q250" t="s">
        <v>363</v>
      </c>
    </row>
    <row r="251" spans="1:17">
      <c r="A251" s="45" t="s">
        <v>358</v>
      </c>
      <c r="B251" s="55" t="s">
        <v>181</v>
      </c>
      <c r="C251"/>
      <c r="D251"/>
      <c r="J251" t="s">
        <v>373</v>
      </c>
      <c r="K251" t="s">
        <v>383</v>
      </c>
      <c r="L251" s="23">
        <v>200</v>
      </c>
      <c r="M251" s="23">
        <v>23.614285710000001</v>
      </c>
      <c r="N251" t="s">
        <v>359</v>
      </c>
      <c r="O251" t="s">
        <v>360</v>
      </c>
      <c r="P251" t="s">
        <v>367</v>
      </c>
      <c r="Q251" t="s">
        <v>363</v>
      </c>
    </row>
    <row r="252" spans="1:17">
      <c r="A252" s="49" t="s">
        <v>358</v>
      </c>
      <c r="B252" s="110" t="s">
        <v>182</v>
      </c>
      <c r="C252" s="12" t="s">
        <v>350</v>
      </c>
      <c r="D252" s="12" t="s">
        <v>350</v>
      </c>
      <c r="E252" s="12">
        <v>0.04</v>
      </c>
      <c r="F252" s="12" t="s">
        <v>350</v>
      </c>
      <c r="G252" s="21">
        <v>6.5</v>
      </c>
      <c r="H252" s="12" t="s">
        <v>541</v>
      </c>
      <c r="I252" s="12" t="s">
        <v>2</v>
      </c>
      <c r="J252" s="12" t="s">
        <v>373</v>
      </c>
      <c r="K252" s="12" t="s">
        <v>383</v>
      </c>
      <c r="L252" s="31">
        <v>200</v>
      </c>
      <c r="M252" s="31">
        <v>23.614285710000001</v>
      </c>
      <c r="N252" s="12" t="s">
        <v>359</v>
      </c>
      <c r="O252" s="12" t="s">
        <v>360</v>
      </c>
      <c r="P252" s="12" t="s">
        <v>367</v>
      </c>
      <c r="Q252" s="12" t="s">
        <v>363</v>
      </c>
    </row>
    <row r="253" spans="1:17">
      <c r="A253" s="45" t="s">
        <v>358</v>
      </c>
      <c r="B253" s="55" t="s">
        <v>3</v>
      </c>
      <c r="C253">
        <v>9</v>
      </c>
      <c r="D253">
        <v>324</v>
      </c>
      <c r="E253" s="15">
        <f>C253/324</f>
        <v>2.7777777777777776E-2</v>
      </c>
      <c r="F253">
        <v>21</v>
      </c>
      <c r="G253" s="18">
        <f>F253/C253</f>
        <v>2.3333333333333335</v>
      </c>
      <c r="H253" t="s">
        <v>347</v>
      </c>
      <c r="I253" t="s">
        <v>349</v>
      </c>
      <c r="J253" t="s">
        <v>373</v>
      </c>
      <c r="K253" t="s">
        <v>383</v>
      </c>
      <c r="L253" s="23">
        <v>200</v>
      </c>
      <c r="M253" s="23">
        <v>23.614285710000001</v>
      </c>
      <c r="N253" t="s">
        <v>359</v>
      </c>
      <c r="O253" t="s">
        <v>360</v>
      </c>
      <c r="P253" t="s">
        <v>367</v>
      </c>
      <c r="Q253" t="s">
        <v>363</v>
      </c>
    </row>
    <row r="254" spans="1:17">
      <c r="A254" s="45" t="s">
        <v>358</v>
      </c>
      <c r="B254" s="55" t="s">
        <v>3</v>
      </c>
      <c r="C254">
        <v>6</v>
      </c>
      <c r="D254">
        <v>324</v>
      </c>
      <c r="E254" s="15">
        <f>C254/324</f>
        <v>1.8518518518518517E-2</v>
      </c>
      <c r="F254">
        <v>28</v>
      </c>
      <c r="G254" s="18">
        <f>F254/C254</f>
        <v>4.666666666666667</v>
      </c>
      <c r="H254" s="4" t="s">
        <v>347</v>
      </c>
      <c r="I254" s="4" t="s">
        <v>351</v>
      </c>
      <c r="J254" t="s">
        <v>373</v>
      </c>
      <c r="K254" t="s">
        <v>383</v>
      </c>
      <c r="L254" s="23">
        <v>200</v>
      </c>
      <c r="M254" s="23">
        <v>23.614285710000001</v>
      </c>
      <c r="N254" t="s">
        <v>359</v>
      </c>
      <c r="O254" t="s">
        <v>360</v>
      </c>
      <c r="P254" t="s">
        <v>367</v>
      </c>
      <c r="Q254" t="s">
        <v>363</v>
      </c>
    </row>
    <row r="255" spans="1:17">
      <c r="A255" s="45" t="s">
        <v>358</v>
      </c>
      <c r="B255" s="55" t="s">
        <v>3</v>
      </c>
      <c r="C255">
        <v>3</v>
      </c>
      <c r="D255">
        <v>190</v>
      </c>
      <c r="E255" s="15">
        <f>C255/190</f>
        <v>1.5789473684210527E-2</v>
      </c>
      <c r="F255">
        <v>7</v>
      </c>
      <c r="G255" s="18">
        <f>F255/C255</f>
        <v>2.3333333333333335</v>
      </c>
      <c r="H255" t="s">
        <v>533</v>
      </c>
      <c r="I255" s="4" t="s">
        <v>349</v>
      </c>
      <c r="J255" t="s">
        <v>373</v>
      </c>
      <c r="K255" t="s">
        <v>383</v>
      </c>
      <c r="L255" s="23">
        <v>200</v>
      </c>
      <c r="M255" s="23">
        <v>23.614285710000001</v>
      </c>
      <c r="N255" t="s">
        <v>359</v>
      </c>
      <c r="O255" t="s">
        <v>360</v>
      </c>
      <c r="P255" t="s">
        <v>367</v>
      </c>
      <c r="Q255" t="s">
        <v>363</v>
      </c>
    </row>
    <row r="256" spans="1:17">
      <c r="A256" s="45" t="s">
        <v>358</v>
      </c>
      <c r="B256" s="55" t="s">
        <v>3</v>
      </c>
      <c r="C256">
        <v>8</v>
      </c>
      <c r="D256">
        <v>190</v>
      </c>
      <c r="E256" s="15">
        <f>C256/190</f>
        <v>4.2105263157894736E-2</v>
      </c>
      <c r="F256">
        <v>30</v>
      </c>
      <c r="G256" s="18">
        <f>F256/C256</f>
        <v>3.75</v>
      </c>
      <c r="H256" t="s">
        <v>533</v>
      </c>
      <c r="I256" t="s">
        <v>348</v>
      </c>
      <c r="J256" t="s">
        <v>373</v>
      </c>
      <c r="K256" t="s">
        <v>383</v>
      </c>
      <c r="L256" s="23">
        <v>200</v>
      </c>
      <c r="M256" s="23">
        <v>23.614285710000001</v>
      </c>
      <c r="N256" t="s">
        <v>359</v>
      </c>
      <c r="O256" t="s">
        <v>360</v>
      </c>
      <c r="P256" t="s">
        <v>367</v>
      </c>
      <c r="Q256" t="s">
        <v>363</v>
      </c>
    </row>
    <row r="257" spans="1:17">
      <c r="A257" s="45" t="s">
        <v>358</v>
      </c>
      <c r="B257" s="55" t="s">
        <v>3</v>
      </c>
      <c r="C257" t="s">
        <v>350</v>
      </c>
      <c r="D257" t="s">
        <v>350</v>
      </c>
      <c r="E257" s="15">
        <f>0.42/10</f>
        <v>4.1999999999999996E-2</v>
      </c>
      <c r="F257" s="19" t="s">
        <v>350</v>
      </c>
      <c r="G257" s="18">
        <v>5.54</v>
      </c>
      <c r="H257" t="s">
        <v>566</v>
      </c>
      <c r="I257" t="s">
        <v>350</v>
      </c>
      <c r="J257" t="s">
        <v>373</v>
      </c>
      <c r="K257" t="s">
        <v>383</v>
      </c>
      <c r="L257" s="23">
        <v>200</v>
      </c>
      <c r="M257" s="23">
        <v>23.614285710000001</v>
      </c>
      <c r="N257" t="s">
        <v>359</v>
      </c>
      <c r="O257" t="s">
        <v>360</v>
      </c>
      <c r="P257" t="s">
        <v>367</v>
      </c>
      <c r="Q257" t="s">
        <v>363</v>
      </c>
    </row>
    <row r="258" spans="1:17">
      <c r="A258" s="45" t="s">
        <v>358</v>
      </c>
      <c r="B258" s="55" t="s">
        <v>3</v>
      </c>
      <c r="C258">
        <v>3</v>
      </c>
      <c r="D258">
        <v>330</v>
      </c>
      <c r="E258" s="15">
        <f>C258/330</f>
        <v>9.0909090909090905E-3</v>
      </c>
      <c r="F258" s="19" t="s">
        <v>350</v>
      </c>
      <c r="G258" s="18">
        <v>2</v>
      </c>
      <c r="H258" t="s">
        <v>33</v>
      </c>
      <c r="I258" t="s">
        <v>21</v>
      </c>
      <c r="J258" t="s">
        <v>373</v>
      </c>
      <c r="K258" t="s">
        <v>383</v>
      </c>
      <c r="L258" s="23">
        <v>200</v>
      </c>
      <c r="M258" s="23">
        <v>23.614285710000001</v>
      </c>
      <c r="N258" t="s">
        <v>359</v>
      </c>
      <c r="O258" t="s">
        <v>360</v>
      </c>
      <c r="P258" t="s">
        <v>367</v>
      </c>
      <c r="Q258" t="s">
        <v>363</v>
      </c>
    </row>
    <row r="259" spans="1:17">
      <c r="A259" s="45" t="s">
        <v>358</v>
      </c>
      <c r="B259" s="55" t="s">
        <v>3</v>
      </c>
      <c r="C259">
        <v>3</v>
      </c>
      <c r="D259">
        <v>750</v>
      </c>
      <c r="E259" s="15">
        <f>C259/750</f>
        <v>4.0000000000000001E-3</v>
      </c>
      <c r="F259" s="19" t="s">
        <v>350</v>
      </c>
      <c r="G259" s="18" t="s">
        <v>350</v>
      </c>
      <c r="H259" t="s">
        <v>33</v>
      </c>
      <c r="I259" t="s">
        <v>21</v>
      </c>
      <c r="J259" t="s">
        <v>373</v>
      </c>
      <c r="K259" t="s">
        <v>383</v>
      </c>
      <c r="L259" s="23">
        <v>200</v>
      </c>
      <c r="M259" s="23">
        <v>23.614285710000001</v>
      </c>
      <c r="N259" t="s">
        <v>359</v>
      </c>
      <c r="O259" t="s">
        <v>360</v>
      </c>
      <c r="P259" t="s">
        <v>367</v>
      </c>
      <c r="Q259" t="s">
        <v>363</v>
      </c>
    </row>
    <row r="260" spans="1:17">
      <c r="A260" s="45" t="s">
        <v>358</v>
      </c>
      <c r="B260" s="55" t="s">
        <v>3</v>
      </c>
      <c r="C260">
        <v>5</v>
      </c>
      <c r="D260">
        <v>276</v>
      </c>
      <c r="E260" s="15">
        <f>0.161/10</f>
        <v>1.61E-2</v>
      </c>
      <c r="F260">
        <v>49</v>
      </c>
      <c r="G260" s="18">
        <v>8.8000000000000007</v>
      </c>
      <c r="H260" t="s">
        <v>49</v>
      </c>
      <c r="I260" t="s">
        <v>50</v>
      </c>
      <c r="J260" t="s">
        <v>373</v>
      </c>
      <c r="K260" t="s">
        <v>383</v>
      </c>
      <c r="L260" s="23">
        <v>200</v>
      </c>
      <c r="M260" s="23">
        <v>23.614285710000001</v>
      </c>
      <c r="N260" t="s">
        <v>359</v>
      </c>
      <c r="O260" t="s">
        <v>360</v>
      </c>
      <c r="P260" t="s">
        <v>367</v>
      </c>
      <c r="Q260" t="s">
        <v>363</v>
      </c>
    </row>
    <row r="261" spans="1:17">
      <c r="A261" s="45" t="s">
        <v>358</v>
      </c>
      <c r="B261" s="55" t="s">
        <v>70</v>
      </c>
      <c r="C261"/>
      <c r="D261"/>
      <c r="J261" t="s">
        <v>373</v>
      </c>
      <c r="K261" t="s">
        <v>383</v>
      </c>
      <c r="L261" s="23">
        <v>200</v>
      </c>
      <c r="M261" s="23">
        <v>23.614285710000001</v>
      </c>
      <c r="N261" t="s">
        <v>359</v>
      </c>
      <c r="O261" t="s">
        <v>360</v>
      </c>
      <c r="P261" t="s">
        <v>367</v>
      </c>
      <c r="Q261" t="s">
        <v>363</v>
      </c>
    </row>
    <row r="262" spans="1:17">
      <c r="A262" s="45" t="s">
        <v>358</v>
      </c>
      <c r="B262" s="55" t="s">
        <v>183</v>
      </c>
      <c r="C262"/>
      <c r="D262"/>
      <c r="J262" t="s">
        <v>373</v>
      </c>
      <c r="K262" t="s">
        <v>383</v>
      </c>
      <c r="L262" s="23">
        <v>200</v>
      </c>
      <c r="M262" s="23">
        <v>23.614285710000001</v>
      </c>
      <c r="N262" t="s">
        <v>359</v>
      </c>
      <c r="O262" t="s">
        <v>360</v>
      </c>
      <c r="P262" t="s">
        <v>367</v>
      </c>
      <c r="Q262" t="s">
        <v>363</v>
      </c>
    </row>
    <row r="263" spans="1:17">
      <c r="A263" s="45" t="s">
        <v>358</v>
      </c>
      <c r="B263" s="55" t="s">
        <v>131</v>
      </c>
      <c r="C263"/>
      <c r="D263"/>
      <c r="J263" t="s">
        <v>373</v>
      </c>
      <c r="K263" t="s">
        <v>383</v>
      </c>
      <c r="L263" s="23">
        <v>200</v>
      </c>
      <c r="M263" s="23">
        <v>23.614285710000001</v>
      </c>
      <c r="N263" t="s">
        <v>359</v>
      </c>
      <c r="O263" t="s">
        <v>360</v>
      </c>
      <c r="P263" t="s">
        <v>367</v>
      </c>
      <c r="Q263" t="s">
        <v>363</v>
      </c>
    </row>
    <row r="264" spans="1:17">
      <c r="A264" s="45" t="s">
        <v>358</v>
      </c>
      <c r="B264" s="55" t="s">
        <v>184</v>
      </c>
      <c r="C264"/>
      <c r="D264"/>
      <c r="J264" t="s">
        <v>373</v>
      </c>
      <c r="K264" t="s">
        <v>383</v>
      </c>
      <c r="L264" s="23">
        <v>200</v>
      </c>
      <c r="M264" s="23">
        <v>23.614285710000001</v>
      </c>
      <c r="N264" t="s">
        <v>359</v>
      </c>
      <c r="O264" t="s">
        <v>360</v>
      </c>
      <c r="P264" t="s">
        <v>367</v>
      </c>
      <c r="Q264" t="s">
        <v>363</v>
      </c>
    </row>
    <row r="265" spans="1:17">
      <c r="A265" s="45" t="s">
        <v>358</v>
      </c>
      <c r="B265" s="55" t="s">
        <v>105</v>
      </c>
      <c r="C265"/>
      <c r="D265"/>
      <c r="J265" t="s">
        <v>373</v>
      </c>
      <c r="K265" t="s">
        <v>383</v>
      </c>
      <c r="L265" s="23">
        <v>200</v>
      </c>
      <c r="M265" s="23">
        <v>23.614285710000001</v>
      </c>
      <c r="N265" t="s">
        <v>359</v>
      </c>
      <c r="O265" t="s">
        <v>360</v>
      </c>
      <c r="P265" t="s">
        <v>367</v>
      </c>
      <c r="Q265" t="s">
        <v>363</v>
      </c>
    </row>
    <row r="266" spans="1:17">
      <c r="A266" s="45" t="s">
        <v>358</v>
      </c>
      <c r="B266" s="55" t="s">
        <v>27</v>
      </c>
      <c r="C266"/>
      <c r="D266"/>
      <c r="J266" t="s">
        <v>373</v>
      </c>
      <c r="K266" t="s">
        <v>383</v>
      </c>
      <c r="L266" s="23">
        <v>200</v>
      </c>
      <c r="M266" s="23">
        <v>23.614285710000001</v>
      </c>
      <c r="N266" t="s">
        <v>359</v>
      </c>
      <c r="O266" t="s">
        <v>360</v>
      </c>
      <c r="P266" t="s">
        <v>367</v>
      </c>
      <c r="Q266" t="s">
        <v>363</v>
      </c>
    </row>
    <row r="267" spans="1:17">
      <c r="A267" s="45" t="s">
        <v>358</v>
      </c>
      <c r="B267" s="55" t="s">
        <v>41</v>
      </c>
      <c r="C267" s="3">
        <v>2</v>
      </c>
      <c r="D267" s="3">
        <v>85.3</v>
      </c>
      <c r="E267" s="15">
        <f>C267/85.3</f>
        <v>2.3446658851113716E-2</v>
      </c>
      <c r="F267" s="18" t="s">
        <v>350</v>
      </c>
      <c r="G267" s="18" t="s">
        <v>350</v>
      </c>
      <c r="H267" s="4" t="s">
        <v>44</v>
      </c>
      <c r="I267" s="4" t="s">
        <v>42</v>
      </c>
      <c r="J267" t="s">
        <v>373</v>
      </c>
      <c r="K267" t="s">
        <v>383</v>
      </c>
      <c r="L267" s="23">
        <v>200</v>
      </c>
      <c r="M267" s="23">
        <v>23.614285710000001</v>
      </c>
      <c r="N267" t="s">
        <v>359</v>
      </c>
      <c r="O267" t="s">
        <v>360</v>
      </c>
      <c r="P267" t="s">
        <v>367</v>
      </c>
      <c r="Q267" t="s">
        <v>363</v>
      </c>
    </row>
    <row r="268" spans="1:17">
      <c r="A268" s="45" t="s">
        <v>358</v>
      </c>
      <c r="B268" s="55" t="s">
        <v>111</v>
      </c>
      <c r="C268"/>
      <c r="D268"/>
      <c r="J268" t="s">
        <v>373</v>
      </c>
      <c r="K268" t="s">
        <v>383</v>
      </c>
      <c r="L268" s="23">
        <v>200</v>
      </c>
      <c r="M268" s="23">
        <v>23.614285710000001</v>
      </c>
      <c r="N268" t="s">
        <v>359</v>
      </c>
      <c r="O268" t="s">
        <v>360</v>
      </c>
      <c r="P268" t="s">
        <v>367</v>
      </c>
      <c r="Q268" t="s">
        <v>363</v>
      </c>
    </row>
    <row r="269" spans="1:17">
      <c r="A269" s="45" t="s">
        <v>358</v>
      </c>
      <c r="B269" s="55" t="s">
        <v>185</v>
      </c>
      <c r="C269"/>
      <c r="D269"/>
      <c r="J269" t="s">
        <v>373</v>
      </c>
      <c r="K269" t="s">
        <v>383</v>
      </c>
      <c r="L269" s="23">
        <v>200</v>
      </c>
      <c r="M269" s="23">
        <v>23.614285710000001</v>
      </c>
      <c r="N269" t="s">
        <v>359</v>
      </c>
      <c r="O269" t="s">
        <v>360</v>
      </c>
      <c r="P269" t="s">
        <v>367</v>
      </c>
      <c r="Q269" t="s">
        <v>363</v>
      </c>
    </row>
    <row r="270" spans="1:17">
      <c r="A270" s="45" t="s">
        <v>358</v>
      </c>
      <c r="B270" s="55" t="s">
        <v>166</v>
      </c>
      <c r="C270"/>
      <c r="D270"/>
      <c r="J270" t="s">
        <v>373</v>
      </c>
      <c r="K270" t="s">
        <v>383</v>
      </c>
      <c r="L270" s="23">
        <v>200</v>
      </c>
      <c r="M270" s="23">
        <v>23.614285710000001</v>
      </c>
      <c r="N270" t="s">
        <v>359</v>
      </c>
      <c r="O270" t="s">
        <v>360</v>
      </c>
      <c r="P270" t="s">
        <v>367</v>
      </c>
      <c r="Q270" t="s">
        <v>363</v>
      </c>
    </row>
    <row r="271" spans="1:17">
      <c r="A271" s="45" t="s">
        <v>358</v>
      </c>
      <c r="B271" s="55" t="s">
        <v>29</v>
      </c>
      <c r="C271"/>
      <c r="D271"/>
      <c r="J271" t="s">
        <v>373</v>
      </c>
      <c r="K271" t="s">
        <v>383</v>
      </c>
      <c r="L271" s="23">
        <v>200</v>
      </c>
      <c r="M271" s="23">
        <v>23.614285710000001</v>
      </c>
      <c r="N271" t="s">
        <v>359</v>
      </c>
      <c r="O271" t="s">
        <v>360</v>
      </c>
      <c r="P271" t="s">
        <v>367</v>
      </c>
      <c r="Q271" t="s">
        <v>363</v>
      </c>
    </row>
    <row r="272" spans="1:17">
      <c r="A272" s="45" t="s">
        <v>358</v>
      </c>
      <c r="B272" s="55" t="s">
        <v>84</v>
      </c>
      <c r="C272"/>
      <c r="D272"/>
      <c r="J272" t="s">
        <v>373</v>
      </c>
      <c r="K272" t="s">
        <v>383</v>
      </c>
      <c r="L272" s="23">
        <v>200</v>
      </c>
      <c r="M272" s="23">
        <v>23.614285710000001</v>
      </c>
      <c r="N272" t="s">
        <v>359</v>
      </c>
      <c r="O272" t="s">
        <v>360</v>
      </c>
      <c r="P272" t="s">
        <v>367</v>
      </c>
      <c r="Q272" t="s">
        <v>363</v>
      </c>
    </row>
    <row r="273" spans="1:17">
      <c r="A273" s="45" t="s">
        <v>358</v>
      </c>
      <c r="B273" s="55" t="s">
        <v>171</v>
      </c>
      <c r="C273"/>
      <c r="D273"/>
      <c r="J273" t="s">
        <v>373</v>
      </c>
      <c r="K273" t="s">
        <v>383</v>
      </c>
      <c r="L273" s="23">
        <v>200</v>
      </c>
      <c r="M273" s="23">
        <v>23.614285710000001</v>
      </c>
      <c r="N273" t="s">
        <v>359</v>
      </c>
      <c r="O273" t="s">
        <v>360</v>
      </c>
      <c r="P273" t="s">
        <v>367</v>
      </c>
      <c r="Q273" t="s">
        <v>363</v>
      </c>
    </row>
    <row r="274" spans="1:17">
      <c r="A274" s="45" t="s">
        <v>358</v>
      </c>
      <c r="B274" s="55" t="s">
        <v>140</v>
      </c>
      <c r="C274">
        <v>17</v>
      </c>
      <c r="D274">
        <v>19.899999999999999</v>
      </c>
      <c r="E274" s="15">
        <f>(C274/19.9)/2</f>
        <v>0.42713567839195982</v>
      </c>
      <c r="F274" t="s">
        <v>350</v>
      </c>
      <c r="G274" s="18" t="s">
        <v>350</v>
      </c>
      <c r="H274" t="s">
        <v>333</v>
      </c>
      <c r="I274" t="s">
        <v>334</v>
      </c>
      <c r="J274" t="s">
        <v>373</v>
      </c>
      <c r="K274" t="s">
        <v>383</v>
      </c>
      <c r="L274" s="23">
        <v>200</v>
      </c>
      <c r="M274" s="23">
        <v>23.614285710000001</v>
      </c>
      <c r="N274" t="s">
        <v>359</v>
      </c>
      <c r="O274" t="s">
        <v>360</v>
      </c>
      <c r="P274" t="s">
        <v>367</v>
      </c>
      <c r="Q274" t="s">
        <v>363</v>
      </c>
    </row>
    <row r="275" spans="1:17">
      <c r="A275" s="45" t="s">
        <v>358</v>
      </c>
      <c r="B275" s="55" t="s">
        <v>92</v>
      </c>
      <c r="C275"/>
      <c r="D275"/>
      <c r="J275" t="s">
        <v>373</v>
      </c>
      <c r="K275" t="s">
        <v>383</v>
      </c>
      <c r="L275" s="23">
        <v>200</v>
      </c>
      <c r="M275" s="23">
        <v>23.614285710000001</v>
      </c>
      <c r="N275" t="s">
        <v>359</v>
      </c>
      <c r="O275" t="s">
        <v>360</v>
      </c>
      <c r="P275" t="s">
        <v>367</v>
      </c>
      <c r="Q275" t="s">
        <v>363</v>
      </c>
    </row>
    <row r="276" spans="1:17">
      <c r="A276" s="45" t="s">
        <v>358</v>
      </c>
      <c r="B276" s="57" t="s">
        <v>454</v>
      </c>
      <c r="C276" s="3">
        <v>3</v>
      </c>
      <c r="D276" s="3">
        <v>15.8</v>
      </c>
      <c r="E276" s="15">
        <f>C276/15.8</f>
        <v>0.18987341772151897</v>
      </c>
      <c r="F276" t="s">
        <v>350</v>
      </c>
      <c r="G276" t="s">
        <v>350</v>
      </c>
      <c r="H276" s="4" t="s">
        <v>333</v>
      </c>
      <c r="I276" s="4" t="s">
        <v>334</v>
      </c>
      <c r="J276" t="s">
        <v>373</v>
      </c>
      <c r="K276" t="s">
        <v>383</v>
      </c>
      <c r="L276" s="23">
        <v>200</v>
      </c>
      <c r="M276" s="23">
        <v>23.614285710000001</v>
      </c>
      <c r="N276" t="s">
        <v>359</v>
      </c>
      <c r="O276" t="s">
        <v>360</v>
      </c>
      <c r="P276" t="s">
        <v>367</v>
      </c>
      <c r="Q276" t="s">
        <v>363</v>
      </c>
    </row>
    <row r="277" spans="1:17">
      <c r="A277" s="45" t="s">
        <v>358</v>
      </c>
      <c r="B277" s="57" t="s">
        <v>7</v>
      </c>
      <c r="C277"/>
      <c r="D277"/>
      <c r="J277" t="s">
        <v>373</v>
      </c>
      <c r="K277" t="s">
        <v>383</v>
      </c>
      <c r="L277" s="23">
        <v>200</v>
      </c>
      <c r="M277" s="23">
        <v>23.614285710000001</v>
      </c>
      <c r="N277" t="s">
        <v>359</v>
      </c>
      <c r="O277" t="s">
        <v>360</v>
      </c>
      <c r="P277" t="s">
        <v>367</v>
      </c>
      <c r="Q277" t="s">
        <v>363</v>
      </c>
    </row>
    <row r="278" spans="1:17">
      <c r="A278" s="45" t="s">
        <v>358</v>
      </c>
      <c r="B278" s="57" t="s">
        <v>51</v>
      </c>
      <c r="C278"/>
      <c r="D278"/>
      <c r="J278" t="s">
        <v>373</v>
      </c>
      <c r="K278" t="s">
        <v>383</v>
      </c>
      <c r="L278" s="23">
        <v>200</v>
      </c>
      <c r="M278" s="23">
        <v>23.614285710000001</v>
      </c>
      <c r="N278" t="s">
        <v>359</v>
      </c>
      <c r="O278" t="s">
        <v>360</v>
      </c>
      <c r="P278" t="s">
        <v>367</v>
      </c>
      <c r="Q278" t="s">
        <v>363</v>
      </c>
    </row>
    <row r="279" spans="1:17">
      <c r="A279" s="45" t="s">
        <v>358</v>
      </c>
      <c r="B279" s="57" t="s">
        <v>32</v>
      </c>
      <c r="C279">
        <v>4</v>
      </c>
      <c r="D279">
        <v>750</v>
      </c>
      <c r="E279" s="15">
        <f>C279/750</f>
        <v>5.3333333333333332E-3</v>
      </c>
      <c r="F279" s="19" t="s">
        <v>350</v>
      </c>
      <c r="G279" s="18" t="s">
        <v>350</v>
      </c>
      <c r="H279" t="s">
        <v>33</v>
      </c>
      <c r="I279" t="s">
        <v>21</v>
      </c>
      <c r="J279" t="s">
        <v>373</v>
      </c>
      <c r="K279" t="s">
        <v>383</v>
      </c>
      <c r="L279" s="23">
        <v>200</v>
      </c>
      <c r="M279" s="23">
        <v>23.614285710000001</v>
      </c>
      <c r="N279" t="s">
        <v>359</v>
      </c>
      <c r="O279" t="s">
        <v>360</v>
      </c>
      <c r="P279" t="s">
        <v>367</v>
      </c>
      <c r="Q279" t="s">
        <v>363</v>
      </c>
    </row>
    <row r="280" spans="1:17">
      <c r="A280" s="45" t="s">
        <v>35</v>
      </c>
      <c r="B280" s="56" t="s">
        <v>186</v>
      </c>
      <c r="C280" s="4"/>
      <c r="D280" s="4"/>
      <c r="E280" s="16"/>
      <c r="F280" s="4"/>
      <c r="G280" s="19"/>
      <c r="J280" t="s">
        <v>380</v>
      </c>
      <c r="K280" t="s">
        <v>379</v>
      </c>
      <c r="L280" s="23">
        <v>331</v>
      </c>
      <c r="M280" s="23">
        <v>30.7</v>
      </c>
      <c r="N280" t="s">
        <v>359</v>
      </c>
      <c r="O280" t="s">
        <v>361</v>
      </c>
      <c r="P280" t="s">
        <v>366</v>
      </c>
      <c r="Q280" t="s">
        <v>363</v>
      </c>
    </row>
    <row r="281" spans="1:17">
      <c r="A281" s="45" t="s">
        <v>35</v>
      </c>
      <c r="B281" s="56" t="s">
        <v>54</v>
      </c>
      <c r="C281" s="4"/>
      <c r="D281" s="4"/>
      <c r="E281" s="16"/>
      <c r="F281" s="4"/>
      <c r="G281" s="19"/>
      <c r="J281" t="s">
        <v>380</v>
      </c>
      <c r="K281" t="s">
        <v>379</v>
      </c>
      <c r="L281" s="23">
        <v>331</v>
      </c>
      <c r="M281" s="23">
        <v>30.7</v>
      </c>
      <c r="N281" t="s">
        <v>359</v>
      </c>
      <c r="O281" t="s">
        <v>361</v>
      </c>
      <c r="P281" t="s">
        <v>366</v>
      </c>
      <c r="Q281" t="s">
        <v>363</v>
      </c>
    </row>
    <row r="282" spans="1:17">
      <c r="A282" s="45" t="s">
        <v>35</v>
      </c>
      <c r="B282" s="56" t="s">
        <v>147</v>
      </c>
      <c r="C282" s="4"/>
      <c r="D282" s="4"/>
      <c r="E282" s="16"/>
      <c r="F282" s="4"/>
      <c r="G282" s="19"/>
      <c r="J282" t="s">
        <v>380</v>
      </c>
      <c r="K282" t="s">
        <v>379</v>
      </c>
      <c r="L282" s="23">
        <v>331</v>
      </c>
      <c r="M282" s="23">
        <v>30.7</v>
      </c>
      <c r="N282" t="s">
        <v>359</v>
      </c>
      <c r="O282" t="s">
        <v>361</v>
      </c>
      <c r="P282" t="s">
        <v>366</v>
      </c>
      <c r="Q282" t="s">
        <v>363</v>
      </c>
    </row>
    <row r="283" spans="1:17">
      <c r="A283" s="45" t="s">
        <v>35</v>
      </c>
      <c r="B283" s="56" t="s">
        <v>187</v>
      </c>
      <c r="C283" s="4"/>
      <c r="D283" s="4"/>
      <c r="E283" s="16"/>
      <c r="F283" s="4"/>
      <c r="G283" s="19"/>
      <c r="J283" t="s">
        <v>380</v>
      </c>
      <c r="K283" t="s">
        <v>379</v>
      </c>
      <c r="L283" s="23">
        <v>331</v>
      </c>
      <c r="M283" s="23">
        <v>30.7</v>
      </c>
      <c r="N283" t="s">
        <v>359</v>
      </c>
      <c r="O283" t="s">
        <v>361</v>
      </c>
      <c r="P283" t="s">
        <v>366</v>
      </c>
      <c r="Q283" t="s">
        <v>363</v>
      </c>
    </row>
    <row r="284" spans="1:17">
      <c r="A284" s="45" t="s">
        <v>35</v>
      </c>
      <c r="B284" s="56" t="s">
        <v>58</v>
      </c>
      <c r="C284" s="4">
        <v>7</v>
      </c>
      <c r="D284" s="4">
        <v>70.2</v>
      </c>
      <c r="E284" s="16">
        <f>C284/70.2</f>
        <v>9.9715099715099717E-2</v>
      </c>
      <c r="F284" t="s">
        <v>350</v>
      </c>
      <c r="G284" t="s">
        <v>350</v>
      </c>
      <c r="H284" t="s">
        <v>353</v>
      </c>
      <c r="I284" t="s">
        <v>21</v>
      </c>
      <c r="J284" t="s">
        <v>380</v>
      </c>
      <c r="K284" t="s">
        <v>379</v>
      </c>
      <c r="L284" s="23">
        <v>331</v>
      </c>
      <c r="M284" s="23">
        <v>30.7</v>
      </c>
      <c r="N284" t="s">
        <v>359</v>
      </c>
      <c r="O284" t="s">
        <v>361</v>
      </c>
      <c r="P284" t="s">
        <v>366</v>
      </c>
      <c r="Q284" t="s">
        <v>363</v>
      </c>
    </row>
    <row r="285" spans="1:17">
      <c r="A285" s="45" t="s">
        <v>35</v>
      </c>
      <c r="B285" s="56" t="s">
        <v>188</v>
      </c>
      <c r="C285" s="4"/>
      <c r="D285" s="4"/>
      <c r="E285" s="16"/>
      <c r="F285" s="4"/>
      <c r="G285" s="19"/>
      <c r="J285" t="s">
        <v>380</v>
      </c>
      <c r="K285" t="s">
        <v>379</v>
      </c>
      <c r="L285" s="23">
        <v>331</v>
      </c>
      <c r="M285" s="23">
        <v>30.7</v>
      </c>
      <c r="N285" t="s">
        <v>359</v>
      </c>
      <c r="O285" t="s">
        <v>361</v>
      </c>
      <c r="P285" t="s">
        <v>366</v>
      </c>
      <c r="Q285" t="s">
        <v>363</v>
      </c>
    </row>
    <row r="286" spans="1:17">
      <c r="A286" s="45" t="s">
        <v>35</v>
      </c>
      <c r="B286" s="56" t="s">
        <v>149</v>
      </c>
      <c r="C286" s="4"/>
      <c r="D286" s="4"/>
      <c r="E286" s="16"/>
      <c r="F286" s="4"/>
      <c r="G286" s="19"/>
      <c r="J286" t="s">
        <v>380</v>
      </c>
      <c r="K286" t="s">
        <v>379</v>
      </c>
      <c r="L286" s="23">
        <v>331</v>
      </c>
      <c r="M286" s="23">
        <v>30.7</v>
      </c>
      <c r="N286" t="s">
        <v>359</v>
      </c>
      <c r="O286" t="s">
        <v>361</v>
      </c>
      <c r="P286" t="s">
        <v>366</v>
      </c>
      <c r="Q286" t="s">
        <v>363</v>
      </c>
    </row>
    <row r="287" spans="1:17">
      <c r="A287" s="45" t="s">
        <v>35</v>
      </c>
      <c r="B287" s="56" t="s">
        <v>22</v>
      </c>
      <c r="C287" s="4">
        <v>1</v>
      </c>
      <c r="D287" s="4">
        <v>750</v>
      </c>
      <c r="E287" s="16">
        <f>1/750</f>
        <v>1.3333333333333333E-3</v>
      </c>
      <c r="F287" s="19" t="s">
        <v>350</v>
      </c>
      <c r="G287" s="19" t="s">
        <v>350</v>
      </c>
      <c r="H287" s="4" t="s">
        <v>33</v>
      </c>
      <c r="I287" t="s">
        <v>21</v>
      </c>
      <c r="J287" t="s">
        <v>380</v>
      </c>
      <c r="K287" t="s">
        <v>379</v>
      </c>
      <c r="L287" s="23">
        <v>331</v>
      </c>
      <c r="M287" s="23">
        <v>30.7</v>
      </c>
      <c r="N287" t="s">
        <v>359</v>
      </c>
      <c r="O287" t="s">
        <v>361</v>
      </c>
      <c r="P287" t="s">
        <v>366</v>
      </c>
      <c r="Q287" t="s">
        <v>363</v>
      </c>
    </row>
    <row r="288" spans="1:17">
      <c r="A288" s="45" t="s">
        <v>35</v>
      </c>
      <c r="B288" s="57" t="s">
        <v>22</v>
      </c>
      <c r="C288" s="3">
        <v>6</v>
      </c>
      <c r="D288" s="3">
        <v>48.16</v>
      </c>
      <c r="E288" s="15">
        <f>C288/D288</f>
        <v>0.12458471760797343</v>
      </c>
      <c r="F288">
        <v>10</v>
      </c>
      <c r="G288" s="18">
        <f>F288/6</f>
        <v>1.6666666666666667</v>
      </c>
      <c r="H288" t="s">
        <v>761</v>
      </c>
      <c r="I288" t="s">
        <v>21</v>
      </c>
      <c r="J288" t="s">
        <v>380</v>
      </c>
      <c r="K288" t="s">
        <v>379</v>
      </c>
      <c r="L288" s="23">
        <v>331</v>
      </c>
      <c r="M288" s="23">
        <v>30.7</v>
      </c>
      <c r="N288" t="s">
        <v>359</v>
      </c>
      <c r="O288" t="s">
        <v>361</v>
      </c>
      <c r="P288" t="s">
        <v>366</v>
      </c>
      <c r="Q288" t="s">
        <v>363</v>
      </c>
    </row>
    <row r="289" spans="1:17">
      <c r="A289" s="45" t="s">
        <v>35</v>
      </c>
      <c r="B289" s="56" t="s">
        <v>189</v>
      </c>
      <c r="C289" s="4"/>
      <c r="D289" s="4"/>
      <c r="E289" s="16"/>
      <c r="F289" s="4"/>
      <c r="G289" s="19"/>
      <c r="H289" s="4"/>
      <c r="J289" t="s">
        <v>380</v>
      </c>
      <c r="K289" t="s">
        <v>379</v>
      </c>
      <c r="L289" s="23">
        <v>331</v>
      </c>
      <c r="M289" s="23">
        <v>30.7</v>
      </c>
      <c r="N289" t="s">
        <v>359</v>
      </c>
      <c r="O289" t="s">
        <v>361</v>
      </c>
      <c r="P289" t="s">
        <v>366</v>
      </c>
      <c r="Q289" t="s">
        <v>363</v>
      </c>
    </row>
    <row r="290" spans="1:17">
      <c r="A290" s="45" t="s">
        <v>35</v>
      </c>
      <c r="B290" s="56" t="s">
        <v>9</v>
      </c>
      <c r="C290" s="4"/>
      <c r="D290" s="4"/>
      <c r="E290" s="16"/>
      <c r="F290" s="4"/>
      <c r="G290" s="19"/>
      <c r="H290" s="4"/>
      <c r="J290" t="s">
        <v>380</v>
      </c>
      <c r="K290" t="s">
        <v>379</v>
      </c>
      <c r="L290" s="23">
        <v>331</v>
      </c>
      <c r="M290" s="23">
        <v>30.7</v>
      </c>
      <c r="N290" t="s">
        <v>359</v>
      </c>
      <c r="O290" t="s">
        <v>361</v>
      </c>
      <c r="P290" t="s">
        <v>366</v>
      </c>
      <c r="Q290" t="s">
        <v>363</v>
      </c>
    </row>
    <row r="291" spans="1:17">
      <c r="A291" s="45" t="s">
        <v>35</v>
      </c>
      <c r="B291" s="56" t="s">
        <v>190</v>
      </c>
      <c r="C291" s="4"/>
      <c r="D291" s="4"/>
      <c r="E291" s="16"/>
      <c r="F291" s="4"/>
      <c r="G291" s="19"/>
      <c r="H291" s="4"/>
      <c r="J291" t="s">
        <v>380</v>
      </c>
      <c r="K291" t="s">
        <v>379</v>
      </c>
      <c r="L291" s="23">
        <v>331</v>
      </c>
      <c r="M291" s="23">
        <v>30.7</v>
      </c>
      <c r="N291" t="s">
        <v>359</v>
      </c>
      <c r="O291" t="s">
        <v>361</v>
      </c>
      <c r="P291" t="s">
        <v>366</v>
      </c>
      <c r="Q291" t="s">
        <v>363</v>
      </c>
    </row>
    <row r="292" spans="1:17">
      <c r="A292" s="45" t="s">
        <v>35</v>
      </c>
      <c r="B292" s="56" t="s">
        <v>99</v>
      </c>
      <c r="C292" s="4"/>
      <c r="D292" s="4"/>
      <c r="E292" s="16"/>
      <c r="F292" s="4"/>
      <c r="G292" s="19"/>
      <c r="H292" s="4"/>
      <c r="J292" t="s">
        <v>380</v>
      </c>
      <c r="K292" t="s">
        <v>379</v>
      </c>
      <c r="L292" s="23">
        <v>331</v>
      </c>
      <c r="M292" s="23">
        <v>30.7</v>
      </c>
      <c r="N292" t="s">
        <v>359</v>
      </c>
      <c r="O292" t="s">
        <v>361</v>
      </c>
      <c r="P292" t="s">
        <v>366</v>
      </c>
      <c r="Q292" t="s">
        <v>363</v>
      </c>
    </row>
    <row r="293" spans="1:17">
      <c r="A293" s="45" t="s">
        <v>35</v>
      </c>
      <c r="B293" s="56" t="s">
        <v>63</v>
      </c>
      <c r="C293" s="4">
        <v>5</v>
      </c>
      <c r="D293" s="4">
        <v>177.8</v>
      </c>
      <c r="E293" s="16">
        <f>C293/177.8</f>
        <v>2.8121484814398197E-2</v>
      </c>
      <c r="F293" s="19" t="s">
        <v>350</v>
      </c>
      <c r="G293" s="19" t="s">
        <v>350</v>
      </c>
      <c r="H293" s="4" t="s">
        <v>464</v>
      </c>
      <c r="I293" t="s">
        <v>463</v>
      </c>
      <c r="J293" t="s">
        <v>380</v>
      </c>
      <c r="K293" t="s">
        <v>379</v>
      </c>
      <c r="L293" s="23">
        <v>331</v>
      </c>
      <c r="M293" s="23">
        <v>30.7</v>
      </c>
      <c r="N293" t="s">
        <v>359</v>
      </c>
      <c r="O293" t="s">
        <v>361</v>
      </c>
      <c r="P293" t="s">
        <v>366</v>
      </c>
      <c r="Q293" t="s">
        <v>363</v>
      </c>
    </row>
    <row r="294" spans="1:17">
      <c r="A294" s="45" t="s">
        <v>35</v>
      </c>
      <c r="B294" s="56" t="s">
        <v>25</v>
      </c>
      <c r="C294" s="4"/>
      <c r="D294" s="4"/>
      <c r="E294" s="16"/>
      <c r="F294" s="4"/>
      <c r="G294" s="19"/>
      <c r="H294" s="4"/>
      <c r="J294" t="s">
        <v>380</v>
      </c>
      <c r="K294" t="s">
        <v>379</v>
      </c>
      <c r="L294" s="23">
        <v>331</v>
      </c>
      <c r="M294" s="23">
        <v>30.7</v>
      </c>
      <c r="N294" t="s">
        <v>359</v>
      </c>
      <c r="O294" t="s">
        <v>361</v>
      </c>
      <c r="P294" t="s">
        <v>366</v>
      </c>
      <c r="Q294" t="s">
        <v>363</v>
      </c>
    </row>
    <row r="295" spans="1:17">
      <c r="A295" s="45" t="s">
        <v>35</v>
      </c>
      <c r="B295" s="56" t="s">
        <v>19</v>
      </c>
      <c r="C295" s="4"/>
      <c r="D295" s="4"/>
      <c r="E295" s="16"/>
      <c r="F295" s="4"/>
      <c r="G295" s="19"/>
      <c r="H295" s="4"/>
      <c r="J295" t="s">
        <v>380</v>
      </c>
      <c r="K295" t="s">
        <v>379</v>
      </c>
      <c r="L295" s="23">
        <v>331</v>
      </c>
      <c r="M295" s="23">
        <v>30.7</v>
      </c>
      <c r="N295" t="s">
        <v>359</v>
      </c>
      <c r="O295" t="s">
        <v>361</v>
      </c>
      <c r="P295" t="s">
        <v>366</v>
      </c>
      <c r="Q295" t="s">
        <v>363</v>
      </c>
    </row>
    <row r="296" spans="1:17">
      <c r="A296" s="45" t="s">
        <v>35</v>
      </c>
      <c r="B296" s="56" t="s">
        <v>191</v>
      </c>
      <c r="C296" s="4"/>
      <c r="D296" s="4"/>
      <c r="E296" s="16"/>
      <c r="F296" s="4"/>
      <c r="G296" s="19"/>
      <c r="H296" s="4"/>
      <c r="J296" t="s">
        <v>380</v>
      </c>
      <c r="K296" t="s">
        <v>379</v>
      </c>
      <c r="L296" s="23">
        <v>331</v>
      </c>
      <c r="M296" s="23">
        <v>30.7</v>
      </c>
      <c r="N296" t="s">
        <v>359</v>
      </c>
      <c r="O296" t="s">
        <v>361</v>
      </c>
      <c r="P296" t="s">
        <v>366</v>
      </c>
      <c r="Q296" t="s">
        <v>363</v>
      </c>
    </row>
    <row r="297" spans="1:17">
      <c r="A297" s="45" t="s">
        <v>35</v>
      </c>
      <c r="B297" s="56" t="s">
        <v>100</v>
      </c>
      <c r="C297" s="4"/>
      <c r="D297" s="4"/>
      <c r="E297" s="16"/>
      <c r="F297" s="4"/>
      <c r="G297" s="19"/>
      <c r="H297" s="4"/>
      <c r="J297" t="s">
        <v>380</v>
      </c>
      <c r="K297" t="s">
        <v>379</v>
      </c>
      <c r="L297" s="23">
        <v>331</v>
      </c>
      <c r="M297" s="23">
        <v>30.7</v>
      </c>
      <c r="N297" t="s">
        <v>359</v>
      </c>
      <c r="O297" t="s">
        <v>361</v>
      </c>
      <c r="P297" t="s">
        <v>366</v>
      </c>
      <c r="Q297" t="s">
        <v>363</v>
      </c>
    </row>
    <row r="298" spans="1:17">
      <c r="A298" s="45" t="s">
        <v>35</v>
      </c>
      <c r="B298" s="56" t="s">
        <v>192</v>
      </c>
      <c r="C298" s="4">
        <v>1</v>
      </c>
      <c r="D298" s="4">
        <v>148.5</v>
      </c>
      <c r="E298" s="16">
        <f>C298/D298</f>
        <v>6.7340067340067337E-3</v>
      </c>
      <c r="F298" s="4" t="s">
        <v>350</v>
      </c>
      <c r="G298" s="19">
        <v>8</v>
      </c>
      <c r="H298" s="4" t="s">
        <v>508</v>
      </c>
      <c r="I298" t="s">
        <v>50</v>
      </c>
      <c r="J298" t="s">
        <v>380</v>
      </c>
      <c r="K298" t="s">
        <v>379</v>
      </c>
      <c r="L298" s="23">
        <v>331</v>
      </c>
      <c r="M298" s="23">
        <v>30.7</v>
      </c>
      <c r="N298" t="s">
        <v>359</v>
      </c>
      <c r="O298" t="s">
        <v>361</v>
      </c>
      <c r="P298" t="s">
        <v>366</v>
      </c>
      <c r="Q298" t="s">
        <v>363</v>
      </c>
    </row>
    <row r="299" spans="1:17">
      <c r="A299" s="49" t="s">
        <v>35</v>
      </c>
      <c r="B299" s="110" t="s">
        <v>101</v>
      </c>
      <c r="C299" s="12">
        <v>1</v>
      </c>
      <c r="D299" s="12">
        <v>60</v>
      </c>
      <c r="E299" s="15">
        <f>C299/60</f>
        <v>1.6666666666666666E-2</v>
      </c>
      <c r="F299" s="12">
        <v>2</v>
      </c>
      <c r="G299" s="21">
        <v>2</v>
      </c>
      <c r="H299" s="12" t="s">
        <v>532</v>
      </c>
      <c r="I299" s="12" t="s">
        <v>462</v>
      </c>
      <c r="J299" s="12" t="s">
        <v>380</v>
      </c>
      <c r="K299" s="12" t="s">
        <v>379</v>
      </c>
      <c r="L299" s="31">
        <v>331</v>
      </c>
      <c r="M299" s="31">
        <v>30.7</v>
      </c>
      <c r="N299" s="12" t="s">
        <v>359</v>
      </c>
      <c r="O299" s="12" t="s">
        <v>361</v>
      </c>
      <c r="P299" s="12" t="s">
        <v>366</v>
      </c>
      <c r="Q299" s="12" t="s">
        <v>363</v>
      </c>
    </row>
    <row r="300" spans="1:17">
      <c r="A300" s="45" t="s">
        <v>35</v>
      </c>
      <c r="B300" s="53" t="s">
        <v>3</v>
      </c>
      <c r="C300">
        <v>1</v>
      </c>
      <c r="D300">
        <v>324</v>
      </c>
      <c r="E300" s="15">
        <f>C300/324</f>
        <v>3.0864197530864196E-3</v>
      </c>
      <c r="F300">
        <v>3</v>
      </c>
      <c r="G300" s="18">
        <f>F300/C300</f>
        <v>3</v>
      </c>
      <c r="H300" s="4" t="s">
        <v>347</v>
      </c>
      <c r="I300" s="4" t="s">
        <v>348</v>
      </c>
      <c r="J300" t="s">
        <v>380</v>
      </c>
      <c r="K300" t="s">
        <v>379</v>
      </c>
      <c r="L300" s="23">
        <v>331</v>
      </c>
      <c r="M300" s="23">
        <v>30.7</v>
      </c>
      <c r="N300" t="s">
        <v>359</v>
      </c>
      <c r="O300" t="s">
        <v>361</v>
      </c>
      <c r="P300" t="s">
        <v>366</v>
      </c>
      <c r="Q300" t="s">
        <v>363</v>
      </c>
    </row>
    <row r="301" spans="1:17">
      <c r="A301" s="45" t="s">
        <v>35</v>
      </c>
      <c r="B301" s="53" t="s">
        <v>3</v>
      </c>
      <c r="C301">
        <v>4</v>
      </c>
      <c r="D301">
        <v>324</v>
      </c>
      <c r="E301" s="15">
        <f>C301/324</f>
        <v>1.2345679012345678E-2</v>
      </c>
      <c r="F301">
        <v>13</v>
      </c>
      <c r="G301" s="18">
        <f>F301/C301</f>
        <v>3.25</v>
      </c>
      <c r="H301" s="4" t="s">
        <v>347</v>
      </c>
      <c r="I301" s="4" t="s">
        <v>349</v>
      </c>
      <c r="J301" t="s">
        <v>380</v>
      </c>
      <c r="K301" t="s">
        <v>379</v>
      </c>
      <c r="L301" s="23">
        <v>331</v>
      </c>
      <c r="M301" s="23">
        <v>30.7</v>
      </c>
      <c r="N301" t="s">
        <v>359</v>
      </c>
      <c r="O301" t="s">
        <v>361</v>
      </c>
      <c r="P301" t="s">
        <v>366</v>
      </c>
      <c r="Q301" t="s">
        <v>363</v>
      </c>
    </row>
    <row r="302" spans="1:17">
      <c r="A302" s="45" t="s">
        <v>35</v>
      </c>
      <c r="B302" s="56" t="s">
        <v>3</v>
      </c>
      <c r="C302">
        <v>1</v>
      </c>
      <c r="D302">
        <v>324</v>
      </c>
      <c r="E302" s="15">
        <f>C302/324</f>
        <v>3.0864197530864196E-3</v>
      </c>
      <c r="F302">
        <v>5</v>
      </c>
      <c r="G302" s="18">
        <f>F302/C302</f>
        <v>5</v>
      </c>
      <c r="H302" s="4" t="s">
        <v>347</v>
      </c>
      <c r="I302" s="4" t="s">
        <v>351</v>
      </c>
      <c r="J302" t="s">
        <v>380</v>
      </c>
      <c r="K302" t="s">
        <v>379</v>
      </c>
      <c r="L302" s="23">
        <v>331</v>
      </c>
      <c r="M302" s="23">
        <v>30.7</v>
      </c>
      <c r="N302" t="s">
        <v>359</v>
      </c>
      <c r="O302" t="s">
        <v>361</v>
      </c>
      <c r="P302" t="s">
        <v>366</v>
      </c>
      <c r="Q302" t="s">
        <v>363</v>
      </c>
    </row>
    <row r="303" spans="1:17">
      <c r="A303" s="45" t="s">
        <v>35</v>
      </c>
      <c r="B303" s="56" t="s">
        <v>3</v>
      </c>
      <c r="C303" t="s">
        <v>350</v>
      </c>
      <c r="D303" t="s">
        <v>350</v>
      </c>
      <c r="E303" s="15">
        <f>0.14/10</f>
        <v>1.4000000000000002E-2</v>
      </c>
      <c r="F303" t="s">
        <v>350</v>
      </c>
      <c r="G303" s="18">
        <v>4.4400000000000004</v>
      </c>
      <c r="H303" t="s">
        <v>566</v>
      </c>
      <c r="I303" t="s">
        <v>350</v>
      </c>
      <c r="J303" t="s">
        <v>380</v>
      </c>
      <c r="K303" t="s">
        <v>379</v>
      </c>
      <c r="L303" s="23">
        <v>331</v>
      </c>
      <c r="M303" s="23">
        <v>30.7</v>
      </c>
      <c r="N303" t="s">
        <v>359</v>
      </c>
      <c r="O303" t="s">
        <v>361</v>
      </c>
      <c r="P303" t="s">
        <v>366</v>
      </c>
      <c r="Q303" t="s">
        <v>363</v>
      </c>
    </row>
    <row r="304" spans="1:17">
      <c r="A304" s="45" t="s">
        <v>35</v>
      </c>
      <c r="B304" s="56" t="s">
        <v>3</v>
      </c>
      <c r="C304" s="4">
        <v>2</v>
      </c>
      <c r="D304" s="4">
        <v>330</v>
      </c>
      <c r="E304" s="16">
        <f>(2/330)*3</f>
        <v>1.8181818181818181E-2</v>
      </c>
      <c r="F304" s="19" t="s">
        <v>350</v>
      </c>
      <c r="G304" s="19">
        <v>4.5</v>
      </c>
      <c r="H304" s="4" t="s">
        <v>33</v>
      </c>
      <c r="I304" t="s">
        <v>21</v>
      </c>
      <c r="J304" t="s">
        <v>380</v>
      </c>
      <c r="K304" t="s">
        <v>379</v>
      </c>
      <c r="L304" s="23">
        <v>331</v>
      </c>
      <c r="M304" s="23">
        <v>30.7</v>
      </c>
      <c r="N304" t="s">
        <v>359</v>
      </c>
      <c r="O304" t="s">
        <v>361</v>
      </c>
      <c r="P304" t="s">
        <v>366</v>
      </c>
      <c r="Q304" t="s">
        <v>363</v>
      </c>
    </row>
    <row r="305" spans="1:17">
      <c r="A305" s="45" t="s">
        <v>35</v>
      </c>
      <c r="B305" s="56" t="s">
        <v>3</v>
      </c>
      <c r="C305" s="4">
        <v>1</v>
      </c>
      <c r="D305" s="4">
        <v>330</v>
      </c>
      <c r="E305" s="16">
        <f>(C305/330)*2</f>
        <v>6.0606060606060606E-3</v>
      </c>
      <c r="F305" s="19" t="s">
        <v>350</v>
      </c>
      <c r="G305" s="19">
        <v>12</v>
      </c>
      <c r="H305" s="4" t="s">
        <v>33</v>
      </c>
      <c r="I305" t="s">
        <v>21</v>
      </c>
      <c r="J305" t="s">
        <v>380</v>
      </c>
      <c r="K305" t="s">
        <v>379</v>
      </c>
      <c r="L305" s="23">
        <v>331</v>
      </c>
      <c r="M305" s="23">
        <v>30.7</v>
      </c>
      <c r="N305" t="s">
        <v>359</v>
      </c>
      <c r="O305" t="s">
        <v>361</v>
      </c>
      <c r="P305" t="s">
        <v>366</v>
      </c>
      <c r="Q305" t="s">
        <v>363</v>
      </c>
    </row>
    <row r="306" spans="1:17">
      <c r="A306" s="45" t="s">
        <v>35</v>
      </c>
      <c r="B306" s="56" t="s">
        <v>3</v>
      </c>
      <c r="C306" s="4">
        <v>2</v>
      </c>
      <c r="D306" s="4">
        <v>750</v>
      </c>
      <c r="E306" s="16">
        <v>2.6666670000000002E-3</v>
      </c>
      <c r="F306" s="19" t="s">
        <v>350</v>
      </c>
      <c r="G306" s="19" t="s">
        <v>350</v>
      </c>
      <c r="H306" s="4" t="s">
        <v>33</v>
      </c>
      <c r="I306" t="s">
        <v>21</v>
      </c>
      <c r="J306" t="s">
        <v>380</v>
      </c>
      <c r="K306" t="s">
        <v>379</v>
      </c>
      <c r="L306" s="23">
        <v>331</v>
      </c>
      <c r="M306" s="23">
        <v>30.7</v>
      </c>
      <c r="N306" t="s">
        <v>359</v>
      </c>
      <c r="O306" t="s">
        <v>361</v>
      </c>
      <c r="P306" t="s">
        <v>366</v>
      </c>
      <c r="Q306" t="s">
        <v>363</v>
      </c>
    </row>
    <row r="307" spans="1:17">
      <c r="A307" s="45" t="s">
        <v>35</v>
      </c>
      <c r="B307" s="56" t="s">
        <v>3</v>
      </c>
      <c r="C307" s="4">
        <v>3</v>
      </c>
      <c r="D307">
        <v>276</v>
      </c>
      <c r="E307" s="16">
        <f>0.096/10</f>
        <v>9.6000000000000009E-3</v>
      </c>
      <c r="F307" s="4">
        <v>14</v>
      </c>
      <c r="G307" s="19">
        <f>F307/C307</f>
        <v>4.666666666666667</v>
      </c>
      <c r="H307" s="7" t="s">
        <v>49</v>
      </c>
      <c r="I307" t="s">
        <v>50</v>
      </c>
      <c r="J307" t="s">
        <v>380</v>
      </c>
      <c r="K307" t="s">
        <v>379</v>
      </c>
      <c r="L307" s="23">
        <v>331</v>
      </c>
      <c r="M307" s="23">
        <v>30.7</v>
      </c>
      <c r="N307" t="s">
        <v>359</v>
      </c>
      <c r="O307" t="s">
        <v>361</v>
      </c>
      <c r="P307" t="s">
        <v>366</v>
      </c>
      <c r="Q307" t="s">
        <v>363</v>
      </c>
    </row>
    <row r="308" spans="1:17">
      <c r="A308" s="45" t="s">
        <v>35</v>
      </c>
      <c r="B308" s="56" t="s">
        <v>26</v>
      </c>
      <c r="C308" s="4"/>
      <c r="D308" s="4"/>
      <c r="E308" s="16"/>
      <c r="F308" s="4"/>
      <c r="G308" s="19"/>
      <c r="J308" t="s">
        <v>380</v>
      </c>
      <c r="K308" t="s">
        <v>379</v>
      </c>
      <c r="L308" s="23">
        <v>331</v>
      </c>
      <c r="M308" s="23">
        <v>30.7</v>
      </c>
      <c r="N308" t="s">
        <v>359</v>
      </c>
      <c r="O308" t="s">
        <v>361</v>
      </c>
      <c r="P308" t="s">
        <v>366</v>
      </c>
      <c r="Q308" t="s">
        <v>363</v>
      </c>
    </row>
    <row r="309" spans="1:17">
      <c r="A309" s="45" t="s">
        <v>35</v>
      </c>
      <c r="B309" s="56" t="s">
        <v>70</v>
      </c>
      <c r="C309" s="4"/>
      <c r="D309" s="4"/>
      <c r="E309" s="16"/>
      <c r="F309" s="4"/>
      <c r="G309" s="19"/>
      <c r="J309" t="s">
        <v>380</v>
      </c>
      <c r="K309" t="s">
        <v>379</v>
      </c>
      <c r="L309" s="23">
        <v>331</v>
      </c>
      <c r="M309" s="23">
        <v>30.7</v>
      </c>
      <c r="N309" t="s">
        <v>359</v>
      </c>
      <c r="O309" t="s">
        <v>361</v>
      </c>
      <c r="P309" t="s">
        <v>366</v>
      </c>
      <c r="Q309" t="s">
        <v>363</v>
      </c>
    </row>
    <row r="310" spans="1:17">
      <c r="A310" s="45" t="s">
        <v>35</v>
      </c>
      <c r="B310" s="56" t="s">
        <v>159</v>
      </c>
      <c r="C310" s="4"/>
      <c r="D310" s="4"/>
      <c r="E310" s="16"/>
      <c r="F310" s="4"/>
      <c r="G310" s="19"/>
      <c r="J310" t="s">
        <v>380</v>
      </c>
      <c r="K310" t="s">
        <v>379</v>
      </c>
      <c r="L310" s="23">
        <v>331</v>
      </c>
      <c r="M310" s="23">
        <v>30.7</v>
      </c>
      <c r="N310" t="s">
        <v>359</v>
      </c>
      <c r="O310" t="s">
        <v>361</v>
      </c>
      <c r="P310" t="s">
        <v>366</v>
      </c>
      <c r="Q310" t="s">
        <v>363</v>
      </c>
    </row>
    <row r="311" spans="1:17">
      <c r="A311" s="45" t="s">
        <v>35</v>
      </c>
      <c r="B311" s="56" t="s">
        <v>193</v>
      </c>
      <c r="C311" s="4"/>
      <c r="D311" s="4"/>
      <c r="E311" s="16"/>
      <c r="F311" s="4"/>
      <c r="G311" s="19"/>
      <c r="J311" t="s">
        <v>380</v>
      </c>
      <c r="K311" t="s">
        <v>379</v>
      </c>
      <c r="L311" s="23">
        <v>331</v>
      </c>
      <c r="M311" s="23">
        <v>30.7</v>
      </c>
      <c r="N311" t="s">
        <v>359</v>
      </c>
      <c r="O311" t="s">
        <v>361</v>
      </c>
      <c r="P311" t="s">
        <v>366</v>
      </c>
      <c r="Q311" t="s">
        <v>363</v>
      </c>
    </row>
    <row r="312" spans="1:17">
      <c r="A312" s="45" t="s">
        <v>35</v>
      </c>
      <c r="B312" s="56" t="s">
        <v>194</v>
      </c>
      <c r="C312" s="4"/>
      <c r="D312" s="4"/>
      <c r="E312" s="16"/>
      <c r="F312" s="4"/>
      <c r="G312" s="19"/>
      <c r="J312" t="s">
        <v>380</v>
      </c>
      <c r="K312" t="s">
        <v>379</v>
      </c>
      <c r="L312" s="23">
        <v>331</v>
      </c>
      <c r="M312" s="23">
        <v>30.7</v>
      </c>
      <c r="N312" t="s">
        <v>359</v>
      </c>
      <c r="O312" t="s">
        <v>361</v>
      </c>
      <c r="P312" t="s">
        <v>366</v>
      </c>
      <c r="Q312" t="s">
        <v>363</v>
      </c>
    </row>
    <row r="313" spans="1:17">
      <c r="A313" s="45" t="s">
        <v>35</v>
      </c>
      <c r="B313" s="56" t="s">
        <v>103</v>
      </c>
      <c r="C313" s="4"/>
      <c r="D313" s="4"/>
      <c r="E313" s="16"/>
      <c r="F313" s="4"/>
      <c r="G313" s="19"/>
      <c r="J313" t="s">
        <v>380</v>
      </c>
      <c r="K313" t="s">
        <v>379</v>
      </c>
      <c r="L313" s="23">
        <v>331</v>
      </c>
      <c r="M313" s="23">
        <v>30.7</v>
      </c>
      <c r="N313" t="s">
        <v>359</v>
      </c>
      <c r="O313" t="s">
        <v>361</v>
      </c>
      <c r="P313" t="s">
        <v>366</v>
      </c>
      <c r="Q313" t="s">
        <v>363</v>
      </c>
    </row>
    <row r="314" spans="1:17">
      <c r="A314" s="45" t="s">
        <v>35</v>
      </c>
      <c r="B314" s="56" t="s">
        <v>195</v>
      </c>
      <c r="C314" s="4"/>
      <c r="D314" s="4"/>
      <c r="E314" s="16"/>
      <c r="F314" s="4"/>
      <c r="G314" s="19"/>
      <c r="J314" t="s">
        <v>380</v>
      </c>
      <c r="K314" t="s">
        <v>379</v>
      </c>
      <c r="L314" s="23">
        <v>331</v>
      </c>
      <c r="M314" s="23">
        <v>30.7</v>
      </c>
      <c r="N314" t="s">
        <v>359</v>
      </c>
      <c r="O314" t="s">
        <v>361</v>
      </c>
      <c r="P314" t="s">
        <v>366</v>
      </c>
      <c r="Q314" t="s">
        <v>363</v>
      </c>
    </row>
    <row r="315" spans="1:17">
      <c r="A315" s="45" t="s">
        <v>35</v>
      </c>
      <c r="B315" s="56" t="s">
        <v>105</v>
      </c>
      <c r="C315" s="4"/>
      <c r="D315" s="4"/>
      <c r="E315" s="16"/>
      <c r="F315" s="4"/>
      <c r="G315" s="19"/>
      <c r="J315" t="s">
        <v>380</v>
      </c>
      <c r="K315" t="s">
        <v>379</v>
      </c>
      <c r="L315" s="23">
        <v>331</v>
      </c>
      <c r="M315" s="23">
        <v>30.7</v>
      </c>
      <c r="N315" t="s">
        <v>359</v>
      </c>
      <c r="O315" t="s">
        <v>361</v>
      </c>
      <c r="P315" t="s">
        <v>366</v>
      </c>
      <c r="Q315" t="s">
        <v>363</v>
      </c>
    </row>
    <row r="316" spans="1:17">
      <c r="A316" s="45" t="s">
        <v>35</v>
      </c>
      <c r="B316" s="56" t="s">
        <v>196</v>
      </c>
      <c r="C316" s="4"/>
      <c r="D316" s="4"/>
      <c r="E316" s="16"/>
      <c r="F316" s="4"/>
      <c r="G316" s="19"/>
      <c r="J316" t="s">
        <v>380</v>
      </c>
      <c r="K316" t="s">
        <v>379</v>
      </c>
      <c r="L316" s="23">
        <v>331</v>
      </c>
      <c r="M316" s="23">
        <v>30.7</v>
      </c>
      <c r="N316" t="s">
        <v>359</v>
      </c>
      <c r="O316" t="s">
        <v>361</v>
      </c>
      <c r="P316" t="s">
        <v>366</v>
      </c>
      <c r="Q316" t="s">
        <v>363</v>
      </c>
    </row>
    <row r="317" spans="1:17">
      <c r="A317" s="45" t="s">
        <v>35</v>
      </c>
      <c r="B317" s="53" t="s">
        <v>106</v>
      </c>
      <c r="C317" s="4"/>
      <c r="D317" s="4"/>
      <c r="E317" s="16"/>
      <c r="F317" s="4"/>
      <c r="G317" s="19"/>
      <c r="J317" t="s">
        <v>380</v>
      </c>
      <c r="K317" t="s">
        <v>379</v>
      </c>
      <c r="L317" s="23">
        <v>331</v>
      </c>
      <c r="M317" s="23">
        <v>30.7</v>
      </c>
      <c r="N317" t="s">
        <v>359</v>
      </c>
      <c r="O317" t="s">
        <v>361</v>
      </c>
      <c r="P317" t="s">
        <v>366</v>
      </c>
      <c r="Q317" t="s">
        <v>363</v>
      </c>
    </row>
    <row r="318" spans="1:17">
      <c r="A318" s="45" t="s">
        <v>35</v>
      </c>
      <c r="B318" s="53" t="s">
        <v>197</v>
      </c>
      <c r="C318" s="4"/>
      <c r="D318" s="4"/>
      <c r="E318" s="16"/>
      <c r="F318" s="4"/>
      <c r="G318" s="19"/>
      <c r="J318" t="s">
        <v>380</v>
      </c>
      <c r="K318" t="s">
        <v>379</v>
      </c>
      <c r="L318" s="23">
        <v>331</v>
      </c>
      <c r="M318" s="23">
        <v>30.7</v>
      </c>
      <c r="N318" t="s">
        <v>359</v>
      </c>
      <c r="O318" t="s">
        <v>361</v>
      </c>
      <c r="P318" t="s">
        <v>366</v>
      </c>
      <c r="Q318" t="s">
        <v>363</v>
      </c>
    </row>
    <row r="319" spans="1:17">
      <c r="A319" s="45" t="s">
        <v>35</v>
      </c>
      <c r="B319" s="53" t="s">
        <v>78</v>
      </c>
      <c r="C319" s="4"/>
      <c r="D319" s="4"/>
      <c r="E319" s="16"/>
      <c r="F319" s="4"/>
      <c r="G319" s="19"/>
      <c r="J319" t="s">
        <v>380</v>
      </c>
      <c r="K319" t="s">
        <v>379</v>
      </c>
      <c r="L319" s="23">
        <v>331</v>
      </c>
      <c r="M319" s="23">
        <v>30.7</v>
      </c>
      <c r="N319" t="s">
        <v>359</v>
      </c>
      <c r="O319" t="s">
        <v>361</v>
      </c>
      <c r="P319" t="s">
        <v>366</v>
      </c>
      <c r="Q319" t="s">
        <v>363</v>
      </c>
    </row>
    <row r="320" spans="1:17">
      <c r="A320" s="45" t="s">
        <v>35</v>
      </c>
      <c r="B320" s="53" t="s">
        <v>198</v>
      </c>
      <c r="C320" s="4">
        <v>3</v>
      </c>
      <c r="D320" s="4">
        <v>44</v>
      </c>
      <c r="E320" s="16">
        <f>C320/44</f>
        <v>6.8181818181818177E-2</v>
      </c>
      <c r="F320" s="4">
        <v>9</v>
      </c>
      <c r="G320" s="19">
        <f>F320/C320</f>
        <v>3</v>
      </c>
      <c r="H320" t="s">
        <v>338</v>
      </c>
      <c r="I320" t="s">
        <v>339</v>
      </c>
      <c r="J320" t="s">
        <v>380</v>
      </c>
      <c r="K320" t="s">
        <v>379</v>
      </c>
      <c r="L320" s="23">
        <v>331</v>
      </c>
      <c r="M320" s="23">
        <v>30.7</v>
      </c>
      <c r="N320" t="s">
        <v>359</v>
      </c>
      <c r="O320" t="s">
        <v>361</v>
      </c>
      <c r="P320" t="s">
        <v>366</v>
      </c>
      <c r="Q320" t="s">
        <v>363</v>
      </c>
    </row>
    <row r="321" spans="1:17">
      <c r="A321" s="45" t="s">
        <v>35</v>
      </c>
      <c r="B321" s="53" t="s">
        <v>43</v>
      </c>
      <c r="C321" s="4">
        <v>27</v>
      </c>
      <c r="D321" s="4">
        <v>177.8</v>
      </c>
      <c r="E321" s="16">
        <f>C321/177.8</f>
        <v>0.15185601799775028</v>
      </c>
      <c r="F321" s="19" t="s">
        <v>350</v>
      </c>
      <c r="G321" s="19" t="s">
        <v>350</v>
      </c>
      <c r="H321" s="4" t="s">
        <v>464</v>
      </c>
      <c r="I321" s="4" t="s">
        <v>463</v>
      </c>
      <c r="J321" t="s">
        <v>380</v>
      </c>
      <c r="K321" t="s">
        <v>379</v>
      </c>
      <c r="L321" s="23">
        <v>331</v>
      </c>
      <c r="M321" s="23">
        <v>30.7</v>
      </c>
      <c r="N321" t="s">
        <v>359</v>
      </c>
      <c r="O321" t="s">
        <v>361</v>
      </c>
      <c r="P321" t="s">
        <v>366</v>
      </c>
      <c r="Q321" t="s">
        <v>363</v>
      </c>
    </row>
    <row r="322" spans="1:17">
      <c r="A322" s="45" t="s">
        <v>35</v>
      </c>
      <c r="B322" s="53" t="s">
        <v>47</v>
      </c>
      <c r="C322" s="4"/>
      <c r="D322" s="4"/>
      <c r="E322" s="16"/>
      <c r="F322" s="4"/>
      <c r="G322" s="19"/>
      <c r="J322" t="s">
        <v>380</v>
      </c>
      <c r="K322" t="s">
        <v>379</v>
      </c>
      <c r="L322" s="23">
        <v>331</v>
      </c>
      <c r="M322" s="23">
        <v>30.7</v>
      </c>
      <c r="N322" t="s">
        <v>359</v>
      </c>
      <c r="O322" t="s">
        <v>361</v>
      </c>
      <c r="P322" t="s">
        <v>366</v>
      </c>
      <c r="Q322" t="s">
        <v>363</v>
      </c>
    </row>
    <row r="323" spans="1:17">
      <c r="A323" s="45" t="s">
        <v>35</v>
      </c>
      <c r="B323" s="53" t="s">
        <v>164</v>
      </c>
      <c r="C323" s="4"/>
      <c r="D323" s="4"/>
      <c r="E323" s="16"/>
      <c r="F323" s="4"/>
      <c r="G323" s="19"/>
      <c r="J323" t="s">
        <v>380</v>
      </c>
      <c r="K323" t="s">
        <v>379</v>
      </c>
      <c r="L323" s="23">
        <v>331</v>
      </c>
      <c r="M323" s="23">
        <v>30.7</v>
      </c>
      <c r="N323" t="s">
        <v>359</v>
      </c>
      <c r="O323" t="s">
        <v>361</v>
      </c>
      <c r="P323" t="s">
        <v>366</v>
      </c>
      <c r="Q323" t="s">
        <v>363</v>
      </c>
    </row>
    <row r="324" spans="1:17">
      <c r="A324" s="45" t="s">
        <v>35</v>
      </c>
      <c r="B324" s="53" t="s">
        <v>111</v>
      </c>
      <c r="C324" s="4"/>
      <c r="D324" s="4"/>
      <c r="E324" s="16"/>
      <c r="F324" s="4"/>
      <c r="G324" s="19"/>
      <c r="J324" t="s">
        <v>380</v>
      </c>
      <c r="K324" t="s">
        <v>379</v>
      </c>
      <c r="L324" s="23">
        <v>331</v>
      </c>
      <c r="M324" s="23">
        <v>30.7</v>
      </c>
      <c r="N324" t="s">
        <v>359</v>
      </c>
      <c r="O324" t="s">
        <v>361</v>
      </c>
      <c r="P324" t="s">
        <v>366</v>
      </c>
      <c r="Q324" t="s">
        <v>363</v>
      </c>
    </row>
    <row r="325" spans="1:17">
      <c r="A325" s="45" t="s">
        <v>35</v>
      </c>
      <c r="B325" s="53" t="s">
        <v>166</v>
      </c>
      <c r="C325" s="4"/>
      <c r="D325" s="4"/>
      <c r="E325" s="16"/>
      <c r="F325" s="4"/>
      <c r="G325" s="19"/>
      <c r="J325" t="s">
        <v>380</v>
      </c>
      <c r="K325" t="s">
        <v>379</v>
      </c>
      <c r="L325" s="23">
        <v>331</v>
      </c>
      <c r="M325" s="23">
        <v>30.7</v>
      </c>
      <c r="N325" t="s">
        <v>359</v>
      </c>
      <c r="O325" t="s">
        <v>361</v>
      </c>
      <c r="P325" t="s">
        <v>366</v>
      </c>
      <c r="Q325" t="s">
        <v>363</v>
      </c>
    </row>
    <row r="326" spans="1:17">
      <c r="A326" s="45" t="s">
        <v>35</v>
      </c>
      <c r="B326" s="52" t="s">
        <v>80</v>
      </c>
      <c r="C326">
        <v>2</v>
      </c>
      <c r="D326">
        <v>21</v>
      </c>
      <c r="E326" s="15">
        <f>C326/D326</f>
        <v>9.5238095238095233E-2</v>
      </c>
      <c r="F326">
        <v>23</v>
      </c>
      <c r="G326" s="18">
        <f>F326/C326</f>
        <v>11.5</v>
      </c>
      <c r="H326" t="s">
        <v>512</v>
      </c>
      <c r="I326" t="s">
        <v>337</v>
      </c>
      <c r="J326" t="s">
        <v>380</v>
      </c>
      <c r="K326" t="s">
        <v>379</v>
      </c>
      <c r="L326" s="23">
        <v>331</v>
      </c>
      <c r="M326" s="23">
        <v>30.7</v>
      </c>
      <c r="N326" t="s">
        <v>359</v>
      </c>
      <c r="O326" t="s">
        <v>361</v>
      </c>
      <c r="P326" t="s">
        <v>366</v>
      </c>
      <c r="Q326" t="s">
        <v>363</v>
      </c>
    </row>
    <row r="327" spans="1:17" s="5" customFormat="1">
      <c r="A327" s="45" t="s">
        <v>35</v>
      </c>
      <c r="B327" s="53" t="s">
        <v>80</v>
      </c>
      <c r="C327" s="4"/>
      <c r="D327" s="4"/>
      <c r="E327" s="16"/>
      <c r="F327" s="4"/>
      <c r="G327" s="19"/>
      <c r="H327"/>
      <c r="I327"/>
      <c r="J327" t="s">
        <v>380</v>
      </c>
      <c r="K327" t="s">
        <v>379</v>
      </c>
      <c r="L327" s="23">
        <v>331</v>
      </c>
      <c r="M327" s="23">
        <v>30.7</v>
      </c>
      <c r="N327" t="s">
        <v>359</v>
      </c>
      <c r="O327" t="s">
        <v>361</v>
      </c>
      <c r="P327" t="s">
        <v>366</v>
      </c>
      <c r="Q327" t="s">
        <v>363</v>
      </c>
    </row>
    <row r="328" spans="1:17">
      <c r="A328" s="45" t="s">
        <v>35</v>
      </c>
      <c r="B328" s="53" t="s">
        <v>81</v>
      </c>
      <c r="C328" s="4"/>
      <c r="D328" s="4"/>
      <c r="E328" s="16"/>
      <c r="F328" s="4"/>
      <c r="G328" s="19"/>
      <c r="J328" t="s">
        <v>380</v>
      </c>
      <c r="K328" t="s">
        <v>379</v>
      </c>
      <c r="L328" s="23">
        <v>331</v>
      </c>
      <c r="M328" s="23">
        <v>30.7</v>
      </c>
      <c r="N328" t="s">
        <v>359</v>
      </c>
      <c r="O328" t="s">
        <v>361</v>
      </c>
      <c r="P328" t="s">
        <v>366</v>
      </c>
      <c r="Q328" t="s">
        <v>363</v>
      </c>
    </row>
    <row r="329" spans="1:17">
      <c r="A329" s="45" t="s">
        <v>35</v>
      </c>
      <c r="B329" s="53" t="s">
        <v>82</v>
      </c>
      <c r="C329" s="4"/>
      <c r="D329" s="4"/>
      <c r="E329" s="16"/>
      <c r="F329" s="4"/>
      <c r="G329" s="19"/>
      <c r="J329" t="s">
        <v>380</v>
      </c>
      <c r="K329" t="s">
        <v>379</v>
      </c>
      <c r="L329" s="23">
        <v>331</v>
      </c>
      <c r="M329" s="23">
        <v>30.7</v>
      </c>
      <c r="N329" t="s">
        <v>359</v>
      </c>
      <c r="O329" t="s">
        <v>361</v>
      </c>
      <c r="P329" t="s">
        <v>366</v>
      </c>
      <c r="Q329" t="s">
        <v>363</v>
      </c>
    </row>
    <row r="330" spans="1:17">
      <c r="A330" s="45" t="s">
        <v>35</v>
      </c>
      <c r="B330" s="53" t="s">
        <v>84</v>
      </c>
      <c r="C330" s="4"/>
      <c r="D330" s="4"/>
      <c r="E330" s="16"/>
      <c r="F330" s="4"/>
      <c r="G330" s="19"/>
      <c r="J330" t="s">
        <v>380</v>
      </c>
      <c r="K330" t="s">
        <v>379</v>
      </c>
      <c r="L330" s="23">
        <v>331</v>
      </c>
      <c r="M330" s="23">
        <v>30.7</v>
      </c>
      <c r="N330" t="s">
        <v>359</v>
      </c>
      <c r="O330" t="s">
        <v>361</v>
      </c>
      <c r="P330" t="s">
        <v>366</v>
      </c>
      <c r="Q330" t="s">
        <v>363</v>
      </c>
    </row>
    <row r="331" spans="1:17">
      <c r="A331" s="45" t="s">
        <v>35</v>
      </c>
      <c r="B331" s="53" t="s">
        <v>199</v>
      </c>
      <c r="C331" s="4"/>
      <c r="D331" s="4"/>
      <c r="E331" s="16"/>
      <c r="F331" s="4"/>
      <c r="G331" s="19"/>
      <c r="J331" t="s">
        <v>380</v>
      </c>
      <c r="K331" t="s">
        <v>379</v>
      </c>
      <c r="L331" s="23">
        <v>331</v>
      </c>
      <c r="M331" s="23">
        <v>30.7</v>
      </c>
      <c r="N331" t="s">
        <v>359</v>
      </c>
      <c r="O331" t="s">
        <v>361</v>
      </c>
      <c r="P331" t="s">
        <v>366</v>
      </c>
      <c r="Q331" t="s">
        <v>363</v>
      </c>
    </row>
    <row r="332" spans="1:17">
      <c r="A332" s="45" t="s">
        <v>35</v>
      </c>
      <c r="B332" s="53" t="s">
        <v>171</v>
      </c>
      <c r="C332" s="4"/>
      <c r="D332" s="4"/>
      <c r="E332" s="16"/>
      <c r="F332" s="4"/>
      <c r="G332" s="19"/>
      <c r="J332" t="s">
        <v>380</v>
      </c>
      <c r="K332" t="s">
        <v>379</v>
      </c>
      <c r="L332" s="23">
        <v>331</v>
      </c>
      <c r="M332" s="23">
        <v>30.7</v>
      </c>
      <c r="N332" t="s">
        <v>359</v>
      </c>
      <c r="O332" t="s">
        <v>361</v>
      </c>
      <c r="P332" t="s">
        <v>366</v>
      </c>
      <c r="Q332" t="s">
        <v>363</v>
      </c>
    </row>
    <row r="333" spans="1:17">
      <c r="A333" s="45" t="s">
        <v>35</v>
      </c>
      <c r="B333" s="53" t="s">
        <v>30</v>
      </c>
      <c r="C333" s="4"/>
      <c r="D333" s="4"/>
      <c r="E333" s="16"/>
      <c r="F333" s="4"/>
      <c r="G333" s="19"/>
      <c r="J333" t="s">
        <v>380</v>
      </c>
      <c r="K333" t="s">
        <v>379</v>
      </c>
      <c r="L333" s="23">
        <v>331</v>
      </c>
      <c r="M333" s="23">
        <v>30.7</v>
      </c>
      <c r="N333" t="s">
        <v>359</v>
      </c>
      <c r="O333" t="s">
        <v>361</v>
      </c>
      <c r="P333" t="s">
        <v>366</v>
      </c>
      <c r="Q333" t="s">
        <v>363</v>
      </c>
    </row>
    <row r="334" spans="1:17">
      <c r="A334" s="45" t="s">
        <v>35</v>
      </c>
      <c r="B334" s="56" t="s">
        <v>113</v>
      </c>
      <c r="C334" s="4"/>
      <c r="D334" s="4"/>
      <c r="E334" s="16"/>
      <c r="F334" s="4"/>
      <c r="G334" s="19"/>
      <c r="J334" t="s">
        <v>380</v>
      </c>
      <c r="K334" t="s">
        <v>379</v>
      </c>
      <c r="L334" s="23">
        <v>331</v>
      </c>
      <c r="M334" s="23">
        <v>30.7</v>
      </c>
      <c r="N334" t="s">
        <v>359</v>
      </c>
      <c r="O334" t="s">
        <v>361</v>
      </c>
      <c r="P334" t="s">
        <v>366</v>
      </c>
      <c r="Q334" t="s">
        <v>363</v>
      </c>
    </row>
    <row r="335" spans="1:17">
      <c r="A335" s="45" t="s">
        <v>35</v>
      </c>
      <c r="B335" s="53" t="s">
        <v>200</v>
      </c>
      <c r="C335" s="4"/>
      <c r="D335" s="4"/>
      <c r="E335" s="16"/>
      <c r="F335" s="4"/>
      <c r="G335" s="19"/>
      <c r="J335" t="s">
        <v>380</v>
      </c>
      <c r="K335" t="s">
        <v>379</v>
      </c>
      <c r="L335" s="23">
        <v>331</v>
      </c>
      <c r="M335" s="23">
        <v>30.7</v>
      </c>
      <c r="N335" t="s">
        <v>359</v>
      </c>
      <c r="O335" t="s">
        <v>361</v>
      </c>
      <c r="P335" t="s">
        <v>366</v>
      </c>
      <c r="Q335" t="s">
        <v>363</v>
      </c>
    </row>
    <row r="336" spans="1:17">
      <c r="A336" s="45" t="s">
        <v>35</v>
      </c>
      <c r="B336" s="53" t="s">
        <v>115</v>
      </c>
      <c r="C336" s="4"/>
      <c r="D336" s="4"/>
      <c r="E336" s="16"/>
      <c r="F336" s="4"/>
      <c r="G336" s="19"/>
      <c r="J336" t="s">
        <v>380</v>
      </c>
      <c r="K336" t="s">
        <v>379</v>
      </c>
      <c r="L336" s="23">
        <v>331</v>
      </c>
      <c r="M336" s="23">
        <v>30.7</v>
      </c>
      <c r="N336" t="s">
        <v>359</v>
      </c>
      <c r="O336" t="s">
        <v>361</v>
      </c>
      <c r="P336" t="s">
        <v>366</v>
      </c>
      <c r="Q336" t="s">
        <v>363</v>
      </c>
    </row>
    <row r="337" spans="1:17">
      <c r="A337" s="45" t="s">
        <v>35</v>
      </c>
      <c r="B337" s="53" t="s">
        <v>201</v>
      </c>
      <c r="C337" s="4"/>
      <c r="D337" s="4"/>
      <c r="E337" s="16"/>
      <c r="F337" s="4"/>
      <c r="G337" s="19"/>
      <c r="J337" t="s">
        <v>380</v>
      </c>
      <c r="K337" t="s">
        <v>379</v>
      </c>
      <c r="L337" s="23">
        <v>331</v>
      </c>
      <c r="M337" s="23">
        <v>30.7</v>
      </c>
      <c r="N337" t="s">
        <v>359</v>
      </c>
      <c r="O337" t="s">
        <v>361</v>
      </c>
      <c r="P337" t="s">
        <v>366</v>
      </c>
      <c r="Q337" t="s">
        <v>363</v>
      </c>
    </row>
    <row r="338" spans="1:17">
      <c r="A338" s="45" t="s">
        <v>35</v>
      </c>
      <c r="B338" s="53" t="s">
        <v>144</v>
      </c>
      <c r="C338" s="4"/>
      <c r="D338" s="4"/>
      <c r="E338" s="16"/>
      <c r="F338" s="4"/>
      <c r="G338" s="19"/>
      <c r="J338" t="s">
        <v>380</v>
      </c>
      <c r="K338" t="s">
        <v>379</v>
      </c>
      <c r="L338" s="23">
        <v>331</v>
      </c>
      <c r="M338" s="23">
        <v>30.7</v>
      </c>
      <c r="N338" t="s">
        <v>359</v>
      </c>
      <c r="O338" t="s">
        <v>361</v>
      </c>
      <c r="P338" t="s">
        <v>366</v>
      </c>
      <c r="Q338" t="s">
        <v>363</v>
      </c>
    </row>
    <row r="339" spans="1:17">
      <c r="A339" s="45" t="s">
        <v>35</v>
      </c>
      <c r="B339" s="53" t="s">
        <v>117</v>
      </c>
      <c r="C339" s="4"/>
      <c r="D339" s="4"/>
      <c r="E339" s="16"/>
      <c r="F339" s="4"/>
      <c r="G339" s="19"/>
      <c r="J339" t="s">
        <v>380</v>
      </c>
      <c r="K339" t="s">
        <v>379</v>
      </c>
      <c r="L339" s="23">
        <v>331</v>
      </c>
      <c r="M339" s="23">
        <v>30.7</v>
      </c>
      <c r="N339" t="s">
        <v>359</v>
      </c>
      <c r="O339" t="s">
        <v>361</v>
      </c>
      <c r="P339" t="s">
        <v>366</v>
      </c>
      <c r="Q339" t="s">
        <v>363</v>
      </c>
    </row>
    <row r="340" spans="1:17">
      <c r="A340" s="45" t="s">
        <v>35</v>
      </c>
      <c r="B340" s="53" t="s">
        <v>7</v>
      </c>
      <c r="C340" s="4"/>
      <c r="D340" s="4"/>
      <c r="E340" s="16"/>
      <c r="F340" s="4"/>
      <c r="G340" s="19"/>
      <c r="J340" t="s">
        <v>380</v>
      </c>
      <c r="K340" t="s">
        <v>379</v>
      </c>
      <c r="L340" s="23">
        <v>331</v>
      </c>
      <c r="M340" s="23">
        <v>30.7</v>
      </c>
      <c r="N340" t="s">
        <v>359</v>
      </c>
      <c r="O340" t="s">
        <v>361</v>
      </c>
      <c r="P340" t="s">
        <v>366</v>
      </c>
      <c r="Q340" t="s">
        <v>363</v>
      </c>
    </row>
    <row r="341" spans="1:17">
      <c r="A341" s="45" t="s">
        <v>35</v>
      </c>
      <c r="B341" s="53" t="s">
        <v>93</v>
      </c>
      <c r="C341" s="4"/>
      <c r="D341" s="4"/>
      <c r="E341" s="16"/>
      <c r="F341" s="4"/>
      <c r="G341" s="19"/>
      <c r="J341" t="s">
        <v>380</v>
      </c>
      <c r="K341" t="s">
        <v>379</v>
      </c>
      <c r="L341" s="23">
        <v>331</v>
      </c>
      <c r="M341" s="23">
        <v>30.7</v>
      </c>
      <c r="N341" t="s">
        <v>359</v>
      </c>
      <c r="O341" t="s">
        <v>361</v>
      </c>
      <c r="P341" t="s">
        <v>366</v>
      </c>
      <c r="Q341" t="s">
        <v>363</v>
      </c>
    </row>
    <row r="342" spans="1:17">
      <c r="A342" s="45" t="s">
        <v>35</v>
      </c>
      <c r="B342" s="46" t="s">
        <v>51</v>
      </c>
      <c r="C342" s="4"/>
      <c r="D342" s="4"/>
      <c r="E342" s="16"/>
      <c r="F342" s="4"/>
      <c r="G342" s="19"/>
      <c r="J342" t="s">
        <v>380</v>
      </c>
      <c r="K342" t="s">
        <v>379</v>
      </c>
      <c r="L342" s="23">
        <v>331</v>
      </c>
      <c r="M342" s="23">
        <v>30.7</v>
      </c>
      <c r="N342" t="s">
        <v>359</v>
      </c>
      <c r="O342" t="s">
        <v>361</v>
      </c>
      <c r="P342" t="s">
        <v>366</v>
      </c>
      <c r="Q342" t="s">
        <v>363</v>
      </c>
    </row>
    <row r="343" spans="1:17">
      <c r="A343" s="45" t="s">
        <v>35</v>
      </c>
      <c r="B343" s="46" t="s">
        <v>32</v>
      </c>
      <c r="C343" s="4">
        <v>11</v>
      </c>
      <c r="D343">
        <v>750</v>
      </c>
      <c r="E343" s="16">
        <v>1.4666667E-2</v>
      </c>
      <c r="F343" s="19" t="s">
        <v>350</v>
      </c>
      <c r="G343" s="19" t="s">
        <v>350</v>
      </c>
      <c r="H343" s="7" t="s">
        <v>33</v>
      </c>
      <c r="I343" t="s">
        <v>21</v>
      </c>
      <c r="J343" t="s">
        <v>380</v>
      </c>
      <c r="K343" t="s">
        <v>379</v>
      </c>
      <c r="L343" s="23">
        <v>331</v>
      </c>
      <c r="M343" s="23">
        <v>30.7</v>
      </c>
      <c r="N343" t="s">
        <v>359</v>
      </c>
      <c r="O343" t="s">
        <v>361</v>
      </c>
      <c r="P343" t="s">
        <v>366</v>
      </c>
      <c r="Q343" t="s">
        <v>363</v>
      </c>
    </row>
    <row r="344" spans="1:17" s="12" customFormat="1">
      <c r="A344" s="45" t="s">
        <v>35</v>
      </c>
      <c r="B344" s="46" t="s">
        <v>202</v>
      </c>
      <c r="C344" s="4">
        <v>3</v>
      </c>
      <c r="D344" s="4">
        <v>2.5</v>
      </c>
      <c r="E344" s="16">
        <f>C344/2.5</f>
        <v>1.2</v>
      </c>
      <c r="F344" s="4" t="s">
        <v>350</v>
      </c>
      <c r="G344" s="24">
        <f>(7+10)/2</f>
        <v>8.5</v>
      </c>
      <c r="H344" t="s">
        <v>519</v>
      </c>
      <c r="I344" t="s">
        <v>520</v>
      </c>
      <c r="J344" t="s">
        <v>380</v>
      </c>
      <c r="K344" t="s">
        <v>379</v>
      </c>
      <c r="L344" s="23">
        <v>331</v>
      </c>
      <c r="M344" s="23">
        <v>30.7</v>
      </c>
      <c r="N344" t="s">
        <v>359</v>
      </c>
      <c r="O344" t="s">
        <v>361</v>
      </c>
      <c r="P344" t="s">
        <v>366</v>
      </c>
      <c r="Q344" t="s">
        <v>363</v>
      </c>
    </row>
    <row r="345" spans="1:17" s="12" customFormat="1">
      <c r="A345" s="45" t="s">
        <v>36</v>
      </c>
      <c r="B345" s="52" t="s">
        <v>55</v>
      </c>
      <c r="C345"/>
      <c r="D345"/>
      <c r="E345" s="15"/>
      <c r="F345"/>
      <c r="G345" s="18"/>
      <c r="H345"/>
      <c r="I345"/>
      <c r="J345" t="s">
        <v>380</v>
      </c>
      <c r="K345" t="s">
        <v>379</v>
      </c>
      <c r="L345" s="23">
        <v>343.5</v>
      </c>
      <c r="M345" s="23">
        <v>30.107272729999998</v>
      </c>
      <c r="N345" t="s">
        <v>359</v>
      </c>
      <c r="O345" t="s">
        <v>360</v>
      </c>
      <c r="P345" t="s">
        <v>367</v>
      </c>
      <c r="Q345" t="s">
        <v>363</v>
      </c>
    </row>
    <row r="346" spans="1:17" s="12" customFormat="1">
      <c r="A346" s="45" t="s">
        <v>36</v>
      </c>
      <c r="B346" s="52" t="s">
        <v>147</v>
      </c>
      <c r="C346"/>
      <c r="D346"/>
      <c r="E346" s="15"/>
      <c r="F346"/>
      <c r="G346" s="18"/>
      <c r="H346"/>
      <c r="I346"/>
      <c r="J346" t="s">
        <v>380</v>
      </c>
      <c r="K346" t="s">
        <v>379</v>
      </c>
      <c r="L346" s="23">
        <v>343.5</v>
      </c>
      <c r="M346" s="23">
        <v>30.107272729999998</v>
      </c>
      <c r="N346" t="s">
        <v>359</v>
      </c>
      <c r="O346" t="s">
        <v>360</v>
      </c>
      <c r="P346" t="s">
        <v>367</v>
      </c>
      <c r="Q346" t="s">
        <v>363</v>
      </c>
    </row>
    <row r="347" spans="1:17" s="12" customFormat="1">
      <c r="A347" s="49" t="s">
        <v>36</v>
      </c>
      <c r="B347" s="58" t="s">
        <v>58</v>
      </c>
      <c r="C347" s="12">
        <v>5</v>
      </c>
      <c r="D347" s="12">
        <v>32</v>
      </c>
      <c r="E347" s="13">
        <f>C347/32</f>
        <v>0.15625</v>
      </c>
      <c r="F347" s="12">
        <v>90</v>
      </c>
      <c r="G347" s="21">
        <f>20</f>
        <v>20</v>
      </c>
      <c r="H347" s="12" t="s">
        <v>511</v>
      </c>
      <c r="I347" s="12" t="s">
        <v>531</v>
      </c>
      <c r="J347" s="12" t="s">
        <v>380</v>
      </c>
      <c r="K347" s="12" t="s">
        <v>379</v>
      </c>
      <c r="L347" s="31">
        <v>343.5</v>
      </c>
      <c r="M347" s="31">
        <v>30.107272729999998</v>
      </c>
      <c r="N347" s="12" t="s">
        <v>359</v>
      </c>
      <c r="O347" s="12" t="s">
        <v>360</v>
      </c>
      <c r="P347" s="12" t="s">
        <v>367</v>
      </c>
      <c r="Q347" s="12" t="s">
        <v>363</v>
      </c>
    </row>
    <row r="348" spans="1:17">
      <c r="A348" s="45" t="s">
        <v>36</v>
      </c>
      <c r="B348" s="52" t="s">
        <v>188</v>
      </c>
      <c r="C348"/>
      <c r="D348"/>
      <c r="J348" t="s">
        <v>380</v>
      </c>
      <c r="K348" t="s">
        <v>379</v>
      </c>
      <c r="L348" s="23">
        <v>343.5</v>
      </c>
      <c r="M348" s="23">
        <v>30.107272729999998</v>
      </c>
      <c r="N348" t="s">
        <v>359</v>
      </c>
      <c r="O348" t="s">
        <v>360</v>
      </c>
      <c r="P348" t="s">
        <v>367</v>
      </c>
      <c r="Q348" t="s">
        <v>363</v>
      </c>
    </row>
    <row r="349" spans="1:17">
      <c r="A349" s="45" t="s">
        <v>36</v>
      </c>
      <c r="B349" s="52" t="s">
        <v>22</v>
      </c>
      <c r="C349"/>
      <c r="D349"/>
      <c r="J349" t="s">
        <v>380</v>
      </c>
      <c r="K349" t="s">
        <v>379</v>
      </c>
      <c r="L349" s="23">
        <v>343.5</v>
      </c>
      <c r="M349" s="23">
        <v>30.107272729999998</v>
      </c>
      <c r="N349" t="s">
        <v>359</v>
      </c>
      <c r="O349" t="s">
        <v>360</v>
      </c>
      <c r="P349" t="s">
        <v>367</v>
      </c>
      <c r="Q349" t="s">
        <v>363</v>
      </c>
    </row>
    <row r="350" spans="1:17">
      <c r="A350" s="45" t="s">
        <v>36</v>
      </c>
      <c r="B350" s="52" t="s">
        <v>23</v>
      </c>
      <c r="C350"/>
      <c r="D350"/>
      <c r="H350" s="6"/>
      <c r="J350" t="s">
        <v>380</v>
      </c>
      <c r="K350" t="s">
        <v>379</v>
      </c>
      <c r="L350" s="23">
        <v>343.5</v>
      </c>
      <c r="M350" s="23">
        <v>30.107272729999998</v>
      </c>
      <c r="N350" t="s">
        <v>359</v>
      </c>
      <c r="O350" t="s">
        <v>360</v>
      </c>
      <c r="P350" t="s">
        <v>367</v>
      </c>
      <c r="Q350" t="s">
        <v>363</v>
      </c>
    </row>
    <row r="351" spans="1:17">
      <c r="A351" s="45" t="s">
        <v>36</v>
      </c>
      <c r="B351" s="52" t="s">
        <v>62</v>
      </c>
      <c r="C351"/>
      <c r="D351"/>
      <c r="J351" t="s">
        <v>380</v>
      </c>
      <c r="K351" t="s">
        <v>379</v>
      </c>
      <c r="L351" s="23">
        <v>343.5</v>
      </c>
      <c r="M351" s="23">
        <v>30.107272729999998</v>
      </c>
      <c r="N351" t="s">
        <v>359</v>
      </c>
      <c r="O351" t="s">
        <v>360</v>
      </c>
      <c r="P351" t="s">
        <v>367</v>
      </c>
      <c r="Q351" t="s">
        <v>363</v>
      </c>
    </row>
    <row r="352" spans="1:17">
      <c r="A352" s="45" t="s">
        <v>36</v>
      </c>
      <c r="B352" s="52" t="s">
        <v>189</v>
      </c>
      <c r="C352"/>
      <c r="D352"/>
      <c r="J352" t="s">
        <v>380</v>
      </c>
      <c r="K352" t="s">
        <v>379</v>
      </c>
      <c r="L352" s="23">
        <v>343.5</v>
      </c>
      <c r="M352" s="23">
        <v>30.107272729999998</v>
      </c>
      <c r="N352" t="s">
        <v>359</v>
      </c>
      <c r="O352" t="s">
        <v>360</v>
      </c>
      <c r="P352" t="s">
        <v>367</v>
      </c>
      <c r="Q352" t="s">
        <v>363</v>
      </c>
    </row>
    <row r="353" spans="1:17">
      <c r="A353" s="45" t="s">
        <v>36</v>
      </c>
      <c r="B353" s="52" t="s">
        <v>9</v>
      </c>
      <c r="C353" s="3"/>
      <c r="D353" s="3"/>
      <c r="J353" t="s">
        <v>380</v>
      </c>
      <c r="K353" t="s">
        <v>379</v>
      </c>
      <c r="L353" s="23">
        <v>343.5</v>
      </c>
      <c r="M353" s="23">
        <v>30.107272729999998</v>
      </c>
      <c r="N353" t="s">
        <v>359</v>
      </c>
      <c r="O353" t="s">
        <v>360</v>
      </c>
      <c r="P353" t="s">
        <v>367</v>
      </c>
      <c r="Q353" t="s">
        <v>363</v>
      </c>
    </row>
    <row r="354" spans="1:17">
      <c r="A354" s="45" t="s">
        <v>36</v>
      </c>
      <c r="B354" s="52" t="s">
        <v>99</v>
      </c>
      <c r="C354"/>
      <c r="D354"/>
      <c r="J354" t="s">
        <v>380</v>
      </c>
      <c r="K354" t="s">
        <v>379</v>
      </c>
      <c r="L354" s="23">
        <v>343.5</v>
      </c>
      <c r="M354" s="23">
        <v>30.107272729999998</v>
      </c>
      <c r="N354" t="s">
        <v>359</v>
      </c>
      <c r="O354" t="s">
        <v>360</v>
      </c>
      <c r="P354" t="s">
        <v>367</v>
      </c>
      <c r="Q354" t="s">
        <v>363</v>
      </c>
    </row>
    <row r="355" spans="1:17">
      <c r="A355" s="45" t="s">
        <v>36</v>
      </c>
      <c r="B355" s="52" t="s">
        <v>25</v>
      </c>
      <c r="C355"/>
      <c r="D355"/>
      <c r="J355" t="s">
        <v>380</v>
      </c>
      <c r="K355" t="s">
        <v>379</v>
      </c>
      <c r="L355" s="23">
        <v>343.5</v>
      </c>
      <c r="M355" s="23">
        <v>30.107272729999998</v>
      </c>
      <c r="N355" t="s">
        <v>359</v>
      </c>
      <c r="O355" t="s">
        <v>360</v>
      </c>
      <c r="P355" t="s">
        <v>367</v>
      </c>
      <c r="Q355" t="s">
        <v>363</v>
      </c>
    </row>
    <row r="356" spans="1:17">
      <c r="A356" s="45" t="s">
        <v>36</v>
      </c>
      <c r="B356" s="52" t="s">
        <v>3</v>
      </c>
      <c r="C356" s="4">
        <v>3</v>
      </c>
      <c r="D356" s="4">
        <v>324</v>
      </c>
      <c r="E356" s="15">
        <f>C356/324</f>
        <v>9.2592592592592587E-3</v>
      </c>
      <c r="F356" s="4">
        <v>9</v>
      </c>
      <c r="G356" s="19">
        <f>F356/C356</f>
        <v>3</v>
      </c>
      <c r="H356" s="4" t="s">
        <v>347</v>
      </c>
      <c r="I356" s="4" t="s">
        <v>348</v>
      </c>
      <c r="J356" t="s">
        <v>380</v>
      </c>
      <c r="K356" t="s">
        <v>379</v>
      </c>
      <c r="L356" s="23">
        <v>343.5</v>
      </c>
      <c r="M356" s="23">
        <v>30.107272729999998</v>
      </c>
      <c r="N356" t="s">
        <v>359</v>
      </c>
      <c r="O356" t="s">
        <v>360</v>
      </c>
      <c r="P356" t="s">
        <v>367</v>
      </c>
      <c r="Q356" t="s">
        <v>363</v>
      </c>
    </row>
    <row r="357" spans="1:17">
      <c r="A357" s="45" t="s">
        <v>36</v>
      </c>
      <c r="B357" s="52" t="s">
        <v>3</v>
      </c>
      <c r="C357" s="4">
        <v>10</v>
      </c>
      <c r="D357" s="4">
        <v>324</v>
      </c>
      <c r="E357" s="15">
        <f>C357/324</f>
        <v>3.0864197530864196E-2</v>
      </c>
      <c r="F357" s="4">
        <v>55</v>
      </c>
      <c r="G357" s="19">
        <f>F357/C357</f>
        <v>5.5</v>
      </c>
      <c r="H357" s="4" t="s">
        <v>347</v>
      </c>
      <c r="I357" s="4" t="s">
        <v>349</v>
      </c>
      <c r="J357" t="s">
        <v>380</v>
      </c>
      <c r="K357" t="s">
        <v>379</v>
      </c>
      <c r="L357" s="23">
        <v>343.5</v>
      </c>
      <c r="M357" s="23">
        <v>30.107272729999998</v>
      </c>
      <c r="N357" t="s">
        <v>359</v>
      </c>
      <c r="O357" t="s">
        <v>360</v>
      </c>
      <c r="P357" t="s">
        <v>367</v>
      </c>
      <c r="Q357" t="s">
        <v>363</v>
      </c>
    </row>
    <row r="358" spans="1:17">
      <c r="A358" s="45" t="s">
        <v>36</v>
      </c>
      <c r="B358" s="52" t="s">
        <v>3</v>
      </c>
      <c r="C358" s="4">
        <v>7</v>
      </c>
      <c r="D358" s="4">
        <v>324</v>
      </c>
      <c r="E358" s="15">
        <f>C358/324</f>
        <v>2.1604938271604937E-2</v>
      </c>
      <c r="F358" s="4">
        <v>49</v>
      </c>
      <c r="G358" s="19">
        <f>F358/C358</f>
        <v>7</v>
      </c>
      <c r="H358" s="4" t="s">
        <v>347</v>
      </c>
      <c r="I358" s="4" t="s">
        <v>351</v>
      </c>
      <c r="J358" t="s">
        <v>380</v>
      </c>
      <c r="K358" t="s">
        <v>379</v>
      </c>
      <c r="L358" s="23">
        <v>343.5</v>
      </c>
      <c r="M358" s="23">
        <v>30.107272729999998</v>
      </c>
      <c r="N358" t="s">
        <v>359</v>
      </c>
      <c r="O358" t="s">
        <v>360</v>
      </c>
      <c r="P358" t="s">
        <v>367</v>
      </c>
      <c r="Q358" t="s">
        <v>363</v>
      </c>
    </row>
    <row r="359" spans="1:17">
      <c r="A359" s="45" t="s">
        <v>36</v>
      </c>
      <c r="B359" s="52" t="s">
        <v>3</v>
      </c>
      <c r="C359" s="4">
        <v>6</v>
      </c>
      <c r="D359" s="4">
        <v>190</v>
      </c>
      <c r="E359" s="15">
        <f>C359/190</f>
        <v>3.1578947368421054E-2</v>
      </c>
      <c r="F359" s="4">
        <v>21</v>
      </c>
      <c r="G359" s="18">
        <f>F359/C359</f>
        <v>3.5</v>
      </c>
      <c r="H359" t="s">
        <v>533</v>
      </c>
      <c r="I359" s="4" t="s">
        <v>349</v>
      </c>
      <c r="J359" t="s">
        <v>380</v>
      </c>
      <c r="K359" t="s">
        <v>379</v>
      </c>
      <c r="L359" s="23">
        <v>343.5</v>
      </c>
      <c r="M359" s="23">
        <v>30.107272729999998</v>
      </c>
      <c r="N359" t="s">
        <v>359</v>
      </c>
      <c r="O359" t="s">
        <v>360</v>
      </c>
      <c r="P359" t="s">
        <v>367</v>
      </c>
      <c r="Q359" t="s">
        <v>363</v>
      </c>
    </row>
    <row r="360" spans="1:17">
      <c r="A360" s="45" t="s">
        <v>36</v>
      </c>
      <c r="B360" s="52" t="s">
        <v>3</v>
      </c>
      <c r="C360" s="4">
        <v>3</v>
      </c>
      <c r="D360" s="4">
        <v>190</v>
      </c>
      <c r="E360" s="15">
        <f>C360/190</f>
        <v>1.5789473684210527E-2</v>
      </c>
      <c r="F360" s="4">
        <v>16</v>
      </c>
      <c r="G360" s="18">
        <f>F360/C360</f>
        <v>5.333333333333333</v>
      </c>
      <c r="H360" s="6" t="s">
        <v>533</v>
      </c>
      <c r="I360" t="s">
        <v>351</v>
      </c>
      <c r="J360" t="s">
        <v>380</v>
      </c>
      <c r="K360" t="s">
        <v>379</v>
      </c>
      <c r="L360" s="23">
        <v>343.5</v>
      </c>
      <c r="M360" s="23">
        <v>30.107272729999998</v>
      </c>
      <c r="N360" t="s">
        <v>359</v>
      </c>
      <c r="O360" t="s">
        <v>360</v>
      </c>
      <c r="P360" t="s">
        <v>367</v>
      </c>
      <c r="Q360" t="s">
        <v>363</v>
      </c>
    </row>
    <row r="361" spans="1:17">
      <c r="A361" s="45" t="s">
        <v>36</v>
      </c>
      <c r="B361" s="52" t="s">
        <v>3</v>
      </c>
      <c r="C361" s="4" t="s">
        <v>350</v>
      </c>
      <c r="D361" s="4" t="s">
        <v>350</v>
      </c>
      <c r="E361" s="15">
        <f>0.34/10</f>
        <v>3.4000000000000002E-2</v>
      </c>
      <c r="F361" s="4" t="s">
        <v>350</v>
      </c>
      <c r="G361" s="19">
        <v>6.95</v>
      </c>
      <c r="H361" t="s">
        <v>566</v>
      </c>
      <c r="I361" t="s">
        <v>350</v>
      </c>
      <c r="J361" t="s">
        <v>380</v>
      </c>
      <c r="K361" t="s">
        <v>379</v>
      </c>
      <c r="L361" s="23">
        <v>343.5</v>
      </c>
      <c r="M361" s="23">
        <v>30.107272729999998</v>
      </c>
      <c r="N361" t="s">
        <v>359</v>
      </c>
      <c r="O361" t="s">
        <v>360</v>
      </c>
      <c r="P361" t="s">
        <v>367</v>
      </c>
      <c r="Q361" t="s">
        <v>363</v>
      </c>
    </row>
    <row r="362" spans="1:17">
      <c r="A362" s="45" t="s">
        <v>36</v>
      </c>
      <c r="B362" s="52" t="s">
        <v>3</v>
      </c>
      <c r="C362">
        <v>1</v>
      </c>
      <c r="D362" s="4">
        <v>330</v>
      </c>
      <c r="E362" s="15">
        <f>(C362/330)*2</f>
        <v>6.0606060606060606E-3</v>
      </c>
      <c r="F362" s="19" t="s">
        <v>350</v>
      </c>
      <c r="G362" s="18">
        <v>5</v>
      </c>
      <c r="H362" t="s">
        <v>33</v>
      </c>
      <c r="I362" t="s">
        <v>21</v>
      </c>
      <c r="J362" t="s">
        <v>380</v>
      </c>
      <c r="K362" t="s">
        <v>379</v>
      </c>
      <c r="L362" s="23">
        <v>343.5</v>
      </c>
      <c r="M362" s="23">
        <v>30.107272729999998</v>
      </c>
      <c r="N362" t="s">
        <v>359</v>
      </c>
      <c r="O362" t="s">
        <v>360</v>
      </c>
      <c r="P362" t="s">
        <v>367</v>
      </c>
      <c r="Q362" t="s">
        <v>363</v>
      </c>
    </row>
    <row r="363" spans="1:17">
      <c r="A363" s="45" t="s">
        <v>36</v>
      </c>
      <c r="B363" s="52" t="s">
        <v>3</v>
      </c>
      <c r="C363">
        <v>1</v>
      </c>
      <c r="D363">
        <v>276</v>
      </c>
      <c r="E363" s="15">
        <f>0.032/10</f>
        <v>3.2000000000000002E-3</v>
      </c>
      <c r="F363">
        <v>8</v>
      </c>
      <c r="G363" s="18">
        <v>8</v>
      </c>
      <c r="H363" t="s">
        <v>49</v>
      </c>
      <c r="I363" t="s">
        <v>50</v>
      </c>
      <c r="J363" t="s">
        <v>380</v>
      </c>
      <c r="K363" t="s">
        <v>379</v>
      </c>
      <c r="L363" s="23">
        <v>343.5</v>
      </c>
      <c r="M363" s="23">
        <v>30.107272729999998</v>
      </c>
      <c r="N363" t="s">
        <v>359</v>
      </c>
      <c r="O363" t="s">
        <v>360</v>
      </c>
      <c r="P363" t="s">
        <v>367</v>
      </c>
      <c r="Q363" t="s">
        <v>363</v>
      </c>
    </row>
    <row r="364" spans="1:17">
      <c r="A364" s="45" t="s">
        <v>36</v>
      </c>
      <c r="B364" s="52" t="s">
        <v>74</v>
      </c>
      <c r="C364"/>
      <c r="D364"/>
      <c r="J364" t="s">
        <v>380</v>
      </c>
      <c r="K364" t="s">
        <v>379</v>
      </c>
      <c r="L364" s="23">
        <v>343.5</v>
      </c>
      <c r="M364" s="23">
        <v>30.107272729999998</v>
      </c>
      <c r="N364" t="s">
        <v>359</v>
      </c>
      <c r="O364" t="s">
        <v>360</v>
      </c>
      <c r="P364" t="s">
        <v>367</v>
      </c>
      <c r="Q364" t="s">
        <v>363</v>
      </c>
    </row>
    <row r="365" spans="1:17">
      <c r="A365" s="45" t="s">
        <v>36</v>
      </c>
      <c r="B365" s="52" t="s">
        <v>203</v>
      </c>
      <c r="C365"/>
      <c r="D365"/>
      <c r="J365" t="s">
        <v>380</v>
      </c>
      <c r="K365" t="s">
        <v>379</v>
      </c>
      <c r="L365" s="23">
        <v>343.5</v>
      </c>
      <c r="M365" s="23">
        <v>30.107272729999998</v>
      </c>
      <c r="N365" t="s">
        <v>359</v>
      </c>
      <c r="O365" t="s">
        <v>360</v>
      </c>
      <c r="P365" t="s">
        <v>367</v>
      </c>
      <c r="Q365" t="s">
        <v>363</v>
      </c>
    </row>
    <row r="366" spans="1:17">
      <c r="A366" s="45" t="s">
        <v>36</v>
      </c>
      <c r="B366" s="52" t="s">
        <v>204</v>
      </c>
      <c r="C366"/>
      <c r="D366"/>
      <c r="J366" t="s">
        <v>380</v>
      </c>
      <c r="K366" t="s">
        <v>379</v>
      </c>
      <c r="L366" s="23">
        <v>343.5</v>
      </c>
      <c r="M366" s="23">
        <v>30.107272729999998</v>
      </c>
      <c r="N366" t="s">
        <v>359</v>
      </c>
      <c r="O366" t="s">
        <v>360</v>
      </c>
      <c r="P366" t="s">
        <v>367</v>
      </c>
      <c r="Q366" t="s">
        <v>363</v>
      </c>
    </row>
    <row r="367" spans="1:17">
      <c r="A367" s="45" t="s">
        <v>36</v>
      </c>
      <c r="B367" s="52" t="s">
        <v>105</v>
      </c>
      <c r="C367"/>
      <c r="D367"/>
      <c r="J367" t="s">
        <v>380</v>
      </c>
      <c r="K367" t="s">
        <v>379</v>
      </c>
      <c r="L367" s="23">
        <v>343.5</v>
      </c>
      <c r="M367" s="23">
        <v>30.107272729999998</v>
      </c>
      <c r="N367" t="s">
        <v>359</v>
      </c>
      <c r="O367" t="s">
        <v>360</v>
      </c>
      <c r="P367" t="s">
        <v>367</v>
      </c>
      <c r="Q367" t="s">
        <v>363</v>
      </c>
    </row>
    <row r="368" spans="1:17">
      <c r="A368" s="45" t="s">
        <v>36</v>
      </c>
      <c r="B368" s="52" t="s">
        <v>205</v>
      </c>
      <c r="C368"/>
      <c r="D368"/>
      <c r="J368" t="s">
        <v>380</v>
      </c>
      <c r="K368" t="s">
        <v>379</v>
      </c>
      <c r="L368" s="23">
        <v>343.5</v>
      </c>
      <c r="M368" s="23">
        <v>30.107272729999998</v>
      </c>
      <c r="N368" t="s">
        <v>359</v>
      </c>
      <c r="O368" t="s">
        <v>360</v>
      </c>
      <c r="P368" t="s">
        <v>367</v>
      </c>
      <c r="Q368" t="s">
        <v>363</v>
      </c>
    </row>
    <row r="369" spans="1:17">
      <c r="A369" s="45" t="s">
        <v>36</v>
      </c>
      <c r="B369" s="52" t="s">
        <v>206</v>
      </c>
      <c r="C369"/>
      <c r="D369"/>
      <c r="J369" t="s">
        <v>380</v>
      </c>
      <c r="K369" t="s">
        <v>379</v>
      </c>
      <c r="L369" s="23">
        <v>343.5</v>
      </c>
      <c r="M369" s="23">
        <v>30.107272729999998</v>
      </c>
      <c r="N369" t="s">
        <v>359</v>
      </c>
      <c r="O369" t="s">
        <v>360</v>
      </c>
      <c r="P369" t="s">
        <v>367</v>
      </c>
      <c r="Q369" t="s">
        <v>363</v>
      </c>
    </row>
    <row r="370" spans="1:17">
      <c r="A370" s="45" t="s">
        <v>36</v>
      </c>
      <c r="B370" s="52" t="s">
        <v>27</v>
      </c>
      <c r="C370"/>
      <c r="D370"/>
      <c r="J370" t="s">
        <v>380</v>
      </c>
      <c r="K370" t="s">
        <v>379</v>
      </c>
      <c r="L370" s="23">
        <v>343.5</v>
      </c>
      <c r="M370" s="23">
        <v>30.107272729999998</v>
      </c>
      <c r="N370" t="s">
        <v>359</v>
      </c>
      <c r="O370" t="s">
        <v>360</v>
      </c>
      <c r="P370" t="s">
        <v>367</v>
      </c>
      <c r="Q370" t="s">
        <v>363</v>
      </c>
    </row>
    <row r="371" spans="1:17">
      <c r="A371" s="45" t="s">
        <v>36</v>
      </c>
      <c r="B371" s="52" t="s">
        <v>5</v>
      </c>
      <c r="C371"/>
      <c r="D371"/>
      <c r="J371" t="s">
        <v>380</v>
      </c>
      <c r="K371" t="s">
        <v>379</v>
      </c>
      <c r="L371" s="23">
        <v>343.5</v>
      </c>
      <c r="M371" s="23">
        <v>30.107272729999998</v>
      </c>
      <c r="N371" t="s">
        <v>359</v>
      </c>
      <c r="O371" t="s">
        <v>360</v>
      </c>
      <c r="P371" t="s">
        <v>367</v>
      </c>
      <c r="Q371" t="s">
        <v>363</v>
      </c>
    </row>
    <row r="372" spans="1:17">
      <c r="A372" s="45" t="s">
        <v>36</v>
      </c>
      <c r="B372" s="52" t="s">
        <v>84</v>
      </c>
      <c r="C372"/>
      <c r="D372"/>
      <c r="J372" t="s">
        <v>380</v>
      </c>
      <c r="K372" t="s">
        <v>379</v>
      </c>
      <c r="L372" s="23">
        <v>343.5</v>
      </c>
      <c r="M372" s="23">
        <v>30.107272729999998</v>
      </c>
      <c r="N372" t="s">
        <v>359</v>
      </c>
      <c r="O372" t="s">
        <v>360</v>
      </c>
      <c r="P372" t="s">
        <v>367</v>
      </c>
      <c r="Q372" t="s">
        <v>363</v>
      </c>
    </row>
    <row r="373" spans="1:17" s="30" customFormat="1">
      <c r="A373" s="45" t="s">
        <v>36</v>
      </c>
      <c r="B373" s="52" t="s">
        <v>170</v>
      </c>
      <c r="C373"/>
      <c r="D373"/>
      <c r="E373" s="15"/>
      <c r="F373"/>
      <c r="G373" s="18"/>
      <c r="H373"/>
      <c r="I373"/>
      <c r="J373" t="s">
        <v>380</v>
      </c>
      <c r="K373" t="s">
        <v>379</v>
      </c>
      <c r="L373" s="23">
        <v>343.5</v>
      </c>
      <c r="M373" s="23">
        <v>30.107272729999998</v>
      </c>
      <c r="N373" t="s">
        <v>359</v>
      </c>
      <c r="O373" t="s">
        <v>360</v>
      </c>
      <c r="P373" t="s">
        <v>367</v>
      </c>
      <c r="Q373" t="s">
        <v>363</v>
      </c>
    </row>
    <row r="374" spans="1:17" s="30" customFormat="1">
      <c r="A374" s="45" t="s">
        <v>36</v>
      </c>
      <c r="B374" s="52" t="s">
        <v>207</v>
      </c>
      <c r="C374"/>
      <c r="D374"/>
      <c r="E374" s="15"/>
      <c r="F374"/>
      <c r="G374" s="18"/>
      <c r="H374"/>
      <c r="I374"/>
      <c r="J374" t="s">
        <v>380</v>
      </c>
      <c r="K374" t="s">
        <v>379</v>
      </c>
      <c r="L374" s="23">
        <v>343.5</v>
      </c>
      <c r="M374" s="23">
        <v>30.107272729999998</v>
      </c>
      <c r="N374" t="s">
        <v>359</v>
      </c>
      <c r="O374" t="s">
        <v>360</v>
      </c>
      <c r="P374" t="s">
        <v>367</v>
      </c>
      <c r="Q374" t="s">
        <v>363</v>
      </c>
    </row>
    <row r="375" spans="1:17" s="30" customFormat="1">
      <c r="A375" s="49" t="s">
        <v>36</v>
      </c>
      <c r="B375" s="58" t="s">
        <v>208</v>
      </c>
      <c r="C375" s="12">
        <v>6</v>
      </c>
      <c r="D375" s="12">
        <v>32</v>
      </c>
      <c r="E375" s="13">
        <f>C375/32</f>
        <v>0.1875</v>
      </c>
      <c r="F375" s="12">
        <v>16</v>
      </c>
      <c r="G375" s="21">
        <v>4</v>
      </c>
      <c r="H375" s="12" t="s">
        <v>511</v>
      </c>
      <c r="I375" s="12" t="s">
        <v>531</v>
      </c>
      <c r="J375" s="12" t="s">
        <v>380</v>
      </c>
      <c r="K375" s="12" t="s">
        <v>379</v>
      </c>
      <c r="L375" s="31">
        <v>343.5</v>
      </c>
      <c r="M375" s="31">
        <v>30.107272729999998</v>
      </c>
      <c r="N375" s="12" t="s">
        <v>359</v>
      </c>
      <c r="O375" s="12" t="s">
        <v>360</v>
      </c>
      <c r="P375" s="12" t="s">
        <v>367</v>
      </c>
      <c r="Q375" s="12" t="s">
        <v>363</v>
      </c>
    </row>
    <row r="376" spans="1:17" s="30" customFormat="1">
      <c r="A376" s="45" t="s">
        <v>36</v>
      </c>
      <c r="B376" s="52" t="s">
        <v>30</v>
      </c>
      <c r="C376"/>
      <c r="D376"/>
      <c r="E376" s="15"/>
      <c r="F376"/>
      <c r="G376" s="18"/>
      <c r="H376"/>
      <c r="I376"/>
      <c r="J376" t="s">
        <v>380</v>
      </c>
      <c r="K376" t="s">
        <v>379</v>
      </c>
      <c r="L376" s="23">
        <v>343.5</v>
      </c>
      <c r="M376" s="23">
        <v>30.107272729999998</v>
      </c>
      <c r="N376" t="s">
        <v>359</v>
      </c>
      <c r="O376" t="s">
        <v>360</v>
      </c>
      <c r="P376" t="s">
        <v>367</v>
      </c>
      <c r="Q376" t="s">
        <v>363</v>
      </c>
    </row>
    <row r="377" spans="1:17" s="30" customFormat="1">
      <c r="A377" s="49" t="s">
        <v>36</v>
      </c>
      <c r="B377" s="58" t="s">
        <v>140</v>
      </c>
      <c r="C377" s="12">
        <v>1</v>
      </c>
      <c r="D377" s="12">
        <v>32</v>
      </c>
      <c r="E377" s="13">
        <f>C377/32</f>
        <v>3.125E-2</v>
      </c>
      <c r="F377" s="12">
        <v>5</v>
      </c>
      <c r="G377" s="21">
        <v>5</v>
      </c>
      <c r="H377" s="12" t="s">
        <v>511</v>
      </c>
      <c r="I377" s="12" t="s">
        <v>531</v>
      </c>
      <c r="J377" s="12" t="s">
        <v>380</v>
      </c>
      <c r="K377" s="12" t="s">
        <v>379</v>
      </c>
      <c r="L377" s="31">
        <v>343.5</v>
      </c>
      <c r="M377" s="31">
        <v>30.107272729999998</v>
      </c>
      <c r="N377" s="12" t="s">
        <v>359</v>
      </c>
      <c r="O377" s="12" t="s">
        <v>360</v>
      </c>
      <c r="P377" s="12" t="s">
        <v>367</v>
      </c>
      <c r="Q377" s="12" t="s">
        <v>363</v>
      </c>
    </row>
    <row r="378" spans="1:17">
      <c r="A378" s="45" t="s">
        <v>36</v>
      </c>
      <c r="B378" s="52" t="s">
        <v>141</v>
      </c>
      <c r="C378"/>
      <c r="D378"/>
      <c r="J378" t="s">
        <v>380</v>
      </c>
      <c r="K378" t="s">
        <v>379</v>
      </c>
      <c r="L378" s="23">
        <v>343.5</v>
      </c>
      <c r="M378" s="23">
        <v>30.107272729999998</v>
      </c>
      <c r="N378" t="s">
        <v>359</v>
      </c>
      <c r="O378" t="s">
        <v>360</v>
      </c>
      <c r="P378" t="s">
        <v>367</v>
      </c>
      <c r="Q378" t="s">
        <v>363</v>
      </c>
    </row>
    <row r="379" spans="1:17">
      <c r="A379" s="45" t="s">
        <v>36</v>
      </c>
      <c r="B379" s="52" t="s">
        <v>91</v>
      </c>
      <c r="C379"/>
      <c r="D379"/>
      <c r="J379" t="s">
        <v>380</v>
      </c>
      <c r="K379" t="s">
        <v>379</v>
      </c>
      <c r="L379" s="23">
        <v>343.5</v>
      </c>
      <c r="M379" s="23">
        <v>30.107272729999998</v>
      </c>
      <c r="N379" t="s">
        <v>359</v>
      </c>
      <c r="O379" t="s">
        <v>360</v>
      </c>
      <c r="P379" t="s">
        <v>367</v>
      </c>
      <c r="Q379" t="s">
        <v>363</v>
      </c>
    </row>
    <row r="380" spans="1:17">
      <c r="A380" s="45" t="s">
        <v>36</v>
      </c>
      <c r="B380" s="52" t="s">
        <v>174</v>
      </c>
      <c r="C380"/>
      <c r="D380"/>
      <c r="J380" t="s">
        <v>380</v>
      </c>
      <c r="K380" t="s">
        <v>379</v>
      </c>
      <c r="L380" s="23">
        <v>343.5</v>
      </c>
      <c r="M380" s="23">
        <v>30.107272729999998</v>
      </c>
      <c r="N380" t="s">
        <v>359</v>
      </c>
      <c r="O380" t="s">
        <v>360</v>
      </c>
      <c r="P380" t="s">
        <v>367</v>
      </c>
      <c r="Q380" t="s">
        <v>363</v>
      </c>
    </row>
    <row r="381" spans="1:17">
      <c r="A381" s="45" t="s">
        <v>36</v>
      </c>
      <c r="B381" s="52" t="s">
        <v>209</v>
      </c>
      <c r="C381"/>
      <c r="D381"/>
      <c r="J381" t="s">
        <v>380</v>
      </c>
      <c r="K381" t="s">
        <v>379</v>
      </c>
      <c r="L381" s="23">
        <v>343.5</v>
      </c>
      <c r="M381" s="23">
        <v>30.107272729999998</v>
      </c>
      <c r="N381" t="s">
        <v>359</v>
      </c>
      <c r="O381" t="s">
        <v>360</v>
      </c>
      <c r="P381" t="s">
        <v>367</v>
      </c>
      <c r="Q381" t="s">
        <v>363</v>
      </c>
    </row>
    <row r="382" spans="1:17">
      <c r="A382" s="45" t="s">
        <v>36</v>
      </c>
      <c r="B382" s="52" t="s">
        <v>6</v>
      </c>
      <c r="C382"/>
      <c r="D382"/>
      <c r="J382" t="s">
        <v>380</v>
      </c>
      <c r="K382" t="s">
        <v>379</v>
      </c>
      <c r="L382" s="23">
        <v>343.5</v>
      </c>
      <c r="M382" s="23">
        <v>30.107272729999998</v>
      </c>
      <c r="N382" t="s">
        <v>359</v>
      </c>
      <c r="O382" t="s">
        <v>360</v>
      </c>
      <c r="P382" t="s">
        <v>367</v>
      </c>
      <c r="Q382" t="s">
        <v>363</v>
      </c>
    </row>
    <row r="383" spans="1:17">
      <c r="A383" s="49" t="s">
        <v>36</v>
      </c>
      <c r="B383" s="58" t="s">
        <v>210</v>
      </c>
      <c r="C383" s="12">
        <v>1</v>
      </c>
      <c r="D383" s="12">
        <v>32</v>
      </c>
      <c r="E383" s="13">
        <f>C383/32</f>
        <v>3.125E-2</v>
      </c>
      <c r="F383" s="12">
        <v>15</v>
      </c>
      <c r="G383" s="21">
        <v>15</v>
      </c>
      <c r="H383" s="12" t="s">
        <v>511</v>
      </c>
      <c r="I383" s="12" t="s">
        <v>531</v>
      </c>
      <c r="J383" s="12" t="s">
        <v>380</v>
      </c>
      <c r="K383" s="12" t="s">
        <v>379</v>
      </c>
      <c r="L383" s="31">
        <v>343.5</v>
      </c>
      <c r="M383" s="31">
        <v>30.107272729999998</v>
      </c>
      <c r="N383" s="12" t="s">
        <v>359</v>
      </c>
      <c r="O383" s="12" t="s">
        <v>360</v>
      </c>
      <c r="P383" s="12" t="s">
        <v>367</v>
      </c>
      <c r="Q383" s="12" t="s">
        <v>363</v>
      </c>
    </row>
    <row r="384" spans="1:17">
      <c r="A384" s="45" t="s">
        <v>36</v>
      </c>
      <c r="B384" s="52" t="s">
        <v>144</v>
      </c>
      <c r="C384" s="3"/>
      <c r="D384" s="3"/>
      <c r="J384" t="s">
        <v>380</v>
      </c>
      <c r="K384" t="s">
        <v>379</v>
      </c>
      <c r="L384" s="23">
        <v>343.5</v>
      </c>
      <c r="M384" s="23">
        <v>30.107272729999998</v>
      </c>
      <c r="N384" t="s">
        <v>359</v>
      </c>
      <c r="O384" t="s">
        <v>360</v>
      </c>
      <c r="P384" t="s">
        <v>367</v>
      </c>
      <c r="Q384" t="s">
        <v>363</v>
      </c>
    </row>
    <row r="385" spans="1:17">
      <c r="A385" s="45" t="s">
        <v>36</v>
      </c>
      <c r="B385" s="52" t="s">
        <v>7</v>
      </c>
      <c r="C385"/>
      <c r="D385"/>
      <c r="J385" t="s">
        <v>380</v>
      </c>
      <c r="K385" t="s">
        <v>379</v>
      </c>
      <c r="L385" s="23">
        <v>343.5</v>
      </c>
      <c r="M385" s="23">
        <v>30.107272729999998</v>
      </c>
      <c r="N385" t="s">
        <v>359</v>
      </c>
      <c r="O385" t="s">
        <v>360</v>
      </c>
      <c r="P385" t="s">
        <v>367</v>
      </c>
      <c r="Q385" t="s">
        <v>363</v>
      </c>
    </row>
    <row r="386" spans="1:17">
      <c r="A386" s="45" t="s">
        <v>36</v>
      </c>
      <c r="B386" s="52" t="s">
        <v>51</v>
      </c>
      <c r="C386">
        <v>1</v>
      </c>
      <c r="D386">
        <v>77.3</v>
      </c>
      <c r="E386" s="15">
        <v>1.29E-2</v>
      </c>
      <c r="F386">
        <v>1</v>
      </c>
      <c r="G386" s="18">
        <f>F386/C386</f>
        <v>1</v>
      </c>
      <c r="H386" t="s">
        <v>49</v>
      </c>
      <c r="I386" t="s">
        <v>50</v>
      </c>
      <c r="J386" t="s">
        <v>380</v>
      </c>
      <c r="K386" t="s">
        <v>379</v>
      </c>
      <c r="L386" s="23">
        <v>343.5</v>
      </c>
      <c r="M386" s="23">
        <v>30.107272729999998</v>
      </c>
      <c r="N386" t="s">
        <v>359</v>
      </c>
      <c r="O386" t="s">
        <v>360</v>
      </c>
      <c r="P386" t="s">
        <v>367</v>
      </c>
      <c r="Q386" t="s">
        <v>363</v>
      </c>
    </row>
    <row r="387" spans="1:17">
      <c r="A387" s="45" t="s">
        <v>36</v>
      </c>
      <c r="B387" s="52" t="s">
        <v>31</v>
      </c>
      <c r="C387"/>
      <c r="D387"/>
      <c r="J387" t="s">
        <v>380</v>
      </c>
      <c r="K387" t="s">
        <v>379</v>
      </c>
      <c r="L387" s="23">
        <v>343.5</v>
      </c>
      <c r="M387" s="23">
        <v>30.107272729999998</v>
      </c>
      <c r="N387" t="s">
        <v>359</v>
      </c>
      <c r="O387" t="s">
        <v>360</v>
      </c>
      <c r="P387" t="s">
        <v>367</v>
      </c>
      <c r="Q387" t="s">
        <v>363</v>
      </c>
    </row>
    <row r="388" spans="1:17">
      <c r="A388" s="45" t="s">
        <v>37</v>
      </c>
      <c r="B388" s="52" t="s">
        <v>95</v>
      </c>
      <c r="E388" s="17"/>
      <c r="F388" s="1"/>
      <c r="G388" s="22"/>
      <c r="H388" s="1"/>
      <c r="J388" t="s">
        <v>380</v>
      </c>
      <c r="K388" t="s">
        <v>379</v>
      </c>
      <c r="L388" s="23">
        <v>164</v>
      </c>
      <c r="M388" s="23">
        <v>25.039000000000001</v>
      </c>
      <c r="N388" t="s">
        <v>359</v>
      </c>
      <c r="O388" t="s">
        <v>360</v>
      </c>
      <c r="P388" t="s">
        <v>366</v>
      </c>
      <c r="Q388" t="s">
        <v>363</v>
      </c>
    </row>
    <row r="389" spans="1:17">
      <c r="A389" s="45" t="s">
        <v>37</v>
      </c>
      <c r="B389" s="52" t="s">
        <v>211</v>
      </c>
      <c r="C389"/>
      <c r="D389"/>
      <c r="J389" t="s">
        <v>380</v>
      </c>
      <c r="K389" t="s">
        <v>379</v>
      </c>
      <c r="L389" s="23">
        <v>164</v>
      </c>
      <c r="M389" s="23">
        <v>25.039000000000001</v>
      </c>
      <c r="N389" t="s">
        <v>359</v>
      </c>
      <c r="O389" t="s">
        <v>360</v>
      </c>
      <c r="P389" t="s">
        <v>366</v>
      </c>
      <c r="Q389" t="s">
        <v>363</v>
      </c>
    </row>
    <row r="390" spans="1:17">
      <c r="A390" s="45" t="s">
        <v>37</v>
      </c>
      <c r="B390" s="52" t="s">
        <v>97</v>
      </c>
      <c r="C390"/>
      <c r="D390"/>
      <c r="J390" t="s">
        <v>380</v>
      </c>
      <c r="K390" t="s">
        <v>379</v>
      </c>
      <c r="L390" s="23">
        <v>164</v>
      </c>
      <c r="M390" s="23">
        <v>25.039000000000001</v>
      </c>
      <c r="N390" t="s">
        <v>359</v>
      </c>
      <c r="O390" t="s">
        <v>360</v>
      </c>
      <c r="P390" t="s">
        <v>366</v>
      </c>
      <c r="Q390" t="s">
        <v>363</v>
      </c>
    </row>
    <row r="391" spans="1:17">
      <c r="A391" s="45" t="s">
        <v>37</v>
      </c>
      <c r="B391" s="52" t="s">
        <v>55</v>
      </c>
      <c r="C391"/>
      <c r="D391"/>
      <c r="J391" t="s">
        <v>380</v>
      </c>
      <c r="K391" t="s">
        <v>379</v>
      </c>
      <c r="L391" s="23">
        <v>164</v>
      </c>
      <c r="M391" s="23">
        <v>25.039000000000001</v>
      </c>
      <c r="N391" t="s">
        <v>359</v>
      </c>
      <c r="O391" t="s">
        <v>360</v>
      </c>
      <c r="P391" t="s">
        <v>366</v>
      </c>
      <c r="Q391" t="s">
        <v>363</v>
      </c>
    </row>
    <row r="392" spans="1:17">
      <c r="A392" s="45" t="s">
        <v>37</v>
      </c>
      <c r="B392" s="52" t="s">
        <v>58</v>
      </c>
      <c r="C392">
        <v>1</v>
      </c>
      <c r="D392" s="4">
        <v>70.2</v>
      </c>
      <c r="E392" s="15">
        <f>C392/70.2</f>
        <v>1.4245014245014245E-2</v>
      </c>
      <c r="F392" t="s">
        <v>350</v>
      </c>
      <c r="G392" t="s">
        <v>350</v>
      </c>
      <c r="H392" t="s">
        <v>353</v>
      </c>
      <c r="I392" t="s">
        <v>21</v>
      </c>
      <c r="J392" t="s">
        <v>380</v>
      </c>
      <c r="K392" t="s">
        <v>379</v>
      </c>
      <c r="L392" s="23">
        <v>164</v>
      </c>
      <c r="M392" s="23">
        <v>25.039000000000001</v>
      </c>
      <c r="N392" t="s">
        <v>359</v>
      </c>
      <c r="O392" t="s">
        <v>360</v>
      </c>
      <c r="P392" t="s">
        <v>366</v>
      </c>
      <c r="Q392" t="s">
        <v>363</v>
      </c>
    </row>
    <row r="393" spans="1:17">
      <c r="A393" s="45" t="s">
        <v>37</v>
      </c>
      <c r="B393" s="52" t="s">
        <v>188</v>
      </c>
      <c r="C393"/>
      <c r="D393"/>
      <c r="J393" t="s">
        <v>380</v>
      </c>
      <c r="K393" t="s">
        <v>379</v>
      </c>
      <c r="L393" s="23">
        <v>164</v>
      </c>
      <c r="M393" s="23">
        <v>25.039000000000001</v>
      </c>
      <c r="N393" t="s">
        <v>359</v>
      </c>
      <c r="O393" t="s">
        <v>360</v>
      </c>
      <c r="P393" t="s">
        <v>366</v>
      </c>
      <c r="Q393" t="s">
        <v>363</v>
      </c>
    </row>
    <row r="394" spans="1:17">
      <c r="A394" s="45" t="s">
        <v>37</v>
      </c>
      <c r="B394" s="52" t="s">
        <v>22</v>
      </c>
      <c r="C394">
        <v>1</v>
      </c>
      <c r="D394">
        <v>150</v>
      </c>
      <c r="E394" s="15">
        <f>C394/D394</f>
        <v>6.6666666666666671E-3</v>
      </c>
      <c r="F394" s="19" t="s">
        <v>350</v>
      </c>
      <c r="G394" s="18">
        <v>1</v>
      </c>
      <c r="H394" s="12" t="s">
        <v>567</v>
      </c>
      <c r="I394" s="12" t="s">
        <v>21</v>
      </c>
      <c r="J394" t="s">
        <v>380</v>
      </c>
      <c r="K394" t="s">
        <v>379</v>
      </c>
      <c r="L394" s="23">
        <v>164</v>
      </c>
      <c r="M394" s="23">
        <v>25.039000000000001</v>
      </c>
      <c r="N394" t="s">
        <v>359</v>
      </c>
      <c r="O394" t="s">
        <v>360</v>
      </c>
      <c r="P394" t="s">
        <v>366</v>
      </c>
      <c r="Q394" t="s">
        <v>363</v>
      </c>
    </row>
    <row r="395" spans="1:17">
      <c r="A395" s="45" t="s">
        <v>37</v>
      </c>
      <c r="B395" s="52" t="s">
        <v>22</v>
      </c>
      <c r="C395">
        <v>5</v>
      </c>
      <c r="D395">
        <v>750</v>
      </c>
      <c r="E395" s="15">
        <f>C395/750</f>
        <v>6.6666666666666671E-3</v>
      </c>
      <c r="F395" s="19" t="s">
        <v>350</v>
      </c>
      <c r="G395" s="18" t="s">
        <v>350</v>
      </c>
      <c r="H395" t="s">
        <v>33</v>
      </c>
      <c r="I395" t="s">
        <v>21</v>
      </c>
      <c r="J395" t="s">
        <v>380</v>
      </c>
      <c r="K395" t="s">
        <v>379</v>
      </c>
      <c r="L395" s="23">
        <v>164</v>
      </c>
      <c r="M395" s="23">
        <v>25.039000000000001</v>
      </c>
      <c r="N395" t="s">
        <v>359</v>
      </c>
      <c r="O395" t="s">
        <v>360</v>
      </c>
      <c r="P395" t="s">
        <v>366</v>
      </c>
      <c r="Q395" t="s">
        <v>363</v>
      </c>
    </row>
    <row r="396" spans="1:17">
      <c r="A396" s="45" t="s">
        <v>37</v>
      </c>
      <c r="B396" s="51" t="s">
        <v>22</v>
      </c>
      <c r="C396" s="3">
        <v>3</v>
      </c>
      <c r="D396" s="3">
        <v>48.16</v>
      </c>
      <c r="E396" s="15">
        <f>C396/D396</f>
        <v>6.2292358803986717E-2</v>
      </c>
      <c r="F396">
        <v>22.5</v>
      </c>
      <c r="G396" s="18">
        <f>F396/3</f>
        <v>7.5</v>
      </c>
      <c r="H396" t="s">
        <v>761</v>
      </c>
      <c r="I396" t="s">
        <v>21</v>
      </c>
      <c r="J396" t="s">
        <v>380</v>
      </c>
      <c r="K396" t="s">
        <v>379</v>
      </c>
      <c r="L396" s="23">
        <v>164</v>
      </c>
      <c r="M396" s="23">
        <v>25.039000000000001</v>
      </c>
      <c r="N396" t="s">
        <v>359</v>
      </c>
      <c r="O396" t="s">
        <v>360</v>
      </c>
      <c r="P396" t="s">
        <v>366</v>
      </c>
      <c r="Q396" t="s">
        <v>363</v>
      </c>
    </row>
    <row r="397" spans="1:17">
      <c r="A397" s="45" t="s">
        <v>37</v>
      </c>
      <c r="B397" s="52" t="s">
        <v>9</v>
      </c>
      <c r="C397" s="3"/>
      <c r="D397" s="3"/>
      <c r="J397" t="s">
        <v>380</v>
      </c>
      <c r="K397" t="s">
        <v>379</v>
      </c>
      <c r="L397" s="23">
        <v>164</v>
      </c>
      <c r="M397" s="23">
        <v>25.039000000000001</v>
      </c>
      <c r="N397" t="s">
        <v>359</v>
      </c>
      <c r="O397" t="s">
        <v>360</v>
      </c>
      <c r="P397" t="s">
        <v>366</v>
      </c>
      <c r="Q397" t="s">
        <v>363</v>
      </c>
    </row>
    <row r="398" spans="1:17">
      <c r="A398" s="45" t="s">
        <v>37</v>
      </c>
      <c r="B398" s="52" t="s">
        <v>212</v>
      </c>
      <c r="C398"/>
      <c r="D398"/>
      <c r="J398" t="s">
        <v>380</v>
      </c>
      <c r="K398" t="s">
        <v>379</v>
      </c>
      <c r="L398" s="23">
        <v>164</v>
      </c>
      <c r="M398" s="23">
        <v>25.039000000000001</v>
      </c>
      <c r="N398" t="s">
        <v>359</v>
      </c>
      <c r="O398" t="s">
        <v>360</v>
      </c>
      <c r="P398" t="s">
        <v>366</v>
      </c>
      <c r="Q398" t="s">
        <v>363</v>
      </c>
    </row>
    <row r="399" spans="1:17">
      <c r="A399" s="45" t="s">
        <v>37</v>
      </c>
      <c r="B399" s="52" t="s">
        <v>24</v>
      </c>
      <c r="C399"/>
      <c r="D399"/>
      <c r="J399" t="s">
        <v>380</v>
      </c>
      <c r="K399" t="s">
        <v>379</v>
      </c>
      <c r="L399" s="23">
        <v>164</v>
      </c>
      <c r="M399" s="23">
        <v>25.039000000000001</v>
      </c>
      <c r="N399" t="s">
        <v>359</v>
      </c>
      <c r="O399" t="s">
        <v>360</v>
      </c>
      <c r="P399" t="s">
        <v>366</v>
      </c>
      <c r="Q399" t="s">
        <v>363</v>
      </c>
    </row>
    <row r="400" spans="1:17">
      <c r="A400" s="45" t="s">
        <v>37</v>
      </c>
      <c r="B400" s="52" t="s">
        <v>63</v>
      </c>
      <c r="C400"/>
      <c r="D400"/>
      <c r="J400" t="s">
        <v>380</v>
      </c>
      <c r="K400" t="s">
        <v>379</v>
      </c>
      <c r="L400" s="23">
        <v>164</v>
      </c>
      <c r="M400" s="23">
        <v>25.039000000000001</v>
      </c>
      <c r="N400" t="s">
        <v>359</v>
      </c>
      <c r="O400" t="s">
        <v>360</v>
      </c>
      <c r="P400" t="s">
        <v>366</v>
      </c>
      <c r="Q400" t="s">
        <v>363</v>
      </c>
    </row>
    <row r="401" spans="1:17">
      <c r="A401" s="45" t="s">
        <v>37</v>
      </c>
      <c r="B401" s="52" t="s">
        <v>156</v>
      </c>
      <c r="C401"/>
      <c r="D401"/>
      <c r="J401" t="s">
        <v>380</v>
      </c>
      <c r="K401" t="s">
        <v>379</v>
      </c>
      <c r="L401" s="23">
        <v>164</v>
      </c>
      <c r="M401" s="23">
        <v>25.039000000000001</v>
      </c>
      <c r="N401" t="s">
        <v>359</v>
      </c>
      <c r="O401" t="s">
        <v>360</v>
      </c>
      <c r="P401" t="s">
        <v>366</v>
      </c>
      <c r="Q401" t="s">
        <v>363</v>
      </c>
    </row>
    <row r="402" spans="1:17">
      <c r="A402" s="45" t="s">
        <v>37</v>
      </c>
      <c r="B402" s="52" t="s">
        <v>213</v>
      </c>
      <c r="C402"/>
      <c r="D402"/>
      <c r="J402" t="s">
        <v>380</v>
      </c>
      <c r="K402" t="s">
        <v>379</v>
      </c>
      <c r="L402" s="23">
        <v>164</v>
      </c>
      <c r="M402" s="23">
        <v>25.039000000000001</v>
      </c>
      <c r="N402" t="s">
        <v>359</v>
      </c>
      <c r="O402" t="s">
        <v>360</v>
      </c>
      <c r="P402" t="s">
        <v>366</v>
      </c>
      <c r="Q402" t="s">
        <v>363</v>
      </c>
    </row>
    <row r="403" spans="1:17">
      <c r="A403" s="45" t="s">
        <v>37</v>
      </c>
      <c r="B403" s="52" t="s">
        <v>25</v>
      </c>
      <c r="C403"/>
      <c r="D403"/>
      <c r="J403" t="s">
        <v>380</v>
      </c>
      <c r="K403" t="s">
        <v>379</v>
      </c>
      <c r="L403" s="23">
        <v>164</v>
      </c>
      <c r="M403" s="23">
        <v>25.039000000000001</v>
      </c>
      <c r="N403" t="s">
        <v>359</v>
      </c>
      <c r="O403" t="s">
        <v>360</v>
      </c>
      <c r="P403" t="s">
        <v>366</v>
      </c>
      <c r="Q403" t="s">
        <v>363</v>
      </c>
    </row>
    <row r="404" spans="1:17">
      <c r="A404" s="45" t="s">
        <v>37</v>
      </c>
      <c r="B404" s="52" t="s">
        <v>191</v>
      </c>
      <c r="C404"/>
      <c r="D404"/>
      <c r="J404" t="s">
        <v>380</v>
      </c>
      <c r="K404" t="s">
        <v>379</v>
      </c>
      <c r="L404" s="23">
        <v>164</v>
      </c>
      <c r="M404" s="23">
        <v>25.039000000000001</v>
      </c>
      <c r="N404" t="s">
        <v>359</v>
      </c>
      <c r="O404" t="s">
        <v>360</v>
      </c>
      <c r="P404" t="s">
        <v>366</v>
      </c>
      <c r="Q404" t="s">
        <v>363</v>
      </c>
    </row>
    <row r="405" spans="1:17">
      <c r="A405" s="45" t="s">
        <v>37</v>
      </c>
      <c r="B405" s="52" t="s">
        <v>214</v>
      </c>
      <c r="C405"/>
      <c r="D405"/>
      <c r="J405" t="s">
        <v>380</v>
      </c>
      <c r="K405" t="s">
        <v>379</v>
      </c>
      <c r="L405" s="23">
        <v>164</v>
      </c>
      <c r="M405" s="23">
        <v>25.039000000000001</v>
      </c>
      <c r="N405" t="s">
        <v>359</v>
      </c>
      <c r="O405" t="s">
        <v>360</v>
      </c>
      <c r="P405" t="s">
        <v>366</v>
      </c>
      <c r="Q405" t="s">
        <v>363</v>
      </c>
    </row>
    <row r="406" spans="1:17">
      <c r="A406" s="45" t="s">
        <v>37</v>
      </c>
      <c r="B406" s="52" t="s">
        <v>215</v>
      </c>
      <c r="C406"/>
      <c r="D406"/>
      <c r="J406" t="s">
        <v>380</v>
      </c>
      <c r="K406" t="s">
        <v>379</v>
      </c>
      <c r="L406" s="23">
        <v>164</v>
      </c>
      <c r="M406" s="23">
        <v>25.039000000000001</v>
      </c>
      <c r="N406" t="s">
        <v>359</v>
      </c>
      <c r="O406" t="s">
        <v>360</v>
      </c>
      <c r="P406" t="s">
        <v>366</v>
      </c>
      <c r="Q406" t="s">
        <v>363</v>
      </c>
    </row>
    <row r="407" spans="1:17">
      <c r="A407" s="45" t="s">
        <v>37</v>
      </c>
      <c r="B407" s="52" t="s">
        <v>216</v>
      </c>
      <c r="C407"/>
      <c r="D407"/>
      <c r="J407" t="s">
        <v>380</v>
      </c>
      <c r="K407" t="s">
        <v>379</v>
      </c>
      <c r="L407" s="23">
        <v>164</v>
      </c>
      <c r="M407" s="23">
        <v>25.039000000000001</v>
      </c>
      <c r="N407" t="s">
        <v>359</v>
      </c>
      <c r="O407" t="s">
        <v>360</v>
      </c>
      <c r="P407" t="s">
        <v>366</v>
      </c>
      <c r="Q407" t="s">
        <v>363</v>
      </c>
    </row>
    <row r="408" spans="1:17">
      <c r="A408" s="45" t="s">
        <v>37</v>
      </c>
      <c r="B408" s="52" t="s">
        <v>3</v>
      </c>
      <c r="C408" s="4">
        <v>5</v>
      </c>
      <c r="D408" s="4">
        <v>324</v>
      </c>
      <c r="E408" s="15">
        <f>C408/324</f>
        <v>1.5432098765432098E-2</v>
      </c>
      <c r="F408">
        <v>8</v>
      </c>
      <c r="G408" s="18">
        <f>F408/C408</f>
        <v>1.6</v>
      </c>
      <c r="H408" s="4" t="s">
        <v>347</v>
      </c>
      <c r="I408" s="4" t="s">
        <v>351</v>
      </c>
      <c r="J408" t="s">
        <v>380</v>
      </c>
      <c r="K408" t="s">
        <v>379</v>
      </c>
      <c r="L408" s="23">
        <v>164</v>
      </c>
      <c r="M408" s="23">
        <v>25.039000000000001</v>
      </c>
      <c r="N408" t="s">
        <v>359</v>
      </c>
      <c r="O408" t="s">
        <v>360</v>
      </c>
      <c r="P408" t="s">
        <v>366</v>
      </c>
      <c r="Q408" t="s">
        <v>363</v>
      </c>
    </row>
    <row r="409" spans="1:17">
      <c r="A409" s="45" t="s">
        <v>37</v>
      </c>
      <c r="B409" s="52" t="s">
        <v>3</v>
      </c>
      <c r="C409" s="4">
        <v>4</v>
      </c>
      <c r="D409" s="4">
        <v>324</v>
      </c>
      <c r="E409" s="15">
        <f>C409/324</f>
        <v>1.2345679012345678E-2</v>
      </c>
      <c r="F409" s="4">
        <v>18</v>
      </c>
      <c r="G409" s="18">
        <f>F409/C409</f>
        <v>4.5</v>
      </c>
      <c r="H409" s="4" t="s">
        <v>347</v>
      </c>
      <c r="I409" s="4" t="s">
        <v>349</v>
      </c>
      <c r="J409" t="s">
        <v>380</v>
      </c>
      <c r="K409" t="s">
        <v>379</v>
      </c>
      <c r="L409" s="23">
        <v>164</v>
      </c>
      <c r="M409" s="23">
        <v>25.039000000000001</v>
      </c>
      <c r="N409" t="s">
        <v>359</v>
      </c>
      <c r="O409" t="s">
        <v>360</v>
      </c>
      <c r="P409" t="s">
        <v>366</v>
      </c>
      <c r="Q409" t="s">
        <v>363</v>
      </c>
    </row>
    <row r="410" spans="1:17">
      <c r="A410" s="45" t="s">
        <v>37</v>
      </c>
      <c r="B410" s="52" t="s">
        <v>3</v>
      </c>
      <c r="C410" s="4">
        <v>2</v>
      </c>
      <c r="D410" s="4">
        <v>190</v>
      </c>
      <c r="E410" s="15">
        <f>C410/190</f>
        <v>1.0526315789473684E-2</v>
      </c>
      <c r="F410" s="4">
        <v>27</v>
      </c>
      <c r="G410" s="18">
        <f>F410/C410</f>
        <v>13.5</v>
      </c>
      <c r="H410" t="s">
        <v>533</v>
      </c>
      <c r="I410" t="s">
        <v>351</v>
      </c>
      <c r="J410" t="s">
        <v>380</v>
      </c>
      <c r="K410" t="s">
        <v>379</v>
      </c>
      <c r="L410" s="23">
        <v>164</v>
      </c>
      <c r="M410" s="23">
        <v>25.039000000000001</v>
      </c>
      <c r="N410" t="s">
        <v>359</v>
      </c>
      <c r="O410" t="s">
        <v>360</v>
      </c>
      <c r="P410" t="s">
        <v>366</v>
      </c>
      <c r="Q410" t="s">
        <v>363</v>
      </c>
    </row>
    <row r="411" spans="1:17">
      <c r="A411" s="45" t="s">
        <v>37</v>
      </c>
      <c r="B411" s="52" t="s">
        <v>3</v>
      </c>
      <c r="C411" t="s">
        <v>350</v>
      </c>
      <c r="D411" s="4" t="s">
        <v>350</v>
      </c>
      <c r="E411" s="15">
        <f>0.51/10</f>
        <v>5.1000000000000004E-2</v>
      </c>
      <c r="F411" s="19" t="s">
        <v>350</v>
      </c>
      <c r="G411" s="18">
        <v>6.28</v>
      </c>
      <c r="H411" s="6" t="s">
        <v>566</v>
      </c>
      <c r="I411" t="s">
        <v>350</v>
      </c>
      <c r="J411" t="s">
        <v>380</v>
      </c>
      <c r="K411" t="s">
        <v>379</v>
      </c>
      <c r="L411" s="23">
        <v>164</v>
      </c>
      <c r="M411" s="23">
        <v>25.039000000000001</v>
      </c>
      <c r="N411" t="s">
        <v>359</v>
      </c>
      <c r="O411" t="s">
        <v>360</v>
      </c>
      <c r="P411" t="s">
        <v>366</v>
      </c>
      <c r="Q411" t="s">
        <v>363</v>
      </c>
    </row>
    <row r="412" spans="1:17">
      <c r="A412" s="45" t="s">
        <v>37</v>
      </c>
      <c r="B412" s="52" t="s">
        <v>3</v>
      </c>
      <c r="C412">
        <v>6</v>
      </c>
      <c r="D412" s="4">
        <v>330</v>
      </c>
      <c r="E412" s="15">
        <f>(C412/330)*1.5</f>
        <v>2.7272727272727271E-2</v>
      </c>
      <c r="F412" s="19" t="s">
        <v>350</v>
      </c>
      <c r="G412" s="18">
        <v>9.8000000000000007</v>
      </c>
      <c r="H412" t="s">
        <v>33</v>
      </c>
      <c r="I412" t="s">
        <v>21</v>
      </c>
      <c r="J412" t="s">
        <v>380</v>
      </c>
      <c r="K412" t="s">
        <v>379</v>
      </c>
      <c r="L412" s="23">
        <v>164</v>
      </c>
      <c r="M412" s="23">
        <v>25.039000000000001</v>
      </c>
      <c r="N412" t="s">
        <v>359</v>
      </c>
      <c r="O412" t="s">
        <v>360</v>
      </c>
      <c r="P412" t="s">
        <v>366</v>
      </c>
      <c r="Q412" t="s">
        <v>363</v>
      </c>
    </row>
    <row r="413" spans="1:17">
      <c r="A413" s="45" t="s">
        <v>37</v>
      </c>
      <c r="B413" s="52" t="s">
        <v>3</v>
      </c>
      <c r="C413">
        <v>3</v>
      </c>
      <c r="D413" s="4">
        <v>33</v>
      </c>
      <c r="E413" s="15">
        <f>(C413/33)*2</f>
        <v>0.18181818181818182</v>
      </c>
      <c r="F413" s="19" t="s">
        <v>350</v>
      </c>
      <c r="G413" s="18">
        <v>10</v>
      </c>
      <c r="H413" t="s">
        <v>33</v>
      </c>
      <c r="I413" t="s">
        <v>21</v>
      </c>
      <c r="J413" t="s">
        <v>380</v>
      </c>
      <c r="K413" t="s">
        <v>379</v>
      </c>
      <c r="L413" s="23">
        <v>164</v>
      </c>
      <c r="M413" s="23">
        <v>25.039000000000001</v>
      </c>
      <c r="N413" t="s">
        <v>359</v>
      </c>
      <c r="O413" t="s">
        <v>360</v>
      </c>
      <c r="P413" t="s">
        <v>366</v>
      </c>
      <c r="Q413" t="s">
        <v>363</v>
      </c>
    </row>
    <row r="414" spans="1:17" s="5" customFormat="1">
      <c r="A414" s="45" t="s">
        <v>37</v>
      </c>
      <c r="B414" s="52" t="s">
        <v>3</v>
      </c>
      <c r="C414">
        <v>6</v>
      </c>
      <c r="D414">
        <v>750</v>
      </c>
      <c r="E414" s="15">
        <f>C414/750</f>
        <v>8.0000000000000002E-3</v>
      </c>
      <c r="F414" s="19" t="s">
        <v>350</v>
      </c>
      <c r="G414" s="18" t="s">
        <v>350</v>
      </c>
      <c r="H414" s="6" t="s">
        <v>33</v>
      </c>
      <c r="I414" t="s">
        <v>21</v>
      </c>
      <c r="J414" t="s">
        <v>380</v>
      </c>
      <c r="K414" t="s">
        <v>379</v>
      </c>
      <c r="L414" s="23">
        <v>164</v>
      </c>
      <c r="M414" s="23">
        <v>25.039000000000001</v>
      </c>
      <c r="N414" t="s">
        <v>359</v>
      </c>
      <c r="O414" t="s">
        <v>360</v>
      </c>
      <c r="P414" t="s">
        <v>366</v>
      </c>
      <c r="Q414" t="s">
        <v>363</v>
      </c>
    </row>
    <row r="415" spans="1:17">
      <c r="A415" s="45" t="s">
        <v>37</v>
      </c>
      <c r="B415" s="52" t="s">
        <v>3</v>
      </c>
      <c r="C415">
        <v>26</v>
      </c>
      <c r="D415">
        <v>276</v>
      </c>
      <c r="E415" s="15">
        <v>8.3500000000000005E-2</v>
      </c>
      <c r="F415">
        <v>166</v>
      </c>
      <c r="G415" s="18">
        <v>6.31</v>
      </c>
      <c r="H415" t="s">
        <v>49</v>
      </c>
      <c r="I415" t="s">
        <v>50</v>
      </c>
      <c r="J415" t="s">
        <v>380</v>
      </c>
      <c r="K415" t="s">
        <v>379</v>
      </c>
      <c r="L415" s="23">
        <v>164</v>
      </c>
      <c r="M415" s="23">
        <v>25.039000000000001</v>
      </c>
      <c r="N415" t="s">
        <v>359</v>
      </c>
      <c r="O415" t="s">
        <v>360</v>
      </c>
      <c r="P415" t="s">
        <v>366</v>
      </c>
      <c r="Q415" t="s">
        <v>363</v>
      </c>
    </row>
    <row r="416" spans="1:17">
      <c r="A416" s="45" t="s">
        <v>37</v>
      </c>
      <c r="B416" s="52" t="s">
        <v>70</v>
      </c>
      <c r="C416"/>
      <c r="D416"/>
      <c r="J416" t="s">
        <v>380</v>
      </c>
      <c r="K416" t="s">
        <v>379</v>
      </c>
      <c r="L416" s="23">
        <v>164</v>
      </c>
      <c r="M416" s="23">
        <v>25.039000000000001</v>
      </c>
      <c r="N416" t="s">
        <v>359</v>
      </c>
      <c r="O416" t="s">
        <v>360</v>
      </c>
      <c r="P416" t="s">
        <v>366</v>
      </c>
      <c r="Q416" t="s">
        <v>363</v>
      </c>
    </row>
    <row r="417" spans="1:17">
      <c r="A417" s="45" t="s">
        <v>37</v>
      </c>
      <c r="B417" s="52" t="s">
        <v>217</v>
      </c>
      <c r="C417"/>
      <c r="D417"/>
      <c r="J417" t="s">
        <v>380</v>
      </c>
      <c r="K417" t="s">
        <v>379</v>
      </c>
      <c r="L417" s="23">
        <v>164</v>
      </c>
      <c r="M417" s="23">
        <v>25.039000000000001</v>
      </c>
      <c r="N417" t="s">
        <v>359</v>
      </c>
      <c r="O417" t="s">
        <v>360</v>
      </c>
      <c r="P417" t="s">
        <v>366</v>
      </c>
      <c r="Q417" t="s">
        <v>363</v>
      </c>
    </row>
    <row r="418" spans="1:17">
      <c r="A418" s="45" t="s">
        <v>37</v>
      </c>
      <c r="B418" s="52" t="s">
        <v>159</v>
      </c>
      <c r="C418"/>
      <c r="D418"/>
      <c r="J418" t="s">
        <v>380</v>
      </c>
      <c r="K418" t="s">
        <v>379</v>
      </c>
      <c r="L418" s="23">
        <v>164</v>
      </c>
      <c r="M418" s="23">
        <v>25.039000000000001</v>
      </c>
      <c r="N418" t="s">
        <v>359</v>
      </c>
      <c r="O418" t="s">
        <v>360</v>
      </c>
      <c r="P418" t="s">
        <v>366</v>
      </c>
      <c r="Q418" t="s">
        <v>363</v>
      </c>
    </row>
    <row r="419" spans="1:17">
      <c r="A419" s="45" t="s">
        <v>37</v>
      </c>
      <c r="B419" s="52" t="s">
        <v>131</v>
      </c>
      <c r="C419"/>
      <c r="D419"/>
      <c r="J419" t="s">
        <v>380</v>
      </c>
      <c r="K419" t="s">
        <v>379</v>
      </c>
      <c r="L419" s="23">
        <v>164</v>
      </c>
      <c r="M419" s="23">
        <v>25.039000000000001</v>
      </c>
      <c r="N419" t="s">
        <v>359</v>
      </c>
      <c r="O419" t="s">
        <v>360</v>
      </c>
      <c r="P419" t="s">
        <v>366</v>
      </c>
      <c r="Q419" t="s">
        <v>363</v>
      </c>
    </row>
    <row r="420" spans="1:17">
      <c r="A420" s="45" t="s">
        <v>37</v>
      </c>
      <c r="B420" s="52" t="s">
        <v>218</v>
      </c>
      <c r="C420"/>
      <c r="D420"/>
      <c r="J420" t="s">
        <v>380</v>
      </c>
      <c r="K420" t="s">
        <v>379</v>
      </c>
      <c r="L420" s="23">
        <v>164</v>
      </c>
      <c r="M420" s="23">
        <v>25.039000000000001</v>
      </c>
      <c r="N420" t="s">
        <v>359</v>
      </c>
      <c r="O420" t="s">
        <v>360</v>
      </c>
      <c r="P420" t="s">
        <v>366</v>
      </c>
      <c r="Q420" t="s">
        <v>363</v>
      </c>
    </row>
    <row r="421" spans="1:17">
      <c r="A421" s="45" t="s">
        <v>37</v>
      </c>
      <c r="B421" s="52" t="s">
        <v>74</v>
      </c>
      <c r="C421"/>
      <c r="D421"/>
      <c r="J421" t="s">
        <v>380</v>
      </c>
      <c r="K421" t="s">
        <v>379</v>
      </c>
      <c r="L421" s="23">
        <v>164</v>
      </c>
      <c r="M421" s="23">
        <v>25.039000000000001</v>
      </c>
      <c r="N421" t="s">
        <v>359</v>
      </c>
      <c r="O421" t="s">
        <v>360</v>
      </c>
      <c r="P421" t="s">
        <v>366</v>
      </c>
      <c r="Q421" t="s">
        <v>363</v>
      </c>
    </row>
    <row r="422" spans="1:17">
      <c r="A422" s="45" t="s">
        <v>37</v>
      </c>
      <c r="B422" s="52" t="s">
        <v>219</v>
      </c>
      <c r="C422"/>
      <c r="D422"/>
      <c r="J422" t="s">
        <v>380</v>
      </c>
      <c r="K422" t="s">
        <v>379</v>
      </c>
      <c r="L422" s="23">
        <v>164</v>
      </c>
      <c r="M422" s="23">
        <v>25.039000000000001</v>
      </c>
      <c r="N422" t="s">
        <v>359</v>
      </c>
      <c r="O422" t="s">
        <v>360</v>
      </c>
      <c r="P422" t="s">
        <v>366</v>
      </c>
      <c r="Q422" t="s">
        <v>363</v>
      </c>
    </row>
    <row r="423" spans="1:17">
      <c r="A423" s="45" t="s">
        <v>37</v>
      </c>
      <c r="B423" s="52" t="s">
        <v>220</v>
      </c>
      <c r="C423"/>
      <c r="D423"/>
      <c r="J423" t="s">
        <v>380</v>
      </c>
      <c r="K423" t="s">
        <v>379</v>
      </c>
      <c r="L423" s="23">
        <v>164</v>
      </c>
      <c r="M423" s="23">
        <v>25.039000000000001</v>
      </c>
      <c r="N423" t="s">
        <v>359</v>
      </c>
      <c r="O423" t="s">
        <v>360</v>
      </c>
      <c r="P423" t="s">
        <v>366</v>
      </c>
      <c r="Q423" t="s">
        <v>363</v>
      </c>
    </row>
    <row r="424" spans="1:17">
      <c r="A424" s="45" t="s">
        <v>37</v>
      </c>
      <c r="B424" s="52" t="s">
        <v>221</v>
      </c>
      <c r="C424"/>
      <c r="D424"/>
      <c r="J424" t="s">
        <v>380</v>
      </c>
      <c r="K424" t="s">
        <v>379</v>
      </c>
      <c r="L424" s="23">
        <v>164</v>
      </c>
      <c r="M424" s="23">
        <v>25.039000000000001</v>
      </c>
      <c r="N424" t="s">
        <v>359</v>
      </c>
      <c r="O424" t="s">
        <v>360</v>
      </c>
      <c r="P424" t="s">
        <v>366</v>
      </c>
      <c r="Q424" t="s">
        <v>363</v>
      </c>
    </row>
    <row r="425" spans="1:17">
      <c r="A425" s="45" t="s">
        <v>37</v>
      </c>
      <c r="B425" s="52" t="s">
        <v>222</v>
      </c>
      <c r="C425"/>
      <c r="D425"/>
      <c r="J425" t="s">
        <v>380</v>
      </c>
      <c r="K425" t="s">
        <v>379</v>
      </c>
      <c r="L425" s="23">
        <v>164</v>
      </c>
      <c r="M425" s="23">
        <v>25.039000000000001</v>
      </c>
      <c r="N425" t="s">
        <v>359</v>
      </c>
      <c r="O425" t="s">
        <v>360</v>
      </c>
      <c r="P425" t="s">
        <v>366</v>
      </c>
      <c r="Q425" t="s">
        <v>363</v>
      </c>
    </row>
    <row r="426" spans="1:17">
      <c r="A426" s="45" t="s">
        <v>37</v>
      </c>
      <c r="B426" s="52" t="s">
        <v>106</v>
      </c>
      <c r="C426"/>
      <c r="D426"/>
      <c r="J426" t="s">
        <v>380</v>
      </c>
      <c r="K426" t="s">
        <v>379</v>
      </c>
      <c r="L426" s="23">
        <v>164</v>
      </c>
      <c r="M426" s="23">
        <v>25.039000000000001</v>
      </c>
      <c r="N426" t="s">
        <v>359</v>
      </c>
      <c r="O426" t="s">
        <v>360</v>
      </c>
      <c r="P426" t="s">
        <v>366</v>
      </c>
      <c r="Q426" t="s">
        <v>363</v>
      </c>
    </row>
    <row r="427" spans="1:17">
      <c r="A427" s="45" t="s">
        <v>37</v>
      </c>
      <c r="B427" s="52" t="s">
        <v>108</v>
      </c>
      <c r="C427"/>
      <c r="D427"/>
      <c r="J427" t="s">
        <v>380</v>
      </c>
      <c r="K427" t="s">
        <v>379</v>
      </c>
      <c r="L427" s="23">
        <v>164</v>
      </c>
      <c r="M427" s="23">
        <v>25.039000000000001</v>
      </c>
      <c r="N427" t="s">
        <v>359</v>
      </c>
      <c r="O427" t="s">
        <v>360</v>
      </c>
      <c r="P427" t="s">
        <v>366</v>
      </c>
      <c r="Q427" t="s">
        <v>363</v>
      </c>
    </row>
    <row r="428" spans="1:17">
      <c r="A428" s="45" t="s">
        <v>37</v>
      </c>
      <c r="B428" s="52" t="s">
        <v>43</v>
      </c>
      <c r="C428" s="3">
        <v>4</v>
      </c>
      <c r="D428" s="3">
        <v>85.3</v>
      </c>
      <c r="E428" s="15">
        <f>C428/85.3</f>
        <v>4.6893317702227433E-2</v>
      </c>
      <c r="F428" s="18" t="s">
        <v>350</v>
      </c>
      <c r="G428" s="18" t="s">
        <v>350</v>
      </c>
      <c r="H428" t="s">
        <v>44</v>
      </c>
      <c r="I428" t="s">
        <v>42</v>
      </c>
      <c r="J428" t="s">
        <v>380</v>
      </c>
      <c r="K428" t="s">
        <v>379</v>
      </c>
      <c r="L428" s="23">
        <v>164</v>
      </c>
      <c r="M428" s="23">
        <v>25.039000000000001</v>
      </c>
      <c r="N428" t="s">
        <v>359</v>
      </c>
      <c r="O428" t="s">
        <v>360</v>
      </c>
      <c r="P428" t="s">
        <v>366</v>
      </c>
      <c r="Q428" t="s">
        <v>363</v>
      </c>
    </row>
    <row r="429" spans="1:17">
      <c r="A429" s="45" t="s">
        <v>37</v>
      </c>
      <c r="B429" s="52" t="s">
        <v>110</v>
      </c>
      <c r="C429"/>
      <c r="D429"/>
      <c r="J429" t="s">
        <v>380</v>
      </c>
      <c r="K429" t="s">
        <v>379</v>
      </c>
      <c r="L429" s="23">
        <v>164</v>
      </c>
      <c r="M429" s="23">
        <v>25.039000000000001</v>
      </c>
      <c r="N429" t="s">
        <v>359</v>
      </c>
      <c r="O429" t="s">
        <v>360</v>
      </c>
      <c r="P429" t="s">
        <v>366</v>
      </c>
      <c r="Q429" t="s">
        <v>363</v>
      </c>
    </row>
    <row r="430" spans="1:17">
      <c r="A430" s="45" t="s">
        <v>37</v>
      </c>
      <c r="B430" s="52" t="s">
        <v>223</v>
      </c>
      <c r="C430"/>
      <c r="D430"/>
      <c r="J430" t="s">
        <v>380</v>
      </c>
      <c r="K430" t="s">
        <v>379</v>
      </c>
      <c r="L430" s="23">
        <v>164</v>
      </c>
      <c r="M430" s="23">
        <v>25.039000000000001</v>
      </c>
      <c r="N430" t="s">
        <v>359</v>
      </c>
      <c r="O430" t="s">
        <v>360</v>
      </c>
      <c r="P430" t="s">
        <v>366</v>
      </c>
      <c r="Q430" t="s">
        <v>363</v>
      </c>
    </row>
    <row r="431" spans="1:17">
      <c r="A431" s="45" t="s">
        <v>37</v>
      </c>
      <c r="B431" s="52" t="s">
        <v>111</v>
      </c>
      <c r="C431"/>
      <c r="D431"/>
      <c r="J431" t="s">
        <v>380</v>
      </c>
      <c r="K431" t="s">
        <v>379</v>
      </c>
      <c r="L431" s="23">
        <v>164</v>
      </c>
      <c r="M431" s="23">
        <v>25.039000000000001</v>
      </c>
      <c r="N431" t="s">
        <v>359</v>
      </c>
      <c r="O431" t="s">
        <v>360</v>
      </c>
      <c r="P431" t="s">
        <v>366</v>
      </c>
      <c r="Q431" t="s">
        <v>363</v>
      </c>
    </row>
    <row r="432" spans="1:17">
      <c r="A432" s="45" t="s">
        <v>37</v>
      </c>
      <c r="B432" s="52" t="s">
        <v>5</v>
      </c>
      <c r="C432"/>
      <c r="D432"/>
      <c r="J432" t="s">
        <v>380</v>
      </c>
      <c r="K432" t="s">
        <v>379</v>
      </c>
      <c r="L432" s="23">
        <v>164</v>
      </c>
      <c r="M432" s="23">
        <v>25.039000000000001</v>
      </c>
      <c r="N432" t="s">
        <v>359</v>
      </c>
      <c r="O432" t="s">
        <v>360</v>
      </c>
      <c r="P432" t="s">
        <v>366</v>
      </c>
      <c r="Q432" t="s">
        <v>363</v>
      </c>
    </row>
    <row r="433" spans="1:17">
      <c r="A433" s="45" t="s">
        <v>37</v>
      </c>
      <c r="B433" s="52" t="s">
        <v>224</v>
      </c>
      <c r="C433"/>
      <c r="D433"/>
      <c r="J433" t="s">
        <v>380</v>
      </c>
      <c r="K433" t="s">
        <v>379</v>
      </c>
      <c r="L433" s="23">
        <v>164</v>
      </c>
      <c r="M433" s="23">
        <v>25.039000000000001</v>
      </c>
      <c r="N433" t="s">
        <v>359</v>
      </c>
      <c r="O433" t="s">
        <v>360</v>
      </c>
      <c r="P433" t="s">
        <v>366</v>
      </c>
      <c r="Q433" t="s">
        <v>363</v>
      </c>
    </row>
    <row r="434" spans="1:17">
      <c r="A434" s="45" t="s">
        <v>37</v>
      </c>
      <c r="B434" s="52" t="s">
        <v>225</v>
      </c>
      <c r="C434"/>
      <c r="D434"/>
      <c r="J434" t="s">
        <v>380</v>
      </c>
      <c r="K434" t="s">
        <v>379</v>
      </c>
      <c r="L434" s="23">
        <v>164</v>
      </c>
      <c r="M434" s="23">
        <v>25.039000000000001</v>
      </c>
      <c r="N434" t="s">
        <v>359</v>
      </c>
      <c r="O434" t="s">
        <v>360</v>
      </c>
      <c r="P434" t="s">
        <v>366</v>
      </c>
      <c r="Q434" t="s">
        <v>363</v>
      </c>
    </row>
    <row r="435" spans="1:17">
      <c r="A435" s="45" t="s">
        <v>37</v>
      </c>
      <c r="B435" s="52" t="s">
        <v>166</v>
      </c>
      <c r="C435"/>
      <c r="D435"/>
      <c r="J435" t="s">
        <v>380</v>
      </c>
      <c r="K435" t="s">
        <v>379</v>
      </c>
      <c r="L435" s="23">
        <v>164</v>
      </c>
      <c r="M435" s="23">
        <v>25.039000000000001</v>
      </c>
      <c r="N435" t="s">
        <v>359</v>
      </c>
      <c r="O435" t="s">
        <v>360</v>
      </c>
      <c r="P435" t="s">
        <v>366</v>
      </c>
      <c r="Q435" t="s">
        <v>363</v>
      </c>
    </row>
    <row r="436" spans="1:17">
      <c r="A436" s="45" t="s">
        <v>37</v>
      </c>
      <c r="B436" s="52" t="s">
        <v>226</v>
      </c>
      <c r="C436"/>
      <c r="D436"/>
      <c r="J436" t="s">
        <v>380</v>
      </c>
      <c r="K436" t="s">
        <v>379</v>
      </c>
      <c r="L436" s="23">
        <v>164</v>
      </c>
      <c r="M436" s="23">
        <v>25.039000000000001</v>
      </c>
      <c r="N436" t="s">
        <v>359</v>
      </c>
      <c r="O436" t="s">
        <v>360</v>
      </c>
      <c r="P436" t="s">
        <v>366</v>
      </c>
      <c r="Q436" t="s">
        <v>363</v>
      </c>
    </row>
    <row r="437" spans="1:17">
      <c r="A437" s="45" t="s">
        <v>37</v>
      </c>
      <c r="B437" s="52" t="s">
        <v>199</v>
      </c>
      <c r="C437"/>
      <c r="D437"/>
      <c r="J437" t="s">
        <v>380</v>
      </c>
      <c r="K437" t="s">
        <v>379</v>
      </c>
      <c r="L437" s="23">
        <v>164</v>
      </c>
      <c r="M437" s="23">
        <v>25.039000000000001</v>
      </c>
      <c r="N437" t="s">
        <v>359</v>
      </c>
      <c r="O437" t="s">
        <v>360</v>
      </c>
      <c r="P437" t="s">
        <v>366</v>
      </c>
      <c r="Q437" t="s">
        <v>363</v>
      </c>
    </row>
    <row r="438" spans="1:17">
      <c r="A438" s="45" t="s">
        <v>37</v>
      </c>
      <c r="B438" s="52" t="s">
        <v>227</v>
      </c>
      <c r="C438"/>
      <c r="D438"/>
      <c r="J438" t="s">
        <v>380</v>
      </c>
      <c r="K438" t="s">
        <v>379</v>
      </c>
      <c r="L438" s="23">
        <v>164</v>
      </c>
      <c r="M438" s="23">
        <v>25.039000000000001</v>
      </c>
      <c r="N438" t="s">
        <v>359</v>
      </c>
      <c r="O438" t="s">
        <v>360</v>
      </c>
      <c r="P438" t="s">
        <v>366</v>
      </c>
      <c r="Q438" t="s">
        <v>363</v>
      </c>
    </row>
    <row r="439" spans="1:17">
      <c r="A439" s="45" t="s">
        <v>37</v>
      </c>
      <c r="B439" s="48" t="s">
        <v>171</v>
      </c>
      <c r="C439"/>
      <c r="D439"/>
      <c r="J439" t="s">
        <v>380</v>
      </c>
      <c r="K439" t="s">
        <v>379</v>
      </c>
      <c r="L439" s="23">
        <v>164</v>
      </c>
      <c r="M439" s="23">
        <v>25.039000000000001</v>
      </c>
      <c r="N439" t="s">
        <v>359</v>
      </c>
      <c r="O439" t="s">
        <v>360</v>
      </c>
      <c r="P439" t="s">
        <v>366</v>
      </c>
      <c r="Q439" t="s">
        <v>363</v>
      </c>
    </row>
    <row r="440" spans="1:17">
      <c r="A440" s="45" t="s">
        <v>37</v>
      </c>
      <c r="B440" s="48" t="s">
        <v>228</v>
      </c>
      <c r="C440"/>
      <c r="D440"/>
      <c r="J440" t="s">
        <v>380</v>
      </c>
      <c r="K440" t="s">
        <v>379</v>
      </c>
      <c r="L440" s="23">
        <v>164</v>
      </c>
      <c r="M440" s="23">
        <v>25.039000000000001</v>
      </c>
      <c r="N440" t="s">
        <v>359</v>
      </c>
      <c r="O440" t="s">
        <v>360</v>
      </c>
      <c r="P440" t="s">
        <v>366</v>
      </c>
      <c r="Q440" t="s">
        <v>363</v>
      </c>
    </row>
    <row r="441" spans="1:17">
      <c r="A441" s="45" t="s">
        <v>37</v>
      </c>
      <c r="B441" s="52" t="s">
        <v>91</v>
      </c>
      <c r="C441"/>
      <c r="D441"/>
      <c r="J441" t="s">
        <v>380</v>
      </c>
      <c r="K441" t="s">
        <v>379</v>
      </c>
      <c r="L441" s="23">
        <v>164</v>
      </c>
      <c r="M441" s="23">
        <v>25.039000000000001</v>
      </c>
      <c r="N441" t="s">
        <v>359</v>
      </c>
      <c r="O441" t="s">
        <v>360</v>
      </c>
      <c r="P441" t="s">
        <v>366</v>
      </c>
      <c r="Q441" t="s">
        <v>363</v>
      </c>
    </row>
    <row r="442" spans="1:17" s="5" customFormat="1">
      <c r="A442" s="45" t="s">
        <v>37</v>
      </c>
      <c r="B442" s="52" t="s">
        <v>174</v>
      </c>
      <c r="C442"/>
      <c r="D442"/>
      <c r="E442" s="15"/>
      <c r="F442"/>
      <c r="G442" s="18"/>
      <c r="H442"/>
      <c r="I442"/>
      <c r="J442" t="s">
        <v>380</v>
      </c>
      <c r="K442" t="s">
        <v>379</v>
      </c>
      <c r="L442" s="23">
        <v>164</v>
      </c>
      <c r="M442" s="23">
        <v>25.039000000000001</v>
      </c>
      <c r="N442" t="s">
        <v>359</v>
      </c>
      <c r="O442" t="s">
        <v>360</v>
      </c>
      <c r="P442" t="s">
        <v>366</v>
      </c>
      <c r="Q442" t="s">
        <v>363</v>
      </c>
    </row>
    <row r="443" spans="1:17">
      <c r="A443" s="45" t="s">
        <v>37</v>
      </c>
      <c r="B443" s="52" t="s">
        <v>209</v>
      </c>
      <c r="C443"/>
      <c r="D443"/>
      <c r="J443" t="s">
        <v>380</v>
      </c>
      <c r="K443" t="s">
        <v>379</v>
      </c>
      <c r="L443" s="23">
        <v>164</v>
      </c>
      <c r="M443" s="23">
        <v>25.039000000000001</v>
      </c>
      <c r="N443" t="s">
        <v>359</v>
      </c>
      <c r="O443" t="s">
        <v>360</v>
      </c>
      <c r="P443" t="s">
        <v>366</v>
      </c>
      <c r="Q443" t="s">
        <v>363</v>
      </c>
    </row>
    <row r="444" spans="1:17">
      <c r="A444" s="45" t="s">
        <v>37</v>
      </c>
      <c r="B444" s="52" t="s">
        <v>229</v>
      </c>
      <c r="C444"/>
      <c r="D444"/>
      <c r="J444" t="s">
        <v>380</v>
      </c>
      <c r="K444" t="s">
        <v>379</v>
      </c>
      <c r="L444" s="23">
        <v>164</v>
      </c>
      <c r="M444" s="23">
        <v>25.039000000000001</v>
      </c>
      <c r="N444" t="s">
        <v>359</v>
      </c>
      <c r="O444" t="s">
        <v>360</v>
      </c>
      <c r="P444" t="s">
        <v>366</v>
      </c>
      <c r="Q444" t="s">
        <v>363</v>
      </c>
    </row>
    <row r="445" spans="1:17">
      <c r="A445" s="45" t="s">
        <v>37</v>
      </c>
      <c r="B445" s="52" t="s">
        <v>6</v>
      </c>
      <c r="C445"/>
      <c r="D445"/>
      <c r="J445" t="s">
        <v>380</v>
      </c>
      <c r="K445" t="s">
        <v>379</v>
      </c>
      <c r="L445" s="23">
        <v>164</v>
      </c>
      <c r="M445" s="23">
        <v>25.039000000000001</v>
      </c>
      <c r="N445" t="s">
        <v>359</v>
      </c>
      <c r="O445" t="s">
        <v>360</v>
      </c>
      <c r="P445" t="s">
        <v>366</v>
      </c>
      <c r="Q445" t="s">
        <v>363</v>
      </c>
    </row>
    <row r="446" spans="1:17">
      <c r="A446" s="45" t="s">
        <v>37</v>
      </c>
      <c r="B446" s="52" t="s">
        <v>230</v>
      </c>
      <c r="C446"/>
      <c r="D446"/>
      <c r="J446" t="s">
        <v>380</v>
      </c>
      <c r="K446" t="s">
        <v>379</v>
      </c>
      <c r="L446" s="23">
        <v>164</v>
      </c>
      <c r="M446" s="23">
        <v>25.039000000000001</v>
      </c>
      <c r="N446" t="s">
        <v>359</v>
      </c>
      <c r="O446" t="s">
        <v>360</v>
      </c>
      <c r="P446" t="s">
        <v>366</v>
      </c>
      <c r="Q446" t="s">
        <v>363</v>
      </c>
    </row>
    <row r="447" spans="1:17">
      <c r="A447" s="45" t="s">
        <v>37</v>
      </c>
      <c r="B447" s="52" t="s">
        <v>231</v>
      </c>
      <c r="C447"/>
      <c r="D447"/>
      <c r="J447" t="s">
        <v>380</v>
      </c>
      <c r="K447" t="s">
        <v>379</v>
      </c>
      <c r="L447" s="23">
        <v>164</v>
      </c>
      <c r="M447" s="23">
        <v>25.039000000000001</v>
      </c>
      <c r="N447" t="s">
        <v>359</v>
      </c>
      <c r="O447" t="s">
        <v>360</v>
      </c>
      <c r="P447" t="s">
        <v>366</v>
      </c>
      <c r="Q447" t="s">
        <v>363</v>
      </c>
    </row>
    <row r="448" spans="1:17">
      <c r="A448" s="45" t="s">
        <v>37</v>
      </c>
      <c r="B448" s="52" t="s">
        <v>232</v>
      </c>
      <c r="C448"/>
      <c r="D448"/>
      <c r="J448" t="s">
        <v>380</v>
      </c>
      <c r="K448" t="s">
        <v>379</v>
      </c>
      <c r="L448" s="23">
        <v>164</v>
      </c>
      <c r="M448" s="23">
        <v>25.039000000000001</v>
      </c>
      <c r="N448" t="s">
        <v>359</v>
      </c>
      <c r="O448" t="s">
        <v>360</v>
      </c>
      <c r="P448" t="s">
        <v>366</v>
      </c>
      <c r="Q448" t="s">
        <v>363</v>
      </c>
    </row>
    <row r="449" spans="1:17">
      <c r="A449" s="45" t="s">
        <v>37</v>
      </c>
      <c r="B449" s="52" t="s">
        <v>233</v>
      </c>
      <c r="C449" s="3"/>
      <c r="D449" s="3"/>
      <c r="J449" t="s">
        <v>380</v>
      </c>
      <c r="K449" t="s">
        <v>379</v>
      </c>
      <c r="L449" s="23">
        <v>164</v>
      </c>
      <c r="M449" s="23">
        <v>25.039000000000001</v>
      </c>
      <c r="N449" t="s">
        <v>359</v>
      </c>
      <c r="O449" t="s">
        <v>360</v>
      </c>
      <c r="P449" t="s">
        <v>366</v>
      </c>
      <c r="Q449" t="s">
        <v>363</v>
      </c>
    </row>
    <row r="450" spans="1:17">
      <c r="A450" s="45" t="s">
        <v>37</v>
      </c>
      <c r="B450" s="52" t="s">
        <v>53</v>
      </c>
      <c r="C450" s="3">
        <v>7</v>
      </c>
      <c r="D450" s="3">
        <v>28</v>
      </c>
      <c r="E450" s="15">
        <v>0.25</v>
      </c>
      <c r="F450">
        <v>10</v>
      </c>
      <c r="G450" s="18">
        <f>F450/C450</f>
        <v>1.4285714285714286</v>
      </c>
      <c r="H450" t="s">
        <v>49</v>
      </c>
      <c r="I450" t="s">
        <v>50</v>
      </c>
      <c r="J450" t="s">
        <v>380</v>
      </c>
      <c r="K450" t="s">
        <v>379</v>
      </c>
      <c r="L450" s="23">
        <v>164</v>
      </c>
      <c r="M450" s="23">
        <v>25.039000000000001</v>
      </c>
      <c r="N450" t="s">
        <v>359</v>
      </c>
      <c r="O450" t="s">
        <v>360</v>
      </c>
      <c r="P450" t="s">
        <v>366</v>
      </c>
      <c r="Q450" t="s">
        <v>363</v>
      </c>
    </row>
    <row r="451" spans="1:17">
      <c r="A451" s="45" t="s">
        <v>37</v>
      </c>
      <c r="B451" s="52" t="s">
        <v>117</v>
      </c>
      <c r="C451"/>
      <c r="D451"/>
      <c r="J451" t="s">
        <v>380</v>
      </c>
      <c r="K451" t="s">
        <v>379</v>
      </c>
      <c r="L451" s="23">
        <v>164</v>
      </c>
      <c r="M451" s="23">
        <v>25.039000000000001</v>
      </c>
      <c r="N451" t="s">
        <v>359</v>
      </c>
      <c r="O451" t="s">
        <v>360</v>
      </c>
      <c r="P451" t="s">
        <v>366</v>
      </c>
      <c r="Q451" t="s">
        <v>363</v>
      </c>
    </row>
    <row r="452" spans="1:17">
      <c r="A452" s="45" t="s">
        <v>37</v>
      </c>
      <c r="B452" s="52" t="s">
        <v>7</v>
      </c>
      <c r="C452"/>
      <c r="D452"/>
      <c r="J452" t="s">
        <v>380</v>
      </c>
      <c r="K452" t="s">
        <v>379</v>
      </c>
      <c r="L452" s="23">
        <v>164</v>
      </c>
      <c r="M452" s="23">
        <v>25.039000000000001</v>
      </c>
      <c r="N452" t="s">
        <v>359</v>
      </c>
      <c r="O452" t="s">
        <v>360</v>
      </c>
      <c r="P452" t="s">
        <v>366</v>
      </c>
      <c r="Q452" t="s">
        <v>363</v>
      </c>
    </row>
    <row r="453" spans="1:17">
      <c r="A453" s="45" t="s">
        <v>37</v>
      </c>
      <c r="B453" s="52" t="s">
        <v>118</v>
      </c>
      <c r="C453"/>
      <c r="D453"/>
      <c r="J453" t="s">
        <v>380</v>
      </c>
      <c r="K453" t="s">
        <v>379</v>
      </c>
      <c r="L453" s="23">
        <v>164</v>
      </c>
      <c r="M453" s="23">
        <v>25.039000000000001</v>
      </c>
      <c r="N453" t="s">
        <v>359</v>
      </c>
      <c r="O453" t="s">
        <v>360</v>
      </c>
      <c r="P453" t="s">
        <v>366</v>
      </c>
      <c r="Q453" t="s">
        <v>363</v>
      </c>
    </row>
    <row r="454" spans="1:17">
      <c r="A454" s="45" t="s">
        <v>37</v>
      </c>
      <c r="B454" s="52" t="s">
        <v>51</v>
      </c>
      <c r="C454">
        <v>6</v>
      </c>
      <c r="D454">
        <v>77.3</v>
      </c>
      <c r="E454" s="15">
        <v>7.7600000000000002E-2</v>
      </c>
      <c r="F454">
        <v>6</v>
      </c>
      <c r="G454" s="18">
        <f>F454/C454</f>
        <v>1</v>
      </c>
      <c r="H454" s="6" t="s">
        <v>49</v>
      </c>
      <c r="I454" t="s">
        <v>50</v>
      </c>
      <c r="J454" t="s">
        <v>380</v>
      </c>
      <c r="K454" t="s">
        <v>379</v>
      </c>
      <c r="L454" s="23">
        <v>164</v>
      </c>
      <c r="M454" s="23">
        <v>25.039000000000001</v>
      </c>
      <c r="N454" t="s">
        <v>359</v>
      </c>
      <c r="O454" t="s">
        <v>360</v>
      </c>
      <c r="P454" t="s">
        <v>366</v>
      </c>
      <c r="Q454" t="s">
        <v>363</v>
      </c>
    </row>
    <row r="455" spans="1:17">
      <c r="A455" s="45" t="s">
        <v>37</v>
      </c>
      <c r="B455" s="52" t="s">
        <v>31</v>
      </c>
      <c r="C455"/>
      <c r="D455"/>
      <c r="J455" t="s">
        <v>380</v>
      </c>
      <c r="K455" t="s">
        <v>379</v>
      </c>
      <c r="L455" s="23">
        <v>164</v>
      </c>
      <c r="M455" s="23">
        <v>25.039000000000001</v>
      </c>
      <c r="N455" t="s">
        <v>359</v>
      </c>
      <c r="O455" t="s">
        <v>360</v>
      </c>
      <c r="P455" t="s">
        <v>366</v>
      </c>
      <c r="Q455" t="s">
        <v>363</v>
      </c>
    </row>
    <row r="456" spans="1:17">
      <c r="A456" s="45" t="s">
        <v>37</v>
      </c>
      <c r="B456" s="51" t="s">
        <v>32</v>
      </c>
      <c r="C456">
        <v>3</v>
      </c>
      <c r="D456">
        <v>750</v>
      </c>
      <c r="E456" s="15">
        <f>C456/750</f>
        <v>4.0000000000000001E-3</v>
      </c>
      <c r="F456" s="19" t="s">
        <v>350</v>
      </c>
      <c r="G456" s="18" t="s">
        <v>350</v>
      </c>
      <c r="H456" t="s">
        <v>33</v>
      </c>
      <c r="I456" t="s">
        <v>21</v>
      </c>
      <c r="J456" t="s">
        <v>380</v>
      </c>
      <c r="K456" t="s">
        <v>379</v>
      </c>
      <c r="L456" s="23">
        <v>164</v>
      </c>
      <c r="M456" s="23">
        <v>25.039000000000001</v>
      </c>
      <c r="N456" t="s">
        <v>359</v>
      </c>
      <c r="O456" t="s">
        <v>360</v>
      </c>
      <c r="P456" t="s">
        <v>366</v>
      </c>
      <c r="Q456" t="s">
        <v>363</v>
      </c>
    </row>
    <row r="457" spans="1:17">
      <c r="A457" s="102" t="s">
        <v>37</v>
      </c>
      <c r="B457" s="51" t="s">
        <v>234</v>
      </c>
      <c r="J457" t="s">
        <v>380</v>
      </c>
      <c r="K457" t="s">
        <v>379</v>
      </c>
      <c r="L457" s="23">
        <v>164</v>
      </c>
      <c r="M457" s="23">
        <v>25.039000000000001</v>
      </c>
      <c r="N457" t="s">
        <v>359</v>
      </c>
      <c r="O457" t="s">
        <v>360</v>
      </c>
      <c r="P457" t="s">
        <v>366</v>
      </c>
      <c r="Q457" t="s">
        <v>363</v>
      </c>
    </row>
    <row r="458" spans="1:17">
      <c r="A458" s="45" t="s">
        <v>732</v>
      </c>
      <c r="B458" s="51" t="s">
        <v>235</v>
      </c>
      <c r="C458" s="3">
        <v>11</v>
      </c>
      <c r="D458" s="3">
        <v>18</v>
      </c>
      <c r="E458" s="15">
        <f t="shared" ref="E458:E495" si="1">C458/D458</f>
        <v>0.61111111111111116</v>
      </c>
      <c r="F458">
        <v>19</v>
      </c>
      <c r="G458" s="18">
        <v>2</v>
      </c>
      <c r="H458" t="s">
        <v>758</v>
      </c>
      <c r="I458" t="s">
        <v>344</v>
      </c>
      <c r="J458" t="s">
        <v>373</v>
      </c>
      <c r="K458" t="s">
        <v>372</v>
      </c>
      <c r="L458" s="23">
        <v>18</v>
      </c>
      <c r="M458" s="23">
        <v>7.4188405800000004</v>
      </c>
      <c r="N458" t="s">
        <v>365</v>
      </c>
      <c r="O458" s="28" t="s">
        <v>360</v>
      </c>
      <c r="P458" s="28" t="s">
        <v>366</v>
      </c>
      <c r="Q458" s="28" t="s">
        <v>368</v>
      </c>
    </row>
    <row r="459" spans="1:17">
      <c r="A459" s="45" t="s">
        <v>732</v>
      </c>
      <c r="B459" s="52" t="s">
        <v>95</v>
      </c>
      <c r="C459" s="3">
        <v>8</v>
      </c>
      <c r="D459" s="73">
        <v>20.6</v>
      </c>
      <c r="E459" s="18">
        <f t="shared" si="1"/>
        <v>0.38834951456310679</v>
      </c>
      <c r="F459">
        <v>14</v>
      </c>
      <c r="G459" s="18">
        <f>F459/C459</f>
        <v>1.75</v>
      </c>
      <c r="H459" s="4" t="s">
        <v>729</v>
      </c>
      <c r="I459" s="4" t="s">
        <v>352</v>
      </c>
      <c r="J459" t="s">
        <v>373</v>
      </c>
      <c r="K459" t="s">
        <v>372</v>
      </c>
      <c r="L459" s="23">
        <v>18</v>
      </c>
      <c r="M459" s="23">
        <v>7.4188405800000004</v>
      </c>
      <c r="N459" t="s">
        <v>365</v>
      </c>
      <c r="O459" s="28" t="s">
        <v>360</v>
      </c>
      <c r="P459" s="28" t="s">
        <v>366</v>
      </c>
      <c r="Q459" s="28" t="s">
        <v>368</v>
      </c>
    </row>
    <row r="460" spans="1:17">
      <c r="A460" s="45" t="s">
        <v>732</v>
      </c>
      <c r="B460" s="53" t="s">
        <v>249</v>
      </c>
      <c r="C460" s="4">
        <v>2</v>
      </c>
      <c r="D460" s="4">
        <v>3.5</v>
      </c>
      <c r="E460" s="16">
        <f t="shared" si="1"/>
        <v>0.5714285714285714</v>
      </c>
      <c r="F460" s="4" t="s">
        <v>350</v>
      </c>
      <c r="G460" s="19" t="s">
        <v>350</v>
      </c>
      <c r="H460" s="4" t="s">
        <v>519</v>
      </c>
      <c r="I460" s="4" t="s">
        <v>520</v>
      </c>
      <c r="J460" t="s">
        <v>373</v>
      </c>
      <c r="K460" t="s">
        <v>372</v>
      </c>
      <c r="L460" s="23">
        <v>18</v>
      </c>
      <c r="M460" s="23">
        <v>7.4188405800000004</v>
      </c>
      <c r="N460" t="s">
        <v>365</v>
      </c>
      <c r="O460" s="28" t="s">
        <v>360</v>
      </c>
      <c r="P460" s="28" t="s">
        <v>366</v>
      </c>
      <c r="Q460" s="28" t="s">
        <v>368</v>
      </c>
    </row>
    <row r="461" spans="1:17">
      <c r="A461" s="102" t="s">
        <v>732</v>
      </c>
      <c r="B461" s="52" t="s">
        <v>250</v>
      </c>
      <c r="C461">
        <v>1</v>
      </c>
      <c r="D461">
        <v>254</v>
      </c>
      <c r="E461" s="15">
        <f t="shared" si="1"/>
        <v>3.937007874015748E-3</v>
      </c>
      <c r="F461" t="s">
        <v>350</v>
      </c>
      <c r="G461" s="18" t="s">
        <v>350</v>
      </c>
      <c r="H461" t="s">
        <v>730</v>
      </c>
      <c r="I461" t="s">
        <v>731</v>
      </c>
      <c r="J461" t="s">
        <v>373</v>
      </c>
      <c r="K461" t="s">
        <v>372</v>
      </c>
      <c r="L461" s="23">
        <v>18</v>
      </c>
      <c r="M461" s="23">
        <v>7.4188405800000004</v>
      </c>
      <c r="N461" t="s">
        <v>365</v>
      </c>
      <c r="O461" s="28" t="s">
        <v>360</v>
      </c>
      <c r="P461" s="28" t="s">
        <v>366</v>
      </c>
      <c r="Q461" s="28" t="s">
        <v>368</v>
      </c>
    </row>
    <row r="462" spans="1:17">
      <c r="A462" s="102" t="s">
        <v>732</v>
      </c>
      <c r="B462" s="53" t="s">
        <v>147</v>
      </c>
      <c r="C462" s="4">
        <v>6</v>
      </c>
      <c r="D462" s="4">
        <v>2</v>
      </c>
      <c r="E462" s="16">
        <f t="shared" si="1"/>
        <v>3</v>
      </c>
      <c r="F462" s="4" t="s">
        <v>350</v>
      </c>
      <c r="G462" s="19" t="s">
        <v>522</v>
      </c>
      <c r="H462" s="4" t="s">
        <v>519</v>
      </c>
      <c r="I462" s="4" t="s">
        <v>520</v>
      </c>
      <c r="J462" t="s">
        <v>373</v>
      </c>
      <c r="K462" t="s">
        <v>372</v>
      </c>
      <c r="L462" s="23">
        <v>18</v>
      </c>
      <c r="M462" s="23">
        <v>7.4188405800000004</v>
      </c>
      <c r="N462" t="s">
        <v>365</v>
      </c>
      <c r="O462" s="28" t="s">
        <v>360</v>
      </c>
      <c r="P462" s="28" t="s">
        <v>366</v>
      </c>
      <c r="Q462" s="28" t="s">
        <v>368</v>
      </c>
    </row>
    <row r="463" spans="1:17">
      <c r="A463" s="102" t="s">
        <v>732</v>
      </c>
      <c r="B463" s="52" t="s">
        <v>239</v>
      </c>
      <c r="C463">
        <v>1</v>
      </c>
      <c r="D463">
        <v>254</v>
      </c>
      <c r="E463" s="15">
        <f t="shared" si="1"/>
        <v>3.937007874015748E-3</v>
      </c>
      <c r="F463" t="s">
        <v>350</v>
      </c>
      <c r="G463" s="18" t="s">
        <v>350</v>
      </c>
      <c r="H463" t="s">
        <v>730</v>
      </c>
      <c r="I463" t="s">
        <v>731</v>
      </c>
      <c r="J463" t="s">
        <v>373</v>
      </c>
      <c r="K463" t="s">
        <v>372</v>
      </c>
      <c r="L463" s="23">
        <v>18</v>
      </c>
      <c r="M463" s="23">
        <v>7.4188405800000004</v>
      </c>
      <c r="N463" t="s">
        <v>365</v>
      </c>
      <c r="O463" s="28" t="s">
        <v>360</v>
      </c>
      <c r="P463" s="28" t="s">
        <v>366</v>
      </c>
      <c r="Q463" s="28" t="s">
        <v>368</v>
      </c>
    </row>
    <row r="464" spans="1:17">
      <c r="A464" s="45" t="s">
        <v>732</v>
      </c>
      <c r="B464" s="51" t="s">
        <v>150</v>
      </c>
      <c r="C464" s="3">
        <v>5</v>
      </c>
      <c r="D464" s="3">
        <v>22</v>
      </c>
      <c r="E464" s="15">
        <f t="shared" si="1"/>
        <v>0.22727272727272727</v>
      </c>
      <c r="F464">
        <v>17</v>
      </c>
      <c r="G464" s="18">
        <f>F464/C464</f>
        <v>3.4</v>
      </c>
      <c r="H464" t="s">
        <v>758</v>
      </c>
      <c r="I464" t="s">
        <v>344</v>
      </c>
      <c r="J464" t="s">
        <v>373</v>
      </c>
      <c r="K464" t="s">
        <v>372</v>
      </c>
      <c r="L464" s="23">
        <v>18</v>
      </c>
      <c r="M464" s="23">
        <v>7.4188405800000004</v>
      </c>
      <c r="N464" t="s">
        <v>365</v>
      </c>
      <c r="O464" s="28" t="s">
        <v>360</v>
      </c>
      <c r="P464" s="28" t="s">
        <v>366</v>
      </c>
      <c r="Q464" s="28" t="s">
        <v>368</v>
      </c>
    </row>
    <row r="465" spans="1:17">
      <c r="A465" s="45" t="s">
        <v>732</v>
      </c>
      <c r="B465" s="52" t="s">
        <v>150</v>
      </c>
      <c r="C465">
        <v>2</v>
      </c>
      <c r="D465" s="4">
        <v>102.3</v>
      </c>
      <c r="E465" s="15">
        <f t="shared" si="1"/>
        <v>1.9550342130987292E-2</v>
      </c>
      <c r="F465" t="s">
        <v>350</v>
      </c>
      <c r="G465" t="s">
        <v>350</v>
      </c>
      <c r="H465" s="4" t="s">
        <v>525</v>
      </c>
      <c r="I465" t="s">
        <v>524</v>
      </c>
      <c r="J465" t="s">
        <v>373</v>
      </c>
      <c r="K465" t="s">
        <v>372</v>
      </c>
      <c r="L465" s="23">
        <v>18</v>
      </c>
      <c r="M465" s="23">
        <v>7.4188405800000004</v>
      </c>
      <c r="N465" t="s">
        <v>365</v>
      </c>
      <c r="O465" s="28" t="s">
        <v>360</v>
      </c>
      <c r="P465" s="28" t="s">
        <v>366</v>
      </c>
      <c r="Q465" s="28" t="s">
        <v>368</v>
      </c>
    </row>
    <row r="466" spans="1:17">
      <c r="A466" s="45" t="s">
        <v>732</v>
      </c>
      <c r="B466" s="51" t="s">
        <v>60</v>
      </c>
      <c r="C466" s="3">
        <v>1</v>
      </c>
      <c r="D466" s="3">
        <v>17</v>
      </c>
      <c r="E466" s="15">
        <f t="shared" si="1"/>
        <v>5.8823529411764705E-2</v>
      </c>
      <c r="F466">
        <v>4</v>
      </c>
      <c r="G466" s="18">
        <f>F466/C466</f>
        <v>4</v>
      </c>
      <c r="H466" t="s">
        <v>758</v>
      </c>
      <c r="I466" t="s">
        <v>344</v>
      </c>
      <c r="J466" t="s">
        <v>373</v>
      </c>
      <c r="K466" t="s">
        <v>372</v>
      </c>
      <c r="L466" s="23">
        <v>18</v>
      </c>
      <c r="M466" s="23">
        <v>7.4188405800000004</v>
      </c>
      <c r="N466" t="s">
        <v>365</v>
      </c>
      <c r="O466" s="28" t="s">
        <v>360</v>
      </c>
      <c r="P466" s="28" t="s">
        <v>366</v>
      </c>
      <c r="Q466" s="28" t="s">
        <v>368</v>
      </c>
    </row>
    <row r="467" spans="1:17">
      <c r="A467" s="45" t="s">
        <v>732</v>
      </c>
      <c r="B467" s="51" t="s">
        <v>253</v>
      </c>
      <c r="C467" s="3">
        <v>2</v>
      </c>
      <c r="D467" s="3">
        <v>36</v>
      </c>
      <c r="E467" s="15">
        <f t="shared" si="1"/>
        <v>5.5555555555555552E-2</v>
      </c>
      <c r="F467" s="19">
        <v>20</v>
      </c>
      <c r="G467" s="18">
        <f>F467/C467</f>
        <v>10</v>
      </c>
      <c r="H467" t="s">
        <v>517</v>
      </c>
      <c r="I467" t="s">
        <v>518</v>
      </c>
      <c r="J467" t="s">
        <v>373</v>
      </c>
      <c r="K467" t="s">
        <v>372</v>
      </c>
      <c r="L467" s="23">
        <v>18</v>
      </c>
      <c r="M467" s="23">
        <v>7.4188405800000004</v>
      </c>
      <c r="N467" t="s">
        <v>365</v>
      </c>
      <c r="O467" s="28" t="s">
        <v>360</v>
      </c>
      <c r="P467" s="28" t="s">
        <v>366</v>
      </c>
      <c r="Q467" s="28" t="s">
        <v>368</v>
      </c>
    </row>
    <row r="468" spans="1:17">
      <c r="A468" s="45" t="s">
        <v>732</v>
      </c>
      <c r="B468" s="53" t="s">
        <v>190</v>
      </c>
      <c r="C468" s="3">
        <v>16</v>
      </c>
      <c r="D468" s="3">
        <v>36</v>
      </c>
      <c r="E468" s="15">
        <f t="shared" si="1"/>
        <v>0.44444444444444442</v>
      </c>
      <c r="F468" s="19">
        <v>8</v>
      </c>
      <c r="G468" s="18">
        <f>F468/C468</f>
        <v>0.5</v>
      </c>
      <c r="H468" t="s">
        <v>517</v>
      </c>
      <c r="I468" t="s">
        <v>518</v>
      </c>
      <c r="J468" t="s">
        <v>373</v>
      </c>
      <c r="K468" t="s">
        <v>372</v>
      </c>
      <c r="L468" s="23">
        <v>18</v>
      </c>
      <c r="M468" s="23">
        <v>7.4188405800000004</v>
      </c>
      <c r="N468" t="s">
        <v>365</v>
      </c>
      <c r="O468" s="28" t="s">
        <v>360</v>
      </c>
      <c r="P468" s="28" t="s">
        <v>366</v>
      </c>
      <c r="Q468" s="28" t="s">
        <v>368</v>
      </c>
    </row>
    <row r="469" spans="1:17">
      <c r="A469" s="45" t="s">
        <v>732</v>
      </c>
      <c r="B469" s="52" t="s">
        <v>190</v>
      </c>
      <c r="C469" s="3">
        <v>7</v>
      </c>
      <c r="D469" s="4">
        <v>40</v>
      </c>
      <c r="E469" s="15">
        <f t="shared" si="1"/>
        <v>0.17499999999999999</v>
      </c>
      <c r="F469">
        <v>8</v>
      </c>
      <c r="G469" s="18">
        <f>F469/C469</f>
        <v>1.1428571428571428</v>
      </c>
      <c r="H469" s="6" t="s">
        <v>356</v>
      </c>
      <c r="I469" t="s">
        <v>357</v>
      </c>
      <c r="J469" t="s">
        <v>373</v>
      </c>
      <c r="K469" t="s">
        <v>372</v>
      </c>
      <c r="L469" s="23">
        <v>18</v>
      </c>
      <c r="M469" s="23">
        <v>7.4188405800000004</v>
      </c>
      <c r="N469" t="s">
        <v>365</v>
      </c>
      <c r="O469" s="28" t="s">
        <v>360</v>
      </c>
      <c r="P469" s="28" t="s">
        <v>366</v>
      </c>
      <c r="Q469" s="28" t="s">
        <v>368</v>
      </c>
    </row>
    <row r="470" spans="1:17">
      <c r="A470" s="102" t="s">
        <v>732</v>
      </c>
      <c r="B470" s="52" t="s">
        <v>241</v>
      </c>
      <c r="C470">
        <v>4</v>
      </c>
      <c r="D470">
        <v>254</v>
      </c>
      <c r="E470" s="15">
        <f t="shared" si="1"/>
        <v>1.5748031496062992E-2</v>
      </c>
      <c r="F470" t="s">
        <v>350</v>
      </c>
      <c r="G470" s="18" t="s">
        <v>350</v>
      </c>
      <c r="H470" t="s">
        <v>730</v>
      </c>
      <c r="I470" t="s">
        <v>731</v>
      </c>
      <c r="J470" t="s">
        <v>373</v>
      </c>
      <c r="K470" t="s">
        <v>372</v>
      </c>
      <c r="L470" s="23">
        <v>18</v>
      </c>
      <c r="M470" s="23">
        <v>7.4188405800000004</v>
      </c>
      <c r="N470" t="s">
        <v>365</v>
      </c>
      <c r="O470" s="28" t="s">
        <v>360</v>
      </c>
      <c r="P470" s="28" t="s">
        <v>366</v>
      </c>
      <c r="Q470" s="28" t="s">
        <v>368</v>
      </c>
    </row>
    <row r="471" spans="1:17">
      <c r="A471" s="45" t="s">
        <v>732</v>
      </c>
      <c r="B471" s="55" t="s">
        <v>255</v>
      </c>
      <c r="C471">
        <v>10</v>
      </c>
      <c r="D471" s="4">
        <v>43.7</v>
      </c>
      <c r="E471" s="15">
        <f t="shared" si="1"/>
        <v>0.22883295194508008</v>
      </c>
      <c r="F471" t="s">
        <v>350</v>
      </c>
      <c r="G471" s="18" t="s">
        <v>350</v>
      </c>
      <c r="H471" s="4" t="s">
        <v>525</v>
      </c>
      <c r="I471" t="s">
        <v>524</v>
      </c>
      <c r="J471" t="s">
        <v>373</v>
      </c>
      <c r="K471" t="s">
        <v>372</v>
      </c>
      <c r="L471" s="23">
        <v>18</v>
      </c>
      <c r="M471" s="23">
        <v>7.4188405800000004</v>
      </c>
      <c r="N471" t="s">
        <v>365</v>
      </c>
      <c r="O471" s="28" t="s">
        <v>360</v>
      </c>
      <c r="P471" s="28" t="s">
        <v>366</v>
      </c>
      <c r="Q471" s="28" t="s">
        <v>368</v>
      </c>
    </row>
    <row r="472" spans="1:17">
      <c r="A472" s="102" t="s">
        <v>732</v>
      </c>
      <c r="B472" s="62" t="s">
        <v>260</v>
      </c>
      <c r="C472" s="73">
        <v>61</v>
      </c>
      <c r="D472" s="3">
        <v>30</v>
      </c>
      <c r="E472" s="15">
        <f t="shared" si="1"/>
        <v>2.0333333333333332</v>
      </c>
      <c r="F472" t="s">
        <v>350</v>
      </c>
      <c r="G472" t="s">
        <v>350</v>
      </c>
      <c r="H472" t="s">
        <v>742</v>
      </c>
      <c r="I472" t="s">
        <v>743</v>
      </c>
      <c r="J472" t="s">
        <v>373</v>
      </c>
      <c r="K472" t="s">
        <v>372</v>
      </c>
      <c r="L472" s="23">
        <v>18</v>
      </c>
      <c r="M472" s="23">
        <v>7.4188405800000004</v>
      </c>
      <c r="N472" t="s">
        <v>365</v>
      </c>
      <c r="O472" s="28" t="s">
        <v>360</v>
      </c>
      <c r="P472" s="28" t="s">
        <v>366</v>
      </c>
      <c r="Q472" s="28" t="s">
        <v>368</v>
      </c>
    </row>
    <row r="473" spans="1:17">
      <c r="A473" s="45" t="s">
        <v>732</v>
      </c>
      <c r="B473" s="53" t="s">
        <v>260</v>
      </c>
      <c r="C473" s="4">
        <v>4</v>
      </c>
      <c r="D473" s="4">
        <v>4.5</v>
      </c>
      <c r="E473" s="16">
        <f t="shared" si="1"/>
        <v>0.88888888888888884</v>
      </c>
      <c r="F473" s="4" t="s">
        <v>350</v>
      </c>
      <c r="G473" s="19" t="s">
        <v>350</v>
      </c>
      <c r="H473" s="4" t="s">
        <v>519</v>
      </c>
      <c r="I473" s="4" t="s">
        <v>520</v>
      </c>
      <c r="J473" t="s">
        <v>373</v>
      </c>
      <c r="K473" t="s">
        <v>372</v>
      </c>
      <c r="L473" s="23">
        <v>18</v>
      </c>
      <c r="M473" s="23">
        <v>7.4188405800000004</v>
      </c>
      <c r="N473" t="s">
        <v>365</v>
      </c>
      <c r="O473" s="28" t="s">
        <v>360</v>
      </c>
      <c r="P473" s="28" t="s">
        <v>366</v>
      </c>
      <c r="Q473" s="28" t="s">
        <v>368</v>
      </c>
    </row>
    <row r="474" spans="1:17">
      <c r="A474" s="45" t="s">
        <v>732</v>
      </c>
      <c r="B474" s="51" t="s">
        <v>262</v>
      </c>
      <c r="C474" s="3">
        <v>21</v>
      </c>
      <c r="D474" s="3">
        <v>23</v>
      </c>
      <c r="E474" s="15">
        <f t="shared" si="1"/>
        <v>0.91304347826086951</v>
      </c>
      <c r="F474">
        <v>37</v>
      </c>
      <c r="G474" s="18">
        <f>F474/C474</f>
        <v>1.7619047619047619</v>
      </c>
      <c r="H474" t="s">
        <v>758</v>
      </c>
      <c r="I474" t="s">
        <v>344</v>
      </c>
      <c r="J474" t="s">
        <v>373</v>
      </c>
      <c r="K474" t="s">
        <v>372</v>
      </c>
      <c r="L474" s="23">
        <v>18</v>
      </c>
      <c r="M474" s="23">
        <v>7.4188405800000004</v>
      </c>
      <c r="N474" t="s">
        <v>365</v>
      </c>
      <c r="O474" s="28" t="s">
        <v>360</v>
      </c>
      <c r="P474" s="28" t="s">
        <v>366</v>
      </c>
      <c r="Q474" s="28" t="s">
        <v>368</v>
      </c>
    </row>
    <row r="475" spans="1:17">
      <c r="A475" s="102" t="s">
        <v>732</v>
      </c>
      <c r="B475" s="53" t="s">
        <v>263</v>
      </c>
      <c r="C475" s="4">
        <v>4</v>
      </c>
      <c r="D475" s="4">
        <v>5</v>
      </c>
      <c r="E475" s="16">
        <f t="shared" si="1"/>
        <v>0.8</v>
      </c>
      <c r="F475" s="4" t="s">
        <v>350</v>
      </c>
      <c r="G475" s="19" t="s">
        <v>522</v>
      </c>
      <c r="H475" t="s">
        <v>519</v>
      </c>
      <c r="I475" t="s">
        <v>520</v>
      </c>
      <c r="J475" t="s">
        <v>373</v>
      </c>
      <c r="K475" t="s">
        <v>372</v>
      </c>
      <c r="L475" s="23">
        <v>18</v>
      </c>
      <c r="M475" s="23">
        <v>7.4188405800000004</v>
      </c>
      <c r="N475" t="s">
        <v>365</v>
      </c>
      <c r="O475" s="28" t="s">
        <v>360</v>
      </c>
      <c r="P475" s="28" t="s">
        <v>366</v>
      </c>
      <c r="Q475" s="28" t="s">
        <v>368</v>
      </c>
    </row>
    <row r="476" spans="1:17">
      <c r="A476" s="102" t="s">
        <v>732</v>
      </c>
      <c r="B476" s="68" t="s">
        <v>733</v>
      </c>
      <c r="C476" s="3">
        <v>3</v>
      </c>
      <c r="D476" s="3">
        <v>254</v>
      </c>
      <c r="E476" s="15">
        <f t="shared" si="1"/>
        <v>1.1811023622047244E-2</v>
      </c>
      <c r="F476" s="12" t="s">
        <v>350</v>
      </c>
      <c r="G476" s="21" t="s">
        <v>350</v>
      </c>
      <c r="H476" t="s">
        <v>730</v>
      </c>
      <c r="I476" t="s">
        <v>731</v>
      </c>
      <c r="J476" t="s">
        <v>373</v>
      </c>
      <c r="K476" t="s">
        <v>372</v>
      </c>
      <c r="L476" s="23">
        <v>18</v>
      </c>
      <c r="M476" s="23">
        <v>7.4188405800000004</v>
      </c>
      <c r="N476" t="s">
        <v>365</v>
      </c>
      <c r="O476" s="28" t="s">
        <v>360</v>
      </c>
      <c r="P476" s="28" t="s">
        <v>366</v>
      </c>
      <c r="Q476" s="28" t="s">
        <v>368</v>
      </c>
    </row>
    <row r="477" spans="1:17">
      <c r="A477" s="45" t="s">
        <v>732</v>
      </c>
      <c r="B477" s="52" t="s">
        <v>105</v>
      </c>
      <c r="C477" s="3">
        <v>17</v>
      </c>
      <c r="D477" s="3">
        <v>45</v>
      </c>
      <c r="E477" s="15">
        <f t="shared" si="1"/>
        <v>0.37777777777777777</v>
      </c>
      <c r="F477" t="s">
        <v>350</v>
      </c>
      <c r="G477" s="18" t="s">
        <v>350</v>
      </c>
      <c r="H477" s="6" t="s">
        <v>530</v>
      </c>
      <c r="I477" t="s">
        <v>529</v>
      </c>
      <c r="J477" t="s">
        <v>373</v>
      </c>
      <c r="K477" t="s">
        <v>372</v>
      </c>
      <c r="L477" s="23">
        <v>18</v>
      </c>
      <c r="M477" s="23">
        <v>7.4188405800000004</v>
      </c>
      <c r="N477" t="s">
        <v>365</v>
      </c>
      <c r="O477" s="28" t="s">
        <v>360</v>
      </c>
      <c r="P477" s="28" t="s">
        <v>366</v>
      </c>
      <c r="Q477" s="28" t="s">
        <v>368</v>
      </c>
    </row>
    <row r="478" spans="1:17">
      <c r="A478" s="102" t="s">
        <v>732</v>
      </c>
      <c r="B478" s="51" t="s">
        <v>269</v>
      </c>
      <c r="C478" s="3">
        <v>18</v>
      </c>
      <c r="D478" s="3">
        <v>43</v>
      </c>
      <c r="E478" s="15">
        <f t="shared" si="1"/>
        <v>0.41860465116279072</v>
      </c>
      <c r="F478" s="18">
        <v>36</v>
      </c>
      <c r="G478" s="18">
        <f>F478/C478</f>
        <v>2</v>
      </c>
      <c r="H478" t="s">
        <v>345</v>
      </c>
      <c r="I478" t="s">
        <v>346</v>
      </c>
      <c r="J478" t="s">
        <v>373</v>
      </c>
      <c r="K478" t="s">
        <v>372</v>
      </c>
      <c r="L478" s="23">
        <v>18</v>
      </c>
      <c r="M478" s="23">
        <v>7.4188405800000004</v>
      </c>
      <c r="N478" t="s">
        <v>365</v>
      </c>
      <c r="O478" s="28" t="s">
        <v>360</v>
      </c>
      <c r="P478" s="28" t="s">
        <v>366</v>
      </c>
      <c r="Q478" s="28" t="s">
        <v>368</v>
      </c>
    </row>
    <row r="479" spans="1:17">
      <c r="A479" s="45" t="s">
        <v>732</v>
      </c>
      <c r="B479" s="51" t="s">
        <v>27</v>
      </c>
      <c r="C479" s="3">
        <v>6</v>
      </c>
      <c r="D479" s="3">
        <v>30</v>
      </c>
      <c r="E479" s="15">
        <f t="shared" si="1"/>
        <v>0.2</v>
      </c>
      <c r="F479" s="19">
        <v>4</v>
      </c>
      <c r="G479" s="18">
        <f>F479/C479</f>
        <v>0.66666666666666663</v>
      </c>
      <c r="H479" t="s">
        <v>517</v>
      </c>
      <c r="I479" t="s">
        <v>518</v>
      </c>
      <c r="J479" t="s">
        <v>373</v>
      </c>
      <c r="K479" t="s">
        <v>372</v>
      </c>
      <c r="L479" s="23">
        <v>18</v>
      </c>
      <c r="M479" s="23">
        <v>7.4188405800000004</v>
      </c>
      <c r="N479" t="s">
        <v>365</v>
      </c>
      <c r="O479" s="28" t="s">
        <v>360</v>
      </c>
      <c r="P479" s="28" t="s">
        <v>366</v>
      </c>
      <c r="Q479" s="28" t="s">
        <v>368</v>
      </c>
    </row>
    <row r="480" spans="1:17">
      <c r="A480" s="45" t="s">
        <v>732</v>
      </c>
      <c r="B480" s="51" t="s">
        <v>197</v>
      </c>
      <c r="C480" s="3">
        <v>26</v>
      </c>
      <c r="D480" s="3">
        <v>30</v>
      </c>
      <c r="E480" s="15">
        <f t="shared" si="1"/>
        <v>0.8666666666666667</v>
      </c>
      <c r="F480">
        <v>51</v>
      </c>
      <c r="G480" s="18">
        <f>F480/C480</f>
        <v>1.9615384615384615</v>
      </c>
      <c r="H480" t="s">
        <v>758</v>
      </c>
      <c r="I480" t="s">
        <v>344</v>
      </c>
      <c r="J480" t="s">
        <v>373</v>
      </c>
      <c r="K480" t="s">
        <v>372</v>
      </c>
      <c r="L480" s="23">
        <v>18</v>
      </c>
      <c r="M480" s="23">
        <v>7.4188405800000004</v>
      </c>
      <c r="N480" t="s">
        <v>365</v>
      </c>
      <c r="O480" s="28" t="s">
        <v>360</v>
      </c>
      <c r="P480" s="28" t="s">
        <v>366</v>
      </c>
      <c r="Q480" s="28" t="s">
        <v>368</v>
      </c>
    </row>
    <row r="481" spans="1:17">
      <c r="A481" s="102" t="s">
        <v>732</v>
      </c>
      <c r="B481" s="53" t="s">
        <v>272</v>
      </c>
      <c r="C481" s="4">
        <v>4</v>
      </c>
      <c r="D481" s="4">
        <v>2.25</v>
      </c>
      <c r="E481" s="16">
        <f t="shared" si="1"/>
        <v>1.7777777777777777</v>
      </c>
      <c r="F481" s="4" t="s">
        <v>350</v>
      </c>
      <c r="G481" s="24">
        <v>10</v>
      </c>
      <c r="H481" s="4" t="s">
        <v>519</v>
      </c>
      <c r="I481" s="4" t="s">
        <v>520</v>
      </c>
      <c r="J481" t="s">
        <v>373</v>
      </c>
      <c r="K481" t="s">
        <v>372</v>
      </c>
      <c r="L481" s="23">
        <v>18</v>
      </c>
      <c r="M481" s="23">
        <v>7.4188405800000004</v>
      </c>
      <c r="N481" t="s">
        <v>365</v>
      </c>
      <c r="O481" s="28" t="s">
        <v>360</v>
      </c>
      <c r="P481" s="28" t="s">
        <v>366</v>
      </c>
      <c r="Q481" s="28" t="s">
        <v>368</v>
      </c>
    </row>
    <row r="482" spans="1:17">
      <c r="A482" s="102" t="s">
        <v>732</v>
      </c>
      <c r="B482" s="48" t="s">
        <v>242</v>
      </c>
      <c r="C482">
        <v>6</v>
      </c>
      <c r="D482">
        <v>254</v>
      </c>
      <c r="E482" s="15">
        <f t="shared" si="1"/>
        <v>2.3622047244094488E-2</v>
      </c>
      <c r="F482" t="s">
        <v>350</v>
      </c>
      <c r="G482" s="18" t="s">
        <v>350</v>
      </c>
      <c r="H482" t="s">
        <v>730</v>
      </c>
      <c r="I482" t="s">
        <v>731</v>
      </c>
      <c r="J482" t="s">
        <v>373</v>
      </c>
      <c r="K482" t="s">
        <v>372</v>
      </c>
      <c r="L482" s="23">
        <v>18</v>
      </c>
      <c r="M482" s="23">
        <v>7.4188405800000004</v>
      </c>
      <c r="N482" t="s">
        <v>365</v>
      </c>
      <c r="O482" s="28" t="s">
        <v>360</v>
      </c>
      <c r="P482" s="28" t="s">
        <v>366</v>
      </c>
      <c r="Q482" s="28" t="s">
        <v>368</v>
      </c>
    </row>
    <row r="483" spans="1:17">
      <c r="A483" s="45" t="s">
        <v>732</v>
      </c>
      <c r="B483" s="48" t="s">
        <v>273</v>
      </c>
      <c r="C483">
        <v>12</v>
      </c>
      <c r="D483" s="3">
        <v>13.3</v>
      </c>
      <c r="E483" s="15">
        <f t="shared" si="1"/>
        <v>0.90225563909774431</v>
      </c>
      <c r="F483" s="19" t="s">
        <v>350</v>
      </c>
      <c r="G483" s="18" t="s">
        <v>350</v>
      </c>
      <c r="H483" t="s">
        <v>465</v>
      </c>
      <c r="I483" t="s">
        <v>458</v>
      </c>
      <c r="J483" t="s">
        <v>373</v>
      </c>
      <c r="K483" t="s">
        <v>372</v>
      </c>
      <c r="L483" s="23">
        <v>18</v>
      </c>
      <c r="M483" s="23">
        <v>7.4188405800000004</v>
      </c>
      <c r="N483" t="s">
        <v>365</v>
      </c>
      <c r="O483" s="28" t="s">
        <v>360</v>
      </c>
      <c r="P483" s="28" t="s">
        <v>366</v>
      </c>
      <c r="Q483" s="28" t="s">
        <v>368</v>
      </c>
    </row>
    <row r="484" spans="1:17">
      <c r="A484" s="102" t="s">
        <v>732</v>
      </c>
      <c r="B484" s="53" t="s">
        <v>616</v>
      </c>
      <c r="C484" s="4">
        <v>1</v>
      </c>
      <c r="D484" s="4">
        <v>1.25</v>
      </c>
      <c r="E484" s="16">
        <f t="shared" si="1"/>
        <v>0.8</v>
      </c>
      <c r="F484" s="4" t="s">
        <v>350</v>
      </c>
      <c r="G484" s="19" t="s">
        <v>522</v>
      </c>
      <c r="H484" s="4" t="s">
        <v>519</v>
      </c>
      <c r="I484" s="4" t="s">
        <v>520</v>
      </c>
      <c r="J484" t="s">
        <v>373</v>
      </c>
      <c r="K484" t="s">
        <v>372</v>
      </c>
      <c r="L484" s="23">
        <v>18</v>
      </c>
      <c r="M484" s="23">
        <v>7.4188405800000004</v>
      </c>
      <c r="N484" t="s">
        <v>365</v>
      </c>
      <c r="O484" s="28" t="s">
        <v>360</v>
      </c>
      <c r="P484" s="28" t="s">
        <v>366</v>
      </c>
      <c r="Q484" s="28" t="s">
        <v>368</v>
      </c>
    </row>
    <row r="485" spans="1:17">
      <c r="A485" s="105" t="s">
        <v>732</v>
      </c>
      <c r="B485" s="58" t="s">
        <v>80</v>
      </c>
      <c r="C485" s="12">
        <v>1</v>
      </c>
      <c r="D485" s="12">
        <v>15</v>
      </c>
      <c r="E485" s="15">
        <f t="shared" si="1"/>
        <v>6.6666666666666666E-2</v>
      </c>
      <c r="F485" s="12" t="s">
        <v>350</v>
      </c>
      <c r="G485" s="21">
        <v>2</v>
      </c>
      <c r="H485" t="s">
        <v>10</v>
      </c>
      <c r="I485" t="s">
        <v>11</v>
      </c>
      <c r="J485" t="s">
        <v>373</v>
      </c>
      <c r="K485" t="s">
        <v>372</v>
      </c>
      <c r="L485" s="23">
        <v>18</v>
      </c>
      <c r="M485" s="23">
        <v>7.4188405800000004</v>
      </c>
      <c r="N485" t="s">
        <v>365</v>
      </c>
      <c r="O485" s="28" t="s">
        <v>360</v>
      </c>
      <c r="P485" s="28" t="s">
        <v>366</v>
      </c>
      <c r="Q485" s="28" t="s">
        <v>368</v>
      </c>
    </row>
    <row r="486" spans="1:17">
      <c r="A486" s="102" t="s">
        <v>732</v>
      </c>
      <c r="B486" s="52" t="s">
        <v>244</v>
      </c>
      <c r="C486">
        <v>1</v>
      </c>
      <c r="D486">
        <v>254</v>
      </c>
      <c r="E486" s="15">
        <f t="shared" si="1"/>
        <v>3.937007874015748E-3</v>
      </c>
      <c r="F486" t="s">
        <v>350</v>
      </c>
      <c r="G486" s="18" t="s">
        <v>350</v>
      </c>
      <c r="H486" t="s">
        <v>730</v>
      </c>
      <c r="I486" t="s">
        <v>731</v>
      </c>
      <c r="J486" t="s">
        <v>373</v>
      </c>
      <c r="K486" t="s">
        <v>372</v>
      </c>
      <c r="L486" s="23">
        <v>18</v>
      </c>
      <c r="M486" s="23">
        <v>7.4188405800000004</v>
      </c>
      <c r="N486" t="s">
        <v>365</v>
      </c>
      <c r="O486" s="28" t="s">
        <v>360</v>
      </c>
      <c r="P486" s="28" t="s">
        <v>366</v>
      </c>
      <c r="Q486" s="28" t="s">
        <v>368</v>
      </c>
    </row>
    <row r="487" spans="1:17">
      <c r="A487" s="102" t="s">
        <v>732</v>
      </c>
      <c r="B487" s="51" t="s">
        <v>81</v>
      </c>
      <c r="C487">
        <v>1</v>
      </c>
      <c r="D487" s="3">
        <v>139.69999999999999</v>
      </c>
      <c r="E487" s="15">
        <f t="shared" si="1"/>
        <v>7.1581961345740883E-3</v>
      </c>
      <c r="F487" t="s">
        <v>350</v>
      </c>
      <c r="G487" s="18" t="s">
        <v>350</v>
      </c>
      <c r="H487" s="7" t="s">
        <v>333</v>
      </c>
      <c r="I487" s="4" t="s">
        <v>334</v>
      </c>
      <c r="J487" t="s">
        <v>373</v>
      </c>
      <c r="K487" t="s">
        <v>372</v>
      </c>
      <c r="L487" s="23">
        <v>18</v>
      </c>
      <c r="M487" s="23">
        <v>7.4188405800000004</v>
      </c>
      <c r="N487" t="s">
        <v>365</v>
      </c>
      <c r="O487" s="28" t="s">
        <v>360</v>
      </c>
      <c r="P487" s="28" t="s">
        <v>366</v>
      </c>
      <c r="Q487" s="28" t="s">
        <v>368</v>
      </c>
    </row>
    <row r="488" spans="1:17">
      <c r="A488" s="105" t="s">
        <v>732</v>
      </c>
      <c r="B488" s="52" t="s">
        <v>245</v>
      </c>
      <c r="C488" s="12">
        <v>7</v>
      </c>
      <c r="D488" s="12">
        <v>254</v>
      </c>
      <c r="E488" s="15">
        <f t="shared" si="1"/>
        <v>2.7559055118110236E-2</v>
      </c>
      <c r="F488" t="s">
        <v>350</v>
      </c>
      <c r="G488" s="18" t="s">
        <v>350</v>
      </c>
      <c r="H488" s="12" t="s">
        <v>730</v>
      </c>
      <c r="I488" s="12" t="s">
        <v>731</v>
      </c>
      <c r="J488" t="s">
        <v>373</v>
      </c>
      <c r="K488" t="s">
        <v>372</v>
      </c>
      <c r="L488" s="23">
        <v>18</v>
      </c>
      <c r="M488" s="23">
        <v>7.4188405800000004</v>
      </c>
      <c r="N488" t="s">
        <v>365</v>
      </c>
      <c r="O488" s="28" t="s">
        <v>360</v>
      </c>
      <c r="P488" s="28" t="s">
        <v>366</v>
      </c>
      <c r="Q488" s="28" t="s">
        <v>368</v>
      </c>
    </row>
    <row r="489" spans="1:17">
      <c r="A489" s="102" t="s">
        <v>732</v>
      </c>
      <c r="B489" s="53" t="s">
        <v>236</v>
      </c>
      <c r="C489" s="12">
        <v>3</v>
      </c>
      <c r="D489" s="12">
        <v>254</v>
      </c>
      <c r="E489" s="15">
        <f t="shared" si="1"/>
        <v>1.1811023622047244E-2</v>
      </c>
      <c r="F489" t="s">
        <v>350</v>
      </c>
      <c r="G489" s="18" t="s">
        <v>350</v>
      </c>
      <c r="H489" t="s">
        <v>730</v>
      </c>
      <c r="I489" t="s">
        <v>731</v>
      </c>
      <c r="J489" t="s">
        <v>373</v>
      </c>
      <c r="K489" t="s">
        <v>372</v>
      </c>
      <c r="L489" s="23">
        <v>18</v>
      </c>
      <c r="M489" s="23">
        <v>7.4188405800000004</v>
      </c>
      <c r="N489" t="s">
        <v>365</v>
      </c>
      <c r="O489" s="28" t="s">
        <v>360</v>
      </c>
      <c r="P489" s="28" t="s">
        <v>366</v>
      </c>
      <c r="Q489" s="28" t="s">
        <v>368</v>
      </c>
    </row>
    <row r="490" spans="1:17">
      <c r="A490" s="102" t="s">
        <v>732</v>
      </c>
      <c r="B490" s="52" t="s">
        <v>140</v>
      </c>
      <c r="C490" s="3">
        <v>1</v>
      </c>
      <c r="D490">
        <v>19.899999999999999</v>
      </c>
      <c r="E490" s="15">
        <f t="shared" si="1"/>
        <v>5.0251256281407038E-2</v>
      </c>
      <c r="F490" t="s">
        <v>350</v>
      </c>
      <c r="G490" t="s">
        <v>350</v>
      </c>
      <c r="H490" s="4" t="s">
        <v>333</v>
      </c>
      <c r="I490" s="4" t="s">
        <v>334</v>
      </c>
      <c r="J490" t="s">
        <v>373</v>
      </c>
      <c r="K490" t="s">
        <v>372</v>
      </c>
      <c r="L490" s="23">
        <v>18</v>
      </c>
      <c r="M490" s="23">
        <v>7.4188405800000004</v>
      </c>
      <c r="N490" t="s">
        <v>365</v>
      </c>
      <c r="O490" s="28" t="s">
        <v>360</v>
      </c>
      <c r="P490" s="28" t="s">
        <v>366</v>
      </c>
      <c r="Q490" s="28" t="s">
        <v>368</v>
      </c>
    </row>
    <row r="491" spans="1:17">
      <c r="A491" s="45" t="s">
        <v>732</v>
      </c>
      <c r="B491" s="51" t="s">
        <v>144</v>
      </c>
      <c r="C491" s="3">
        <v>1</v>
      </c>
      <c r="D491" s="3">
        <v>20</v>
      </c>
      <c r="E491" s="15">
        <f t="shared" si="1"/>
        <v>0.05</v>
      </c>
      <c r="F491">
        <v>2</v>
      </c>
      <c r="G491" s="18">
        <f>F491/C491</f>
        <v>2</v>
      </c>
      <c r="H491" t="s">
        <v>758</v>
      </c>
      <c r="I491" t="s">
        <v>344</v>
      </c>
      <c r="J491" t="s">
        <v>373</v>
      </c>
      <c r="K491" t="s">
        <v>372</v>
      </c>
      <c r="L491" s="23">
        <v>18</v>
      </c>
      <c r="M491" s="23">
        <v>7.4188405800000004</v>
      </c>
      <c r="N491" t="s">
        <v>365</v>
      </c>
      <c r="O491" s="28" t="s">
        <v>360</v>
      </c>
      <c r="P491" s="28" t="s">
        <v>366</v>
      </c>
      <c r="Q491" s="28" t="s">
        <v>368</v>
      </c>
    </row>
    <row r="492" spans="1:17">
      <c r="A492" s="102" t="s">
        <v>732</v>
      </c>
      <c r="B492" s="53" t="s">
        <v>144</v>
      </c>
      <c r="C492" s="4">
        <v>6</v>
      </c>
      <c r="D492" s="4">
        <v>5</v>
      </c>
      <c r="E492" s="16">
        <f t="shared" si="1"/>
        <v>1.2</v>
      </c>
      <c r="F492" s="4" t="s">
        <v>350</v>
      </c>
      <c r="G492" s="24">
        <f>(4+5)/2</f>
        <v>4.5</v>
      </c>
      <c r="H492" t="s">
        <v>519</v>
      </c>
      <c r="I492" t="s">
        <v>520</v>
      </c>
      <c r="J492" t="s">
        <v>373</v>
      </c>
      <c r="K492" t="s">
        <v>372</v>
      </c>
      <c r="L492" s="23">
        <v>18</v>
      </c>
      <c r="M492" s="23">
        <v>7.4188405800000004</v>
      </c>
      <c r="N492" t="s">
        <v>365</v>
      </c>
      <c r="O492" s="28" t="s">
        <v>360</v>
      </c>
      <c r="P492" s="28" t="s">
        <v>366</v>
      </c>
      <c r="Q492" s="28" t="s">
        <v>368</v>
      </c>
    </row>
    <row r="493" spans="1:17">
      <c r="A493" s="45" t="s">
        <v>732</v>
      </c>
      <c r="B493" s="52" t="s">
        <v>53</v>
      </c>
      <c r="C493">
        <v>2</v>
      </c>
      <c r="D493">
        <v>28</v>
      </c>
      <c r="E493" s="15">
        <f t="shared" si="1"/>
        <v>7.1428571428571425E-2</v>
      </c>
      <c r="F493">
        <v>2</v>
      </c>
      <c r="G493" s="18">
        <f>F493/C493</f>
        <v>1</v>
      </c>
      <c r="H493" t="s">
        <v>49</v>
      </c>
      <c r="I493" t="s">
        <v>50</v>
      </c>
      <c r="J493" t="s">
        <v>373</v>
      </c>
      <c r="K493" t="s">
        <v>372</v>
      </c>
      <c r="L493" s="23">
        <v>18</v>
      </c>
      <c r="M493" s="23">
        <v>7.4188405800000004</v>
      </c>
      <c r="N493" t="s">
        <v>365</v>
      </c>
      <c r="O493" s="28" t="s">
        <v>360</v>
      </c>
      <c r="P493" s="28" t="s">
        <v>366</v>
      </c>
      <c r="Q493" s="28" t="s">
        <v>368</v>
      </c>
    </row>
    <row r="494" spans="1:17">
      <c r="A494" s="102" t="s">
        <v>732</v>
      </c>
      <c r="B494" s="52" t="s">
        <v>93</v>
      </c>
      <c r="C494" s="3">
        <v>1</v>
      </c>
      <c r="D494" s="3">
        <v>254</v>
      </c>
      <c r="E494" s="15">
        <f t="shared" si="1"/>
        <v>3.937007874015748E-3</v>
      </c>
      <c r="F494" s="12" t="s">
        <v>350</v>
      </c>
      <c r="G494" s="21" t="s">
        <v>350</v>
      </c>
      <c r="H494" t="s">
        <v>730</v>
      </c>
      <c r="I494" t="s">
        <v>731</v>
      </c>
      <c r="J494" t="s">
        <v>373</v>
      </c>
      <c r="K494" t="s">
        <v>372</v>
      </c>
      <c r="L494" s="23">
        <v>18</v>
      </c>
      <c r="M494" s="23">
        <v>7.4188405800000004</v>
      </c>
      <c r="N494" t="s">
        <v>365</v>
      </c>
      <c r="O494" s="28" t="s">
        <v>360</v>
      </c>
      <c r="P494" s="28" t="s">
        <v>366</v>
      </c>
      <c r="Q494" s="28" t="s">
        <v>368</v>
      </c>
    </row>
    <row r="495" spans="1:17">
      <c r="A495" s="102" t="s">
        <v>732</v>
      </c>
      <c r="B495" s="53" t="s">
        <v>93</v>
      </c>
      <c r="C495" s="3">
        <v>72</v>
      </c>
      <c r="D495" s="4">
        <v>56</v>
      </c>
      <c r="E495" s="16">
        <f t="shared" si="1"/>
        <v>1.2857142857142858</v>
      </c>
      <c r="F495">
        <v>115</v>
      </c>
      <c r="G495" s="19">
        <f t="shared" ref="G495:G500" si="2">F495/C495</f>
        <v>1.5972222222222223</v>
      </c>
      <c r="H495" t="s">
        <v>740</v>
      </c>
      <c r="I495" t="s">
        <v>741</v>
      </c>
      <c r="J495" t="s">
        <v>373</v>
      </c>
      <c r="K495" t="s">
        <v>372</v>
      </c>
      <c r="L495" s="23">
        <v>18</v>
      </c>
      <c r="M495" s="23">
        <v>7.4188405800000004</v>
      </c>
      <c r="N495" t="s">
        <v>365</v>
      </c>
      <c r="O495" s="28" t="s">
        <v>360</v>
      </c>
      <c r="P495" s="28" t="s">
        <v>366</v>
      </c>
      <c r="Q495" s="28" t="s">
        <v>368</v>
      </c>
    </row>
    <row r="496" spans="1:17">
      <c r="A496" s="45" t="s">
        <v>732</v>
      </c>
      <c r="B496" s="52" t="s">
        <v>118</v>
      </c>
      <c r="C496">
        <v>9</v>
      </c>
      <c r="D496" s="3">
        <v>23</v>
      </c>
      <c r="E496" s="15">
        <f>C496/10</f>
        <v>0.9</v>
      </c>
      <c r="F496">
        <v>39</v>
      </c>
      <c r="G496" s="18">
        <f t="shared" si="2"/>
        <v>4.333333333333333</v>
      </c>
      <c r="H496" t="s">
        <v>758</v>
      </c>
      <c r="I496" t="s">
        <v>344</v>
      </c>
      <c r="J496" t="s">
        <v>373</v>
      </c>
      <c r="K496" t="s">
        <v>372</v>
      </c>
      <c r="L496" s="23">
        <v>18</v>
      </c>
      <c r="M496" s="23">
        <v>7.4188405800000004</v>
      </c>
      <c r="N496" t="s">
        <v>365</v>
      </c>
      <c r="O496" s="28" t="s">
        <v>360</v>
      </c>
      <c r="P496" s="28" t="s">
        <v>366</v>
      </c>
      <c r="Q496" s="28" t="s">
        <v>368</v>
      </c>
    </row>
    <row r="497" spans="1:17">
      <c r="A497" s="102" t="s">
        <v>732</v>
      </c>
      <c r="B497" s="51" t="s">
        <v>287</v>
      </c>
      <c r="C497">
        <v>3</v>
      </c>
      <c r="D497">
        <v>91.4</v>
      </c>
      <c r="E497" s="18">
        <f>C497/D497</f>
        <v>3.2822757111597371E-2</v>
      </c>
      <c r="F497" s="18">
        <v>3</v>
      </c>
      <c r="G497" s="18">
        <f t="shared" si="2"/>
        <v>1</v>
      </c>
      <c r="H497" t="s">
        <v>343</v>
      </c>
      <c r="I497" t="s">
        <v>344</v>
      </c>
      <c r="J497" t="s">
        <v>373</v>
      </c>
      <c r="K497" t="s">
        <v>372</v>
      </c>
      <c r="L497" s="23">
        <v>18</v>
      </c>
      <c r="M497" s="23">
        <v>7.4188405800000004</v>
      </c>
      <c r="N497" t="s">
        <v>365</v>
      </c>
      <c r="O497" s="28" t="s">
        <v>360</v>
      </c>
      <c r="P497" s="28" t="s">
        <v>366</v>
      </c>
      <c r="Q497" s="28" t="s">
        <v>368</v>
      </c>
    </row>
    <row r="498" spans="1:17">
      <c r="A498" s="45" t="s">
        <v>732</v>
      </c>
      <c r="B498" s="51" t="s">
        <v>288</v>
      </c>
      <c r="C498" s="3">
        <v>3</v>
      </c>
      <c r="D498" s="3">
        <v>30</v>
      </c>
      <c r="E498" s="15">
        <f>C498/D498</f>
        <v>0.1</v>
      </c>
      <c r="F498">
        <v>3</v>
      </c>
      <c r="G498" s="18">
        <f t="shared" si="2"/>
        <v>1</v>
      </c>
      <c r="H498" t="s">
        <v>758</v>
      </c>
      <c r="I498" t="s">
        <v>344</v>
      </c>
      <c r="J498" t="s">
        <v>373</v>
      </c>
      <c r="K498" t="s">
        <v>372</v>
      </c>
      <c r="L498" s="23">
        <v>18</v>
      </c>
      <c r="M498" s="23">
        <v>7.4188405800000004</v>
      </c>
      <c r="N498" t="s">
        <v>365</v>
      </c>
      <c r="O498" s="28" t="s">
        <v>360</v>
      </c>
      <c r="P498" s="28" t="s">
        <v>366</v>
      </c>
      <c r="Q498" s="28" t="s">
        <v>368</v>
      </c>
    </row>
    <row r="499" spans="1:17">
      <c r="A499" s="102" t="s">
        <v>732</v>
      </c>
      <c r="B499" s="51" t="s">
        <v>288</v>
      </c>
      <c r="C499">
        <v>2</v>
      </c>
      <c r="D499">
        <v>90.5</v>
      </c>
      <c r="E499" s="18">
        <f>C499/D499</f>
        <v>2.2099447513812154E-2</v>
      </c>
      <c r="F499" s="18">
        <v>5</v>
      </c>
      <c r="G499" s="18">
        <f t="shared" si="2"/>
        <v>2.5</v>
      </c>
      <c r="H499" t="s">
        <v>343</v>
      </c>
      <c r="I499" t="s">
        <v>344</v>
      </c>
      <c r="J499" t="s">
        <v>373</v>
      </c>
      <c r="K499" t="s">
        <v>372</v>
      </c>
      <c r="L499" s="23">
        <v>18</v>
      </c>
      <c r="M499" s="23">
        <v>7.4188405800000004</v>
      </c>
      <c r="N499" t="s">
        <v>365</v>
      </c>
      <c r="O499" s="28" t="s">
        <v>360</v>
      </c>
      <c r="P499" s="28" t="s">
        <v>366</v>
      </c>
      <c r="Q499" s="28" t="s">
        <v>368</v>
      </c>
    </row>
    <row r="500" spans="1:17">
      <c r="A500" s="45" t="s">
        <v>757</v>
      </c>
      <c r="B500" s="48" t="s">
        <v>95</v>
      </c>
      <c r="C500">
        <v>3</v>
      </c>
      <c r="D500">
        <v>12</v>
      </c>
      <c r="E500" s="15">
        <v>0.25</v>
      </c>
      <c r="F500">
        <v>10</v>
      </c>
      <c r="G500" s="18">
        <f t="shared" si="2"/>
        <v>3.3333333333333335</v>
      </c>
      <c r="H500" s="4" t="s">
        <v>336</v>
      </c>
      <c r="I500" s="4" t="s">
        <v>337</v>
      </c>
      <c r="J500" t="s">
        <v>373</v>
      </c>
      <c r="K500" t="s">
        <v>372</v>
      </c>
      <c r="L500" s="23">
        <v>18</v>
      </c>
      <c r="M500" s="23">
        <v>5.1684999999999999</v>
      </c>
      <c r="N500" t="s">
        <v>365</v>
      </c>
      <c r="O500" s="28" t="s">
        <v>360</v>
      </c>
      <c r="P500" s="28" t="s">
        <v>366</v>
      </c>
      <c r="Q500" s="28" t="s">
        <v>368</v>
      </c>
    </row>
    <row r="501" spans="1:17">
      <c r="A501" s="45" t="s">
        <v>757</v>
      </c>
      <c r="B501" s="51" t="s">
        <v>22</v>
      </c>
      <c r="C501" s="3">
        <v>7</v>
      </c>
      <c r="D501" s="3">
        <v>150</v>
      </c>
      <c r="E501" s="15">
        <f>C501/D501</f>
        <v>4.6666666666666669E-2</v>
      </c>
      <c r="F501" t="s">
        <v>350</v>
      </c>
      <c r="G501" s="3">
        <v>0.56999999999999995</v>
      </c>
      <c r="H501" t="s">
        <v>567</v>
      </c>
      <c r="I501" t="s">
        <v>21</v>
      </c>
      <c r="J501" t="s">
        <v>373</v>
      </c>
      <c r="K501" t="s">
        <v>372</v>
      </c>
      <c r="L501" s="23">
        <v>18</v>
      </c>
      <c r="M501" s="23">
        <v>5.1684999999999999</v>
      </c>
      <c r="N501" t="s">
        <v>365</v>
      </c>
      <c r="O501" s="28" t="s">
        <v>360</v>
      </c>
      <c r="P501" s="28" t="s">
        <v>366</v>
      </c>
      <c r="Q501" s="28" t="s">
        <v>368</v>
      </c>
    </row>
    <row r="502" spans="1:17">
      <c r="A502" s="45" t="s">
        <v>757</v>
      </c>
      <c r="B502" s="53" t="s">
        <v>212</v>
      </c>
      <c r="C502" s="3">
        <v>4</v>
      </c>
      <c r="D502" s="3">
        <v>10.6</v>
      </c>
      <c r="E502" s="15">
        <f>C502/D502</f>
        <v>0.37735849056603776</v>
      </c>
      <c r="F502" t="s">
        <v>350</v>
      </c>
      <c r="G502" s="18" t="s">
        <v>350</v>
      </c>
      <c r="H502" s="6" t="s">
        <v>530</v>
      </c>
      <c r="I502" t="s">
        <v>529</v>
      </c>
      <c r="J502" t="s">
        <v>373</v>
      </c>
      <c r="K502" t="s">
        <v>372</v>
      </c>
      <c r="L502" s="23">
        <v>18</v>
      </c>
      <c r="M502" s="23">
        <v>5.1684999999999999</v>
      </c>
      <c r="N502" t="s">
        <v>365</v>
      </c>
      <c r="O502" s="28" t="s">
        <v>360</v>
      </c>
      <c r="P502" s="28" t="s">
        <v>366</v>
      </c>
      <c r="Q502" s="28" t="s">
        <v>368</v>
      </c>
    </row>
    <row r="503" spans="1:17">
      <c r="A503" s="45" t="s">
        <v>757</v>
      </c>
      <c r="B503" s="53" t="s">
        <v>192</v>
      </c>
      <c r="C503" s="3">
        <v>7</v>
      </c>
      <c r="D503" s="3">
        <v>22.2</v>
      </c>
      <c r="E503" s="15">
        <f>C503/D503</f>
        <v>0.31531531531531531</v>
      </c>
      <c r="F503" t="s">
        <v>350</v>
      </c>
      <c r="G503" s="18" t="s">
        <v>350</v>
      </c>
      <c r="H503" s="6" t="s">
        <v>530</v>
      </c>
      <c r="I503" t="s">
        <v>529</v>
      </c>
      <c r="J503" t="s">
        <v>373</v>
      </c>
      <c r="K503" t="s">
        <v>372</v>
      </c>
      <c r="L503" s="23">
        <v>18</v>
      </c>
      <c r="M503" s="23">
        <v>5.1684999999999999</v>
      </c>
      <c r="N503" t="s">
        <v>365</v>
      </c>
      <c r="O503" s="28" t="s">
        <v>360</v>
      </c>
      <c r="P503" s="28" t="s">
        <v>366</v>
      </c>
      <c r="Q503" s="28" t="s">
        <v>368</v>
      </c>
    </row>
    <row r="504" spans="1:17">
      <c r="A504" s="45" t="s">
        <v>757</v>
      </c>
      <c r="B504" s="52" t="s">
        <v>3</v>
      </c>
      <c r="C504">
        <v>2</v>
      </c>
      <c r="D504" s="4">
        <v>324</v>
      </c>
      <c r="E504" s="15">
        <f>C504/324</f>
        <v>6.1728395061728392E-3</v>
      </c>
      <c r="F504" t="s">
        <v>350</v>
      </c>
      <c r="G504" s="18" t="s">
        <v>350</v>
      </c>
      <c r="H504" s="4" t="s">
        <v>347</v>
      </c>
      <c r="I504" t="s">
        <v>349</v>
      </c>
      <c r="J504" t="s">
        <v>373</v>
      </c>
      <c r="K504" t="s">
        <v>372</v>
      </c>
      <c r="L504" s="23">
        <v>18</v>
      </c>
      <c r="M504" s="23">
        <v>5.1684999999999999</v>
      </c>
      <c r="N504" t="s">
        <v>365</v>
      </c>
      <c r="O504" s="28" t="s">
        <v>360</v>
      </c>
      <c r="P504" s="28" t="s">
        <v>366</v>
      </c>
      <c r="Q504" s="28" t="s">
        <v>368</v>
      </c>
    </row>
    <row r="505" spans="1:17">
      <c r="A505" s="45" t="s">
        <v>757</v>
      </c>
      <c r="B505" s="53" t="s">
        <v>131</v>
      </c>
      <c r="C505" s="3">
        <v>11</v>
      </c>
      <c r="D505" s="3">
        <v>25.2</v>
      </c>
      <c r="E505" s="15">
        <f t="shared" ref="E505:E514" si="3">C505/D505</f>
        <v>0.43650793650793651</v>
      </c>
      <c r="F505" t="s">
        <v>350</v>
      </c>
      <c r="G505" s="18" t="s">
        <v>350</v>
      </c>
      <c r="H505" s="6" t="s">
        <v>530</v>
      </c>
      <c r="I505" t="s">
        <v>529</v>
      </c>
      <c r="J505" t="s">
        <v>373</v>
      </c>
      <c r="K505" t="s">
        <v>372</v>
      </c>
      <c r="L505" s="23">
        <v>18</v>
      </c>
      <c r="M505" s="23">
        <v>5.1684999999999999</v>
      </c>
      <c r="N505" t="s">
        <v>365</v>
      </c>
      <c r="O505" s="28" t="s">
        <v>360</v>
      </c>
      <c r="P505" s="28" t="s">
        <v>366</v>
      </c>
      <c r="Q505" s="28" t="s">
        <v>368</v>
      </c>
    </row>
    <row r="506" spans="1:17">
      <c r="A506" s="45" t="s">
        <v>757</v>
      </c>
      <c r="B506" s="53" t="s">
        <v>13</v>
      </c>
      <c r="C506" s="3">
        <v>70</v>
      </c>
      <c r="D506" s="3">
        <v>13</v>
      </c>
      <c r="E506" s="15">
        <f t="shared" si="3"/>
        <v>5.384615384615385</v>
      </c>
      <c r="F506" t="s">
        <v>350</v>
      </c>
      <c r="G506" s="18" t="s">
        <v>350</v>
      </c>
      <c r="H506" s="6" t="s">
        <v>530</v>
      </c>
      <c r="I506" t="s">
        <v>529</v>
      </c>
      <c r="J506" t="s">
        <v>373</v>
      </c>
      <c r="K506" t="s">
        <v>372</v>
      </c>
      <c r="L506" s="23">
        <v>18</v>
      </c>
      <c r="M506" s="23">
        <v>5.1684999999999999</v>
      </c>
      <c r="N506" t="s">
        <v>365</v>
      </c>
      <c r="O506" s="28" t="s">
        <v>360</v>
      </c>
      <c r="P506" s="28" t="s">
        <v>366</v>
      </c>
      <c r="Q506" s="28" t="s">
        <v>368</v>
      </c>
    </row>
    <row r="507" spans="1:17">
      <c r="A507" s="45" t="s">
        <v>757</v>
      </c>
      <c r="B507" s="53" t="s">
        <v>43</v>
      </c>
      <c r="C507" s="3">
        <v>3</v>
      </c>
      <c r="D507" s="3">
        <v>6.1</v>
      </c>
      <c r="E507" s="15">
        <f t="shared" si="3"/>
        <v>0.49180327868852464</v>
      </c>
      <c r="F507" t="s">
        <v>350</v>
      </c>
      <c r="G507" s="18" t="s">
        <v>350</v>
      </c>
      <c r="H507" s="6" t="s">
        <v>530</v>
      </c>
      <c r="I507" t="s">
        <v>529</v>
      </c>
      <c r="J507" t="s">
        <v>373</v>
      </c>
      <c r="K507" t="s">
        <v>372</v>
      </c>
      <c r="L507" s="23">
        <v>18</v>
      </c>
      <c r="M507" s="23">
        <v>5.1684999999999999</v>
      </c>
      <c r="N507" t="s">
        <v>365</v>
      </c>
      <c r="O507" s="28" t="s">
        <v>360</v>
      </c>
      <c r="P507" s="28" t="s">
        <v>366</v>
      </c>
      <c r="Q507" s="28" t="s">
        <v>368</v>
      </c>
    </row>
    <row r="508" spans="1:17">
      <c r="A508" s="45" t="s">
        <v>757</v>
      </c>
      <c r="B508" s="53" t="s">
        <v>460</v>
      </c>
      <c r="C508" s="3">
        <v>1</v>
      </c>
      <c r="D508" s="3">
        <v>23</v>
      </c>
      <c r="E508" s="15">
        <f t="shared" si="3"/>
        <v>4.3478260869565216E-2</v>
      </c>
      <c r="F508" t="s">
        <v>350</v>
      </c>
      <c r="G508" s="18" t="s">
        <v>350</v>
      </c>
      <c r="H508" s="6" t="s">
        <v>530</v>
      </c>
      <c r="I508" t="s">
        <v>529</v>
      </c>
      <c r="J508" t="s">
        <v>373</v>
      </c>
      <c r="K508" t="s">
        <v>372</v>
      </c>
      <c r="L508" s="23">
        <v>18</v>
      </c>
      <c r="M508" s="23">
        <v>5.1684999999999999</v>
      </c>
      <c r="N508" t="s">
        <v>365</v>
      </c>
      <c r="O508" s="28" t="s">
        <v>360</v>
      </c>
      <c r="P508" s="28" t="s">
        <v>366</v>
      </c>
      <c r="Q508" s="28" t="s">
        <v>368</v>
      </c>
    </row>
    <row r="509" spans="1:17">
      <c r="A509" s="45" t="s">
        <v>757</v>
      </c>
      <c r="B509" s="53" t="s">
        <v>80</v>
      </c>
      <c r="C509" s="3">
        <v>23</v>
      </c>
      <c r="D509" s="3">
        <v>22.5</v>
      </c>
      <c r="E509" s="15">
        <f t="shared" si="3"/>
        <v>1.0222222222222221</v>
      </c>
      <c r="F509" t="s">
        <v>350</v>
      </c>
      <c r="G509" s="18" t="s">
        <v>350</v>
      </c>
      <c r="H509" s="6" t="s">
        <v>530</v>
      </c>
      <c r="I509" t="s">
        <v>529</v>
      </c>
      <c r="J509" t="s">
        <v>373</v>
      </c>
      <c r="K509" t="s">
        <v>372</v>
      </c>
      <c r="L509" s="23">
        <v>18</v>
      </c>
      <c r="M509" s="23">
        <v>5.1684999999999999</v>
      </c>
      <c r="N509" t="s">
        <v>365</v>
      </c>
      <c r="O509" s="28" t="s">
        <v>360</v>
      </c>
      <c r="P509" s="28" t="s">
        <v>366</v>
      </c>
      <c r="Q509" s="28" t="s">
        <v>368</v>
      </c>
    </row>
    <row r="510" spans="1:17">
      <c r="A510" s="45" t="s">
        <v>757</v>
      </c>
      <c r="B510" s="48" t="s">
        <v>80</v>
      </c>
      <c r="C510">
        <v>10</v>
      </c>
      <c r="D510">
        <v>21</v>
      </c>
      <c r="E510" s="15">
        <f t="shared" si="3"/>
        <v>0.47619047619047616</v>
      </c>
      <c r="F510">
        <v>35</v>
      </c>
      <c r="G510" s="18">
        <f>F510/C510</f>
        <v>3.5</v>
      </c>
      <c r="H510" t="s">
        <v>512</v>
      </c>
      <c r="I510" t="s">
        <v>337</v>
      </c>
      <c r="J510" t="s">
        <v>373</v>
      </c>
      <c r="K510" t="s">
        <v>372</v>
      </c>
      <c r="L510" s="23">
        <v>18</v>
      </c>
      <c r="M510" s="23">
        <v>5.1684999999999999</v>
      </c>
      <c r="N510" t="s">
        <v>365</v>
      </c>
      <c r="O510" s="28" t="s">
        <v>360</v>
      </c>
      <c r="P510" s="28" t="s">
        <v>366</v>
      </c>
      <c r="Q510" s="28" t="s">
        <v>368</v>
      </c>
    </row>
    <row r="511" spans="1:17">
      <c r="A511" s="45" t="s">
        <v>757</v>
      </c>
      <c r="B511" s="46" t="s">
        <v>81</v>
      </c>
      <c r="C511" s="3">
        <v>9</v>
      </c>
      <c r="D511" s="3">
        <v>20.8</v>
      </c>
      <c r="E511" s="15">
        <f t="shared" si="3"/>
        <v>0.43269230769230765</v>
      </c>
      <c r="F511" t="s">
        <v>350</v>
      </c>
      <c r="G511" s="18" t="s">
        <v>350</v>
      </c>
      <c r="H511" s="6" t="s">
        <v>530</v>
      </c>
      <c r="I511" t="s">
        <v>529</v>
      </c>
      <c r="J511" t="s">
        <v>373</v>
      </c>
      <c r="K511" t="s">
        <v>372</v>
      </c>
      <c r="L511" s="23">
        <v>18</v>
      </c>
      <c r="M511" s="23">
        <v>5.1684999999999999</v>
      </c>
      <c r="N511" t="s">
        <v>365</v>
      </c>
      <c r="O511" s="28" t="s">
        <v>360</v>
      </c>
      <c r="P511" s="28" t="s">
        <v>366</v>
      </c>
      <c r="Q511" s="28" t="s">
        <v>368</v>
      </c>
    </row>
    <row r="512" spans="1:17">
      <c r="A512" s="45" t="s">
        <v>757</v>
      </c>
      <c r="B512" s="46" t="s">
        <v>144</v>
      </c>
      <c r="C512" s="3">
        <v>1</v>
      </c>
      <c r="D512" s="3">
        <v>10</v>
      </c>
      <c r="E512" s="15">
        <f t="shared" si="3"/>
        <v>0.1</v>
      </c>
      <c r="F512" t="s">
        <v>350</v>
      </c>
      <c r="G512" s="18" t="s">
        <v>350</v>
      </c>
      <c r="H512" s="6" t="s">
        <v>530</v>
      </c>
      <c r="I512" t="s">
        <v>529</v>
      </c>
      <c r="J512" t="s">
        <v>373</v>
      </c>
      <c r="K512" t="s">
        <v>372</v>
      </c>
      <c r="L512" s="23">
        <v>18</v>
      </c>
      <c r="M512" s="23">
        <v>5.1684999999999999</v>
      </c>
      <c r="N512" t="s">
        <v>365</v>
      </c>
      <c r="O512" s="28" t="s">
        <v>360</v>
      </c>
      <c r="P512" s="28" t="s">
        <v>366</v>
      </c>
      <c r="Q512" s="28" t="s">
        <v>368</v>
      </c>
    </row>
    <row r="513" spans="1:17">
      <c r="A513" s="45" t="s">
        <v>757</v>
      </c>
      <c r="B513" s="48" t="s">
        <v>53</v>
      </c>
      <c r="C513">
        <v>2</v>
      </c>
      <c r="D513">
        <v>28</v>
      </c>
      <c r="E513" s="15">
        <f t="shared" si="3"/>
        <v>7.1428571428571425E-2</v>
      </c>
      <c r="F513">
        <v>8</v>
      </c>
      <c r="G513" s="18">
        <f>F513/C513</f>
        <v>4</v>
      </c>
      <c r="H513" s="6" t="s">
        <v>49</v>
      </c>
      <c r="I513" t="s">
        <v>50</v>
      </c>
      <c r="J513" t="s">
        <v>373</v>
      </c>
      <c r="K513" t="s">
        <v>372</v>
      </c>
      <c r="L513" s="23">
        <v>18</v>
      </c>
      <c r="M513" s="23">
        <v>5.1684999999999999</v>
      </c>
      <c r="N513" t="s">
        <v>365</v>
      </c>
      <c r="O513" s="28" t="s">
        <v>360</v>
      </c>
      <c r="P513" s="28" t="s">
        <v>366</v>
      </c>
      <c r="Q513" s="28" t="s">
        <v>368</v>
      </c>
    </row>
    <row r="514" spans="1:17">
      <c r="A514" s="45" t="s">
        <v>757</v>
      </c>
      <c r="B514" s="48" t="s">
        <v>118</v>
      </c>
      <c r="C514">
        <v>4</v>
      </c>
      <c r="D514">
        <v>13</v>
      </c>
      <c r="E514" s="15">
        <f t="shared" si="3"/>
        <v>0.30769230769230771</v>
      </c>
      <c r="F514">
        <v>19</v>
      </c>
      <c r="G514" s="18">
        <f>F514/C514</f>
        <v>4.75</v>
      </c>
      <c r="H514" t="s">
        <v>512</v>
      </c>
      <c r="I514" t="s">
        <v>337</v>
      </c>
      <c r="J514" t="s">
        <v>373</v>
      </c>
      <c r="K514" t="s">
        <v>372</v>
      </c>
      <c r="L514" s="23">
        <v>18</v>
      </c>
      <c r="M514" s="23">
        <v>5.1684999999999999</v>
      </c>
      <c r="N514" t="s">
        <v>365</v>
      </c>
      <c r="O514" s="28" t="s">
        <v>360</v>
      </c>
      <c r="P514" s="28" t="s">
        <v>366</v>
      </c>
      <c r="Q514" s="28" t="s">
        <v>368</v>
      </c>
    </row>
    <row r="515" spans="1:17">
      <c r="A515" s="45" t="s">
        <v>45</v>
      </c>
      <c r="B515" s="46" t="s">
        <v>235</v>
      </c>
      <c r="J515" t="s">
        <v>373</v>
      </c>
      <c r="K515" t="s">
        <v>372</v>
      </c>
      <c r="L515" s="23">
        <v>18.7</v>
      </c>
      <c r="M515" s="23">
        <v>6.1185714290000002</v>
      </c>
      <c r="N515" t="s">
        <v>365</v>
      </c>
      <c r="O515" t="s">
        <v>360</v>
      </c>
      <c r="P515" t="s">
        <v>366</v>
      </c>
      <c r="Q515" t="s">
        <v>368</v>
      </c>
    </row>
    <row r="516" spans="1:17">
      <c r="A516" s="45" t="s">
        <v>45</v>
      </c>
      <c r="B516" s="46" t="s">
        <v>95</v>
      </c>
      <c r="C516" s="3">
        <v>11</v>
      </c>
      <c r="D516" s="39">
        <v>28.5</v>
      </c>
      <c r="E516" s="15">
        <f>C516/28.5</f>
        <v>0.38596491228070173</v>
      </c>
      <c r="F516" s="18" t="s">
        <v>350</v>
      </c>
      <c r="G516" s="18" t="s">
        <v>350</v>
      </c>
      <c r="H516" s="14" t="s">
        <v>466</v>
      </c>
      <c r="I516" t="s">
        <v>467</v>
      </c>
      <c r="J516" t="s">
        <v>373</v>
      </c>
      <c r="K516" t="s">
        <v>372</v>
      </c>
      <c r="L516" s="23">
        <v>18.7</v>
      </c>
      <c r="M516" s="23">
        <v>6.1185714290000002</v>
      </c>
      <c r="N516" t="s">
        <v>365</v>
      </c>
      <c r="O516" t="s">
        <v>360</v>
      </c>
      <c r="P516" t="s">
        <v>366</v>
      </c>
      <c r="Q516" t="s">
        <v>368</v>
      </c>
    </row>
    <row r="517" spans="1:17">
      <c r="A517" s="45" t="s">
        <v>45</v>
      </c>
      <c r="B517" s="46" t="s">
        <v>22</v>
      </c>
      <c r="C517" s="3">
        <v>10</v>
      </c>
      <c r="D517">
        <v>150</v>
      </c>
      <c r="E517" s="15">
        <f>C517/D517</f>
        <v>6.6666666666666666E-2</v>
      </c>
      <c r="F517" s="19" t="s">
        <v>350</v>
      </c>
      <c r="G517" s="18">
        <v>1</v>
      </c>
      <c r="H517" s="12" t="s">
        <v>567</v>
      </c>
      <c r="I517" s="12" t="s">
        <v>21</v>
      </c>
      <c r="J517" t="s">
        <v>373</v>
      </c>
      <c r="K517" t="s">
        <v>372</v>
      </c>
      <c r="L517" s="23">
        <v>18.7</v>
      </c>
      <c r="M517" s="23">
        <v>6.1185714290000002</v>
      </c>
      <c r="N517" t="s">
        <v>365</v>
      </c>
      <c r="O517" t="s">
        <v>360</v>
      </c>
      <c r="P517" t="s">
        <v>366</v>
      </c>
      <c r="Q517" t="s">
        <v>368</v>
      </c>
    </row>
    <row r="518" spans="1:17">
      <c r="A518" s="45" t="s">
        <v>45</v>
      </c>
      <c r="B518" s="46" t="s">
        <v>212</v>
      </c>
      <c r="C518" s="3">
        <v>1</v>
      </c>
      <c r="D518" s="4">
        <v>17.329999999999998</v>
      </c>
      <c r="E518" s="15">
        <f>C518/17.33</f>
        <v>5.7703404500865557E-2</v>
      </c>
      <c r="F518" t="s">
        <v>350</v>
      </c>
      <c r="G518" s="18" t="s">
        <v>350</v>
      </c>
      <c r="H518" t="s">
        <v>527</v>
      </c>
      <c r="I518" t="s">
        <v>528</v>
      </c>
      <c r="J518" t="s">
        <v>373</v>
      </c>
      <c r="K518" t="s">
        <v>372</v>
      </c>
      <c r="L518" s="23">
        <v>18.7</v>
      </c>
      <c r="M518" s="23">
        <v>6.1185714290000002</v>
      </c>
      <c r="N518" t="s">
        <v>365</v>
      </c>
      <c r="O518" t="s">
        <v>360</v>
      </c>
      <c r="P518" t="s">
        <v>366</v>
      </c>
      <c r="Q518" t="s">
        <v>368</v>
      </c>
    </row>
    <row r="519" spans="1:17">
      <c r="A519" s="45" t="s">
        <v>45</v>
      </c>
      <c r="B519" s="60" t="s">
        <v>63</v>
      </c>
      <c r="J519" t="s">
        <v>373</v>
      </c>
      <c r="K519" t="s">
        <v>372</v>
      </c>
      <c r="L519" s="23">
        <v>18.7</v>
      </c>
      <c r="M519" s="23">
        <v>6.1185714290000002</v>
      </c>
      <c r="N519" t="s">
        <v>365</v>
      </c>
      <c r="O519" t="s">
        <v>360</v>
      </c>
      <c r="P519" t="s">
        <v>366</v>
      </c>
      <c r="Q519" t="s">
        <v>368</v>
      </c>
    </row>
    <row r="520" spans="1:17">
      <c r="A520" s="45" t="s">
        <v>45</v>
      </c>
      <c r="B520" s="60" t="s">
        <v>65</v>
      </c>
      <c r="J520" t="s">
        <v>373</v>
      </c>
      <c r="K520" t="s">
        <v>372</v>
      </c>
      <c r="L520" s="23">
        <v>18.7</v>
      </c>
      <c r="M520" s="23">
        <v>6.1185714290000002</v>
      </c>
      <c r="N520" t="s">
        <v>365</v>
      </c>
      <c r="O520" t="s">
        <v>360</v>
      </c>
      <c r="P520" t="s">
        <v>366</v>
      </c>
      <c r="Q520" t="s">
        <v>368</v>
      </c>
    </row>
    <row r="521" spans="1:17">
      <c r="A521" s="45" t="s">
        <v>45</v>
      </c>
      <c r="B521" s="56" t="s">
        <v>100</v>
      </c>
      <c r="J521" t="s">
        <v>373</v>
      </c>
      <c r="K521" t="s">
        <v>372</v>
      </c>
      <c r="L521" s="23">
        <v>18.7</v>
      </c>
      <c r="M521" s="23">
        <v>6.1185714290000002</v>
      </c>
      <c r="N521" t="s">
        <v>365</v>
      </c>
      <c r="O521" t="s">
        <v>360</v>
      </c>
      <c r="P521" t="s">
        <v>366</v>
      </c>
      <c r="Q521" t="s">
        <v>368</v>
      </c>
    </row>
    <row r="522" spans="1:17">
      <c r="A522" s="45" t="s">
        <v>45</v>
      </c>
      <c r="B522" s="56" t="s">
        <v>3</v>
      </c>
      <c r="C522" s="4">
        <v>2</v>
      </c>
      <c r="D522" s="4">
        <v>324</v>
      </c>
      <c r="E522" s="15">
        <f>C522/324</f>
        <v>6.1728395061728392E-3</v>
      </c>
      <c r="F522" s="18" t="s">
        <v>350</v>
      </c>
      <c r="G522" s="18" t="s">
        <v>350</v>
      </c>
      <c r="H522" s="4" t="s">
        <v>347</v>
      </c>
      <c r="I522" s="4" t="s">
        <v>351</v>
      </c>
      <c r="J522" t="s">
        <v>373</v>
      </c>
      <c r="K522" t="s">
        <v>372</v>
      </c>
      <c r="L522" s="23">
        <v>18.7</v>
      </c>
      <c r="M522" s="23">
        <v>6.1185714290000002</v>
      </c>
      <c r="N522" t="s">
        <v>365</v>
      </c>
      <c r="O522" t="s">
        <v>360</v>
      </c>
      <c r="P522" t="s">
        <v>366</v>
      </c>
      <c r="Q522" t="s">
        <v>368</v>
      </c>
    </row>
    <row r="523" spans="1:17">
      <c r="A523" s="45" t="s">
        <v>45</v>
      </c>
      <c r="B523" s="56" t="s">
        <v>3</v>
      </c>
      <c r="C523" s="4">
        <v>2</v>
      </c>
      <c r="D523" s="4">
        <v>324</v>
      </c>
      <c r="E523" s="15">
        <f>C523/324</f>
        <v>6.1728395061728392E-3</v>
      </c>
      <c r="F523" s="18" t="s">
        <v>350</v>
      </c>
      <c r="G523" s="18" t="s">
        <v>350</v>
      </c>
      <c r="H523" s="4" t="s">
        <v>347</v>
      </c>
      <c r="I523" s="4" t="s">
        <v>349</v>
      </c>
      <c r="J523" t="s">
        <v>373</v>
      </c>
      <c r="K523" t="s">
        <v>372</v>
      </c>
      <c r="L523" s="23">
        <v>18.7</v>
      </c>
      <c r="M523" s="23">
        <v>6.1185714290000002</v>
      </c>
      <c r="N523" t="s">
        <v>365</v>
      </c>
      <c r="O523" t="s">
        <v>360</v>
      </c>
      <c r="P523" t="s">
        <v>366</v>
      </c>
      <c r="Q523" t="s">
        <v>368</v>
      </c>
    </row>
    <row r="524" spans="1:17">
      <c r="A524" s="45" t="s">
        <v>45</v>
      </c>
      <c r="B524" s="56" t="s">
        <v>3</v>
      </c>
      <c r="C524" s="4" t="s">
        <v>350</v>
      </c>
      <c r="D524" s="4" t="s">
        <v>350</v>
      </c>
      <c r="E524" s="15">
        <v>1.6E-2</v>
      </c>
      <c r="F524" s="18" t="s">
        <v>350</v>
      </c>
      <c r="G524" s="18">
        <v>1.08</v>
      </c>
      <c r="H524" t="s">
        <v>566</v>
      </c>
      <c r="I524" s="4" t="s">
        <v>350</v>
      </c>
      <c r="J524" t="s">
        <v>373</v>
      </c>
      <c r="K524" t="s">
        <v>372</v>
      </c>
      <c r="L524" s="23">
        <v>18.7</v>
      </c>
      <c r="M524" s="23">
        <v>6.1185714290000002</v>
      </c>
      <c r="N524" t="s">
        <v>365</v>
      </c>
      <c r="O524" t="s">
        <v>360</v>
      </c>
      <c r="P524" t="s">
        <v>366</v>
      </c>
      <c r="Q524" t="s">
        <v>368</v>
      </c>
    </row>
    <row r="525" spans="1:17">
      <c r="A525" s="45" t="s">
        <v>45</v>
      </c>
      <c r="B525" s="56" t="s">
        <v>3</v>
      </c>
      <c r="C525" s="3">
        <v>5</v>
      </c>
      <c r="D525">
        <v>276</v>
      </c>
      <c r="E525" s="15">
        <v>1.61E-2</v>
      </c>
      <c r="F525">
        <v>6</v>
      </c>
      <c r="G525" s="18">
        <v>1.2</v>
      </c>
      <c r="H525" t="s">
        <v>49</v>
      </c>
      <c r="I525" t="s">
        <v>50</v>
      </c>
      <c r="J525" t="s">
        <v>373</v>
      </c>
      <c r="K525" t="s">
        <v>372</v>
      </c>
      <c r="L525" s="23">
        <v>18.7</v>
      </c>
      <c r="M525" s="23">
        <v>6.1185714290000002</v>
      </c>
      <c r="N525" t="s">
        <v>365</v>
      </c>
      <c r="O525" t="s">
        <v>360</v>
      </c>
      <c r="P525" t="s">
        <v>366</v>
      </c>
      <c r="Q525" t="s">
        <v>368</v>
      </c>
    </row>
    <row r="526" spans="1:17">
      <c r="A526" s="45" t="s">
        <v>45</v>
      </c>
      <c r="B526" s="56" t="s">
        <v>26</v>
      </c>
      <c r="J526" t="s">
        <v>373</v>
      </c>
      <c r="K526" t="s">
        <v>372</v>
      </c>
      <c r="L526" s="23">
        <v>18.7</v>
      </c>
      <c r="M526" s="23">
        <v>6.1185714290000002</v>
      </c>
      <c r="N526" t="s">
        <v>365</v>
      </c>
      <c r="O526" t="s">
        <v>360</v>
      </c>
      <c r="P526" t="s">
        <v>366</v>
      </c>
      <c r="Q526" t="s">
        <v>368</v>
      </c>
    </row>
    <row r="527" spans="1:17">
      <c r="A527" s="45" t="s">
        <v>45</v>
      </c>
      <c r="B527" s="56" t="s">
        <v>70</v>
      </c>
      <c r="J527" t="s">
        <v>373</v>
      </c>
      <c r="K527" t="s">
        <v>372</v>
      </c>
      <c r="L527" s="23">
        <v>18.7</v>
      </c>
      <c r="M527" s="23">
        <v>6.1185714290000002</v>
      </c>
      <c r="N527" t="s">
        <v>365</v>
      </c>
      <c r="O527" t="s">
        <v>360</v>
      </c>
      <c r="P527" t="s">
        <v>366</v>
      </c>
      <c r="Q527" t="s">
        <v>368</v>
      </c>
    </row>
    <row r="528" spans="1:17">
      <c r="A528" s="45" t="s">
        <v>45</v>
      </c>
      <c r="B528" s="56" t="s">
        <v>122</v>
      </c>
      <c r="J528" t="s">
        <v>373</v>
      </c>
      <c r="K528" t="s">
        <v>372</v>
      </c>
      <c r="L528" s="23">
        <v>18.7</v>
      </c>
      <c r="M528" s="23">
        <v>6.1185714290000002</v>
      </c>
      <c r="N528" t="s">
        <v>365</v>
      </c>
      <c r="O528" t="s">
        <v>360</v>
      </c>
      <c r="P528" t="s">
        <v>366</v>
      </c>
      <c r="Q528" t="s">
        <v>368</v>
      </c>
    </row>
    <row r="529" spans="1:17">
      <c r="A529" s="45" t="s">
        <v>45</v>
      </c>
      <c r="B529" s="56" t="s">
        <v>124</v>
      </c>
      <c r="J529" t="s">
        <v>373</v>
      </c>
      <c r="K529" t="s">
        <v>372</v>
      </c>
      <c r="L529" s="23">
        <v>18.7</v>
      </c>
      <c r="M529" s="23">
        <v>6.1185714290000002</v>
      </c>
      <c r="N529" t="s">
        <v>365</v>
      </c>
      <c r="O529" t="s">
        <v>360</v>
      </c>
      <c r="P529" t="s">
        <v>366</v>
      </c>
      <c r="Q529" t="s">
        <v>368</v>
      </c>
    </row>
    <row r="530" spans="1:17">
      <c r="A530" s="45" t="s">
        <v>45</v>
      </c>
      <c r="B530" s="56" t="s">
        <v>196</v>
      </c>
      <c r="J530" t="s">
        <v>373</v>
      </c>
      <c r="K530" t="s">
        <v>372</v>
      </c>
      <c r="L530" s="23">
        <v>18.7</v>
      </c>
      <c r="M530" s="23">
        <v>6.1185714290000002</v>
      </c>
      <c r="N530" t="s">
        <v>365</v>
      </c>
      <c r="O530" t="s">
        <v>360</v>
      </c>
      <c r="P530" t="s">
        <v>366</v>
      </c>
      <c r="Q530" t="s">
        <v>368</v>
      </c>
    </row>
    <row r="531" spans="1:17">
      <c r="A531" s="45" t="s">
        <v>45</v>
      </c>
      <c r="B531" s="56" t="s">
        <v>108</v>
      </c>
      <c r="J531" t="s">
        <v>373</v>
      </c>
      <c r="K531" t="s">
        <v>372</v>
      </c>
      <c r="L531" s="23">
        <v>18.7</v>
      </c>
      <c r="M531" s="23">
        <v>6.1185714290000002</v>
      </c>
      <c r="N531" t="s">
        <v>365</v>
      </c>
      <c r="O531" t="s">
        <v>360</v>
      </c>
      <c r="P531" t="s">
        <v>366</v>
      </c>
      <c r="Q531" t="s">
        <v>368</v>
      </c>
    </row>
    <row r="532" spans="1:17">
      <c r="A532" s="45" t="s">
        <v>45</v>
      </c>
      <c r="B532" s="56" t="s">
        <v>78</v>
      </c>
      <c r="J532" t="s">
        <v>373</v>
      </c>
      <c r="K532" t="s">
        <v>372</v>
      </c>
      <c r="L532" s="23">
        <v>18.7</v>
      </c>
      <c r="M532" s="23">
        <v>6.1185714290000002</v>
      </c>
      <c r="N532" t="s">
        <v>365</v>
      </c>
      <c r="O532" t="s">
        <v>360</v>
      </c>
      <c r="P532" t="s">
        <v>366</v>
      </c>
      <c r="Q532" t="s">
        <v>368</v>
      </c>
    </row>
    <row r="533" spans="1:17">
      <c r="A533" s="45" t="s">
        <v>45</v>
      </c>
      <c r="B533" s="56" t="s">
        <v>43</v>
      </c>
      <c r="C533" s="3">
        <v>7</v>
      </c>
      <c r="D533" s="12">
        <v>85.3</v>
      </c>
      <c r="E533" s="15">
        <f>C533/85.3</f>
        <v>8.2063305978898007E-2</v>
      </c>
      <c r="F533" s="18" t="s">
        <v>350</v>
      </c>
      <c r="G533" s="18" t="s">
        <v>350</v>
      </c>
      <c r="H533" s="7" t="s">
        <v>44</v>
      </c>
      <c r="I533" s="4" t="s">
        <v>42</v>
      </c>
      <c r="J533" t="s">
        <v>373</v>
      </c>
      <c r="K533" t="s">
        <v>372</v>
      </c>
      <c r="L533" s="23">
        <v>18.7</v>
      </c>
      <c r="M533" s="23">
        <v>6.1185714290000002</v>
      </c>
      <c r="N533" t="s">
        <v>365</v>
      </c>
      <c r="O533" t="s">
        <v>360</v>
      </c>
      <c r="P533" t="s">
        <v>366</v>
      </c>
      <c r="Q533" t="s">
        <v>368</v>
      </c>
    </row>
    <row r="534" spans="1:17">
      <c r="A534" s="45" t="s">
        <v>45</v>
      </c>
      <c r="B534" s="56" t="s">
        <v>127</v>
      </c>
      <c r="J534" t="s">
        <v>373</v>
      </c>
      <c r="K534" t="s">
        <v>372</v>
      </c>
      <c r="L534" s="23">
        <v>18.7</v>
      </c>
      <c r="M534" s="23">
        <v>6.1185714290000002</v>
      </c>
      <c r="N534" t="s">
        <v>365</v>
      </c>
      <c r="O534" t="s">
        <v>360</v>
      </c>
      <c r="P534" t="s">
        <v>366</v>
      </c>
      <c r="Q534" t="s">
        <v>368</v>
      </c>
    </row>
    <row r="535" spans="1:17">
      <c r="A535" s="45" t="s">
        <v>45</v>
      </c>
      <c r="B535" s="56" t="s">
        <v>48</v>
      </c>
      <c r="C535"/>
      <c r="D535"/>
      <c r="J535" t="s">
        <v>373</v>
      </c>
      <c r="K535" t="s">
        <v>372</v>
      </c>
      <c r="L535" s="23">
        <v>18.7</v>
      </c>
      <c r="M535" s="23">
        <v>6.1185714290000002</v>
      </c>
      <c r="N535" t="s">
        <v>365</v>
      </c>
      <c r="O535" t="s">
        <v>360</v>
      </c>
      <c r="P535" t="s">
        <v>366</v>
      </c>
      <c r="Q535" t="s">
        <v>368</v>
      </c>
    </row>
    <row r="536" spans="1:17">
      <c r="A536" s="45" t="s">
        <v>45</v>
      </c>
      <c r="B536" s="56" t="s">
        <v>110</v>
      </c>
      <c r="C536"/>
      <c r="D536"/>
      <c r="J536" t="s">
        <v>373</v>
      </c>
      <c r="K536" t="s">
        <v>372</v>
      </c>
      <c r="L536" s="23">
        <v>18.7</v>
      </c>
      <c r="M536" s="23">
        <v>6.1185714290000002</v>
      </c>
      <c r="N536" t="s">
        <v>365</v>
      </c>
      <c r="O536" t="s">
        <v>360</v>
      </c>
      <c r="P536" t="s">
        <v>366</v>
      </c>
      <c r="Q536" t="s">
        <v>368</v>
      </c>
    </row>
    <row r="537" spans="1:17">
      <c r="A537" s="45" t="s">
        <v>45</v>
      </c>
      <c r="B537" s="56" t="s">
        <v>47</v>
      </c>
      <c r="C537"/>
      <c r="D537"/>
      <c r="J537" t="s">
        <v>373</v>
      </c>
      <c r="K537" t="s">
        <v>372</v>
      </c>
      <c r="L537" s="23">
        <v>18.7</v>
      </c>
      <c r="M537" s="23">
        <v>6.1185714290000002</v>
      </c>
      <c r="N537" t="s">
        <v>365</v>
      </c>
      <c r="O537" t="s">
        <v>360</v>
      </c>
      <c r="P537" t="s">
        <v>366</v>
      </c>
      <c r="Q537" t="s">
        <v>368</v>
      </c>
    </row>
    <row r="538" spans="1:17">
      <c r="A538" s="45" t="s">
        <v>45</v>
      </c>
      <c r="B538" s="56" t="s">
        <v>129</v>
      </c>
      <c r="C538"/>
      <c r="D538"/>
      <c r="J538" t="s">
        <v>373</v>
      </c>
      <c r="K538" t="s">
        <v>372</v>
      </c>
      <c r="L538" s="23">
        <v>18.7</v>
      </c>
      <c r="M538" s="23">
        <v>6.1185714290000002</v>
      </c>
      <c r="N538" t="s">
        <v>365</v>
      </c>
      <c r="O538" t="s">
        <v>360</v>
      </c>
      <c r="P538" t="s">
        <v>366</v>
      </c>
      <c r="Q538" t="s">
        <v>368</v>
      </c>
    </row>
    <row r="539" spans="1:17">
      <c r="A539" s="45" t="s">
        <v>45</v>
      </c>
      <c r="B539" s="56" t="s">
        <v>225</v>
      </c>
      <c r="C539"/>
      <c r="D539"/>
      <c r="J539" t="s">
        <v>373</v>
      </c>
      <c r="K539" t="s">
        <v>372</v>
      </c>
      <c r="L539" s="23">
        <v>18.7</v>
      </c>
      <c r="M539" s="23">
        <v>6.1185714290000002</v>
      </c>
      <c r="N539" t="s">
        <v>365</v>
      </c>
      <c r="O539" t="s">
        <v>360</v>
      </c>
      <c r="P539" t="s">
        <v>366</v>
      </c>
      <c r="Q539" t="s">
        <v>368</v>
      </c>
    </row>
    <row r="540" spans="1:17">
      <c r="A540" s="45" t="s">
        <v>45</v>
      </c>
      <c r="B540" s="56" t="s">
        <v>80</v>
      </c>
      <c r="C540">
        <v>3</v>
      </c>
      <c r="D540">
        <v>21</v>
      </c>
      <c r="E540" s="15">
        <f>C540/21</f>
        <v>0.14285714285714285</v>
      </c>
      <c r="F540">
        <v>14</v>
      </c>
      <c r="G540" s="18">
        <f>F540/C540</f>
        <v>4.666666666666667</v>
      </c>
      <c r="H540" t="s">
        <v>526</v>
      </c>
      <c r="I540" t="s">
        <v>337</v>
      </c>
      <c r="J540" t="s">
        <v>373</v>
      </c>
      <c r="K540" t="s">
        <v>372</v>
      </c>
      <c r="L540" s="23">
        <v>18.7</v>
      </c>
      <c r="M540" s="23">
        <v>6.1185714290000002</v>
      </c>
      <c r="N540" t="s">
        <v>365</v>
      </c>
      <c r="O540" t="s">
        <v>360</v>
      </c>
      <c r="P540" t="s">
        <v>366</v>
      </c>
      <c r="Q540" t="s">
        <v>368</v>
      </c>
    </row>
    <row r="541" spans="1:17">
      <c r="A541" s="45" t="s">
        <v>45</v>
      </c>
      <c r="B541" s="55" t="s">
        <v>80</v>
      </c>
      <c r="C541">
        <v>3</v>
      </c>
      <c r="D541">
        <v>21</v>
      </c>
      <c r="E541" s="15">
        <f>C541/D541</f>
        <v>0.14285714285714285</v>
      </c>
      <c r="F541">
        <v>14</v>
      </c>
      <c r="G541" s="18">
        <f>F541/C541</f>
        <v>4.666666666666667</v>
      </c>
      <c r="H541" s="4" t="s">
        <v>512</v>
      </c>
      <c r="I541" s="4" t="s">
        <v>337</v>
      </c>
      <c r="J541" t="s">
        <v>373</v>
      </c>
      <c r="K541" t="s">
        <v>372</v>
      </c>
      <c r="L541" s="23">
        <v>18.7</v>
      </c>
      <c r="M541" s="23">
        <v>6.1185714290000002</v>
      </c>
      <c r="N541" t="s">
        <v>365</v>
      </c>
      <c r="O541" t="s">
        <v>360</v>
      </c>
      <c r="P541" t="s">
        <v>366</v>
      </c>
      <c r="Q541" t="s">
        <v>368</v>
      </c>
    </row>
    <row r="542" spans="1:17">
      <c r="A542" s="45" t="s">
        <v>45</v>
      </c>
      <c r="B542" s="56" t="s">
        <v>167</v>
      </c>
      <c r="C542"/>
      <c r="D542"/>
      <c r="J542" t="s">
        <v>373</v>
      </c>
      <c r="K542" t="s">
        <v>372</v>
      </c>
      <c r="L542" s="23">
        <v>18.7</v>
      </c>
      <c r="M542" s="23">
        <v>6.1185714290000002</v>
      </c>
      <c r="N542" t="s">
        <v>365</v>
      </c>
      <c r="O542" t="s">
        <v>360</v>
      </c>
      <c r="P542" t="s">
        <v>366</v>
      </c>
      <c r="Q542" t="s">
        <v>368</v>
      </c>
    </row>
    <row r="543" spans="1:17">
      <c r="A543" s="45" t="s">
        <v>45</v>
      </c>
      <c r="B543" s="56" t="s">
        <v>81</v>
      </c>
      <c r="C543"/>
      <c r="D543"/>
      <c r="J543" t="s">
        <v>373</v>
      </c>
      <c r="K543" t="s">
        <v>372</v>
      </c>
      <c r="L543" s="23">
        <v>18.7</v>
      </c>
      <c r="M543" s="23">
        <v>6.1185714290000002</v>
      </c>
      <c r="N543" t="s">
        <v>365</v>
      </c>
      <c r="O543" t="s">
        <v>360</v>
      </c>
      <c r="P543" t="s">
        <v>366</v>
      </c>
      <c r="Q543" t="s">
        <v>368</v>
      </c>
    </row>
    <row r="544" spans="1:17">
      <c r="A544" s="45" t="s">
        <v>45</v>
      </c>
      <c r="B544" s="56" t="s">
        <v>236</v>
      </c>
      <c r="C544" s="12">
        <v>1</v>
      </c>
      <c r="D544" s="12">
        <v>254</v>
      </c>
      <c r="E544" s="15">
        <f>C544/D544</f>
        <v>3.937007874015748E-3</v>
      </c>
      <c r="F544" t="s">
        <v>350</v>
      </c>
      <c r="G544" s="18" t="s">
        <v>350</v>
      </c>
      <c r="H544" t="s">
        <v>730</v>
      </c>
      <c r="I544" t="s">
        <v>731</v>
      </c>
      <c r="J544" t="s">
        <v>373</v>
      </c>
      <c r="K544" t="s">
        <v>372</v>
      </c>
      <c r="L544" s="23">
        <v>18.7</v>
      </c>
      <c r="M544" s="23">
        <v>6.1185714290000002</v>
      </c>
      <c r="N544" t="s">
        <v>365</v>
      </c>
      <c r="O544" t="s">
        <v>360</v>
      </c>
      <c r="P544" t="s">
        <v>366</v>
      </c>
      <c r="Q544" t="s">
        <v>368</v>
      </c>
    </row>
    <row r="545" spans="1:17">
      <c r="A545" s="45" t="s">
        <v>45</v>
      </c>
      <c r="B545" s="56" t="s">
        <v>237</v>
      </c>
      <c r="C545"/>
      <c r="D545"/>
      <c r="J545" t="s">
        <v>373</v>
      </c>
      <c r="K545" t="s">
        <v>372</v>
      </c>
      <c r="L545" s="23">
        <v>18.7</v>
      </c>
      <c r="M545" s="23">
        <v>6.1185714290000002</v>
      </c>
      <c r="N545" t="s">
        <v>365</v>
      </c>
      <c r="O545" t="s">
        <v>360</v>
      </c>
      <c r="P545" t="s">
        <v>366</v>
      </c>
      <c r="Q545" t="s">
        <v>368</v>
      </c>
    </row>
    <row r="546" spans="1:17">
      <c r="A546" s="45" t="s">
        <v>45</v>
      </c>
      <c r="B546" s="56" t="s">
        <v>115</v>
      </c>
      <c r="C546"/>
      <c r="D546"/>
      <c r="J546" t="s">
        <v>373</v>
      </c>
      <c r="K546" t="s">
        <v>372</v>
      </c>
      <c r="L546" s="23">
        <v>18.7</v>
      </c>
      <c r="M546" s="23">
        <v>6.1185714290000002</v>
      </c>
      <c r="N546" t="s">
        <v>365</v>
      </c>
      <c r="O546" t="s">
        <v>360</v>
      </c>
      <c r="P546" t="s">
        <v>366</v>
      </c>
      <c r="Q546" t="s">
        <v>368</v>
      </c>
    </row>
    <row r="547" spans="1:17">
      <c r="A547" s="45" t="s">
        <v>45</v>
      </c>
      <c r="B547" s="56" t="s">
        <v>144</v>
      </c>
      <c r="C547" s="3"/>
      <c r="D547" s="3"/>
      <c r="J547" t="s">
        <v>373</v>
      </c>
      <c r="K547" t="s">
        <v>372</v>
      </c>
      <c r="L547" s="23">
        <v>18.7</v>
      </c>
      <c r="M547" s="23">
        <v>6.1185714290000002</v>
      </c>
      <c r="N547" t="s">
        <v>365</v>
      </c>
      <c r="O547" t="s">
        <v>360</v>
      </c>
      <c r="P547" t="s">
        <v>366</v>
      </c>
      <c r="Q547" t="s">
        <v>368</v>
      </c>
    </row>
    <row r="548" spans="1:17">
      <c r="A548" s="45" t="s">
        <v>45</v>
      </c>
      <c r="B548" s="56" t="s">
        <v>233</v>
      </c>
      <c r="C548" s="3"/>
      <c r="D548" s="3"/>
      <c r="J548" t="s">
        <v>373</v>
      </c>
      <c r="K548" t="s">
        <v>372</v>
      </c>
      <c r="L548" s="23">
        <v>18.7</v>
      </c>
      <c r="M548" s="23">
        <v>6.1185714290000002</v>
      </c>
      <c r="N548" t="s">
        <v>365</v>
      </c>
      <c r="O548" t="s">
        <v>360</v>
      </c>
      <c r="P548" t="s">
        <v>366</v>
      </c>
      <c r="Q548" t="s">
        <v>368</v>
      </c>
    </row>
    <row r="549" spans="1:17">
      <c r="A549" s="45" t="s">
        <v>45</v>
      </c>
      <c r="B549" s="56" t="s">
        <v>53</v>
      </c>
      <c r="C549" s="3">
        <v>3</v>
      </c>
      <c r="D549" s="3">
        <v>28</v>
      </c>
      <c r="E549" s="15">
        <v>0.1071</v>
      </c>
      <c r="F549">
        <v>7</v>
      </c>
      <c r="G549" s="18">
        <f>F549/C549</f>
        <v>2.3333333333333335</v>
      </c>
      <c r="H549" t="s">
        <v>49</v>
      </c>
      <c r="I549" t="s">
        <v>50</v>
      </c>
      <c r="J549" t="s">
        <v>373</v>
      </c>
      <c r="K549" t="s">
        <v>372</v>
      </c>
      <c r="L549" s="23">
        <v>18.7</v>
      </c>
      <c r="M549" s="23">
        <v>6.1185714290000002</v>
      </c>
      <c r="N549" t="s">
        <v>365</v>
      </c>
      <c r="O549" t="s">
        <v>360</v>
      </c>
      <c r="P549" t="s">
        <v>366</v>
      </c>
      <c r="Q549" t="s">
        <v>368</v>
      </c>
    </row>
    <row r="550" spans="1:17">
      <c r="A550" s="45" t="s">
        <v>45</v>
      </c>
      <c r="B550" s="56" t="s">
        <v>117</v>
      </c>
      <c r="C550"/>
      <c r="D550"/>
      <c r="J550" t="s">
        <v>373</v>
      </c>
      <c r="K550" t="s">
        <v>372</v>
      </c>
      <c r="L550" s="23">
        <v>18.7</v>
      </c>
      <c r="M550" s="23">
        <v>6.1185714290000002</v>
      </c>
      <c r="N550" t="s">
        <v>365</v>
      </c>
      <c r="O550" t="s">
        <v>360</v>
      </c>
      <c r="P550" t="s">
        <v>366</v>
      </c>
      <c r="Q550" t="s">
        <v>368</v>
      </c>
    </row>
    <row r="551" spans="1:17">
      <c r="A551" s="45" t="s">
        <v>45</v>
      </c>
      <c r="B551" s="56" t="s">
        <v>118</v>
      </c>
      <c r="C551"/>
      <c r="D551"/>
      <c r="J551" t="s">
        <v>373</v>
      </c>
      <c r="K551" t="s">
        <v>372</v>
      </c>
      <c r="L551" s="23">
        <v>18.7</v>
      </c>
      <c r="M551" s="23">
        <v>6.1185714290000002</v>
      </c>
      <c r="N551" t="s">
        <v>365</v>
      </c>
      <c r="O551" t="s">
        <v>360</v>
      </c>
      <c r="P551" t="s">
        <v>366</v>
      </c>
      <c r="Q551" t="s">
        <v>368</v>
      </c>
    </row>
    <row r="552" spans="1:17">
      <c r="A552" s="45" t="s">
        <v>15</v>
      </c>
      <c r="B552" s="55" t="s">
        <v>238</v>
      </c>
      <c r="C552"/>
      <c r="D552"/>
      <c r="J552" t="s">
        <v>373</v>
      </c>
      <c r="K552" t="s">
        <v>372</v>
      </c>
      <c r="L552" s="23">
        <v>39</v>
      </c>
      <c r="M552" s="23">
        <v>8.2839869279999991</v>
      </c>
      <c r="N552" t="s">
        <v>365</v>
      </c>
      <c r="O552" t="s">
        <v>360</v>
      </c>
      <c r="P552" t="s">
        <v>366</v>
      </c>
      <c r="Q552" t="s">
        <v>368</v>
      </c>
    </row>
    <row r="553" spans="1:17">
      <c r="A553" s="45" t="s">
        <v>15</v>
      </c>
      <c r="B553" s="55" t="s">
        <v>235</v>
      </c>
      <c r="C553"/>
      <c r="D553"/>
      <c r="J553" t="s">
        <v>373</v>
      </c>
      <c r="K553" t="s">
        <v>372</v>
      </c>
      <c r="L553" s="23">
        <v>39</v>
      </c>
      <c r="M553" s="23">
        <v>8.2839869279999991</v>
      </c>
      <c r="N553" t="s">
        <v>365</v>
      </c>
      <c r="O553" t="s">
        <v>360</v>
      </c>
      <c r="P553" t="s">
        <v>366</v>
      </c>
      <c r="Q553" t="s">
        <v>368</v>
      </c>
    </row>
    <row r="554" spans="1:17">
      <c r="A554" s="45" t="s">
        <v>15</v>
      </c>
      <c r="B554" s="52" t="s">
        <v>186</v>
      </c>
      <c r="C554"/>
      <c r="D554"/>
      <c r="J554" t="s">
        <v>373</v>
      </c>
      <c r="K554" t="s">
        <v>372</v>
      </c>
      <c r="L554" s="23">
        <v>39</v>
      </c>
      <c r="M554" s="23">
        <v>8.2839869279999991</v>
      </c>
      <c r="N554" t="s">
        <v>365</v>
      </c>
      <c r="O554" t="s">
        <v>360</v>
      </c>
      <c r="P554" t="s">
        <v>366</v>
      </c>
      <c r="Q554" t="s">
        <v>368</v>
      </c>
    </row>
    <row r="555" spans="1:17">
      <c r="A555" s="45" t="s">
        <v>15</v>
      </c>
      <c r="B555" s="53" t="s">
        <v>760</v>
      </c>
      <c r="C555" s="3">
        <v>4</v>
      </c>
      <c r="D555" s="3">
        <v>27.7</v>
      </c>
      <c r="E555" s="15">
        <f>C555/D555</f>
        <v>0.1444043321299639</v>
      </c>
      <c r="F555" t="s">
        <v>350</v>
      </c>
      <c r="G555" s="18" t="s">
        <v>350</v>
      </c>
      <c r="H555" s="6" t="s">
        <v>530</v>
      </c>
      <c r="I555" t="s">
        <v>529</v>
      </c>
      <c r="J555" t="s">
        <v>373</v>
      </c>
      <c r="K555" t="s">
        <v>372</v>
      </c>
      <c r="L555" s="23">
        <v>39</v>
      </c>
      <c r="M555" s="23">
        <v>8.2839869279999991</v>
      </c>
      <c r="N555" t="s">
        <v>365</v>
      </c>
      <c r="O555" t="s">
        <v>360</v>
      </c>
      <c r="P555" t="s">
        <v>366</v>
      </c>
      <c r="Q555" t="s">
        <v>368</v>
      </c>
    </row>
    <row r="556" spans="1:17">
      <c r="A556" s="45" t="s">
        <v>15</v>
      </c>
      <c r="B556" s="52" t="s">
        <v>95</v>
      </c>
      <c r="C556">
        <v>6</v>
      </c>
      <c r="D556">
        <f>12+9.5</f>
        <v>21.5</v>
      </c>
      <c r="E556" s="15">
        <f>C556/(12+9.5)</f>
        <v>0.27906976744186046</v>
      </c>
      <c r="F556" s="18" t="s">
        <v>350</v>
      </c>
      <c r="G556" s="18" t="s">
        <v>350</v>
      </c>
      <c r="H556" s="4" t="s">
        <v>466</v>
      </c>
      <c r="I556" s="4" t="s">
        <v>467</v>
      </c>
      <c r="J556" t="s">
        <v>373</v>
      </c>
      <c r="K556" t="s">
        <v>372</v>
      </c>
      <c r="L556" s="23">
        <v>39</v>
      </c>
      <c r="M556" s="23">
        <v>8.2839869279999991</v>
      </c>
      <c r="N556" t="s">
        <v>365</v>
      </c>
      <c r="O556" t="s">
        <v>360</v>
      </c>
      <c r="P556" t="s">
        <v>366</v>
      </c>
      <c r="Q556" t="s">
        <v>368</v>
      </c>
    </row>
    <row r="557" spans="1:17">
      <c r="A557" s="45" t="s">
        <v>15</v>
      </c>
      <c r="B557" s="52" t="s">
        <v>95</v>
      </c>
      <c r="C557">
        <v>10</v>
      </c>
      <c r="D557">
        <v>12</v>
      </c>
      <c r="E557" s="15">
        <v>0.83</v>
      </c>
      <c r="F557">
        <v>25</v>
      </c>
      <c r="G557" s="18">
        <f>F557/C557</f>
        <v>2.5</v>
      </c>
      <c r="H557" s="4" t="s">
        <v>336</v>
      </c>
      <c r="I557" s="4" t="s">
        <v>337</v>
      </c>
      <c r="J557" t="s">
        <v>373</v>
      </c>
      <c r="K557" t="s">
        <v>372</v>
      </c>
      <c r="L557" s="23">
        <v>39</v>
      </c>
      <c r="M557" s="23">
        <v>8.2839869279999991</v>
      </c>
      <c r="N557" t="s">
        <v>365</v>
      </c>
      <c r="O557" t="s">
        <v>360</v>
      </c>
      <c r="P557" t="s">
        <v>366</v>
      </c>
      <c r="Q557" t="s">
        <v>368</v>
      </c>
    </row>
    <row r="558" spans="1:17">
      <c r="A558" s="45" t="s">
        <v>15</v>
      </c>
      <c r="B558" s="52" t="s">
        <v>54</v>
      </c>
      <c r="C558"/>
      <c r="D558"/>
      <c r="J558" t="s">
        <v>373</v>
      </c>
      <c r="K558" t="s">
        <v>372</v>
      </c>
      <c r="L558" s="23">
        <v>39</v>
      </c>
      <c r="M558" s="23">
        <v>8.2839869279999991</v>
      </c>
      <c r="N558" t="s">
        <v>365</v>
      </c>
      <c r="O558" t="s">
        <v>360</v>
      </c>
      <c r="P558" t="s">
        <v>366</v>
      </c>
      <c r="Q558" t="s">
        <v>368</v>
      </c>
    </row>
    <row r="559" spans="1:17">
      <c r="A559" s="45" t="s">
        <v>15</v>
      </c>
      <c r="B559" s="52" t="s">
        <v>250</v>
      </c>
      <c r="C559">
        <v>1</v>
      </c>
      <c r="D559">
        <v>254</v>
      </c>
      <c r="E559" s="15">
        <f>C559/D559</f>
        <v>3.937007874015748E-3</v>
      </c>
      <c r="F559" t="s">
        <v>350</v>
      </c>
      <c r="G559" s="18" t="s">
        <v>350</v>
      </c>
      <c r="H559" t="s">
        <v>730</v>
      </c>
      <c r="I559" t="s">
        <v>731</v>
      </c>
      <c r="J559" t="s">
        <v>373</v>
      </c>
      <c r="K559" t="s">
        <v>372</v>
      </c>
      <c r="L559" s="23">
        <v>39</v>
      </c>
      <c r="M559" s="23">
        <v>8.2839869279999991</v>
      </c>
      <c r="N559" t="s">
        <v>365</v>
      </c>
      <c r="O559" t="s">
        <v>360</v>
      </c>
      <c r="P559" t="s">
        <v>366</v>
      </c>
      <c r="Q559" t="s">
        <v>368</v>
      </c>
    </row>
    <row r="560" spans="1:17">
      <c r="A560" s="45" t="s">
        <v>15</v>
      </c>
      <c r="B560" s="52" t="s">
        <v>147</v>
      </c>
      <c r="C560"/>
      <c r="D560"/>
      <c r="J560" t="s">
        <v>373</v>
      </c>
      <c r="K560" t="s">
        <v>372</v>
      </c>
      <c r="L560" s="23">
        <v>39</v>
      </c>
      <c r="M560" s="23">
        <v>8.2839869279999991</v>
      </c>
      <c r="N560" t="s">
        <v>365</v>
      </c>
      <c r="O560" t="s">
        <v>360</v>
      </c>
      <c r="P560" t="s">
        <v>366</v>
      </c>
      <c r="Q560" t="s">
        <v>368</v>
      </c>
    </row>
    <row r="561" spans="1:17">
      <c r="A561" s="45" t="s">
        <v>15</v>
      </c>
      <c r="B561" s="52" t="s">
        <v>239</v>
      </c>
      <c r="C561">
        <v>4</v>
      </c>
      <c r="D561">
        <v>254</v>
      </c>
      <c r="E561" s="15">
        <f>C561/D561</f>
        <v>1.5748031496062992E-2</v>
      </c>
      <c r="F561" t="s">
        <v>350</v>
      </c>
      <c r="G561" s="18" t="s">
        <v>350</v>
      </c>
      <c r="H561" t="s">
        <v>730</v>
      </c>
      <c r="I561" t="s">
        <v>731</v>
      </c>
      <c r="J561" t="s">
        <v>373</v>
      </c>
      <c r="K561" t="s">
        <v>372</v>
      </c>
      <c r="L561" s="23">
        <v>39</v>
      </c>
      <c r="M561" s="23">
        <v>8.2839869279999991</v>
      </c>
      <c r="N561" t="s">
        <v>365</v>
      </c>
      <c r="O561" t="s">
        <v>360</v>
      </c>
      <c r="P561" t="s">
        <v>366</v>
      </c>
      <c r="Q561" t="s">
        <v>368</v>
      </c>
    </row>
    <row r="562" spans="1:17">
      <c r="A562" s="45" t="s">
        <v>15</v>
      </c>
      <c r="B562" s="52" t="s">
        <v>149</v>
      </c>
      <c r="C562"/>
      <c r="D562"/>
      <c r="J562" t="s">
        <v>373</v>
      </c>
      <c r="K562" t="s">
        <v>372</v>
      </c>
      <c r="L562" s="23">
        <v>39</v>
      </c>
      <c r="M562" s="23">
        <v>8.2839869279999991</v>
      </c>
      <c r="N562" t="s">
        <v>365</v>
      </c>
      <c r="O562" t="s">
        <v>360</v>
      </c>
      <c r="P562" t="s">
        <v>366</v>
      </c>
      <c r="Q562" t="s">
        <v>368</v>
      </c>
    </row>
    <row r="563" spans="1:17">
      <c r="A563" s="49" t="s">
        <v>15</v>
      </c>
      <c r="B563" s="52" t="s">
        <v>22</v>
      </c>
      <c r="C563" s="12">
        <v>29</v>
      </c>
      <c r="D563">
        <v>150</v>
      </c>
      <c r="E563" s="15">
        <f>C563/D563</f>
        <v>0.19333333333333333</v>
      </c>
      <c r="F563" s="12" t="s">
        <v>350</v>
      </c>
      <c r="G563" s="21">
        <v>1.07</v>
      </c>
      <c r="H563" s="12" t="s">
        <v>567</v>
      </c>
      <c r="I563" s="12" t="s">
        <v>21</v>
      </c>
      <c r="J563" s="12" t="s">
        <v>373</v>
      </c>
      <c r="K563" s="12" t="s">
        <v>372</v>
      </c>
      <c r="L563" s="31">
        <v>39</v>
      </c>
      <c r="M563" s="31">
        <v>8.2839869279999991</v>
      </c>
      <c r="N563" s="12" t="s">
        <v>365</v>
      </c>
      <c r="O563" s="12" t="s">
        <v>360</v>
      </c>
      <c r="P563" s="12" t="s">
        <v>366</v>
      </c>
      <c r="Q563" s="12" t="s">
        <v>368</v>
      </c>
    </row>
    <row r="564" spans="1:17">
      <c r="A564" s="45" t="s">
        <v>15</v>
      </c>
      <c r="B564" s="51" t="s">
        <v>22</v>
      </c>
      <c r="C564" s="3">
        <v>18</v>
      </c>
      <c r="D564" s="3">
        <v>48.16</v>
      </c>
      <c r="E564" s="15">
        <f>C564/D564</f>
        <v>0.37375415282392027</v>
      </c>
      <c r="F564">
        <v>69</v>
      </c>
      <c r="G564" s="18">
        <f>F564/14</f>
        <v>4.9285714285714288</v>
      </c>
      <c r="H564" t="s">
        <v>761</v>
      </c>
      <c r="I564" t="s">
        <v>21</v>
      </c>
      <c r="J564" s="12" t="s">
        <v>373</v>
      </c>
      <c r="K564" s="12" t="s">
        <v>372</v>
      </c>
      <c r="L564" s="31">
        <v>39</v>
      </c>
      <c r="M564" s="31">
        <v>8.2839869279999991</v>
      </c>
      <c r="N564" s="12" t="s">
        <v>365</v>
      </c>
      <c r="O564" s="12" t="s">
        <v>360</v>
      </c>
      <c r="P564" s="12" t="s">
        <v>366</v>
      </c>
      <c r="Q564" s="12" t="s">
        <v>368</v>
      </c>
    </row>
    <row r="565" spans="1:17">
      <c r="A565" s="45" t="s">
        <v>15</v>
      </c>
      <c r="B565" s="51" t="s">
        <v>60</v>
      </c>
      <c r="C565" s="3">
        <v>1</v>
      </c>
      <c r="D565" s="3">
        <v>17</v>
      </c>
      <c r="E565" s="15">
        <f>C565/D565</f>
        <v>5.8823529411764705E-2</v>
      </c>
      <c r="F565">
        <v>1</v>
      </c>
      <c r="G565" s="18">
        <f>F565/C565</f>
        <v>1</v>
      </c>
      <c r="H565" t="s">
        <v>758</v>
      </c>
      <c r="I565" t="s">
        <v>344</v>
      </c>
      <c r="J565" t="s">
        <v>373</v>
      </c>
      <c r="K565" t="s">
        <v>372</v>
      </c>
      <c r="L565" s="23">
        <v>39</v>
      </c>
      <c r="M565" s="23">
        <v>8.2839869279999991</v>
      </c>
      <c r="N565" t="s">
        <v>365</v>
      </c>
      <c r="O565" t="s">
        <v>360</v>
      </c>
      <c r="P565" t="s">
        <v>366</v>
      </c>
      <c r="Q565" t="s">
        <v>368</v>
      </c>
    </row>
    <row r="566" spans="1:17">
      <c r="A566" s="49" t="s">
        <v>15</v>
      </c>
      <c r="B566" s="58" t="s">
        <v>60</v>
      </c>
      <c r="C566" s="12">
        <v>21</v>
      </c>
      <c r="D566" s="12">
        <v>32</v>
      </c>
      <c r="E566" s="13">
        <f>C566/32</f>
        <v>0.65625</v>
      </c>
      <c r="F566" s="12">
        <v>1.9</v>
      </c>
      <c r="G566" s="21">
        <v>0.1</v>
      </c>
      <c r="H566" s="12" t="s">
        <v>511</v>
      </c>
      <c r="I566" s="12" t="s">
        <v>531</v>
      </c>
      <c r="J566" s="12" t="s">
        <v>373</v>
      </c>
      <c r="K566" s="12" t="s">
        <v>372</v>
      </c>
      <c r="L566" s="31">
        <v>39</v>
      </c>
      <c r="M566" s="31">
        <v>8.2839869279999991</v>
      </c>
      <c r="N566" s="12" t="s">
        <v>365</v>
      </c>
      <c r="O566" s="12" t="s">
        <v>360</v>
      </c>
      <c r="P566" s="12" t="s">
        <v>366</v>
      </c>
      <c r="Q566" s="12" t="s">
        <v>368</v>
      </c>
    </row>
    <row r="567" spans="1:17">
      <c r="A567" s="45" t="s">
        <v>15</v>
      </c>
      <c r="B567" s="52" t="s">
        <v>240</v>
      </c>
      <c r="C567"/>
      <c r="D567"/>
      <c r="J567" t="s">
        <v>373</v>
      </c>
      <c r="K567" t="s">
        <v>372</v>
      </c>
      <c r="L567" s="23">
        <v>39</v>
      </c>
      <c r="M567" s="23">
        <v>8.2839869279999991</v>
      </c>
      <c r="N567" t="s">
        <v>365</v>
      </c>
      <c r="O567" t="s">
        <v>360</v>
      </c>
      <c r="P567" t="s">
        <v>366</v>
      </c>
      <c r="Q567" t="s">
        <v>368</v>
      </c>
    </row>
    <row r="568" spans="1:17">
      <c r="A568" s="45" t="s">
        <v>15</v>
      </c>
      <c r="B568" s="51" t="s">
        <v>335</v>
      </c>
      <c r="C568" s="3">
        <v>1</v>
      </c>
      <c r="D568" s="3">
        <v>24.2</v>
      </c>
      <c r="E568" s="15">
        <f>C568/24.2</f>
        <v>4.1322314049586778E-2</v>
      </c>
      <c r="F568" t="s">
        <v>350</v>
      </c>
      <c r="G568" s="18" t="s">
        <v>350</v>
      </c>
      <c r="H568" s="7" t="s">
        <v>333</v>
      </c>
      <c r="I568" s="4" t="s">
        <v>334</v>
      </c>
      <c r="J568" t="s">
        <v>373</v>
      </c>
      <c r="K568" t="s">
        <v>372</v>
      </c>
      <c r="L568" s="23">
        <v>39</v>
      </c>
      <c r="M568" s="23">
        <v>8.2839869279999991</v>
      </c>
      <c r="N568" t="s">
        <v>365</v>
      </c>
      <c r="O568" t="s">
        <v>360</v>
      </c>
      <c r="P568" t="s">
        <v>366</v>
      </c>
      <c r="Q568" t="s">
        <v>368</v>
      </c>
    </row>
    <row r="569" spans="1:17">
      <c r="A569" s="45" t="s">
        <v>15</v>
      </c>
      <c r="B569" s="53" t="s">
        <v>335</v>
      </c>
      <c r="C569"/>
      <c r="D569"/>
      <c r="J569" t="s">
        <v>373</v>
      </c>
      <c r="K569" t="s">
        <v>372</v>
      </c>
      <c r="L569" s="23">
        <v>39</v>
      </c>
      <c r="M569" s="23">
        <v>8.2839869279999991</v>
      </c>
      <c r="N569" t="s">
        <v>365</v>
      </c>
      <c r="O569" t="s">
        <v>360</v>
      </c>
      <c r="P569" t="s">
        <v>366</v>
      </c>
      <c r="Q569" t="s">
        <v>368</v>
      </c>
    </row>
    <row r="570" spans="1:17">
      <c r="A570" s="45" t="s">
        <v>15</v>
      </c>
      <c r="B570" s="52" t="s">
        <v>63</v>
      </c>
      <c r="C570">
        <v>9</v>
      </c>
      <c r="D570">
        <v>43</v>
      </c>
      <c r="E570" s="15">
        <f>C570/43</f>
        <v>0.20930232558139536</v>
      </c>
      <c r="F570" t="s">
        <v>350</v>
      </c>
      <c r="G570" s="18" t="s">
        <v>350</v>
      </c>
      <c r="H570" s="4" t="s">
        <v>466</v>
      </c>
      <c r="I570" s="4" t="s">
        <v>515</v>
      </c>
      <c r="J570" t="s">
        <v>373</v>
      </c>
      <c r="K570" t="s">
        <v>372</v>
      </c>
      <c r="L570" s="23">
        <v>39</v>
      </c>
      <c r="M570" s="23">
        <v>8.2839869279999991</v>
      </c>
      <c r="N570" t="s">
        <v>365</v>
      </c>
      <c r="O570" t="s">
        <v>360</v>
      </c>
      <c r="P570" t="s">
        <v>366</v>
      </c>
      <c r="Q570" t="s">
        <v>368</v>
      </c>
    </row>
    <row r="571" spans="1:17">
      <c r="A571" s="45" t="s">
        <v>15</v>
      </c>
      <c r="B571" s="52" t="s">
        <v>241</v>
      </c>
      <c r="C571">
        <v>12</v>
      </c>
      <c r="D571">
        <v>254</v>
      </c>
      <c r="E571" s="15">
        <f>C571/D571</f>
        <v>4.7244094488188976E-2</v>
      </c>
      <c r="F571" t="s">
        <v>350</v>
      </c>
      <c r="G571" s="18" t="s">
        <v>350</v>
      </c>
      <c r="H571" t="s">
        <v>730</v>
      </c>
      <c r="I571" t="s">
        <v>731</v>
      </c>
      <c r="J571" t="s">
        <v>373</v>
      </c>
      <c r="K571" t="s">
        <v>372</v>
      </c>
      <c r="L571" s="23">
        <v>39</v>
      </c>
      <c r="M571" s="23">
        <v>8.2839869279999991</v>
      </c>
      <c r="N571" t="s">
        <v>365</v>
      </c>
      <c r="O571" t="s">
        <v>360</v>
      </c>
      <c r="P571" t="s">
        <v>366</v>
      </c>
      <c r="Q571" t="s">
        <v>368</v>
      </c>
    </row>
    <row r="572" spans="1:17">
      <c r="A572" s="45" t="s">
        <v>15</v>
      </c>
      <c r="B572" s="52" t="s">
        <v>19</v>
      </c>
      <c r="C572">
        <v>1</v>
      </c>
      <c r="D572">
        <v>21</v>
      </c>
      <c r="E572" s="15">
        <f>C572/D572</f>
        <v>4.7619047619047616E-2</v>
      </c>
      <c r="F572" t="s">
        <v>350</v>
      </c>
      <c r="G572" s="18" t="s">
        <v>350</v>
      </c>
      <c r="H572" s="4" t="s">
        <v>727</v>
      </c>
      <c r="I572" s="4" t="s">
        <v>42</v>
      </c>
      <c r="J572" t="s">
        <v>373</v>
      </c>
      <c r="K572" t="s">
        <v>372</v>
      </c>
      <c r="L572" s="23">
        <v>39</v>
      </c>
      <c r="M572" s="23">
        <v>8.2839869279999991</v>
      </c>
      <c r="N572" t="s">
        <v>365</v>
      </c>
      <c r="O572" t="s">
        <v>360</v>
      </c>
      <c r="P572" t="s">
        <v>366</v>
      </c>
      <c r="Q572" t="s">
        <v>368</v>
      </c>
    </row>
    <row r="573" spans="1:17">
      <c r="A573" s="45" t="s">
        <v>15</v>
      </c>
      <c r="B573" s="52" t="s">
        <v>66</v>
      </c>
      <c r="C573">
        <v>3</v>
      </c>
      <c r="D573">
        <v>254</v>
      </c>
      <c r="E573" s="15">
        <f>C573/D573</f>
        <v>1.1811023622047244E-2</v>
      </c>
      <c r="F573" t="s">
        <v>350</v>
      </c>
      <c r="G573" s="18" t="s">
        <v>350</v>
      </c>
      <c r="H573" t="s">
        <v>730</v>
      </c>
      <c r="I573" t="s">
        <v>731</v>
      </c>
      <c r="J573" t="s">
        <v>373</v>
      </c>
      <c r="K573" t="s">
        <v>372</v>
      </c>
      <c r="L573" s="23">
        <v>39</v>
      </c>
      <c r="M573" s="23">
        <v>8.2839869279999991</v>
      </c>
      <c r="N573" t="s">
        <v>365</v>
      </c>
      <c r="O573" t="s">
        <v>360</v>
      </c>
      <c r="P573" t="s">
        <v>366</v>
      </c>
      <c r="Q573" t="s">
        <v>368</v>
      </c>
    </row>
    <row r="574" spans="1:17">
      <c r="A574" s="45" t="s">
        <v>15</v>
      </c>
      <c r="B574" s="52" t="s">
        <v>100</v>
      </c>
      <c r="C574"/>
      <c r="D574"/>
      <c r="J574" t="s">
        <v>373</v>
      </c>
      <c r="K574" t="s">
        <v>372</v>
      </c>
      <c r="L574" s="23">
        <v>39</v>
      </c>
      <c r="M574" s="23">
        <v>8.2839869279999991</v>
      </c>
      <c r="N574" t="s">
        <v>365</v>
      </c>
      <c r="O574" t="s">
        <v>360</v>
      </c>
      <c r="P574" t="s">
        <v>366</v>
      </c>
      <c r="Q574" t="s">
        <v>368</v>
      </c>
    </row>
    <row r="575" spans="1:17">
      <c r="A575" s="45" t="s">
        <v>15</v>
      </c>
      <c r="B575" s="52" t="s">
        <v>181</v>
      </c>
      <c r="C575"/>
      <c r="D575"/>
      <c r="J575" t="s">
        <v>373</v>
      </c>
      <c r="K575" t="s">
        <v>372</v>
      </c>
      <c r="L575" s="23">
        <v>39</v>
      </c>
      <c r="M575" s="23">
        <v>8.2839869279999991</v>
      </c>
      <c r="N575" t="s">
        <v>365</v>
      </c>
      <c r="O575" t="s">
        <v>360</v>
      </c>
      <c r="P575" t="s">
        <v>366</v>
      </c>
      <c r="Q575" t="s">
        <v>368</v>
      </c>
    </row>
    <row r="576" spans="1:17">
      <c r="A576" s="49" t="s">
        <v>15</v>
      </c>
      <c r="B576" s="58" t="s">
        <v>182</v>
      </c>
      <c r="C576" s="12" t="s">
        <v>350</v>
      </c>
      <c r="D576" s="12" t="s">
        <v>350</v>
      </c>
      <c r="E576" s="13">
        <v>0.05</v>
      </c>
      <c r="F576" s="12" t="s">
        <v>350</v>
      </c>
      <c r="G576" s="21">
        <v>3.3</v>
      </c>
      <c r="H576" s="12" t="s">
        <v>535</v>
      </c>
      <c r="I576" s="12" t="s">
        <v>2</v>
      </c>
      <c r="J576" s="12" t="s">
        <v>373</v>
      </c>
      <c r="K576" s="12" t="s">
        <v>372</v>
      </c>
      <c r="L576" s="31">
        <v>39</v>
      </c>
      <c r="M576" s="31">
        <v>8.2839869279999991</v>
      </c>
      <c r="N576" s="12" t="s">
        <v>365</v>
      </c>
      <c r="O576" s="12" t="s">
        <v>360</v>
      </c>
      <c r="P576" s="12" t="s">
        <v>366</v>
      </c>
      <c r="Q576" s="12" t="s">
        <v>368</v>
      </c>
    </row>
    <row r="577" spans="1:17">
      <c r="A577" s="45" t="s">
        <v>15</v>
      </c>
      <c r="B577" s="52" t="s">
        <v>101</v>
      </c>
      <c r="C577"/>
      <c r="D577"/>
      <c r="J577" t="s">
        <v>373</v>
      </c>
      <c r="K577" t="s">
        <v>372</v>
      </c>
      <c r="L577" s="23">
        <v>39</v>
      </c>
      <c r="M577" s="23">
        <v>8.2839869279999991</v>
      </c>
      <c r="N577" t="s">
        <v>365</v>
      </c>
      <c r="O577" t="s">
        <v>360</v>
      </c>
      <c r="P577" t="s">
        <v>366</v>
      </c>
      <c r="Q577" t="s">
        <v>368</v>
      </c>
    </row>
    <row r="578" spans="1:17">
      <c r="A578" s="45" t="s">
        <v>15</v>
      </c>
      <c r="B578" s="51" t="s">
        <v>728</v>
      </c>
      <c r="C578" s="3">
        <v>5</v>
      </c>
      <c r="D578" s="3">
        <v>8.5500000000000007</v>
      </c>
      <c r="E578" s="15">
        <f>C578/D578</f>
        <v>0.58479532163742687</v>
      </c>
      <c r="F578">
        <v>6</v>
      </c>
      <c r="G578" s="18">
        <f>F578/3</f>
        <v>2</v>
      </c>
      <c r="H578" t="s">
        <v>761</v>
      </c>
      <c r="I578" t="s">
        <v>344</v>
      </c>
      <c r="J578" s="12" t="s">
        <v>373</v>
      </c>
      <c r="K578" s="12" t="s">
        <v>372</v>
      </c>
      <c r="L578" s="31">
        <v>39</v>
      </c>
      <c r="M578" s="31">
        <v>8.2839869279999991</v>
      </c>
      <c r="N578" s="12" t="s">
        <v>365</v>
      </c>
      <c r="O578" s="12" t="s">
        <v>360</v>
      </c>
      <c r="P578" s="12" t="s">
        <v>366</v>
      </c>
      <c r="Q578" s="12" t="s">
        <v>368</v>
      </c>
    </row>
    <row r="579" spans="1:17">
      <c r="A579" s="45" t="s">
        <v>15</v>
      </c>
      <c r="B579" s="52" t="s">
        <v>26</v>
      </c>
      <c r="C579"/>
      <c r="D579"/>
      <c r="J579" t="s">
        <v>373</v>
      </c>
      <c r="K579" t="s">
        <v>372</v>
      </c>
      <c r="L579" s="23">
        <v>39</v>
      </c>
      <c r="M579" s="23">
        <v>8.2839869279999991</v>
      </c>
      <c r="N579" t="s">
        <v>365</v>
      </c>
      <c r="O579" t="s">
        <v>360</v>
      </c>
      <c r="P579" t="s">
        <v>366</v>
      </c>
      <c r="Q579" t="s">
        <v>368</v>
      </c>
    </row>
    <row r="580" spans="1:17">
      <c r="A580" s="45" t="s">
        <v>15</v>
      </c>
      <c r="B580" s="52" t="s">
        <v>105</v>
      </c>
      <c r="C580" s="3">
        <v>13</v>
      </c>
      <c r="D580" s="3">
        <v>45</v>
      </c>
      <c r="E580" s="15">
        <f>C580/D580</f>
        <v>0.28888888888888886</v>
      </c>
      <c r="F580" t="s">
        <v>350</v>
      </c>
      <c r="G580" s="18" t="s">
        <v>350</v>
      </c>
      <c r="H580" s="6" t="s">
        <v>530</v>
      </c>
      <c r="I580" t="s">
        <v>529</v>
      </c>
      <c r="J580" t="s">
        <v>373</v>
      </c>
      <c r="K580" t="s">
        <v>372</v>
      </c>
      <c r="L580" s="23">
        <v>39</v>
      </c>
      <c r="M580" s="23">
        <v>8.2839869279999991</v>
      </c>
      <c r="N580" t="s">
        <v>365</v>
      </c>
      <c r="O580" t="s">
        <v>360</v>
      </c>
      <c r="P580" t="s">
        <v>366</v>
      </c>
      <c r="Q580" t="s">
        <v>368</v>
      </c>
    </row>
    <row r="581" spans="1:17">
      <c r="A581" s="45" t="s">
        <v>15</v>
      </c>
      <c r="B581" s="52" t="s">
        <v>105</v>
      </c>
      <c r="C581"/>
      <c r="D581"/>
      <c r="J581" t="s">
        <v>373</v>
      </c>
      <c r="K581" t="s">
        <v>372</v>
      </c>
      <c r="L581" s="23">
        <v>39</v>
      </c>
      <c r="M581" s="23">
        <v>8.2839869279999991</v>
      </c>
      <c r="N581" t="s">
        <v>365</v>
      </c>
      <c r="O581" t="s">
        <v>360</v>
      </c>
      <c r="P581" t="s">
        <v>366</v>
      </c>
      <c r="Q581" t="s">
        <v>368</v>
      </c>
    </row>
    <row r="582" spans="1:17">
      <c r="A582" s="45" t="s">
        <v>15</v>
      </c>
      <c r="B582" s="52" t="s">
        <v>196</v>
      </c>
      <c r="C582"/>
      <c r="D582"/>
      <c r="J582" t="s">
        <v>373</v>
      </c>
      <c r="K582" t="s">
        <v>372</v>
      </c>
      <c r="L582" s="23">
        <v>39</v>
      </c>
      <c r="M582" s="23">
        <v>8.2839869279999991</v>
      </c>
      <c r="N582" t="s">
        <v>365</v>
      </c>
      <c r="O582" t="s">
        <v>360</v>
      </c>
      <c r="P582" t="s">
        <v>366</v>
      </c>
      <c r="Q582" t="s">
        <v>368</v>
      </c>
    </row>
    <row r="583" spans="1:17">
      <c r="A583" s="45" t="s">
        <v>15</v>
      </c>
      <c r="B583" s="51" t="s">
        <v>13</v>
      </c>
      <c r="C583" s="3">
        <v>1</v>
      </c>
      <c r="D583" s="3">
        <v>13</v>
      </c>
      <c r="E583" s="15">
        <f>C583/D583</f>
        <v>7.6923076923076927E-2</v>
      </c>
      <c r="F583" t="s">
        <v>350</v>
      </c>
      <c r="G583" s="18" t="s">
        <v>350</v>
      </c>
      <c r="H583" s="6" t="s">
        <v>530</v>
      </c>
      <c r="I583" t="s">
        <v>529</v>
      </c>
      <c r="J583" t="s">
        <v>373</v>
      </c>
      <c r="K583" t="s">
        <v>372</v>
      </c>
      <c r="L583" s="23">
        <v>39</v>
      </c>
      <c r="M583" s="23">
        <v>8.2839869279999991</v>
      </c>
      <c r="N583" t="s">
        <v>365</v>
      </c>
      <c r="O583" t="s">
        <v>360</v>
      </c>
      <c r="P583" t="s">
        <v>366</v>
      </c>
      <c r="Q583" t="s">
        <v>368</v>
      </c>
    </row>
    <row r="584" spans="1:17">
      <c r="A584" s="45" t="s">
        <v>15</v>
      </c>
      <c r="B584" s="52" t="s">
        <v>13</v>
      </c>
      <c r="C584" s="3">
        <v>1</v>
      </c>
      <c r="D584">
        <v>254</v>
      </c>
      <c r="E584" s="15">
        <f>C584/D584</f>
        <v>3.937007874015748E-3</v>
      </c>
      <c r="F584" t="s">
        <v>350</v>
      </c>
      <c r="G584" s="18" t="s">
        <v>350</v>
      </c>
      <c r="H584" t="s">
        <v>730</v>
      </c>
      <c r="I584" t="s">
        <v>731</v>
      </c>
      <c r="J584" t="s">
        <v>373</v>
      </c>
      <c r="K584" t="s">
        <v>372</v>
      </c>
      <c r="L584" s="23">
        <v>39</v>
      </c>
      <c r="M584" s="23">
        <v>8.2839869279999991</v>
      </c>
      <c r="N584" t="s">
        <v>365</v>
      </c>
      <c r="O584" t="s">
        <v>360</v>
      </c>
      <c r="P584" t="s">
        <v>366</v>
      </c>
      <c r="Q584" t="s">
        <v>368</v>
      </c>
    </row>
    <row r="585" spans="1:17">
      <c r="A585" s="45" t="s">
        <v>15</v>
      </c>
      <c r="B585" s="52" t="s">
        <v>43</v>
      </c>
      <c r="C585" s="3">
        <v>6</v>
      </c>
      <c r="D585" s="3">
        <v>85.3</v>
      </c>
      <c r="E585" s="15">
        <f>C585/85.3</f>
        <v>7.0339976553341149E-2</v>
      </c>
      <c r="F585" s="18" t="s">
        <v>350</v>
      </c>
      <c r="G585" s="18" t="s">
        <v>350</v>
      </c>
      <c r="H585" s="4" t="s">
        <v>44</v>
      </c>
      <c r="I585" s="4" t="s">
        <v>42</v>
      </c>
      <c r="J585" t="s">
        <v>373</v>
      </c>
      <c r="K585" t="s">
        <v>372</v>
      </c>
      <c r="L585" s="23">
        <v>39</v>
      </c>
      <c r="M585" s="23">
        <v>8.2839869279999991</v>
      </c>
      <c r="N585" t="s">
        <v>365</v>
      </c>
      <c r="O585" t="s">
        <v>360</v>
      </c>
      <c r="P585" t="s">
        <v>366</v>
      </c>
      <c r="Q585" t="s">
        <v>368</v>
      </c>
    </row>
    <row r="586" spans="1:17">
      <c r="A586" s="45" t="s">
        <v>15</v>
      </c>
      <c r="B586" s="52" t="s">
        <v>242</v>
      </c>
      <c r="C586">
        <v>56</v>
      </c>
      <c r="D586">
        <v>254</v>
      </c>
      <c r="E586" s="15">
        <f>C586/D586</f>
        <v>0.22047244094488189</v>
      </c>
      <c r="F586" t="s">
        <v>350</v>
      </c>
      <c r="G586" s="18" t="s">
        <v>350</v>
      </c>
      <c r="H586" t="s">
        <v>730</v>
      </c>
      <c r="I586" t="s">
        <v>731</v>
      </c>
      <c r="J586" t="s">
        <v>373</v>
      </c>
      <c r="K586" t="s">
        <v>372</v>
      </c>
      <c r="L586" s="23">
        <v>39</v>
      </c>
      <c r="M586" s="23">
        <v>8.2839869279999991</v>
      </c>
      <c r="N586" t="s">
        <v>365</v>
      </c>
      <c r="O586" t="s">
        <v>360</v>
      </c>
      <c r="P586" t="s">
        <v>366</v>
      </c>
      <c r="Q586" t="s">
        <v>368</v>
      </c>
    </row>
    <row r="587" spans="1:17">
      <c r="A587" s="45" t="s">
        <v>15</v>
      </c>
      <c r="B587" s="52" t="s">
        <v>14</v>
      </c>
      <c r="C587" s="3">
        <v>1</v>
      </c>
      <c r="D587" s="3">
        <v>15</v>
      </c>
      <c r="E587" s="13">
        <f>(C587/15)*2</f>
        <v>0.13333333333333333</v>
      </c>
      <c r="F587" s="15" t="s">
        <v>350</v>
      </c>
      <c r="G587" s="18">
        <v>1</v>
      </c>
      <c r="H587" t="s">
        <v>10</v>
      </c>
      <c r="I587" s="4" t="s">
        <v>11</v>
      </c>
      <c r="J587" t="s">
        <v>373</v>
      </c>
      <c r="K587" t="s">
        <v>372</v>
      </c>
      <c r="L587" s="23">
        <v>39</v>
      </c>
      <c r="M587" s="23">
        <v>8.2839869279999991</v>
      </c>
      <c r="N587" t="s">
        <v>365</v>
      </c>
      <c r="O587" t="s">
        <v>360</v>
      </c>
      <c r="P587" t="s">
        <v>366</v>
      </c>
      <c r="Q587" t="s">
        <v>368</v>
      </c>
    </row>
    <row r="588" spans="1:17">
      <c r="A588" s="45" t="s">
        <v>15</v>
      </c>
      <c r="B588" s="52" t="s">
        <v>47</v>
      </c>
      <c r="C588"/>
      <c r="D588"/>
      <c r="J588" t="s">
        <v>373</v>
      </c>
      <c r="K588" t="s">
        <v>372</v>
      </c>
      <c r="L588" s="23">
        <v>39</v>
      </c>
      <c r="M588" s="23">
        <v>8.2839869279999991</v>
      </c>
      <c r="N588" t="s">
        <v>365</v>
      </c>
      <c r="O588" t="s">
        <v>360</v>
      </c>
      <c r="P588" t="s">
        <v>366</v>
      </c>
      <c r="Q588" t="s">
        <v>368</v>
      </c>
    </row>
    <row r="589" spans="1:17">
      <c r="A589" s="45" t="s">
        <v>15</v>
      </c>
      <c r="B589" s="52" t="s">
        <v>164</v>
      </c>
      <c r="C589"/>
      <c r="D589"/>
      <c r="J589" t="s">
        <v>373</v>
      </c>
      <c r="K589" t="s">
        <v>372</v>
      </c>
      <c r="L589" s="23">
        <v>39</v>
      </c>
      <c r="M589" s="23">
        <v>8.2839869279999991</v>
      </c>
      <c r="N589" t="s">
        <v>365</v>
      </c>
      <c r="O589" t="s">
        <v>360</v>
      </c>
      <c r="P589" t="s">
        <v>366</v>
      </c>
      <c r="Q589" t="s">
        <v>368</v>
      </c>
    </row>
    <row r="590" spans="1:17">
      <c r="A590" s="45" t="s">
        <v>15</v>
      </c>
      <c r="B590" s="52" t="s">
        <v>243</v>
      </c>
      <c r="C590"/>
      <c r="D590"/>
      <c r="J590" t="s">
        <v>373</v>
      </c>
      <c r="K590" t="s">
        <v>372</v>
      </c>
      <c r="L590" s="23">
        <v>39</v>
      </c>
      <c r="M590" s="23">
        <v>8.2839869279999991</v>
      </c>
      <c r="N590" t="s">
        <v>365</v>
      </c>
      <c r="O590" t="s">
        <v>360</v>
      </c>
      <c r="P590" t="s">
        <v>366</v>
      </c>
      <c r="Q590" t="s">
        <v>368</v>
      </c>
    </row>
    <row r="591" spans="1:17">
      <c r="A591" s="45" t="s">
        <v>15</v>
      </c>
      <c r="B591" s="53" t="s">
        <v>460</v>
      </c>
      <c r="C591" s="3">
        <v>8</v>
      </c>
      <c r="D591" s="3">
        <v>23</v>
      </c>
      <c r="E591" s="15">
        <f>C591/D591</f>
        <v>0.34782608695652173</v>
      </c>
      <c r="F591" t="s">
        <v>350</v>
      </c>
      <c r="G591" s="18" t="s">
        <v>350</v>
      </c>
      <c r="H591" s="6" t="s">
        <v>530</v>
      </c>
      <c r="I591" t="s">
        <v>529</v>
      </c>
      <c r="J591" t="s">
        <v>373</v>
      </c>
      <c r="K591" t="s">
        <v>372</v>
      </c>
      <c r="L591" s="23">
        <v>39</v>
      </c>
      <c r="M591" s="23">
        <v>8.2839869279999991</v>
      </c>
      <c r="N591" t="s">
        <v>365</v>
      </c>
      <c r="O591" t="s">
        <v>360</v>
      </c>
      <c r="P591" t="s">
        <v>366</v>
      </c>
      <c r="Q591" t="s">
        <v>368</v>
      </c>
    </row>
    <row r="592" spans="1:17">
      <c r="A592" s="45" t="s">
        <v>15</v>
      </c>
      <c r="B592" s="52" t="s">
        <v>460</v>
      </c>
      <c r="C592">
        <v>1</v>
      </c>
      <c r="D592" s="3">
        <v>15</v>
      </c>
      <c r="E592" s="15">
        <f>C592/15</f>
        <v>6.6666666666666666E-2</v>
      </c>
      <c r="F592" s="15" t="s">
        <v>350</v>
      </c>
      <c r="G592" s="18">
        <v>1</v>
      </c>
      <c r="H592" s="4" t="s">
        <v>10</v>
      </c>
      <c r="I592" s="4" t="s">
        <v>11</v>
      </c>
      <c r="J592" t="s">
        <v>373</v>
      </c>
      <c r="K592" t="s">
        <v>372</v>
      </c>
      <c r="L592" s="23">
        <v>39</v>
      </c>
      <c r="M592" s="23">
        <v>8.2839869279999991</v>
      </c>
      <c r="N592" t="s">
        <v>365</v>
      </c>
      <c r="O592" t="s">
        <v>360</v>
      </c>
      <c r="P592" t="s">
        <v>366</v>
      </c>
      <c r="Q592" t="s">
        <v>368</v>
      </c>
    </row>
    <row r="593" spans="1:17">
      <c r="A593" s="45" t="s">
        <v>15</v>
      </c>
      <c r="B593" s="52" t="s">
        <v>166</v>
      </c>
      <c r="C593"/>
      <c r="D593"/>
      <c r="J593" t="s">
        <v>373</v>
      </c>
      <c r="K593" t="s">
        <v>372</v>
      </c>
      <c r="L593" s="23">
        <v>39</v>
      </c>
      <c r="M593" s="23">
        <v>8.2839869279999991</v>
      </c>
      <c r="N593" t="s">
        <v>365</v>
      </c>
      <c r="O593" t="s">
        <v>360</v>
      </c>
      <c r="P593" t="s">
        <v>366</v>
      </c>
      <c r="Q593" t="s">
        <v>368</v>
      </c>
    </row>
    <row r="594" spans="1:17">
      <c r="A594" s="45" t="s">
        <v>15</v>
      </c>
      <c r="B594" s="52" t="s">
        <v>80</v>
      </c>
      <c r="C594">
        <v>1</v>
      </c>
      <c r="D594" s="3">
        <v>15</v>
      </c>
      <c r="E594" s="15">
        <f>(C594/15)*2</f>
        <v>0.13333333333333333</v>
      </c>
      <c r="F594" s="15" t="s">
        <v>350</v>
      </c>
      <c r="G594" s="18">
        <v>2</v>
      </c>
      <c r="H594" s="4" t="s">
        <v>10</v>
      </c>
      <c r="I594" s="4" t="s">
        <v>11</v>
      </c>
      <c r="J594" t="s">
        <v>373</v>
      </c>
      <c r="K594" t="s">
        <v>372</v>
      </c>
      <c r="L594" s="23">
        <v>39</v>
      </c>
      <c r="M594" s="23">
        <v>8.2839869279999991</v>
      </c>
      <c r="N594" t="s">
        <v>365</v>
      </c>
      <c r="O594" t="s">
        <v>360</v>
      </c>
      <c r="P594" t="s">
        <v>366</v>
      </c>
      <c r="Q594" t="s">
        <v>368</v>
      </c>
    </row>
    <row r="595" spans="1:17">
      <c r="A595" s="45" t="s">
        <v>15</v>
      </c>
      <c r="B595" s="52" t="s">
        <v>80</v>
      </c>
      <c r="C595">
        <v>1</v>
      </c>
      <c r="D595">
        <v>21</v>
      </c>
      <c r="E595" s="15">
        <f>C595/D595</f>
        <v>4.7619047619047616E-2</v>
      </c>
      <c r="F595">
        <v>1</v>
      </c>
      <c r="G595" s="18">
        <f>F595/C595</f>
        <v>1</v>
      </c>
      <c r="H595" t="s">
        <v>512</v>
      </c>
      <c r="I595" t="s">
        <v>337</v>
      </c>
      <c r="J595" t="s">
        <v>373</v>
      </c>
      <c r="K595" t="s">
        <v>372</v>
      </c>
      <c r="L595" s="23">
        <v>39</v>
      </c>
      <c r="M595" s="23">
        <v>8.2839869279999991</v>
      </c>
      <c r="N595" t="s">
        <v>365</v>
      </c>
      <c r="O595" t="s">
        <v>360</v>
      </c>
      <c r="P595" t="s">
        <v>366</v>
      </c>
      <c r="Q595" t="s">
        <v>368</v>
      </c>
    </row>
    <row r="596" spans="1:17">
      <c r="A596" s="45" t="s">
        <v>15</v>
      </c>
      <c r="B596" s="52" t="s">
        <v>80</v>
      </c>
      <c r="C596"/>
      <c r="D596"/>
      <c r="J596" t="s">
        <v>373</v>
      </c>
      <c r="K596" t="s">
        <v>372</v>
      </c>
      <c r="L596" s="23">
        <v>39</v>
      </c>
      <c r="M596" s="23">
        <v>8.2839869279999991</v>
      </c>
      <c r="N596" t="s">
        <v>365</v>
      </c>
      <c r="O596" t="s">
        <v>360</v>
      </c>
      <c r="P596" t="s">
        <v>366</v>
      </c>
      <c r="Q596" t="s">
        <v>368</v>
      </c>
    </row>
    <row r="597" spans="1:17">
      <c r="A597" s="45" t="s">
        <v>15</v>
      </c>
      <c r="B597" s="52" t="s">
        <v>80</v>
      </c>
      <c r="C597"/>
      <c r="D597"/>
      <c r="J597" t="s">
        <v>373</v>
      </c>
      <c r="K597" t="s">
        <v>372</v>
      </c>
      <c r="L597" s="23">
        <v>39</v>
      </c>
      <c r="M597" s="23">
        <v>8.2839869279999991</v>
      </c>
      <c r="N597" t="s">
        <v>365</v>
      </c>
      <c r="O597" t="s">
        <v>360</v>
      </c>
      <c r="P597" t="s">
        <v>366</v>
      </c>
      <c r="Q597" t="s">
        <v>368</v>
      </c>
    </row>
    <row r="598" spans="1:17">
      <c r="A598" s="45" t="s">
        <v>15</v>
      </c>
      <c r="B598" s="52" t="s">
        <v>244</v>
      </c>
      <c r="C598">
        <v>11</v>
      </c>
      <c r="D598">
        <v>254</v>
      </c>
      <c r="E598" s="15">
        <f>C598/D598</f>
        <v>4.3307086614173228E-2</v>
      </c>
      <c r="F598" t="s">
        <v>350</v>
      </c>
      <c r="G598" s="18" t="s">
        <v>350</v>
      </c>
      <c r="H598" t="s">
        <v>730</v>
      </c>
      <c r="I598" t="s">
        <v>731</v>
      </c>
      <c r="J598" t="s">
        <v>373</v>
      </c>
      <c r="K598" t="s">
        <v>372</v>
      </c>
      <c r="L598" s="23">
        <v>39</v>
      </c>
      <c r="M598" s="23">
        <v>8.2839869279999991</v>
      </c>
      <c r="N598" t="s">
        <v>365</v>
      </c>
      <c r="O598" t="s">
        <v>360</v>
      </c>
      <c r="P598" t="s">
        <v>366</v>
      </c>
      <c r="Q598" t="s">
        <v>368</v>
      </c>
    </row>
    <row r="599" spans="1:17">
      <c r="A599" s="45" t="s">
        <v>15</v>
      </c>
      <c r="B599" s="52" t="s">
        <v>81</v>
      </c>
      <c r="C599"/>
      <c r="D599"/>
      <c r="J599" t="s">
        <v>373</v>
      </c>
      <c r="K599" t="s">
        <v>372</v>
      </c>
      <c r="L599" s="23">
        <v>39</v>
      </c>
      <c r="M599" s="23">
        <v>8.2839869279999991</v>
      </c>
      <c r="N599" t="s">
        <v>365</v>
      </c>
      <c r="O599" t="s">
        <v>360</v>
      </c>
      <c r="P599" t="s">
        <v>366</v>
      </c>
      <c r="Q599" t="s">
        <v>368</v>
      </c>
    </row>
    <row r="600" spans="1:17">
      <c r="A600" s="45" t="s">
        <v>15</v>
      </c>
      <c r="B600" s="52" t="s">
        <v>245</v>
      </c>
      <c r="C600" s="12">
        <v>1</v>
      </c>
      <c r="D600" s="12">
        <v>254</v>
      </c>
      <c r="E600" s="15">
        <f>C600/D600</f>
        <v>3.937007874015748E-3</v>
      </c>
      <c r="F600" t="s">
        <v>350</v>
      </c>
      <c r="G600" s="18" t="s">
        <v>350</v>
      </c>
      <c r="H600" s="12" t="s">
        <v>730</v>
      </c>
      <c r="I600" s="12" t="s">
        <v>731</v>
      </c>
      <c r="J600" t="s">
        <v>373</v>
      </c>
      <c r="K600" t="s">
        <v>372</v>
      </c>
      <c r="L600" s="23">
        <v>39</v>
      </c>
      <c r="M600" s="23">
        <v>8.2839869279999991</v>
      </c>
      <c r="N600" t="s">
        <v>365</v>
      </c>
      <c r="O600" t="s">
        <v>360</v>
      </c>
      <c r="P600" t="s">
        <v>366</v>
      </c>
      <c r="Q600" t="s">
        <v>368</v>
      </c>
    </row>
    <row r="601" spans="1:17">
      <c r="A601" s="45" t="s">
        <v>15</v>
      </c>
      <c r="B601" s="52" t="s">
        <v>236</v>
      </c>
      <c r="C601">
        <v>1</v>
      </c>
      <c r="D601">
        <v>254</v>
      </c>
      <c r="E601" s="15">
        <f>C601/D601</f>
        <v>3.937007874015748E-3</v>
      </c>
      <c r="F601" t="s">
        <v>350</v>
      </c>
      <c r="G601" s="18" t="s">
        <v>350</v>
      </c>
      <c r="H601" t="s">
        <v>730</v>
      </c>
      <c r="I601" t="s">
        <v>731</v>
      </c>
      <c r="J601" t="s">
        <v>373</v>
      </c>
      <c r="K601" t="s">
        <v>372</v>
      </c>
      <c r="L601" s="23">
        <v>39</v>
      </c>
      <c r="M601" s="23">
        <v>8.2839869279999991</v>
      </c>
      <c r="N601" t="s">
        <v>365</v>
      </c>
      <c r="O601" t="s">
        <v>360</v>
      </c>
      <c r="P601" t="s">
        <v>366</v>
      </c>
      <c r="Q601" t="s">
        <v>368</v>
      </c>
    </row>
    <row r="602" spans="1:17">
      <c r="A602" s="45" t="s">
        <v>15</v>
      </c>
      <c r="B602" s="52" t="s">
        <v>246</v>
      </c>
      <c r="C602">
        <v>1</v>
      </c>
      <c r="D602">
        <v>2</v>
      </c>
      <c r="E602" s="15">
        <f>C602/2</f>
        <v>0.5</v>
      </c>
      <c r="F602" t="s">
        <v>350</v>
      </c>
      <c r="G602" s="18" t="s">
        <v>350</v>
      </c>
      <c r="H602" s="4" t="s">
        <v>519</v>
      </c>
      <c r="I602" s="4" t="s">
        <v>520</v>
      </c>
      <c r="J602" t="s">
        <v>373</v>
      </c>
      <c r="K602" t="s">
        <v>372</v>
      </c>
      <c r="L602" s="23">
        <v>39</v>
      </c>
      <c r="M602" s="23">
        <v>8.2839869279999991</v>
      </c>
      <c r="N602" t="s">
        <v>365</v>
      </c>
      <c r="O602" t="s">
        <v>360</v>
      </c>
      <c r="P602" t="s">
        <v>366</v>
      </c>
      <c r="Q602" t="s">
        <v>368</v>
      </c>
    </row>
    <row r="603" spans="1:17">
      <c r="A603" s="45" t="s">
        <v>15</v>
      </c>
      <c r="B603" s="52" t="s">
        <v>134</v>
      </c>
      <c r="C603"/>
      <c r="D603"/>
      <c r="J603" t="s">
        <v>373</v>
      </c>
      <c r="K603" t="s">
        <v>372</v>
      </c>
      <c r="L603" s="23">
        <v>39</v>
      </c>
      <c r="M603" s="23">
        <v>8.2839869279999991</v>
      </c>
      <c r="N603" t="s">
        <v>365</v>
      </c>
      <c r="O603" t="s">
        <v>360</v>
      </c>
      <c r="P603" t="s">
        <v>366</v>
      </c>
      <c r="Q603" t="s">
        <v>368</v>
      </c>
    </row>
    <row r="604" spans="1:17">
      <c r="A604" s="49" t="s">
        <v>15</v>
      </c>
      <c r="B604" s="58" t="s">
        <v>139</v>
      </c>
      <c r="C604" s="12">
        <v>17</v>
      </c>
      <c r="D604" s="12">
        <v>32</v>
      </c>
      <c r="E604" s="13">
        <f>C604/32</f>
        <v>0.53125</v>
      </c>
      <c r="F604" s="12">
        <v>6.4</v>
      </c>
      <c r="G604" s="21">
        <v>0.4</v>
      </c>
      <c r="H604" s="12" t="s">
        <v>511</v>
      </c>
      <c r="I604" s="12" t="s">
        <v>531</v>
      </c>
      <c r="J604" s="12" t="s">
        <v>373</v>
      </c>
      <c r="K604" s="12" t="s">
        <v>372</v>
      </c>
      <c r="L604" s="31">
        <v>39</v>
      </c>
      <c r="M604" s="31">
        <v>8.2839869279999991</v>
      </c>
      <c r="N604" s="12" t="s">
        <v>365</v>
      </c>
      <c r="O604" s="12" t="s">
        <v>360</v>
      </c>
      <c r="P604" s="12" t="s">
        <v>366</v>
      </c>
      <c r="Q604" s="12" t="s">
        <v>368</v>
      </c>
    </row>
    <row r="605" spans="1:17">
      <c r="A605" s="45" t="s">
        <v>15</v>
      </c>
      <c r="B605" s="52" t="s">
        <v>140</v>
      </c>
      <c r="C605">
        <v>48</v>
      </c>
      <c r="D605" s="3">
        <v>19.899999999999999</v>
      </c>
      <c r="E605" s="15">
        <f>(C605/19.9)/2</f>
        <v>1.206030150753769</v>
      </c>
      <c r="F605" t="s">
        <v>350</v>
      </c>
      <c r="G605" s="18" t="s">
        <v>350</v>
      </c>
      <c r="H605" s="4" t="s">
        <v>333</v>
      </c>
      <c r="I605" s="4" t="s">
        <v>334</v>
      </c>
      <c r="J605" t="s">
        <v>373</v>
      </c>
      <c r="K605" t="s">
        <v>372</v>
      </c>
      <c r="L605" s="23">
        <v>39</v>
      </c>
      <c r="M605" s="23">
        <v>8.2839869279999991</v>
      </c>
      <c r="N605" t="s">
        <v>365</v>
      </c>
      <c r="O605" t="s">
        <v>360</v>
      </c>
      <c r="P605" t="s">
        <v>366</v>
      </c>
      <c r="Q605" t="s">
        <v>368</v>
      </c>
    </row>
    <row r="606" spans="1:17">
      <c r="A606" s="49" t="s">
        <v>15</v>
      </c>
      <c r="B606" s="58" t="s">
        <v>140</v>
      </c>
      <c r="C606" s="12">
        <v>12</v>
      </c>
      <c r="D606" s="12">
        <v>32</v>
      </c>
      <c r="E606" s="13">
        <f>C606/32</f>
        <v>0.375</v>
      </c>
      <c r="F606" s="12">
        <v>30</v>
      </c>
      <c r="G606" s="21">
        <v>3</v>
      </c>
      <c r="H606" s="12" t="s">
        <v>511</v>
      </c>
      <c r="I606" s="12" t="s">
        <v>531</v>
      </c>
      <c r="J606" s="12" t="s">
        <v>373</v>
      </c>
      <c r="K606" s="12" t="s">
        <v>372</v>
      </c>
      <c r="L606" s="31">
        <v>39</v>
      </c>
      <c r="M606" s="31">
        <v>8.2839869279999991</v>
      </c>
      <c r="N606" s="12" t="s">
        <v>365</v>
      </c>
      <c r="O606" s="12" t="s">
        <v>360</v>
      </c>
      <c r="P606" s="12" t="s">
        <v>366</v>
      </c>
      <c r="Q606" s="12" t="s">
        <v>368</v>
      </c>
    </row>
    <row r="607" spans="1:17">
      <c r="A607" s="45" t="s">
        <v>15</v>
      </c>
      <c r="B607" s="52" t="s">
        <v>141</v>
      </c>
      <c r="C607"/>
      <c r="D607"/>
      <c r="J607" t="s">
        <v>373</v>
      </c>
      <c r="K607" t="s">
        <v>372</v>
      </c>
      <c r="L607" s="23">
        <v>39</v>
      </c>
      <c r="M607" s="23">
        <v>8.2839869279999991</v>
      </c>
      <c r="N607" t="s">
        <v>365</v>
      </c>
      <c r="O607" t="s">
        <v>360</v>
      </c>
      <c r="P607" t="s">
        <v>366</v>
      </c>
      <c r="Q607" t="s">
        <v>368</v>
      </c>
    </row>
    <row r="608" spans="1:17">
      <c r="A608" s="45" t="s">
        <v>15</v>
      </c>
      <c r="B608" s="52" t="s">
        <v>142</v>
      </c>
      <c r="C608">
        <v>3</v>
      </c>
      <c r="D608">
        <v>47</v>
      </c>
      <c r="E608" s="15">
        <f>C608/D608</f>
        <v>6.3829787234042548E-2</v>
      </c>
      <c r="F608" t="s">
        <v>350</v>
      </c>
      <c r="G608" t="s">
        <v>350</v>
      </c>
      <c r="H608" t="s">
        <v>745</v>
      </c>
      <c r="I608" t="s">
        <v>744</v>
      </c>
      <c r="J608" t="s">
        <v>373</v>
      </c>
      <c r="K608" t="s">
        <v>372</v>
      </c>
      <c r="L608" s="23">
        <v>39</v>
      </c>
      <c r="M608" s="23">
        <v>8.2839869279999991</v>
      </c>
      <c r="N608" t="s">
        <v>365</v>
      </c>
      <c r="O608" t="s">
        <v>360</v>
      </c>
      <c r="P608" t="s">
        <v>366</v>
      </c>
      <c r="Q608" t="s">
        <v>368</v>
      </c>
    </row>
    <row r="609" spans="1:17">
      <c r="A609" s="45" t="s">
        <v>15</v>
      </c>
      <c r="B609" s="52" t="s">
        <v>247</v>
      </c>
      <c r="C609"/>
      <c r="D609"/>
      <c r="J609" t="s">
        <v>373</v>
      </c>
      <c r="K609" t="s">
        <v>372</v>
      </c>
      <c r="L609" s="23">
        <v>39</v>
      </c>
      <c r="M609" s="23">
        <v>8.2839869279999991</v>
      </c>
      <c r="N609" t="s">
        <v>365</v>
      </c>
      <c r="O609" t="s">
        <v>360</v>
      </c>
      <c r="P609" t="s">
        <v>366</v>
      </c>
      <c r="Q609" t="s">
        <v>368</v>
      </c>
    </row>
    <row r="610" spans="1:17">
      <c r="A610" s="45" t="s">
        <v>15</v>
      </c>
      <c r="B610" s="52" t="s">
        <v>201</v>
      </c>
      <c r="C610"/>
      <c r="D610"/>
      <c r="J610" t="s">
        <v>373</v>
      </c>
      <c r="K610" t="s">
        <v>372</v>
      </c>
      <c r="L610" s="23">
        <v>39</v>
      </c>
      <c r="M610" s="23">
        <v>8.2839869279999991</v>
      </c>
      <c r="N610" t="s">
        <v>365</v>
      </c>
      <c r="O610" t="s">
        <v>360</v>
      </c>
      <c r="P610" t="s">
        <v>366</v>
      </c>
      <c r="Q610" t="s">
        <v>368</v>
      </c>
    </row>
    <row r="611" spans="1:17">
      <c r="A611" s="49" t="s">
        <v>15</v>
      </c>
      <c r="B611" s="58" t="s">
        <v>210</v>
      </c>
      <c r="C611" s="12">
        <v>66</v>
      </c>
      <c r="D611" s="12">
        <v>254</v>
      </c>
      <c r="E611" s="13">
        <f>C611/D611</f>
        <v>0.25984251968503935</v>
      </c>
      <c r="F611" s="13" t="s">
        <v>350</v>
      </c>
      <c r="G611" s="21" t="s">
        <v>350</v>
      </c>
      <c r="H611" s="12" t="s">
        <v>730</v>
      </c>
      <c r="I611" s="12" t="s">
        <v>731</v>
      </c>
      <c r="J611" s="12" t="s">
        <v>373</v>
      </c>
      <c r="K611" s="12" t="s">
        <v>372</v>
      </c>
      <c r="L611" s="31">
        <v>39</v>
      </c>
      <c r="M611" s="31">
        <v>8.2839869279999991</v>
      </c>
      <c r="N611" s="12" t="s">
        <v>365</v>
      </c>
      <c r="O611" s="12" t="s">
        <v>360</v>
      </c>
      <c r="P611" s="12" t="s">
        <v>366</v>
      </c>
      <c r="Q611" s="12" t="s">
        <v>368</v>
      </c>
    </row>
    <row r="612" spans="1:17">
      <c r="A612" s="49" t="s">
        <v>15</v>
      </c>
      <c r="B612" s="58" t="s">
        <v>210</v>
      </c>
      <c r="C612" s="12">
        <v>9</v>
      </c>
      <c r="D612" s="12">
        <v>32</v>
      </c>
      <c r="E612" s="13">
        <f>C612/32</f>
        <v>0.28125</v>
      </c>
      <c r="F612" s="13">
        <v>16</v>
      </c>
      <c r="G612" s="21">
        <v>2.2999999999999998</v>
      </c>
      <c r="H612" s="12" t="s">
        <v>511</v>
      </c>
      <c r="I612" s="12" t="s">
        <v>531</v>
      </c>
      <c r="J612" s="12" t="s">
        <v>373</v>
      </c>
      <c r="K612" s="12" t="s">
        <v>372</v>
      </c>
      <c r="L612" s="31">
        <v>39</v>
      </c>
      <c r="M612" s="31">
        <v>8.2839869279999991</v>
      </c>
      <c r="N612" s="12" t="s">
        <v>365</v>
      </c>
      <c r="O612" s="12" t="s">
        <v>360</v>
      </c>
      <c r="P612" s="12" t="s">
        <v>366</v>
      </c>
      <c r="Q612" s="12" t="s">
        <v>368</v>
      </c>
    </row>
    <row r="613" spans="1:17">
      <c r="A613" s="45" t="s">
        <v>15</v>
      </c>
      <c r="B613" s="53" t="s">
        <v>144</v>
      </c>
      <c r="C613" s="3">
        <v>3</v>
      </c>
      <c r="D613" s="3">
        <v>10</v>
      </c>
      <c r="E613" s="15">
        <f>C613/D613</f>
        <v>0.3</v>
      </c>
      <c r="F613" t="s">
        <v>350</v>
      </c>
      <c r="G613" s="18" t="s">
        <v>350</v>
      </c>
      <c r="H613" s="6" t="s">
        <v>530</v>
      </c>
      <c r="I613" t="s">
        <v>529</v>
      </c>
      <c r="J613" t="s">
        <v>373</v>
      </c>
      <c r="K613" t="s">
        <v>372</v>
      </c>
      <c r="L613" s="23">
        <v>39</v>
      </c>
      <c r="M613" s="23">
        <v>8.2839869279999991</v>
      </c>
      <c r="N613" t="s">
        <v>365</v>
      </c>
      <c r="O613" t="s">
        <v>360</v>
      </c>
      <c r="P613" t="s">
        <v>366</v>
      </c>
      <c r="Q613" t="s">
        <v>368</v>
      </c>
    </row>
    <row r="614" spans="1:17">
      <c r="A614" s="45" t="s">
        <v>15</v>
      </c>
      <c r="B614" s="52" t="s">
        <v>144</v>
      </c>
      <c r="C614" s="3"/>
      <c r="D614" s="3"/>
      <c r="J614" t="s">
        <v>373</v>
      </c>
      <c r="K614" t="s">
        <v>372</v>
      </c>
      <c r="L614" s="23">
        <v>39</v>
      </c>
      <c r="M614" s="23">
        <v>8.2839869279999991</v>
      </c>
      <c r="N614" t="s">
        <v>365</v>
      </c>
      <c r="O614" t="s">
        <v>360</v>
      </c>
      <c r="P614" t="s">
        <v>366</v>
      </c>
      <c r="Q614" t="s">
        <v>368</v>
      </c>
    </row>
    <row r="615" spans="1:17">
      <c r="A615" s="45" t="s">
        <v>15</v>
      </c>
      <c r="B615" s="52" t="s">
        <v>179</v>
      </c>
      <c r="C615"/>
      <c r="D615"/>
      <c r="J615" t="s">
        <v>373</v>
      </c>
      <c r="K615" t="s">
        <v>372</v>
      </c>
      <c r="L615" s="23">
        <v>39</v>
      </c>
      <c r="M615" s="23">
        <v>8.2839869279999991</v>
      </c>
      <c r="N615" t="s">
        <v>365</v>
      </c>
      <c r="O615" t="s">
        <v>360</v>
      </c>
      <c r="P615" t="s">
        <v>366</v>
      </c>
      <c r="Q615" t="s">
        <v>368</v>
      </c>
    </row>
    <row r="616" spans="1:17">
      <c r="A616" s="45" t="s">
        <v>15</v>
      </c>
      <c r="B616" s="52" t="s">
        <v>93</v>
      </c>
      <c r="C616">
        <v>3</v>
      </c>
      <c r="D616">
        <v>254</v>
      </c>
      <c r="E616" s="15">
        <f>C616/D616</f>
        <v>1.1811023622047244E-2</v>
      </c>
      <c r="F616" s="12" t="s">
        <v>350</v>
      </c>
      <c r="G616" s="21" t="s">
        <v>350</v>
      </c>
      <c r="H616" t="s">
        <v>730</v>
      </c>
      <c r="I616" t="s">
        <v>731</v>
      </c>
      <c r="J616" t="s">
        <v>373</v>
      </c>
      <c r="K616" t="s">
        <v>372</v>
      </c>
      <c r="L616" s="23">
        <v>39</v>
      </c>
      <c r="M616" s="23">
        <v>8.2839869279999991</v>
      </c>
      <c r="N616" t="s">
        <v>365</v>
      </c>
      <c r="O616" t="s">
        <v>360</v>
      </c>
      <c r="P616" t="s">
        <v>366</v>
      </c>
      <c r="Q616" t="s">
        <v>368</v>
      </c>
    </row>
    <row r="617" spans="1:17">
      <c r="A617" s="45" t="s">
        <v>15</v>
      </c>
      <c r="B617" s="53" t="s">
        <v>93</v>
      </c>
      <c r="C617" s="3">
        <v>35</v>
      </c>
      <c r="D617" s="4">
        <v>56</v>
      </c>
      <c r="E617" s="16">
        <f>C617/D617</f>
        <v>0.625</v>
      </c>
      <c r="F617">
        <v>94</v>
      </c>
      <c r="G617" s="19">
        <f>F617/C617</f>
        <v>2.6857142857142855</v>
      </c>
      <c r="H617" t="s">
        <v>740</v>
      </c>
      <c r="I617" t="s">
        <v>741</v>
      </c>
      <c r="J617" t="s">
        <v>373</v>
      </c>
      <c r="K617" t="s">
        <v>372</v>
      </c>
      <c r="L617" s="23">
        <v>39</v>
      </c>
      <c r="M617" s="23">
        <v>8.2839869279999991</v>
      </c>
      <c r="N617" t="s">
        <v>365</v>
      </c>
      <c r="O617" t="s">
        <v>360</v>
      </c>
      <c r="P617" t="s">
        <v>366</v>
      </c>
      <c r="Q617" t="s">
        <v>368</v>
      </c>
    </row>
    <row r="618" spans="1:17">
      <c r="A618" s="45" t="s">
        <v>15</v>
      </c>
      <c r="B618" s="52" t="s">
        <v>118</v>
      </c>
      <c r="C618">
        <v>1</v>
      </c>
      <c r="D618" s="12">
        <v>10</v>
      </c>
      <c r="E618" s="15">
        <f>C618/10</f>
        <v>0.1</v>
      </c>
      <c r="F618">
        <v>1</v>
      </c>
      <c r="G618" s="18">
        <v>1</v>
      </c>
      <c r="H618" s="4" t="s">
        <v>544</v>
      </c>
      <c r="I618" s="4" t="s">
        <v>543</v>
      </c>
      <c r="J618" t="s">
        <v>373</v>
      </c>
      <c r="K618" t="s">
        <v>372</v>
      </c>
      <c r="L618" s="23">
        <v>39</v>
      </c>
      <c r="M618" s="23">
        <v>8.2839869279999991</v>
      </c>
      <c r="N618" t="s">
        <v>365</v>
      </c>
      <c r="O618" t="s">
        <v>360</v>
      </c>
      <c r="P618" t="s">
        <v>366</v>
      </c>
      <c r="Q618" t="s">
        <v>368</v>
      </c>
    </row>
    <row r="619" spans="1:17">
      <c r="A619" s="45" t="s">
        <v>15</v>
      </c>
      <c r="B619" s="52" t="s">
        <v>118</v>
      </c>
      <c r="C619">
        <v>3</v>
      </c>
      <c r="D619">
        <v>13</v>
      </c>
      <c r="E619" s="15">
        <f>C619/13</f>
        <v>0.23076923076923078</v>
      </c>
      <c r="F619">
        <v>33</v>
      </c>
      <c r="G619" s="18">
        <f>F619/C619</f>
        <v>11</v>
      </c>
      <c r="H619" s="4" t="s">
        <v>512</v>
      </c>
      <c r="I619" s="4" t="s">
        <v>337</v>
      </c>
      <c r="J619" t="s">
        <v>373</v>
      </c>
      <c r="K619" t="s">
        <v>372</v>
      </c>
      <c r="L619" s="23">
        <v>39</v>
      </c>
      <c r="M619" s="23">
        <v>8.2839869279999991</v>
      </c>
      <c r="N619" t="s">
        <v>365</v>
      </c>
      <c r="O619" t="s">
        <v>360</v>
      </c>
      <c r="P619" t="s">
        <v>366</v>
      </c>
      <c r="Q619" t="s">
        <v>368</v>
      </c>
    </row>
    <row r="620" spans="1:17">
      <c r="A620" s="45" t="s">
        <v>15</v>
      </c>
      <c r="B620" s="52" t="s">
        <v>51</v>
      </c>
      <c r="C620" s="3">
        <v>2</v>
      </c>
      <c r="D620">
        <v>77.3</v>
      </c>
      <c r="E620" s="15">
        <v>2.5899999999999999E-2</v>
      </c>
      <c r="F620">
        <v>2</v>
      </c>
      <c r="G620" s="18">
        <f>F620/C620</f>
        <v>1</v>
      </c>
      <c r="H620" t="s">
        <v>49</v>
      </c>
      <c r="I620" t="s">
        <v>50</v>
      </c>
      <c r="J620" t="s">
        <v>373</v>
      </c>
      <c r="K620" t="s">
        <v>372</v>
      </c>
      <c r="L620" s="23">
        <v>39</v>
      </c>
      <c r="M620" s="23">
        <v>8.2839869279999991</v>
      </c>
      <c r="N620" t="s">
        <v>365</v>
      </c>
      <c r="O620" t="s">
        <v>360</v>
      </c>
      <c r="P620" t="s">
        <v>366</v>
      </c>
      <c r="Q620" t="s">
        <v>368</v>
      </c>
    </row>
    <row r="621" spans="1:17">
      <c r="A621" s="49" t="s">
        <v>15</v>
      </c>
      <c r="B621" s="58" t="s">
        <v>248</v>
      </c>
      <c r="C621" s="32">
        <v>1</v>
      </c>
      <c r="D621" s="12">
        <v>32</v>
      </c>
      <c r="E621" s="13">
        <v>1</v>
      </c>
      <c r="F621" s="12">
        <v>1</v>
      </c>
      <c r="G621" s="21">
        <v>1</v>
      </c>
      <c r="H621" s="12" t="s">
        <v>511</v>
      </c>
      <c r="I621" s="12" t="s">
        <v>531</v>
      </c>
      <c r="J621" s="12" t="s">
        <v>373</v>
      </c>
      <c r="K621" s="12" t="s">
        <v>372</v>
      </c>
      <c r="L621" s="31">
        <v>39</v>
      </c>
      <c r="M621" s="31">
        <v>8.2839869279999991</v>
      </c>
      <c r="N621" s="12" t="s">
        <v>365</v>
      </c>
      <c r="O621" s="12" t="s">
        <v>360</v>
      </c>
      <c r="P621" s="12" t="s">
        <v>366</v>
      </c>
      <c r="Q621" s="12" t="s">
        <v>368</v>
      </c>
    </row>
    <row r="622" spans="1:17">
      <c r="A622" s="45" t="s">
        <v>15</v>
      </c>
      <c r="B622" s="52" t="s">
        <v>16</v>
      </c>
      <c r="C622" s="3">
        <v>1</v>
      </c>
      <c r="D622" s="3">
        <v>15</v>
      </c>
      <c r="E622" s="13">
        <f>C622/15</f>
        <v>6.6666666666666666E-2</v>
      </c>
      <c r="F622" s="15" t="s">
        <v>350</v>
      </c>
      <c r="G622" s="18">
        <v>1</v>
      </c>
      <c r="H622" s="4" t="s">
        <v>10</v>
      </c>
      <c r="I622" s="4" t="s">
        <v>11</v>
      </c>
      <c r="J622" t="s">
        <v>373</v>
      </c>
      <c r="K622" t="s">
        <v>372</v>
      </c>
      <c r="L622" s="23">
        <v>39</v>
      </c>
      <c r="M622" s="23">
        <v>8.2839869279999991</v>
      </c>
      <c r="N622" t="s">
        <v>365</v>
      </c>
      <c r="O622" t="s">
        <v>360</v>
      </c>
      <c r="P622" t="s">
        <v>366</v>
      </c>
      <c r="Q622" t="s">
        <v>368</v>
      </c>
    </row>
    <row r="623" spans="1:17">
      <c r="A623" s="45" t="s">
        <v>17</v>
      </c>
      <c r="B623" s="52" t="s">
        <v>235</v>
      </c>
      <c r="C623">
        <v>9</v>
      </c>
      <c r="D623" s="3">
        <v>18</v>
      </c>
      <c r="E623" s="15">
        <f>C623/18</f>
        <v>0.5</v>
      </c>
      <c r="F623">
        <v>11</v>
      </c>
      <c r="G623" s="18">
        <v>1</v>
      </c>
      <c r="H623" t="s">
        <v>758</v>
      </c>
      <c r="I623" t="s">
        <v>344</v>
      </c>
      <c r="J623" t="s">
        <v>373</v>
      </c>
      <c r="K623" t="s">
        <v>372</v>
      </c>
      <c r="L623" s="23">
        <v>32.5</v>
      </c>
      <c r="M623" s="23">
        <v>8.9205555560000001</v>
      </c>
      <c r="N623" t="s">
        <v>365</v>
      </c>
      <c r="O623" t="s">
        <v>360</v>
      </c>
      <c r="P623" t="s">
        <v>366</v>
      </c>
      <c r="Q623" t="s">
        <v>368</v>
      </c>
    </row>
    <row r="624" spans="1:17">
      <c r="A624" s="45" t="s">
        <v>17</v>
      </c>
      <c r="B624" s="52" t="s">
        <v>186</v>
      </c>
      <c r="C624"/>
      <c r="D624"/>
      <c r="J624" t="s">
        <v>373</v>
      </c>
      <c r="K624" t="s">
        <v>372</v>
      </c>
      <c r="L624" s="23">
        <v>32.5</v>
      </c>
      <c r="M624" s="23">
        <v>8.9205555560000001</v>
      </c>
      <c r="N624" t="s">
        <v>365</v>
      </c>
      <c r="O624" t="s">
        <v>360</v>
      </c>
      <c r="P624" t="s">
        <v>366</v>
      </c>
      <c r="Q624" t="s">
        <v>368</v>
      </c>
    </row>
    <row r="625" spans="1:17">
      <c r="A625" s="45" t="s">
        <v>17</v>
      </c>
      <c r="B625" s="53" t="s">
        <v>760</v>
      </c>
      <c r="C625" s="3">
        <v>23</v>
      </c>
      <c r="D625" s="3">
        <v>27.7</v>
      </c>
      <c r="E625" s="15">
        <f>C625/D625</f>
        <v>0.83032490974729245</v>
      </c>
      <c r="F625" t="s">
        <v>350</v>
      </c>
      <c r="G625" s="18" t="s">
        <v>350</v>
      </c>
      <c r="H625" s="6" t="s">
        <v>530</v>
      </c>
      <c r="I625" t="s">
        <v>529</v>
      </c>
      <c r="J625" t="s">
        <v>373</v>
      </c>
      <c r="K625" t="s">
        <v>372</v>
      </c>
      <c r="L625" s="23">
        <v>32.5</v>
      </c>
      <c r="M625" s="23">
        <v>8.9205555560000001</v>
      </c>
      <c r="N625" t="s">
        <v>365</v>
      </c>
      <c r="O625" t="s">
        <v>360</v>
      </c>
      <c r="P625" t="s">
        <v>366</v>
      </c>
      <c r="Q625" t="s">
        <v>368</v>
      </c>
    </row>
    <row r="626" spans="1:17">
      <c r="A626" s="45" t="s">
        <v>17</v>
      </c>
      <c r="B626" s="52" t="s">
        <v>95</v>
      </c>
      <c r="C626">
        <v>2</v>
      </c>
      <c r="D626">
        <f>12+9.5</f>
        <v>21.5</v>
      </c>
      <c r="E626" s="15">
        <f>C626/(12+9.5)</f>
        <v>9.3023255813953487E-2</v>
      </c>
      <c r="F626" s="18" t="s">
        <v>350</v>
      </c>
      <c r="G626" s="18" t="s">
        <v>350</v>
      </c>
      <c r="H626" s="4" t="s">
        <v>466</v>
      </c>
      <c r="I626" s="4" t="s">
        <v>467</v>
      </c>
      <c r="J626" t="s">
        <v>373</v>
      </c>
      <c r="K626" t="s">
        <v>372</v>
      </c>
      <c r="L626" s="23">
        <v>32.5</v>
      </c>
      <c r="M626" s="23">
        <v>8.9205555560000001</v>
      </c>
      <c r="N626" t="s">
        <v>365</v>
      </c>
      <c r="O626" t="s">
        <v>360</v>
      </c>
      <c r="P626" t="s">
        <v>366</v>
      </c>
      <c r="Q626" t="s">
        <v>368</v>
      </c>
    </row>
    <row r="627" spans="1:17">
      <c r="A627" s="45" t="s">
        <v>17</v>
      </c>
      <c r="B627" s="52" t="s">
        <v>95</v>
      </c>
      <c r="C627">
        <v>81</v>
      </c>
      <c r="D627">
        <v>20.6</v>
      </c>
      <c r="E627" s="15">
        <v>3.97</v>
      </c>
      <c r="F627">
        <v>323</v>
      </c>
      <c r="G627" s="18">
        <v>3.99</v>
      </c>
      <c r="H627" s="4" t="s">
        <v>729</v>
      </c>
      <c r="I627" s="4" t="s">
        <v>352</v>
      </c>
      <c r="J627" t="s">
        <v>373</v>
      </c>
      <c r="K627" t="s">
        <v>372</v>
      </c>
      <c r="L627" s="23">
        <v>32.5</v>
      </c>
      <c r="M627" s="23">
        <v>8.9205555560000001</v>
      </c>
      <c r="N627" t="s">
        <v>365</v>
      </c>
      <c r="O627" t="s">
        <v>360</v>
      </c>
      <c r="P627" t="s">
        <v>366</v>
      </c>
      <c r="Q627" t="s">
        <v>368</v>
      </c>
    </row>
    <row r="628" spans="1:17">
      <c r="A628" s="45" t="s">
        <v>17</v>
      </c>
      <c r="B628" s="52" t="s">
        <v>95</v>
      </c>
      <c r="C628">
        <v>31</v>
      </c>
      <c r="D628">
        <v>12</v>
      </c>
      <c r="E628" s="15">
        <v>2.58</v>
      </c>
      <c r="F628">
        <v>77</v>
      </c>
      <c r="G628" s="18">
        <f>F628/C628</f>
        <v>2.4838709677419355</v>
      </c>
      <c r="H628" s="4" t="s">
        <v>336</v>
      </c>
      <c r="I628" s="4" t="s">
        <v>337</v>
      </c>
      <c r="J628" t="s">
        <v>373</v>
      </c>
      <c r="K628" t="s">
        <v>372</v>
      </c>
      <c r="L628" s="23">
        <v>32.5</v>
      </c>
      <c r="M628" s="23">
        <v>8.9205555560000001</v>
      </c>
      <c r="N628" t="s">
        <v>365</v>
      </c>
      <c r="O628" t="s">
        <v>360</v>
      </c>
      <c r="P628" t="s">
        <v>366</v>
      </c>
      <c r="Q628" t="s">
        <v>368</v>
      </c>
    </row>
    <row r="629" spans="1:17">
      <c r="A629" s="45" t="s">
        <v>17</v>
      </c>
      <c r="B629" s="52" t="s">
        <v>249</v>
      </c>
      <c r="C629">
        <v>2</v>
      </c>
      <c r="D629" s="3">
        <v>4.4000000000000004</v>
      </c>
      <c r="E629" s="15">
        <f>C629/4.4</f>
        <v>0.45454545454545453</v>
      </c>
      <c r="F629" t="s">
        <v>350</v>
      </c>
      <c r="G629" s="18" t="s">
        <v>522</v>
      </c>
      <c r="H629" s="4" t="s">
        <v>519</v>
      </c>
      <c r="I629" s="4" t="s">
        <v>520</v>
      </c>
      <c r="J629" t="s">
        <v>373</v>
      </c>
      <c r="K629" t="s">
        <v>372</v>
      </c>
      <c r="L629" s="23">
        <v>32.5</v>
      </c>
      <c r="M629" s="23">
        <v>8.9205555560000001</v>
      </c>
      <c r="N629" t="s">
        <v>365</v>
      </c>
      <c r="O629" t="s">
        <v>360</v>
      </c>
      <c r="P629" t="s">
        <v>366</v>
      </c>
      <c r="Q629" t="s">
        <v>368</v>
      </c>
    </row>
    <row r="630" spans="1:17">
      <c r="A630" s="45" t="s">
        <v>17</v>
      </c>
      <c r="B630" s="52" t="s">
        <v>54</v>
      </c>
      <c r="C630"/>
      <c r="D630"/>
      <c r="J630" t="s">
        <v>373</v>
      </c>
      <c r="K630" t="s">
        <v>372</v>
      </c>
      <c r="L630" s="23">
        <v>32.5</v>
      </c>
      <c r="M630" s="23">
        <v>8.9205555560000001</v>
      </c>
      <c r="N630" t="s">
        <v>365</v>
      </c>
      <c r="O630" t="s">
        <v>360</v>
      </c>
      <c r="P630" t="s">
        <v>366</v>
      </c>
      <c r="Q630" t="s">
        <v>368</v>
      </c>
    </row>
    <row r="631" spans="1:17">
      <c r="A631" s="45" t="s">
        <v>17</v>
      </c>
      <c r="B631" s="52" t="s">
        <v>239</v>
      </c>
      <c r="C631">
        <v>1</v>
      </c>
      <c r="D631">
        <v>254</v>
      </c>
      <c r="E631" s="15">
        <f>C631/D631</f>
        <v>3.937007874015748E-3</v>
      </c>
      <c r="F631" t="s">
        <v>350</v>
      </c>
      <c r="G631" s="18" t="s">
        <v>350</v>
      </c>
      <c r="H631" t="s">
        <v>730</v>
      </c>
      <c r="I631" t="s">
        <v>731</v>
      </c>
      <c r="J631" t="s">
        <v>373</v>
      </c>
      <c r="K631" t="s">
        <v>372</v>
      </c>
      <c r="L631" s="23">
        <v>32.5</v>
      </c>
      <c r="M631" s="23">
        <v>8.9205555560000001</v>
      </c>
      <c r="N631" t="s">
        <v>365</v>
      </c>
      <c r="O631" t="s">
        <v>360</v>
      </c>
      <c r="P631" t="s">
        <v>366</v>
      </c>
      <c r="Q631" t="s">
        <v>368</v>
      </c>
    </row>
    <row r="632" spans="1:17">
      <c r="A632" s="45" t="s">
        <v>17</v>
      </c>
      <c r="B632" s="52" t="s">
        <v>150</v>
      </c>
      <c r="C632">
        <v>9</v>
      </c>
      <c r="D632" s="3">
        <v>22</v>
      </c>
      <c r="E632" s="15">
        <f>C632/22</f>
        <v>0.40909090909090912</v>
      </c>
      <c r="F632">
        <v>17</v>
      </c>
      <c r="G632" s="18">
        <v>1</v>
      </c>
      <c r="H632" t="s">
        <v>758</v>
      </c>
      <c r="I632" t="s">
        <v>344</v>
      </c>
      <c r="J632" t="s">
        <v>373</v>
      </c>
      <c r="K632" t="s">
        <v>372</v>
      </c>
      <c r="L632" s="23">
        <v>32.5</v>
      </c>
      <c r="M632" s="23">
        <v>8.9205555560000001</v>
      </c>
      <c r="N632" t="s">
        <v>365</v>
      </c>
      <c r="O632" t="s">
        <v>360</v>
      </c>
      <c r="P632" t="s">
        <v>366</v>
      </c>
      <c r="Q632" t="s">
        <v>368</v>
      </c>
    </row>
    <row r="633" spans="1:17">
      <c r="A633" s="45" t="s">
        <v>17</v>
      </c>
      <c r="B633" s="52" t="s">
        <v>150</v>
      </c>
      <c r="C633">
        <v>2</v>
      </c>
      <c r="D633">
        <v>0.5</v>
      </c>
      <c r="E633" s="15">
        <f>C633/0.5</f>
        <v>4</v>
      </c>
      <c r="F633" t="s">
        <v>350</v>
      </c>
      <c r="G633" s="18" t="s">
        <v>350</v>
      </c>
      <c r="H633" s="4" t="s">
        <v>519</v>
      </c>
      <c r="I633" s="4" t="s">
        <v>520</v>
      </c>
      <c r="J633" t="s">
        <v>373</v>
      </c>
      <c r="K633" t="s">
        <v>372</v>
      </c>
      <c r="L633" s="23">
        <v>32.5</v>
      </c>
      <c r="M633" s="23">
        <v>8.9205555560000001</v>
      </c>
      <c r="N633" t="s">
        <v>365</v>
      </c>
      <c r="O633" t="s">
        <v>360</v>
      </c>
      <c r="P633" t="s">
        <v>366</v>
      </c>
      <c r="Q633" t="s">
        <v>368</v>
      </c>
    </row>
    <row r="634" spans="1:17">
      <c r="A634" s="45" t="s">
        <v>17</v>
      </c>
      <c r="B634" s="52" t="s">
        <v>150</v>
      </c>
      <c r="C634">
        <v>51</v>
      </c>
      <c r="D634" s="4">
        <v>102.3</v>
      </c>
      <c r="E634" s="15">
        <f>C634/102.3</f>
        <v>0.49853372434017595</v>
      </c>
      <c r="F634">
        <v>1325</v>
      </c>
      <c r="G634" s="18">
        <f>F634/C634</f>
        <v>25.980392156862745</v>
      </c>
      <c r="H634" s="4" t="s">
        <v>525</v>
      </c>
      <c r="I634" t="s">
        <v>524</v>
      </c>
      <c r="J634" t="s">
        <v>373</v>
      </c>
      <c r="K634" t="s">
        <v>372</v>
      </c>
      <c r="L634" s="23">
        <v>32.5</v>
      </c>
      <c r="M634" s="23">
        <v>8.9205555560000001</v>
      </c>
      <c r="N634" t="s">
        <v>365</v>
      </c>
      <c r="O634" t="s">
        <v>360</v>
      </c>
      <c r="P634" t="s">
        <v>366</v>
      </c>
      <c r="Q634" t="s">
        <v>368</v>
      </c>
    </row>
    <row r="635" spans="1:17">
      <c r="A635" s="45" t="s">
        <v>17</v>
      </c>
      <c r="B635" s="52" t="s">
        <v>22</v>
      </c>
      <c r="C635">
        <v>1</v>
      </c>
      <c r="D635" s="3">
        <v>250</v>
      </c>
      <c r="E635" s="15">
        <f>C635/250</f>
        <v>4.0000000000000001E-3</v>
      </c>
      <c r="F635" s="15" t="s">
        <v>350</v>
      </c>
      <c r="G635" s="18" t="s">
        <v>350</v>
      </c>
      <c r="H635" s="4" t="s">
        <v>457</v>
      </c>
      <c r="I635" s="4" t="s">
        <v>458</v>
      </c>
      <c r="J635" t="s">
        <v>373</v>
      </c>
      <c r="K635" t="s">
        <v>372</v>
      </c>
      <c r="L635" s="23">
        <v>32.5</v>
      </c>
      <c r="M635" s="23">
        <v>8.9205555560000001</v>
      </c>
      <c r="N635" t="s">
        <v>365</v>
      </c>
      <c r="O635" t="s">
        <v>360</v>
      </c>
      <c r="P635" t="s">
        <v>366</v>
      </c>
      <c r="Q635" t="s">
        <v>368</v>
      </c>
    </row>
    <row r="636" spans="1:17">
      <c r="A636" s="45" t="s">
        <v>17</v>
      </c>
      <c r="B636" s="52" t="s">
        <v>22</v>
      </c>
      <c r="C636">
        <v>6</v>
      </c>
      <c r="D636">
        <v>5.5</v>
      </c>
      <c r="E636" s="15">
        <f>C636/5.5</f>
        <v>1.0909090909090908</v>
      </c>
      <c r="F636" s="15" t="s">
        <v>350</v>
      </c>
      <c r="G636" s="24">
        <f>(5+11)/2</f>
        <v>8</v>
      </c>
      <c r="H636" s="4" t="s">
        <v>519</v>
      </c>
      <c r="I636" s="4" t="s">
        <v>520</v>
      </c>
      <c r="J636" t="s">
        <v>373</v>
      </c>
      <c r="K636" t="s">
        <v>372</v>
      </c>
      <c r="L636" s="23">
        <v>32.5</v>
      </c>
      <c r="M636" s="23">
        <v>8.9205555560000001</v>
      </c>
      <c r="N636" t="s">
        <v>365</v>
      </c>
      <c r="O636" t="s">
        <v>360</v>
      </c>
      <c r="P636" t="s">
        <v>366</v>
      </c>
      <c r="Q636" t="s">
        <v>368</v>
      </c>
    </row>
    <row r="637" spans="1:17">
      <c r="A637" s="45" t="s">
        <v>17</v>
      </c>
      <c r="B637" s="51" t="s">
        <v>60</v>
      </c>
      <c r="C637" s="3">
        <v>4</v>
      </c>
      <c r="D637" s="3">
        <v>17</v>
      </c>
      <c r="E637" s="15">
        <f>C637/D637</f>
        <v>0.23529411764705882</v>
      </c>
      <c r="F637">
        <v>3</v>
      </c>
      <c r="G637" s="18">
        <f>F637/C637</f>
        <v>0.75</v>
      </c>
      <c r="H637" t="s">
        <v>758</v>
      </c>
      <c r="I637" t="s">
        <v>344</v>
      </c>
      <c r="J637" t="s">
        <v>373</v>
      </c>
      <c r="K637" t="s">
        <v>372</v>
      </c>
      <c r="L637" s="23">
        <v>32.5</v>
      </c>
      <c r="M637" s="23">
        <v>8.9205555560000001</v>
      </c>
      <c r="N637" t="s">
        <v>365</v>
      </c>
      <c r="O637" t="s">
        <v>360</v>
      </c>
      <c r="P637" t="s">
        <v>366</v>
      </c>
      <c r="Q637" t="s">
        <v>368</v>
      </c>
    </row>
    <row r="638" spans="1:17">
      <c r="A638" s="49" t="s">
        <v>17</v>
      </c>
      <c r="B638" s="58" t="s">
        <v>60</v>
      </c>
      <c r="C638" s="12">
        <v>17</v>
      </c>
      <c r="D638" s="12">
        <v>32</v>
      </c>
      <c r="E638" s="13">
        <f>C638/32</f>
        <v>0.53125</v>
      </c>
      <c r="F638" s="12">
        <v>1.5</v>
      </c>
      <c r="G638" s="21">
        <v>0.1</v>
      </c>
      <c r="H638" s="12" t="s">
        <v>511</v>
      </c>
      <c r="I638" s="12" t="s">
        <v>531</v>
      </c>
      <c r="J638" s="12" t="s">
        <v>373</v>
      </c>
      <c r="K638" s="12" t="s">
        <v>372</v>
      </c>
      <c r="L638" s="31">
        <v>32.5</v>
      </c>
      <c r="M638" s="31">
        <v>8.9205555560000001</v>
      </c>
      <c r="N638" s="12" t="s">
        <v>365</v>
      </c>
      <c r="O638" s="12" t="s">
        <v>360</v>
      </c>
      <c r="P638" s="12" t="s">
        <v>366</v>
      </c>
      <c r="Q638" s="12" t="s">
        <v>368</v>
      </c>
    </row>
    <row r="639" spans="1:17">
      <c r="A639" s="45" t="s">
        <v>17</v>
      </c>
      <c r="B639" s="52" t="s">
        <v>251</v>
      </c>
      <c r="C639"/>
      <c r="D639"/>
      <c r="J639" t="s">
        <v>373</v>
      </c>
      <c r="K639" t="s">
        <v>372</v>
      </c>
      <c r="L639" s="23">
        <v>32.5</v>
      </c>
      <c r="M639" s="23">
        <v>8.9205555560000001</v>
      </c>
      <c r="N639" t="s">
        <v>365</v>
      </c>
      <c r="O639" t="s">
        <v>360</v>
      </c>
      <c r="P639" t="s">
        <v>366</v>
      </c>
      <c r="Q639" t="s">
        <v>368</v>
      </c>
    </row>
    <row r="640" spans="1:17">
      <c r="A640" s="45" t="s">
        <v>17</v>
      </c>
      <c r="B640" s="52" t="s">
        <v>252</v>
      </c>
      <c r="C640"/>
      <c r="D640"/>
      <c r="J640" t="s">
        <v>373</v>
      </c>
      <c r="K640" t="s">
        <v>372</v>
      </c>
      <c r="L640" s="23">
        <v>32.5</v>
      </c>
      <c r="M640" s="23">
        <v>8.9205555560000001</v>
      </c>
      <c r="N640" t="s">
        <v>365</v>
      </c>
      <c r="O640" t="s">
        <v>360</v>
      </c>
      <c r="P640" t="s">
        <v>366</v>
      </c>
      <c r="Q640" t="s">
        <v>368</v>
      </c>
    </row>
    <row r="641" spans="1:17">
      <c r="A641" s="45" t="s">
        <v>17</v>
      </c>
      <c r="B641" s="52" t="s">
        <v>253</v>
      </c>
      <c r="C641"/>
      <c r="D641"/>
      <c r="J641" t="s">
        <v>373</v>
      </c>
      <c r="K641" t="s">
        <v>372</v>
      </c>
      <c r="L641" s="23">
        <v>32.5</v>
      </c>
      <c r="M641" s="23">
        <v>8.9205555560000001</v>
      </c>
      <c r="N641" t="s">
        <v>365</v>
      </c>
      <c r="O641" t="s">
        <v>360</v>
      </c>
      <c r="P641" t="s">
        <v>366</v>
      </c>
      <c r="Q641" t="s">
        <v>368</v>
      </c>
    </row>
    <row r="642" spans="1:17">
      <c r="A642" s="45" t="s">
        <v>17</v>
      </c>
      <c r="B642" s="53" t="s">
        <v>9</v>
      </c>
      <c r="C642" s="3">
        <v>11</v>
      </c>
      <c r="D642" s="3">
        <v>18</v>
      </c>
      <c r="E642" s="15">
        <f>C642/D642</f>
        <v>0.61111111111111116</v>
      </c>
      <c r="F642" t="s">
        <v>350</v>
      </c>
      <c r="G642" s="18" t="s">
        <v>350</v>
      </c>
      <c r="H642" s="6" t="s">
        <v>530</v>
      </c>
      <c r="I642" t="s">
        <v>529</v>
      </c>
      <c r="J642" t="s">
        <v>373</v>
      </c>
      <c r="K642" t="s">
        <v>372</v>
      </c>
      <c r="L642" s="23">
        <v>32.5</v>
      </c>
      <c r="M642" s="23">
        <v>8.9205555560000001</v>
      </c>
      <c r="N642" t="s">
        <v>365</v>
      </c>
      <c r="O642" t="s">
        <v>360</v>
      </c>
      <c r="P642" t="s">
        <v>366</v>
      </c>
      <c r="Q642" t="s">
        <v>368</v>
      </c>
    </row>
    <row r="643" spans="1:17">
      <c r="A643" s="45" t="s">
        <v>17</v>
      </c>
      <c r="B643" s="52" t="s">
        <v>9</v>
      </c>
      <c r="C643" s="3">
        <v>3</v>
      </c>
      <c r="D643" s="3">
        <v>15</v>
      </c>
      <c r="E643" s="13">
        <f>(C643/15)*5</f>
        <v>1</v>
      </c>
      <c r="F643" s="15" t="s">
        <v>350</v>
      </c>
      <c r="G643" s="18">
        <v>1.5</v>
      </c>
      <c r="H643" s="4" t="s">
        <v>10</v>
      </c>
      <c r="I643" s="4" t="s">
        <v>11</v>
      </c>
      <c r="J643" t="s">
        <v>373</v>
      </c>
      <c r="K643" t="s">
        <v>372</v>
      </c>
      <c r="L643" s="23">
        <v>32.5</v>
      </c>
      <c r="M643" s="23">
        <v>8.9205555560000001</v>
      </c>
      <c r="N643" t="s">
        <v>365</v>
      </c>
      <c r="O643" t="s">
        <v>360</v>
      </c>
      <c r="P643" t="s">
        <v>366</v>
      </c>
      <c r="Q643" t="s">
        <v>368</v>
      </c>
    </row>
    <row r="644" spans="1:17">
      <c r="A644" s="45" t="s">
        <v>17</v>
      </c>
      <c r="B644" s="51" t="s">
        <v>9</v>
      </c>
      <c r="C644">
        <v>14</v>
      </c>
      <c r="D644" s="3">
        <v>42</v>
      </c>
      <c r="E644" s="15">
        <f>C644/42</f>
        <v>0.33333333333333331</v>
      </c>
      <c r="F644">
        <v>8</v>
      </c>
      <c r="G644" s="18">
        <f>F644/C644</f>
        <v>0.5714285714285714</v>
      </c>
      <c r="H644" t="s">
        <v>341</v>
      </c>
      <c r="I644" t="s">
        <v>342</v>
      </c>
      <c r="J644" t="s">
        <v>373</v>
      </c>
      <c r="K644" t="s">
        <v>372</v>
      </c>
      <c r="L644" s="23">
        <v>32.5</v>
      </c>
      <c r="M644" s="23">
        <v>8.9205555560000001</v>
      </c>
      <c r="N644" t="s">
        <v>365</v>
      </c>
      <c r="O644" t="s">
        <v>360</v>
      </c>
      <c r="P644" t="s">
        <v>366</v>
      </c>
      <c r="Q644" t="s">
        <v>368</v>
      </c>
    </row>
    <row r="645" spans="1:17">
      <c r="A645" s="45" t="s">
        <v>17</v>
      </c>
      <c r="B645" s="52" t="s">
        <v>190</v>
      </c>
      <c r="C645">
        <v>32</v>
      </c>
      <c r="D645" s="4">
        <v>40</v>
      </c>
      <c r="E645" s="15">
        <f>C645/40</f>
        <v>0.8</v>
      </c>
      <c r="F645">
        <v>54</v>
      </c>
      <c r="G645" s="18">
        <f>F645/C645</f>
        <v>1.6875</v>
      </c>
      <c r="H645" s="6" t="s">
        <v>356</v>
      </c>
      <c r="I645" t="s">
        <v>357</v>
      </c>
      <c r="J645" t="s">
        <v>373</v>
      </c>
      <c r="K645" t="s">
        <v>372</v>
      </c>
      <c r="L645" s="23">
        <v>32.5</v>
      </c>
      <c r="M645" s="23">
        <v>8.9205555560000001</v>
      </c>
      <c r="N645" t="s">
        <v>365</v>
      </c>
      <c r="O645" t="s">
        <v>360</v>
      </c>
      <c r="P645" t="s">
        <v>366</v>
      </c>
      <c r="Q645" t="s">
        <v>368</v>
      </c>
    </row>
    <row r="646" spans="1:17">
      <c r="A646" s="45" t="s">
        <v>17</v>
      </c>
      <c r="B646" s="51" t="s">
        <v>335</v>
      </c>
      <c r="C646" s="3">
        <v>1</v>
      </c>
      <c r="D646" s="3">
        <v>24.2</v>
      </c>
      <c r="E646" s="15">
        <f>C646/24.2</f>
        <v>4.1322314049586778E-2</v>
      </c>
      <c r="F646" t="s">
        <v>350</v>
      </c>
      <c r="G646" s="18" t="s">
        <v>350</v>
      </c>
      <c r="H646" s="4" t="s">
        <v>333</v>
      </c>
      <c r="I646" s="4" t="s">
        <v>334</v>
      </c>
      <c r="J646" t="s">
        <v>373</v>
      </c>
      <c r="K646" t="s">
        <v>372</v>
      </c>
      <c r="L646" s="23">
        <v>32.5</v>
      </c>
      <c r="M646" s="23">
        <v>8.9205555560000001</v>
      </c>
      <c r="N646" t="s">
        <v>365</v>
      </c>
      <c r="O646" t="s">
        <v>360</v>
      </c>
      <c r="P646" t="s">
        <v>366</v>
      </c>
      <c r="Q646" t="s">
        <v>368</v>
      </c>
    </row>
    <row r="647" spans="1:17">
      <c r="A647" s="45" t="s">
        <v>17</v>
      </c>
      <c r="B647" s="53" t="s">
        <v>335</v>
      </c>
      <c r="J647" t="s">
        <v>373</v>
      </c>
      <c r="K647" t="s">
        <v>372</v>
      </c>
      <c r="L647" s="23">
        <v>32.5</v>
      </c>
      <c r="M647" s="23">
        <v>8.9205555560000001</v>
      </c>
      <c r="N647" t="s">
        <v>365</v>
      </c>
      <c r="O647" t="s">
        <v>360</v>
      </c>
      <c r="P647" t="s">
        <v>366</v>
      </c>
      <c r="Q647" t="s">
        <v>368</v>
      </c>
    </row>
    <row r="648" spans="1:17">
      <c r="A648" s="45" t="s">
        <v>17</v>
      </c>
      <c r="B648" s="52" t="s">
        <v>254</v>
      </c>
      <c r="C648"/>
      <c r="D648"/>
      <c r="J648" t="s">
        <v>373</v>
      </c>
      <c r="K648" t="s">
        <v>372</v>
      </c>
      <c r="L648" s="23">
        <v>32.5</v>
      </c>
      <c r="M648" s="23">
        <v>8.9205555560000001</v>
      </c>
      <c r="N648" t="s">
        <v>365</v>
      </c>
      <c r="O648" t="s">
        <v>360</v>
      </c>
      <c r="P648" t="s">
        <v>366</v>
      </c>
      <c r="Q648" t="s">
        <v>368</v>
      </c>
    </row>
    <row r="649" spans="1:17">
      <c r="A649" s="45" t="s">
        <v>17</v>
      </c>
      <c r="B649" s="52" t="s">
        <v>63</v>
      </c>
      <c r="C649">
        <v>9</v>
      </c>
      <c r="D649" s="3">
        <v>43</v>
      </c>
      <c r="E649" s="15">
        <f>C649/43</f>
        <v>0.20930232558139536</v>
      </c>
      <c r="F649" t="s">
        <v>350</v>
      </c>
      <c r="G649" s="18" t="s">
        <v>350</v>
      </c>
      <c r="H649" s="4" t="s">
        <v>466</v>
      </c>
      <c r="I649" s="4" t="s">
        <v>515</v>
      </c>
      <c r="J649" t="s">
        <v>373</v>
      </c>
      <c r="K649" t="s">
        <v>372</v>
      </c>
      <c r="L649" s="23">
        <v>32.5</v>
      </c>
      <c r="M649" s="23">
        <v>8.9205555560000001</v>
      </c>
      <c r="N649" t="s">
        <v>365</v>
      </c>
      <c r="O649" t="s">
        <v>360</v>
      </c>
      <c r="P649" t="s">
        <v>366</v>
      </c>
      <c r="Q649" t="s">
        <v>368</v>
      </c>
    </row>
    <row r="650" spans="1:17">
      <c r="A650" s="45" t="s">
        <v>17</v>
      </c>
      <c r="B650" s="52" t="s">
        <v>241</v>
      </c>
      <c r="C650">
        <v>3</v>
      </c>
      <c r="D650">
        <v>254</v>
      </c>
      <c r="E650" s="15">
        <f>C650/D650</f>
        <v>1.1811023622047244E-2</v>
      </c>
      <c r="F650" t="s">
        <v>350</v>
      </c>
      <c r="G650" s="18" t="s">
        <v>350</v>
      </c>
      <c r="H650" t="s">
        <v>730</v>
      </c>
      <c r="I650" t="s">
        <v>731</v>
      </c>
      <c r="J650" t="s">
        <v>373</v>
      </c>
      <c r="K650" t="s">
        <v>372</v>
      </c>
      <c r="L650" s="23">
        <v>32.5</v>
      </c>
      <c r="M650" s="23">
        <v>8.9205555560000001</v>
      </c>
      <c r="N650" t="s">
        <v>365</v>
      </c>
      <c r="O650" t="s">
        <v>360</v>
      </c>
      <c r="P650" t="s">
        <v>366</v>
      </c>
      <c r="Q650" t="s">
        <v>368</v>
      </c>
    </row>
    <row r="651" spans="1:17">
      <c r="A651" s="45" t="s">
        <v>17</v>
      </c>
      <c r="B651" s="52" t="s">
        <v>19</v>
      </c>
      <c r="C651">
        <v>1</v>
      </c>
      <c r="D651">
        <v>21</v>
      </c>
      <c r="E651" s="15">
        <f>C651/D651</f>
        <v>4.7619047619047616E-2</v>
      </c>
      <c r="F651" t="s">
        <v>350</v>
      </c>
      <c r="G651" s="18" t="s">
        <v>350</v>
      </c>
      <c r="H651" s="4" t="s">
        <v>727</v>
      </c>
      <c r="I651" s="4" t="s">
        <v>42</v>
      </c>
      <c r="J651" t="s">
        <v>373</v>
      </c>
      <c r="K651" t="s">
        <v>372</v>
      </c>
      <c r="L651" s="23">
        <v>32.5</v>
      </c>
      <c r="M651" s="23">
        <v>8.9205555560000001</v>
      </c>
      <c r="N651" t="s">
        <v>365</v>
      </c>
      <c r="O651" t="s">
        <v>360</v>
      </c>
      <c r="P651" t="s">
        <v>366</v>
      </c>
      <c r="Q651" t="s">
        <v>368</v>
      </c>
    </row>
    <row r="652" spans="1:17">
      <c r="A652" s="45" t="s">
        <v>17</v>
      </c>
      <c r="B652" s="51" t="s">
        <v>66</v>
      </c>
      <c r="C652">
        <v>2</v>
      </c>
      <c r="D652">
        <v>254</v>
      </c>
      <c r="E652" s="15">
        <f>C652/D652</f>
        <v>7.874015748031496E-3</v>
      </c>
      <c r="F652" t="s">
        <v>350</v>
      </c>
      <c r="G652" s="18" t="s">
        <v>350</v>
      </c>
      <c r="H652" t="s">
        <v>730</v>
      </c>
      <c r="I652" t="s">
        <v>731</v>
      </c>
      <c r="J652" t="s">
        <v>373</v>
      </c>
      <c r="K652" t="s">
        <v>372</v>
      </c>
      <c r="L652" s="23">
        <v>32.5</v>
      </c>
      <c r="M652" s="23">
        <v>8.9205555560000001</v>
      </c>
      <c r="N652" t="s">
        <v>365</v>
      </c>
      <c r="O652" t="s">
        <v>360</v>
      </c>
      <c r="P652" t="s">
        <v>366</v>
      </c>
      <c r="Q652" t="s">
        <v>368</v>
      </c>
    </row>
    <row r="653" spans="1:17">
      <c r="A653" s="45" t="s">
        <v>17</v>
      </c>
      <c r="B653" s="53" t="s">
        <v>192</v>
      </c>
      <c r="C653" s="3">
        <v>3</v>
      </c>
      <c r="D653" s="3">
        <v>22.2</v>
      </c>
      <c r="E653" s="15">
        <f>C653/D653</f>
        <v>0.13513513513513514</v>
      </c>
      <c r="F653" t="s">
        <v>350</v>
      </c>
      <c r="G653" s="18" t="s">
        <v>350</v>
      </c>
      <c r="H653" s="6" t="s">
        <v>530</v>
      </c>
      <c r="I653" t="s">
        <v>529</v>
      </c>
      <c r="J653" t="s">
        <v>373</v>
      </c>
      <c r="K653" t="s">
        <v>372</v>
      </c>
      <c r="L653" s="23">
        <v>32.5</v>
      </c>
      <c r="M653" s="23">
        <v>8.9205555560000001</v>
      </c>
      <c r="N653" t="s">
        <v>365</v>
      </c>
      <c r="O653" t="s">
        <v>360</v>
      </c>
      <c r="P653" t="s">
        <v>366</v>
      </c>
      <c r="Q653" t="s">
        <v>368</v>
      </c>
    </row>
    <row r="654" spans="1:17">
      <c r="A654" s="45" t="s">
        <v>17</v>
      </c>
      <c r="B654" s="52" t="s">
        <v>255</v>
      </c>
      <c r="C654">
        <v>60</v>
      </c>
      <c r="D654" s="4">
        <v>43.7</v>
      </c>
      <c r="E654" s="15">
        <f>C654/43.7</f>
        <v>1.3729977116704806</v>
      </c>
      <c r="F654">
        <v>460</v>
      </c>
      <c r="G654" s="18">
        <f>F654/C654</f>
        <v>7.666666666666667</v>
      </c>
      <c r="H654" s="4" t="s">
        <v>525</v>
      </c>
      <c r="I654" t="s">
        <v>524</v>
      </c>
      <c r="J654" t="s">
        <v>373</v>
      </c>
      <c r="K654" t="s">
        <v>372</v>
      </c>
      <c r="L654" s="23">
        <v>32.5</v>
      </c>
      <c r="M654" s="23">
        <v>8.9205555560000001</v>
      </c>
      <c r="N654" t="s">
        <v>365</v>
      </c>
      <c r="O654" t="s">
        <v>360</v>
      </c>
      <c r="P654" t="s">
        <v>366</v>
      </c>
      <c r="Q654" t="s">
        <v>368</v>
      </c>
    </row>
    <row r="655" spans="1:17">
      <c r="A655" s="45" t="s">
        <v>17</v>
      </c>
      <c r="B655" s="52" t="s">
        <v>256</v>
      </c>
      <c r="C655">
        <v>2</v>
      </c>
      <c r="D655">
        <v>1.3</v>
      </c>
      <c r="E655" s="15">
        <f>C655/1.3</f>
        <v>1.5384615384615383</v>
      </c>
      <c r="F655" t="s">
        <v>350</v>
      </c>
      <c r="G655" s="21" t="s">
        <v>522</v>
      </c>
      <c r="H655" s="7" t="s">
        <v>519</v>
      </c>
      <c r="I655" s="4" t="s">
        <v>520</v>
      </c>
      <c r="J655" t="s">
        <v>373</v>
      </c>
      <c r="K655" t="s">
        <v>372</v>
      </c>
      <c r="L655" s="23">
        <v>32.5</v>
      </c>
      <c r="M655" s="23">
        <v>8.9205555560000001</v>
      </c>
      <c r="N655" t="s">
        <v>365</v>
      </c>
      <c r="O655" t="s">
        <v>360</v>
      </c>
      <c r="P655" t="s">
        <v>366</v>
      </c>
      <c r="Q655" t="s">
        <v>368</v>
      </c>
    </row>
    <row r="656" spans="1:17">
      <c r="A656" s="45" t="s">
        <v>17</v>
      </c>
      <c r="B656" s="52" t="s">
        <v>182</v>
      </c>
      <c r="C656" s="12" t="s">
        <v>350</v>
      </c>
      <c r="D656" s="12" t="s">
        <v>350</v>
      </c>
      <c r="E656" s="15">
        <v>0.65</v>
      </c>
      <c r="F656" s="12" t="s">
        <v>350</v>
      </c>
      <c r="G656" s="18">
        <v>4</v>
      </c>
      <c r="H656" s="12" t="s">
        <v>535</v>
      </c>
      <c r="I656" s="12" t="s">
        <v>2</v>
      </c>
      <c r="J656" t="s">
        <v>373</v>
      </c>
      <c r="K656" t="s">
        <v>372</v>
      </c>
      <c r="L656" s="23">
        <v>32.5</v>
      </c>
      <c r="M656" s="23">
        <v>8.9205555560000001</v>
      </c>
      <c r="N656" t="s">
        <v>365</v>
      </c>
      <c r="O656" t="s">
        <v>360</v>
      </c>
      <c r="P656" t="s">
        <v>366</v>
      </c>
      <c r="Q656" t="s">
        <v>368</v>
      </c>
    </row>
    <row r="657" spans="1:17">
      <c r="A657" s="45" t="s">
        <v>17</v>
      </c>
      <c r="B657" s="52" t="s">
        <v>101</v>
      </c>
      <c r="C657">
        <v>213</v>
      </c>
      <c r="D657">
        <v>60</v>
      </c>
      <c r="E657" s="15">
        <f>C657/60</f>
        <v>3.55</v>
      </c>
      <c r="F657">
        <v>390</v>
      </c>
      <c r="G657" s="18">
        <f>F657/C657</f>
        <v>1.8309859154929577</v>
      </c>
      <c r="H657" t="s">
        <v>538</v>
      </c>
      <c r="I657" t="s">
        <v>462</v>
      </c>
      <c r="J657" t="s">
        <v>373</v>
      </c>
      <c r="K657" t="s">
        <v>372</v>
      </c>
      <c r="L657" s="23">
        <v>32.5</v>
      </c>
      <c r="M657" s="23">
        <v>8.9205555560000001</v>
      </c>
      <c r="N657" t="s">
        <v>365</v>
      </c>
      <c r="O657" t="s">
        <v>360</v>
      </c>
      <c r="P657" t="s">
        <v>366</v>
      </c>
      <c r="Q657" t="s">
        <v>368</v>
      </c>
    </row>
    <row r="658" spans="1:17">
      <c r="A658" s="45" t="s">
        <v>17</v>
      </c>
      <c r="B658" s="52" t="s">
        <v>101</v>
      </c>
      <c r="C658">
        <v>115</v>
      </c>
      <c r="D658" s="4">
        <v>116</v>
      </c>
      <c r="E658" s="15">
        <f>C658/D658</f>
        <v>0.99137931034482762</v>
      </c>
      <c r="F658" t="s">
        <v>350</v>
      </c>
      <c r="G658" s="18">
        <v>1.53</v>
      </c>
      <c r="H658" t="s">
        <v>725</v>
      </c>
      <c r="I658" t="s">
        <v>726</v>
      </c>
      <c r="J658" t="s">
        <v>373</v>
      </c>
      <c r="K658" t="s">
        <v>372</v>
      </c>
      <c r="L658" s="23">
        <v>32.5</v>
      </c>
      <c r="M658" s="23">
        <v>8.9205555560000001</v>
      </c>
      <c r="N658" t="s">
        <v>365</v>
      </c>
      <c r="O658" t="s">
        <v>360</v>
      </c>
      <c r="P658" t="s">
        <v>366</v>
      </c>
      <c r="Q658" t="s">
        <v>368</v>
      </c>
    </row>
    <row r="659" spans="1:17">
      <c r="A659" s="45" t="s">
        <v>17</v>
      </c>
      <c r="B659" s="52" t="s">
        <v>101</v>
      </c>
      <c r="C659">
        <v>6</v>
      </c>
      <c r="D659" s="4">
        <v>10</v>
      </c>
      <c r="E659" s="15">
        <f>C659/10</f>
        <v>0.6</v>
      </c>
      <c r="F659">
        <v>9</v>
      </c>
      <c r="G659" s="18">
        <f>F659/C659</f>
        <v>1.5</v>
      </c>
      <c r="H659" t="s">
        <v>544</v>
      </c>
      <c r="I659" t="s">
        <v>543</v>
      </c>
      <c r="J659" t="s">
        <v>373</v>
      </c>
      <c r="K659" t="s">
        <v>372</v>
      </c>
      <c r="L659" s="23">
        <v>32.5</v>
      </c>
      <c r="M659" s="23">
        <v>8.9205555560000001</v>
      </c>
      <c r="N659" t="s">
        <v>365</v>
      </c>
      <c r="O659" t="s">
        <v>360</v>
      </c>
      <c r="P659" t="s">
        <v>366</v>
      </c>
      <c r="Q659" t="s">
        <v>368</v>
      </c>
    </row>
    <row r="660" spans="1:17">
      <c r="A660" s="45" t="s">
        <v>17</v>
      </c>
      <c r="B660" s="53" t="s">
        <v>257</v>
      </c>
      <c r="C660" s="3">
        <v>1</v>
      </c>
      <c r="D660" s="3">
        <v>8</v>
      </c>
      <c r="E660" s="15">
        <f>C660/D660</f>
        <v>0.125</v>
      </c>
      <c r="F660" t="s">
        <v>350</v>
      </c>
      <c r="G660" s="18" t="s">
        <v>350</v>
      </c>
      <c r="H660" s="6" t="s">
        <v>530</v>
      </c>
      <c r="I660" t="s">
        <v>529</v>
      </c>
      <c r="J660" t="s">
        <v>373</v>
      </c>
      <c r="K660" t="s">
        <v>372</v>
      </c>
      <c r="L660" s="23">
        <v>32.5</v>
      </c>
      <c r="M660" s="23">
        <v>8.9205555560000001</v>
      </c>
      <c r="N660" t="s">
        <v>365</v>
      </c>
      <c r="O660" t="s">
        <v>360</v>
      </c>
      <c r="P660" t="s">
        <v>366</v>
      </c>
      <c r="Q660" t="s">
        <v>368</v>
      </c>
    </row>
    <row r="661" spans="1:17">
      <c r="A661" s="45" t="s">
        <v>17</v>
      </c>
      <c r="B661" s="52" t="s">
        <v>257</v>
      </c>
      <c r="C661"/>
      <c r="D661"/>
      <c r="J661" t="s">
        <v>373</v>
      </c>
      <c r="K661" t="s">
        <v>372</v>
      </c>
      <c r="L661" s="23">
        <v>32.5</v>
      </c>
      <c r="M661" s="23">
        <v>8.9205555560000001</v>
      </c>
      <c r="N661" t="s">
        <v>365</v>
      </c>
      <c r="O661" t="s">
        <v>360</v>
      </c>
      <c r="P661" t="s">
        <v>366</v>
      </c>
      <c r="Q661" t="s">
        <v>368</v>
      </c>
    </row>
    <row r="662" spans="1:17">
      <c r="A662" s="45" t="s">
        <v>17</v>
      </c>
      <c r="B662" s="51" t="s">
        <v>728</v>
      </c>
      <c r="C662" s="3">
        <v>38</v>
      </c>
      <c r="D662" s="3">
        <v>8.5500000000000007</v>
      </c>
      <c r="E662" s="15">
        <f>C662/D662</f>
        <v>4.4444444444444438</v>
      </c>
      <c r="F662">
        <v>59</v>
      </c>
      <c r="G662" s="18">
        <f>F662/31</f>
        <v>1.903225806451613</v>
      </c>
      <c r="H662" t="s">
        <v>761</v>
      </c>
      <c r="I662" t="s">
        <v>344</v>
      </c>
      <c r="J662" t="s">
        <v>373</v>
      </c>
      <c r="K662" t="s">
        <v>372</v>
      </c>
      <c r="L662" s="23">
        <v>32.5</v>
      </c>
      <c r="M662" s="23">
        <v>8.9205555560000001</v>
      </c>
      <c r="N662" t="s">
        <v>365</v>
      </c>
      <c r="O662" t="s">
        <v>360</v>
      </c>
      <c r="P662" t="s">
        <v>366</v>
      </c>
      <c r="Q662" t="s">
        <v>368</v>
      </c>
    </row>
    <row r="663" spans="1:17">
      <c r="A663" s="45" t="s">
        <v>17</v>
      </c>
      <c r="B663" s="52" t="s">
        <v>258</v>
      </c>
      <c r="C663"/>
      <c r="D663"/>
      <c r="J663" t="s">
        <v>373</v>
      </c>
      <c r="K663" t="s">
        <v>372</v>
      </c>
      <c r="L663" s="23">
        <v>32.5</v>
      </c>
      <c r="M663" s="23">
        <v>8.9205555560000001</v>
      </c>
      <c r="N663" t="s">
        <v>365</v>
      </c>
      <c r="O663" t="s">
        <v>360</v>
      </c>
      <c r="P663" t="s">
        <v>366</v>
      </c>
      <c r="Q663" t="s">
        <v>368</v>
      </c>
    </row>
    <row r="664" spans="1:17">
      <c r="A664" s="45" t="s">
        <v>17</v>
      </c>
      <c r="B664" s="52" t="s">
        <v>102</v>
      </c>
      <c r="C664"/>
      <c r="D664"/>
      <c r="J664" t="s">
        <v>373</v>
      </c>
      <c r="K664" t="s">
        <v>372</v>
      </c>
      <c r="L664" s="23">
        <v>32.5</v>
      </c>
      <c r="M664" s="23">
        <v>8.9205555560000001</v>
      </c>
      <c r="N664" t="s">
        <v>365</v>
      </c>
      <c r="O664" t="s">
        <v>360</v>
      </c>
      <c r="P664" t="s">
        <v>366</v>
      </c>
      <c r="Q664" t="s">
        <v>368</v>
      </c>
    </row>
    <row r="665" spans="1:17">
      <c r="A665" s="45" t="s">
        <v>17</v>
      </c>
      <c r="B665" s="52" t="s">
        <v>259</v>
      </c>
      <c r="C665">
        <v>3</v>
      </c>
      <c r="D665">
        <v>2</v>
      </c>
      <c r="E665" s="15">
        <f>C665/2</f>
        <v>1.5</v>
      </c>
      <c r="F665" t="s">
        <v>350</v>
      </c>
      <c r="G665" s="24">
        <v>10</v>
      </c>
      <c r="H665" s="4" t="s">
        <v>519</v>
      </c>
      <c r="I665" s="4" t="s">
        <v>520</v>
      </c>
      <c r="J665" t="s">
        <v>373</v>
      </c>
      <c r="K665" t="s">
        <v>372</v>
      </c>
      <c r="L665" s="23">
        <v>32.5</v>
      </c>
      <c r="M665" s="23">
        <v>8.9205555560000001</v>
      </c>
      <c r="N665" t="s">
        <v>365</v>
      </c>
      <c r="O665" t="s">
        <v>360</v>
      </c>
      <c r="P665" t="s">
        <v>366</v>
      </c>
      <c r="Q665" t="s">
        <v>368</v>
      </c>
    </row>
    <row r="666" spans="1:17">
      <c r="A666" s="45" t="s">
        <v>17</v>
      </c>
      <c r="B666" s="52" t="s">
        <v>183</v>
      </c>
      <c r="C666"/>
      <c r="D666"/>
      <c r="J666" t="s">
        <v>373</v>
      </c>
      <c r="K666" t="s">
        <v>372</v>
      </c>
      <c r="L666" s="23">
        <v>32.5</v>
      </c>
      <c r="M666" s="23">
        <v>8.9205555560000001</v>
      </c>
      <c r="N666" t="s">
        <v>365</v>
      </c>
      <c r="O666" t="s">
        <v>360</v>
      </c>
      <c r="P666" t="s">
        <v>366</v>
      </c>
      <c r="Q666" t="s">
        <v>368</v>
      </c>
    </row>
    <row r="667" spans="1:17">
      <c r="A667" s="102" t="s">
        <v>17</v>
      </c>
      <c r="B667" s="68" t="s">
        <v>260</v>
      </c>
      <c r="C667" s="73">
        <v>126</v>
      </c>
      <c r="D667" s="3">
        <v>30</v>
      </c>
      <c r="E667" s="15">
        <f>C667/D667</f>
        <v>4.2</v>
      </c>
      <c r="F667" t="s">
        <v>350</v>
      </c>
      <c r="G667" t="s">
        <v>350</v>
      </c>
      <c r="H667" t="s">
        <v>742</v>
      </c>
      <c r="I667" t="s">
        <v>743</v>
      </c>
      <c r="J667" t="s">
        <v>373</v>
      </c>
      <c r="K667" t="s">
        <v>372</v>
      </c>
      <c r="L667" s="23">
        <v>32.5</v>
      </c>
      <c r="M667" s="23">
        <v>8.9205555560000001</v>
      </c>
      <c r="N667" t="s">
        <v>365</v>
      </c>
      <c r="O667" t="s">
        <v>360</v>
      </c>
      <c r="P667" t="s">
        <v>366</v>
      </c>
      <c r="Q667" t="s">
        <v>368</v>
      </c>
    </row>
    <row r="668" spans="1:17">
      <c r="A668" s="45" t="s">
        <v>17</v>
      </c>
      <c r="B668" s="52" t="s">
        <v>260</v>
      </c>
      <c r="C668">
        <v>12</v>
      </c>
      <c r="D668">
        <v>4.5</v>
      </c>
      <c r="E668" s="15">
        <f>C668/4.5</f>
        <v>2.6666666666666665</v>
      </c>
      <c r="F668" t="s">
        <v>350</v>
      </c>
      <c r="G668" s="24">
        <v>1</v>
      </c>
      <c r="H668" s="4" t="s">
        <v>519</v>
      </c>
      <c r="I668" s="4" t="s">
        <v>520</v>
      </c>
      <c r="J668" t="s">
        <v>373</v>
      </c>
      <c r="K668" t="s">
        <v>372</v>
      </c>
      <c r="L668" s="23">
        <v>32.5</v>
      </c>
      <c r="M668" s="23">
        <v>8.9205555560000001</v>
      </c>
      <c r="N668" t="s">
        <v>365</v>
      </c>
      <c r="O668" t="s">
        <v>360</v>
      </c>
      <c r="P668" t="s">
        <v>366</v>
      </c>
      <c r="Q668" t="s">
        <v>368</v>
      </c>
    </row>
    <row r="669" spans="1:17">
      <c r="A669" s="45" t="s">
        <v>17</v>
      </c>
      <c r="B669" s="52" t="s">
        <v>261</v>
      </c>
      <c r="C669"/>
      <c r="D669"/>
      <c r="J669" t="s">
        <v>373</v>
      </c>
      <c r="K669" t="s">
        <v>372</v>
      </c>
      <c r="L669" s="23">
        <v>32.5</v>
      </c>
      <c r="M669" s="23">
        <v>8.9205555560000001</v>
      </c>
      <c r="N669" t="s">
        <v>365</v>
      </c>
      <c r="O669" t="s">
        <v>360</v>
      </c>
      <c r="P669" t="s">
        <v>366</v>
      </c>
      <c r="Q669" t="s">
        <v>368</v>
      </c>
    </row>
    <row r="670" spans="1:17">
      <c r="A670" s="45" t="s">
        <v>17</v>
      </c>
      <c r="B670" s="51" t="s">
        <v>262</v>
      </c>
      <c r="C670" s="3">
        <v>42</v>
      </c>
      <c r="D670" s="3">
        <v>23</v>
      </c>
      <c r="E670" s="15">
        <f>C670/D670</f>
        <v>1.826086956521739</v>
      </c>
      <c r="F670">
        <v>104</v>
      </c>
      <c r="G670" s="18">
        <f>F670/C670</f>
        <v>2.4761904761904763</v>
      </c>
      <c r="H670" t="s">
        <v>758</v>
      </c>
      <c r="I670" t="s">
        <v>344</v>
      </c>
      <c r="J670" t="s">
        <v>373</v>
      </c>
      <c r="K670" t="s">
        <v>372</v>
      </c>
      <c r="L670" s="23">
        <v>32.5</v>
      </c>
      <c r="M670" s="23">
        <v>8.9205555560000001</v>
      </c>
      <c r="N670" t="s">
        <v>365</v>
      </c>
      <c r="O670" t="s">
        <v>360</v>
      </c>
      <c r="P670" t="s">
        <v>366</v>
      </c>
      <c r="Q670" t="s">
        <v>368</v>
      </c>
    </row>
    <row r="671" spans="1:17">
      <c r="A671" s="45" t="s">
        <v>17</v>
      </c>
      <c r="B671" s="52" t="s">
        <v>262</v>
      </c>
      <c r="C671">
        <v>42</v>
      </c>
      <c r="D671" s="3">
        <v>23</v>
      </c>
      <c r="E671" s="15">
        <f>C671/23</f>
        <v>1.826086956521739</v>
      </c>
      <c r="F671">
        <v>104</v>
      </c>
      <c r="G671" s="18">
        <v>3.5</v>
      </c>
      <c r="H671" t="s">
        <v>758</v>
      </c>
      <c r="I671" t="s">
        <v>344</v>
      </c>
      <c r="J671" t="s">
        <v>373</v>
      </c>
      <c r="K671" t="s">
        <v>372</v>
      </c>
      <c r="L671" s="23">
        <v>32.5</v>
      </c>
      <c r="M671" s="23">
        <v>8.9205555560000001</v>
      </c>
      <c r="N671" t="s">
        <v>365</v>
      </c>
      <c r="O671" t="s">
        <v>360</v>
      </c>
      <c r="P671" t="s">
        <v>366</v>
      </c>
      <c r="Q671" t="s">
        <v>368</v>
      </c>
    </row>
    <row r="672" spans="1:17">
      <c r="A672" s="45" t="s">
        <v>17</v>
      </c>
      <c r="B672" s="52" t="s">
        <v>121</v>
      </c>
      <c r="C672"/>
      <c r="D672"/>
      <c r="J672" t="s">
        <v>373</v>
      </c>
      <c r="K672" t="s">
        <v>372</v>
      </c>
      <c r="L672" s="23">
        <v>32.5</v>
      </c>
      <c r="M672" s="23">
        <v>8.9205555560000001</v>
      </c>
      <c r="N672" t="s">
        <v>365</v>
      </c>
      <c r="O672" t="s">
        <v>360</v>
      </c>
      <c r="P672" t="s">
        <v>366</v>
      </c>
      <c r="Q672" t="s">
        <v>368</v>
      </c>
    </row>
    <row r="673" spans="1:17">
      <c r="A673" s="45" t="s">
        <v>17</v>
      </c>
      <c r="B673" s="52" t="s">
        <v>131</v>
      </c>
      <c r="C673">
        <v>1</v>
      </c>
      <c r="D673" s="3">
        <v>254</v>
      </c>
      <c r="E673" s="15">
        <f>C673/D673</f>
        <v>3.937007874015748E-3</v>
      </c>
      <c r="F673" t="s">
        <v>350</v>
      </c>
      <c r="G673" s="18" t="s">
        <v>350</v>
      </c>
      <c r="H673" s="7" t="s">
        <v>730</v>
      </c>
      <c r="I673" s="4" t="s">
        <v>731</v>
      </c>
      <c r="J673" t="s">
        <v>373</v>
      </c>
      <c r="K673" t="s">
        <v>372</v>
      </c>
      <c r="L673" s="23">
        <v>32.5</v>
      </c>
      <c r="M673" s="23">
        <v>8.9205555560000001</v>
      </c>
      <c r="N673" t="s">
        <v>365</v>
      </c>
      <c r="O673" t="s">
        <v>360</v>
      </c>
      <c r="P673" t="s">
        <v>366</v>
      </c>
      <c r="Q673" t="s">
        <v>368</v>
      </c>
    </row>
    <row r="674" spans="1:17">
      <c r="A674" s="45" t="s">
        <v>17</v>
      </c>
      <c r="B674" s="52" t="s">
        <v>131</v>
      </c>
      <c r="C674">
        <v>10</v>
      </c>
      <c r="D674" s="3">
        <v>15.9</v>
      </c>
      <c r="E674" s="15">
        <f>C674/15.9</f>
        <v>0.62893081761006286</v>
      </c>
      <c r="F674" t="s">
        <v>350</v>
      </c>
      <c r="G674" s="18" t="s">
        <v>350</v>
      </c>
      <c r="H674" s="7" t="s">
        <v>333</v>
      </c>
      <c r="I674" s="4" t="s">
        <v>334</v>
      </c>
      <c r="J674" t="s">
        <v>373</v>
      </c>
      <c r="K674" t="s">
        <v>372</v>
      </c>
      <c r="L674" s="23">
        <v>32.5</v>
      </c>
      <c r="M674" s="23">
        <v>8.9205555560000001</v>
      </c>
      <c r="N674" t="s">
        <v>365</v>
      </c>
      <c r="O674" t="s">
        <v>360</v>
      </c>
      <c r="P674" t="s">
        <v>366</v>
      </c>
      <c r="Q674" t="s">
        <v>368</v>
      </c>
    </row>
    <row r="675" spans="1:17">
      <c r="A675" s="45" t="s">
        <v>17</v>
      </c>
      <c r="B675" s="52" t="s">
        <v>263</v>
      </c>
      <c r="C675">
        <v>7</v>
      </c>
      <c r="D675">
        <v>5</v>
      </c>
      <c r="E675" s="15">
        <f>C675/5</f>
        <v>1.4</v>
      </c>
      <c r="F675" t="s">
        <v>350</v>
      </c>
      <c r="G675" s="18" t="s">
        <v>350</v>
      </c>
      <c r="H675" s="4" t="s">
        <v>519</v>
      </c>
      <c r="I675" s="4" t="s">
        <v>520</v>
      </c>
      <c r="J675" t="s">
        <v>373</v>
      </c>
      <c r="K675" t="s">
        <v>372</v>
      </c>
      <c r="L675" s="23">
        <v>32.5</v>
      </c>
      <c r="M675" s="23">
        <v>8.9205555560000001</v>
      </c>
      <c r="N675" t="s">
        <v>365</v>
      </c>
      <c r="O675" t="s">
        <v>360</v>
      </c>
      <c r="P675" t="s">
        <v>366</v>
      </c>
      <c r="Q675" t="s">
        <v>368</v>
      </c>
    </row>
    <row r="676" spans="1:17">
      <c r="A676" s="45" t="s">
        <v>17</v>
      </c>
      <c r="B676" s="52" t="s">
        <v>161</v>
      </c>
      <c r="C676"/>
      <c r="D676"/>
      <c r="J676" t="s">
        <v>373</v>
      </c>
      <c r="K676" t="s">
        <v>372</v>
      </c>
      <c r="L676" s="23">
        <v>32.5</v>
      </c>
      <c r="M676" s="23">
        <v>8.9205555560000001</v>
      </c>
      <c r="N676" t="s">
        <v>365</v>
      </c>
      <c r="O676" t="s">
        <v>360</v>
      </c>
      <c r="P676" t="s">
        <v>366</v>
      </c>
      <c r="Q676" t="s">
        <v>368</v>
      </c>
    </row>
    <row r="677" spans="1:17">
      <c r="A677" s="45" t="s">
        <v>17</v>
      </c>
      <c r="B677" s="52" t="s">
        <v>264</v>
      </c>
      <c r="C677">
        <v>77</v>
      </c>
      <c r="D677">
        <v>60</v>
      </c>
      <c r="E677" s="15">
        <f>C677/60</f>
        <v>1.2833333333333334</v>
      </c>
      <c r="F677">
        <v>389</v>
      </c>
      <c r="G677" s="18">
        <v>5.94</v>
      </c>
      <c r="H677" t="s">
        <v>538</v>
      </c>
      <c r="I677" t="s">
        <v>462</v>
      </c>
      <c r="J677" t="s">
        <v>373</v>
      </c>
      <c r="K677" t="s">
        <v>372</v>
      </c>
      <c r="L677" s="23">
        <v>32.5</v>
      </c>
      <c r="M677" s="23">
        <v>8.9205555560000001</v>
      </c>
      <c r="N677" t="s">
        <v>365</v>
      </c>
      <c r="O677" t="s">
        <v>360</v>
      </c>
      <c r="P677" t="s">
        <v>366</v>
      </c>
      <c r="Q677" t="s">
        <v>368</v>
      </c>
    </row>
    <row r="678" spans="1:17">
      <c r="A678" s="45" t="s">
        <v>17</v>
      </c>
      <c r="B678" s="52" t="s">
        <v>122</v>
      </c>
      <c r="C678"/>
      <c r="D678"/>
      <c r="J678" t="s">
        <v>373</v>
      </c>
      <c r="K678" t="s">
        <v>372</v>
      </c>
      <c r="L678" s="23">
        <v>32.5</v>
      </c>
      <c r="M678" s="23">
        <v>8.9205555560000001</v>
      </c>
      <c r="N678" t="s">
        <v>365</v>
      </c>
      <c r="O678" t="s">
        <v>360</v>
      </c>
      <c r="P678" t="s">
        <v>366</v>
      </c>
      <c r="Q678" t="s">
        <v>368</v>
      </c>
    </row>
    <row r="679" spans="1:17">
      <c r="A679" s="45" t="s">
        <v>17</v>
      </c>
      <c r="B679" s="52" t="s">
        <v>265</v>
      </c>
      <c r="C679"/>
      <c r="D679"/>
      <c r="J679" t="s">
        <v>373</v>
      </c>
      <c r="K679" t="s">
        <v>372</v>
      </c>
      <c r="L679" s="23">
        <v>32.5</v>
      </c>
      <c r="M679" s="23">
        <v>8.9205555560000001</v>
      </c>
      <c r="N679" t="s">
        <v>365</v>
      </c>
      <c r="O679" t="s">
        <v>360</v>
      </c>
      <c r="P679" t="s">
        <v>366</v>
      </c>
      <c r="Q679" t="s">
        <v>368</v>
      </c>
    </row>
    <row r="680" spans="1:17">
      <c r="A680" s="45" t="s">
        <v>17</v>
      </c>
      <c r="B680" s="52" t="s">
        <v>266</v>
      </c>
      <c r="C680"/>
      <c r="D680"/>
      <c r="J680" t="s">
        <v>373</v>
      </c>
      <c r="K680" t="s">
        <v>372</v>
      </c>
      <c r="L680" s="23">
        <v>32.5</v>
      </c>
      <c r="M680" s="23">
        <v>8.9205555560000001</v>
      </c>
      <c r="N680" t="s">
        <v>365</v>
      </c>
      <c r="O680" t="s">
        <v>360</v>
      </c>
      <c r="P680" t="s">
        <v>366</v>
      </c>
      <c r="Q680" t="s">
        <v>368</v>
      </c>
    </row>
    <row r="681" spans="1:17">
      <c r="A681" s="45" t="s">
        <v>17</v>
      </c>
      <c r="B681" s="52" t="s">
        <v>195</v>
      </c>
      <c r="C681"/>
      <c r="D681"/>
      <c r="J681" t="s">
        <v>373</v>
      </c>
      <c r="K681" t="s">
        <v>372</v>
      </c>
      <c r="L681" s="23">
        <v>32.5</v>
      </c>
      <c r="M681" s="23">
        <v>8.9205555560000001</v>
      </c>
      <c r="N681" t="s">
        <v>365</v>
      </c>
      <c r="O681" t="s">
        <v>360</v>
      </c>
      <c r="P681" t="s">
        <v>366</v>
      </c>
      <c r="Q681" t="s">
        <v>368</v>
      </c>
    </row>
    <row r="682" spans="1:17">
      <c r="A682" s="45" t="s">
        <v>17</v>
      </c>
      <c r="B682" s="52" t="s">
        <v>267</v>
      </c>
      <c r="C682"/>
      <c r="D682"/>
      <c r="J682" t="s">
        <v>373</v>
      </c>
      <c r="K682" t="s">
        <v>372</v>
      </c>
      <c r="L682" s="23">
        <v>32.5</v>
      </c>
      <c r="M682" s="23">
        <v>8.9205555560000001</v>
      </c>
      <c r="N682" t="s">
        <v>365</v>
      </c>
      <c r="O682" t="s">
        <v>360</v>
      </c>
      <c r="P682" t="s">
        <v>366</v>
      </c>
      <c r="Q682" t="s">
        <v>368</v>
      </c>
    </row>
    <row r="683" spans="1:17">
      <c r="A683" s="45" t="s">
        <v>17</v>
      </c>
      <c r="B683" s="52" t="s">
        <v>105</v>
      </c>
      <c r="C683" s="3">
        <v>13</v>
      </c>
      <c r="D683" s="3">
        <v>45</v>
      </c>
      <c r="E683" s="15">
        <f>C683/D683</f>
        <v>0.28888888888888886</v>
      </c>
      <c r="F683" t="s">
        <v>350</v>
      </c>
      <c r="G683" s="18" t="s">
        <v>350</v>
      </c>
      <c r="H683" s="6" t="s">
        <v>530</v>
      </c>
      <c r="I683" t="s">
        <v>529</v>
      </c>
      <c r="J683" t="s">
        <v>373</v>
      </c>
      <c r="K683" t="s">
        <v>372</v>
      </c>
      <c r="L683" s="23">
        <v>32.5</v>
      </c>
      <c r="M683" s="23">
        <v>8.9205555560000001</v>
      </c>
      <c r="N683" t="s">
        <v>365</v>
      </c>
      <c r="O683" t="s">
        <v>360</v>
      </c>
      <c r="P683" t="s">
        <v>366</v>
      </c>
      <c r="Q683" t="s">
        <v>368</v>
      </c>
    </row>
    <row r="684" spans="1:17">
      <c r="A684" s="45" t="s">
        <v>17</v>
      </c>
      <c r="B684" s="52" t="s">
        <v>105</v>
      </c>
      <c r="C684"/>
      <c r="D684"/>
      <c r="J684" t="s">
        <v>373</v>
      </c>
      <c r="K684" t="s">
        <v>372</v>
      </c>
      <c r="L684" s="23">
        <v>32.5</v>
      </c>
      <c r="M684" s="23">
        <v>8.9205555560000001</v>
      </c>
      <c r="N684" t="s">
        <v>365</v>
      </c>
      <c r="O684" t="s">
        <v>360</v>
      </c>
      <c r="P684" t="s">
        <v>366</v>
      </c>
      <c r="Q684" t="s">
        <v>368</v>
      </c>
    </row>
    <row r="685" spans="1:17">
      <c r="A685" s="45" t="s">
        <v>17</v>
      </c>
      <c r="B685" s="52" t="s">
        <v>268</v>
      </c>
      <c r="C685"/>
      <c r="D685"/>
      <c r="J685" t="s">
        <v>373</v>
      </c>
      <c r="K685" t="s">
        <v>372</v>
      </c>
      <c r="L685" s="23">
        <v>32.5</v>
      </c>
      <c r="M685" s="23">
        <v>8.9205555560000001</v>
      </c>
      <c r="N685" t="s">
        <v>365</v>
      </c>
      <c r="O685" t="s">
        <v>360</v>
      </c>
      <c r="P685" t="s">
        <v>366</v>
      </c>
      <c r="Q685" t="s">
        <v>368</v>
      </c>
    </row>
    <row r="686" spans="1:17">
      <c r="A686" s="45" t="s">
        <v>17</v>
      </c>
      <c r="B686" s="52" t="s">
        <v>269</v>
      </c>
      <c r="C686">
        <v>37</v>
      </c>
      <c r="D686">
        <v>43</v>
      </c>
      <c r="E686" s="15">
        <f>C686/43</f>
        <v>0.86046511627906974</v>
      </c>
      <c r="F686" s="15" t="s">
        <v>350</v>
      </c>
      <c r="G686" s="18">
        <f>1.5*2</f>
        <v>3</v>
      </c>
      <c r="H686" t="s">
        <v>345</v>
      </c>
      <c r="I686" t="s">
        <v>346</v>
      </c>
      <c r="J686" t="s">
        <v>373</v>
      </c>
      <c r="K686" t="s">
        <v>372</v>
      </c>
      <c r="L686" s="23">
        <v>32.5</v>
      </c>
      <c r="M686" s="23">
        <v>8.9205555560000001</v>
      </c>
      <c r="N686" t="s">
        <v>365</v>
      </c>
      <c r="O686" t="s">
        <v>360</v>
      </c>
      <c r="P686" t="s">
        <v>366</v>
      </c>
      <c r="Q686" t="s">
        <v>368</v>
      </c>
    </row>
    <row r="687" spans="1:17">
      <c r="A687" s="45" t="s">
        <v>17</v>
      </c>
      <c r="B687" s="52" t="s">
        <v>133</v>
      </c>
      <c r="C687"/>
      <c r="D687"/>
      <c r="J687" t="s">
        <v>373</v>
      </c>
      <c r="K687" t="s">
        <v>372</v>
      </c>
      <c r="L687" s="23">
        <v>32.5</v>
      </c>
      <c r="M687" s="23">
        <v>8.9205555560000001</v>
      </c>
      <c r="N687" t="s">
        <v>365</v>
      </c>
      <c r="O687" t="s">
        <v>360</v>
      </c>
      <c r="P687" t="s">
        <v>366</v>
      </c>
      <c r="Q687" t="s">
        <v>368</v>
      </c>
    </row>
    <row r="688" spans="1:17">
      <c r="A688" s="45" t="s">
        <v>17</v>
      </c>
      <c r="B688" s="52" t="s">
        <v>27</v>
      </c>
      <c r="C688"/>
      <c r="D688"/>
      <c r="J688" t="s">
        <v>373</v>
      </c>
      <c r="K688" t="s">
        <v>372</v>
      </c>
      <c r="L688" s="23">
        <v>32.5</v>
      </c>
      <c r="M688" s="23">
        <v>8.9205555560000001</v>
      </c>
      <c r="N688" t="s">
        <v>365</v>
      </c>
      <c r="O688" t="s">
        <v>360</v>
      </c>
      <c r="P688" t="s">
        <v>366</v>
      </c>
      <c r="Q688" t="s">
        <v>368</v>
      </c>
    </row>
    <row r="689" spans="1:17">
      <c r="A689" s="45" t="s">
        <v>17</v>
      </c>
      <c r="B689" s="52" t="s">
        <v>197</v>
      </c>
      <c r="C689">
        <v>120</v>
      </c>
      <c r="D689" s="3">
        <v>30</v>
      </c>
      <c r="E689" s="15">
        <f>C689/30</f>
        <v>4</v>
      </c>
      <c r="F689">
        <v>253</v>
      </c>
      <c r="G689" s="18">
        <v>2.78</v>
      </c>
      <c r="H689" t="s">
        <v>758</v>
      </c>
      <c r="I689" t="s">
        <v>344</v>
      </c>
      <c r="J689" t="s">
        <v>373</v>
      </c>
      <c r="K689" t="s">
        <v>372</v>
      </c>
      <c r="L689" s="23">
        <v>32.5</v>
      </c>
      <c r="M689" s="23">
        <v>8.9205555560000001</v>
      </c>
      <c r="N689" t="s">
        <v>365</v>
      </c>
      <c r="O689" t="s">
        <v>360</v>
      </c>
      <c r="P689" t="s">
        <v>366</v>
      </c>
      <c r="Q689" t="s">
        <v>368</v>
      </c>
    </row>
    <row r="690" spans="1:17">
      <c r="A690" s="45" t="s">
        <v>17</v>
      </c>
      <c r="B690" s="53" t="s">
        <v>13</v>
      </c>
      <c r="C690" s="3">
        <v>1</v>
      </c>
      <c r="D690" s="3">
        <v>13</v>
      </c>
      <c r="E690" s="15">
        <f>C690/D690</f>
        <v>7.6923076923076927E-2</v>
      </c>
      <c r="F690" t="s">
        <v>350</v>
      </c>
      <c r="G690" s="18" t="s">
        <v>350</v>
      </c>
      <c r="H690" s="6" t="s">
        <v>530</v>
      </c>
      <c r="I690" t="s">
        <v>529</v>
      </c>
      <c r="J690" t="s">
        <v>373</v>
      </c>
      <c r="K690" t="s">
        <v>372</v>
      </c>
      <c r="L690" s="23">
        <v>32.5</v>
      </c>
      <c r="M690" s="23">
        <v>8.9205555560000001</v>
      </c>
      <c r="N690" t="s">
        <v>365</v>
      </c>
      <c r="O690" t="s">
        <v>360</v>
      </c>
      <c r="P690" t="s">
        <v>366</v>
      </c>
      <c r="Q690" t="s">
        <v>368</v>
      </c>
    </row>
    <row r="691" spans="1:17">
      <c r="A691" s="45" t="s">
        <v>17</v>
      </c>
      <c r="B691" s="52" t="s">
        <v>13</v>
      </c>
      <c r="C691" s="3">
        <v>1</v>
      </c>
      <c r="D691" s="3">
        <v>15</v>
      </c>
      <c r="E691" s="13">
        <f>C691/15</f>
        <v>6.6666666666666666E-2</v>
      </c>
      <c r="F691" s="15" t="s">
        <v>350</v>
      </c>
      <c r="G691" s="18">
        <v>1</v>
      </c>
      <c r="H691" t="s">
        <v>10</v>
      </c>
      <c r="I691" t="s">
        <v>11</v>
      </c>
      <c r="J691" t="s">
        <v>373</v>
      </c>
      <c r="K691" t="s">
        <v>372</v>
      </c>
      <c r="L691" s="23">
        <v>32.5</v>
      </c>
      <c r="M691" s="23">
        <v>8.9205555560000001</v>
      </c>
      <c r="N691" t="s">
        <v>365</v>
      </c>
      <c r="O691" t="s">
        <v>360</v>
      </c>
      <c r="P691" t="s">
        <v>366</v>
      </c>
      <c r="Q691" t="s">
        <v>368</v>
      </c>
    </row>
    <row r="692" spans="1:17">
      <c r="A692" s="45" t="s">
        <v>17</v>
      </c>
      <c r="B692" s="52" t="s">
        <v>43</v>
      </c>
      <c r="C692" s="3">
        <v>6</v>
      </c>
      <c r="D692" s="3">
        <v>250</v>
      </c>
      <c r="E692" s="13">
        <f>C692/250</f>
        <v>2.4E-2</v>
      </c>
      <c r="F692" s="15" t="s">
        <v>350</v>
      </c>
      <c r="G692" s="18" t="s">
        <v>350</v>
      </c>
      <c r="H692" s="4" t="s">
        <v>457</v>
      </c>
      <c r="I692" s="4" t="s">
        <v>458</v>
      </c>
      <c r="J692" t="s">
        <v>373</v>
      </c>
      <c r="K692" t="s">
        <v>372</v>
      </c>
      <c r="L692" s="23">
        <v>32.5</v>
      </c>
      <c r="M692" s="23">
        <v>8.9205555560000001</v>
      </c>
      <c r="N692" t="s">
        <v>365</v>
      </c>
      <c r="O692" t="s">
        <v>360</v>
      </c>
      <c r="P692" t="s">
        <v>366</v>
      </c>
      <c r="Q692" t="s">
        <v>368</v>
      </c>
    </row>
    <row r="693" spans="1:17">
      <c r="A693" s="45" t="s">
        <v>17</v>
      </c>
      <c r="B693" s="52" t="s">
        <v>43</v>
      </c>
      <c r="C693" s="3">
        <v>3</v>
      </c>
      <c r="D693" s="12">
        <v>85.3</v>
      </c>
      <c r="E693" s="15">
        <f>C693/85.3</f>
        <v>3.5169988276670575E-2</v>
      </c>
      <c r="F693" s="18" t="s">
        <v>350</v>
      </c>
      <c r="G693" s="18" t="s">
        <v>350</v>
      </c>
      <c r="H693" s="4" t="s">
        <v>44</v>
      </c>
      <c r="I693" s="4" t="s">
        <v>42</v>
      </c>
      <c r="J693" t="s">
        <v>373</v>
      </c>
      <c r="K693" t="s">
        <v>372</v>
      </c>
      <c r="L693" s="23">
        <v>32.5</v>
      </c>
      <c r="M693" s="23">
        <v>8.9205555560000001</v>
      </c>
      <c r="N693" t="s">
        <v>365</v>
      </c>
      <c r="O693" t="s">
        <v>360</v>
      </c>
      <c r="P693" t="s">
        <v>366</v>
      </c>
      <c r="Q693" t="s">
        <v>368</v>
      </c>
    </row>
    <row r="694" spans="1:17">
      <c r="A694" s="49" t="s">
        <v>17</v>
      </c>
      <c r="B694" s="58" t="s">
        <v>270</v>
      </c>
      <c r="C694" s="12">
        <v>7</v>
      </c>
      <c r="D694" s="12">
        <v>32</v>
      </c>
      <c r="E694" s="13">
        <f>C694/32</f>
        <v>0.21875</v>
      </c>
      <c r="F694" s="12">
        <v>26</v>
      </c>
      <c r="G694" s="21">
        <v>4.3</v>
      </c>
      <c r="H694" s="12" t="s">
        <v>511</v>
      </c>
      <c r="I694" s="12" t="s">
        <v>531</v>
      </c>
      <c r="J694" s="12" t="s">
        <v>373</v>
      </c>
      <c r="K694" s="12" t="s">
        <v>372</v>
      </c>
      <c r="L694" s="31">
        <v>32.5</v>
      </c>
      <c r="M694" s="31">
        <v>8.9205555560000001</v>
      </c>
      <c r="N694" s="12" t="s">
        <v>365</v>
      </c>
      <c r="O694" s="12" t="s">
        <v>360</v>
      </c>
      <c r="P694" s="12" t="s">
        <v>366</v>
      </c>
      <c r="Q694" s="12" t="s">
        <v>368</v>
      </c>
    </row>
    <row r="695" spans="1:17">
      <c r="A695" s="45" t="s">
        <v>17</v>
      </c>
      <c r="B695" s="52" t="s">
        <v>271</v>
      </c>
      <c r="C695"/>
      <c r="D695"/>
      <c r="J695" t="s">
        <v>373</v>
      </c>
      <c r="K695" t="s">
        <v>372</v>
      </c>
      <c r="L695" s="23">
        <v>32.5</v>
      </c>
      <c r="M695" s="23">
        <v>8.9205555560000001</v>
      </c>
      <c r="N695" t="s">
        <v>365</v>
      </c>
      <c r="O695" t="s">
        <v>360</v>
      </c>
      <c r="P695" t="s">
        <v>366</v>
      </c>
      <c r="Q695" t="s">
        <v>368</v>
      </c>
    </row>
    <row r="696" spans="1:17">
      <c r="A696" s="45" t="s">
        <v>17</v>
      </c>
      <c r="B696" s="52" t="s">
        <v>272</v>
      </c>
      <c r="C696">
        <v>1</v>
      </c>
      <c r="D696">
        <v>2.2000000000000002</v>
      </c>
      <c r="E696" s="15">
        <f>C696/2.2</f>
        <v>0.45454545454545453</v>
      </c>
      <c r="F696" t="s">
        <v>350</v>
      </c>
      <c r="G696" s="24">
        <v>15</v>
      </c>
      <c r="H696" s="4" t="s">
        <v>519</v>
      </c>
      <c r="I696" s="4" t="s">
        <v>520</v>
      </c>
      <c r="J696" t="s">
        <v>373</v>
      </c>
      <c r="K696" t="s">
        <v>372</v>
      </c>
      <c r="L696" s="23">
        <v>32.5</v>
      </c>
      <c r="M696" s="23">
        <v>8.9205555560000001</v>
      </c>
      <c r="N696" t="s">
        <v>365</v>
      </c>
      <c r="O696" t="s">
        <v>360</v>
      </c>
      <c r="P696" t="s">
        <v>366</v>
      </c>
      <c r="Q696" t="s">
        <v>368</v>
      </c>
    </row>
    <row r="697" spans="1:17">
      <c r="A697" s="45" t="s">
        <v>17</v>
      </c>
      <c r="B697" s="52" t="s">
        <v>242</v>
      </c>
      <c r="C697">
        <v>5</v>
      </c>
      <c r="D697">
        <v>254</v>
      </c>
      <c r="E697" s="15">
        <f>C697/D697</f>
        <v>1.968503937007874E-2</v>
      </c>
      <c r="F697" t="s">
        <v>350</v>
      </c>
      <c r="G697" s="18" t="s">
        <v>350</v>
      </c>
      <c r="H697" t="s">
        <v>730</v>
      </c>
      <c r="I697" t="s">
        <v>731</v>
      </c>
      <c r="J697" t="s">
        <v>373</v>
      </c>
      <c r="K697" t="s">
        <v>372</v>
      </c>
      <c r="L697" s="23">
        <v>32.5</v>
      </c>
      <c r="M697" s="23">
        <v>8.9205555560000001</v>
      </c>
      <c r="N697" t="s">
        <v>365</v>
      </c>
      <c r="O697" t="s">
        <v>360</v>
      </c>
      <c r="P697" t="s">
        <v>366</v>
      </c>
      <c r="Q697" t="s">
        <v>368</v>
      </c>
    </row>
    <row r="698" spans="1:17">
      <c r="A698" s="45" t="s">
        <v>17</v>
      </c>
      <c r="B698" s="52" t="s">
        <v>14</v>
      </c>
      <c r="C698" s="3">
        <v>2</v>
      </c>
      <c r="D698" s="3">
        <v>15</v>
      </c>
      <c r="E698" s="13">
        <f>C698/15</f>
        <v>0.13333333333333333</v>
      </c>
      <c r="F698" s="15" t="s">
        <v>350</v>
      </c>
      <c r="G698" s="18">
        <v>1</v>
      </c>
      <c r="H698" t="s">
        <v>10</v>
      </c>
      <c r="I698" s="4" t="s">
        <v>11</v>
      </c>
      <c r="J698" t="s">
        <v>373</v>
      </c>
      <c r="K698" t="s">
        <v>372</v>
      </c>
      <c r="L698" s="23">
        <v>32.5</v>
      </c>
      <c r="M698" s="23">
        <v>8.9205555560000001</v>
      </c>
      <c r="N698" t="s">
        <v>365</v>
      </c>
      <c r="O698" t="s">
        <v>360</v>
      </c>
      <c r="P698" t="s">
        <v>366</v>
      </c>
      <c r="Q698" t="s">
        <v>368</v>
      </c>
    </row>
    <row r="699" spans="1:17">
      <c r="A699" s="45" t="s">
        <v>17</v>
      </c>
      <c r="B699" s="52" t="s">
        <v>46</v>
      </c>
      <c r="C699">
        <v>2</v>
      </c>
      <c r="D699" s="28">
        <v>14.2</v>
      </c>
      <c r="E699" s="15">
        <f>C699/14.2</f>
        <v>0.14084507042253522</v>
      </c>
      <c r="F699" s="18" t="s">
        <v>350</v>
      </c>
      <c r="G699" s="18" t="s">
        <v>350</v>
      </c>
      <c r="H699" s="7" t="s">
        <v>513</v>
      </c>
      <c r="I699" s="4" t="s">
        <v>514</v>
      </c>
      <c r="J699" t="s">
        <v>373</v>
      </c>
      <c r="K699" t="s">
        <v>372</v>
      </c>
      <c r="L699" s="23">
        <v>32.5</v>
      </c>
      <c r="M699" s="23">
        <v>8.9205555560000001</v>
      </c>
      <c r="N699" t="s">
        <v>365</v>
      </c>
      <c r="O699" t="s">
        <v>360</v>
      </c>
      <c r="P699" t="s">
        <v>366</v>
      </c>
      <c r="Q699" t="s">
        <v>368</v>
      </c>
    </row>
    <row r="700" spans="1:17">
      <c r="A700" s="45" t="s">
        <v>17</v>
      </c>
      <c r="B700" s="52" t="s">
        <v>273</v>
      </c>
      <c r="C700">
        <v>22</v>
      </c>
      <c r="D700" s="3">
        <v>13.3</v>
      </c>
      <c r="E700" s="15">
        <f>C700/13.3</f>
        <v>1.6541353383458646</v>
      </c>
      <c r="F700" s="19" t="s">
        <v>350</v>
      </c>
      <c r="G700" s="18" t="s">
        <v>350</v>
      </c>
      <c r="H700" t="s">
        <v>465</v>
      </c>
      <c r="I700" t="s">
        <v>458</v>
      </c>
      <c r="J700" t="s">
        <v>373</v>
      </c>
      <c r="K700" t="s">
        <v>372</v>
      </c>
      <c r="L700" s="23">
        <v>32.5</v>
      </c>
      <c r="M700" s="23">
        <v>8.9205555560000001</v>
      </c>
      <c r="N700" t="s">
        <v>365</v>
      </c>
      <c r="O700" t="s">
        <v>360</v>
      </c>
      <c r="P700" t="s">
        <v>366</v>
      </c>
      <c r="Q700" t="s">
        <v>368</v>
      </c>
    </row>
    <row r="701" spans="1:17">
      <c r="A701" s="45" t="s">
        <v>17</v>
      </c>
      <c r="B701" s="52" t="s">
        <v>164</v>
      </c>
      <c r="C701"/>
      <c r="D701"/>
      <c r="J701" t="s">
        <v>373</v>
      </c>
      <c r="K701" t="s">
        <v>372</v>
      </c>
      <c r="L701" s="23">
        <v>32.5</v>
      </c>
      <c r="M701" s="23">
        <v>8.9205555560000001</v>
      </c>
      <c r="N701" t="s">
        <v>365</v>
      </c>
      <c r="O701" t="s">
        <v>360</v>
      </c>
      <c r="P701" t="s">
        <v>366</v>
      </c>
      <c r="Q701" t="s">
        <v>368</v>
      </c>
    </row>
    <row r="702" spans="1:17">
      <c r="A702" s="45" t="s">
        <v>17</v>
      </c>
      <c r="B702" s="52" t="s">
        <v>274</v>
      </c>
      <c r="C702"/>
      <c r="D702"/>
      <c r="J702" t="s">
        <v>373</v>
      </c>
      <c r="K702" t="s">
        <v>372</v>
      </c>
      <c r="L702" s="23">
        <v>32.5</v>
      </c>
      <c r="M702" s="23">
        <v>8.9205555560000001</v>
      </c>
      <c r="N702" t="s">
        <v>365</v>
      </c>
      <c r="O702" t="s">
        <v>360</v>
      </c>
      <c r="P702" t="s">
        <v>366</v>
      </c>
      <c r="Q702" t="s">
        <v>368</v>
      </c>
    </row>
    <row r="703" spans="1:17">
      <c r="A703" s="45" t="s">
        <v>17</v>
      </c>
      <c r="B703" s="53" t="s">
        <v>460</v>
      </c>
      <c r="C703" s="3">
        <v>3</v>
      </c>
      <c r="D703" s="3">
        <v>23</v>
      </c>
      <c r="E703" s="15">
        <f>C703/D703</f>
        <v>0.13043478260869565</v>
      </c>
      <c r="F703" t="s">
        <v>350</v>
      </c>
      <c r="G703" s="18" t="s">
        <v>350</v>
      </c>
      <c r="H703" s="6" t="s">
        <v>530</v>
      </c>
      <c r="I703" t="s">
        <v>529</v>
      </c>
      <c r="J703" t="s">
        <v>373</v>
      </c>
      <c r="K703" t="s">
        <v>372</v>
      </c>
      <c r="L703" s="23">
        <v>32.5</v>
      </c>
      <c r="M703" s="23">
        <v>8.9205555560000001</v>
      </c>
      <c r="N703" t="s">
        <v>365</v>
      </c>
      <c r="O703" t="s">
        <v>360</v>
      </c>
      <c r="P703" t="s">
        <v>366</v>
      </c>
      <c r="Q703" t="s">
        <v>368</v>
      </c>
    </row>
    <row r="704" spans="1:17">
      <c r="A704" s="45" t="s">
        <v>17</v>
      </c>
      <c r="B704" s="52" t="s">
        <v>275</v>
      </c>
      <c r="C704"/>
      <c r="D704"/>
      <c r="J704" t="s">
        <v>373</v>
      </c>
      <c r="K704" t="s">
        <v>372</v>
      </c>
      <c r="L704" s="23">
        <v>32.5</v>
      </c>
      <c r="M704" s="23">
        <v>8.9205555560000001</v>
      </c>
      <c r="N704" t="s">
        <v>365</v>
      </c>
      <c r="O704" t="s">
        <v>360</v>
      </c>
      <c r="P704" t="s">
        <v>366</v>
      </c>
      <c r="Q704" t="s">
        <v>368</v>
      </c>
    </row>
    <row r="705" spans="1:17">
      <c r="A705" s="45" t="s">
        <v>17</v>
      </c>
      <c r="B705" s="52" t="s">
        <v>276</v>
      </c>
      <c r="C705"/>
      <c r="D705"/>
      <c r="J705" t="s">
        <v>373</v>
      </c>
      <c r="K705" t="s">
        <v>372</v>
      </c>
      <c r="L705" s="23">
        <v>32.5</v>
      </c>
      <c r="M705" s="23">
        <v>8.9205555560000001</v>
      </c>
      <c r="N705" t="s">
        <v>365</v>
      </c>
      <c r="O705" t="s">
        <v>360</v>
      </c>
      <c r="P705" t="s">
        <v>366</v>
      </c>
      <c r="Q705" t="s">
        <v>368</v>
      </c>
    </row>
    <row r="706" spans="1:17">
      <c r="A706" s="45" t="s">
        <v>17</v>
      </c>
      <c r="B706" s="52" t="s">
        <v>277</v>
      </c>
      <c r="C706"/>
      <c r="D706"/>
      <c r="J706" t="s">
        <v>373</v>
      </c>
      <c r="K706" t="s">
        <v>372</v>
      </c>
      <c r="L706" s="23">
        <v>32.5</v>
      </c>
      <c r="M706" s="23">
        <v>8.9205555560000001</v>
      </c>
      <c r="N706" t="s">
        <v>365</v>
      </c>
      <c r="O706" t="s">
        <v>360</v>
      </c>
      <c r="P706" t="s">
        <v>366</v>
      </c>
      <c r="Q706" t="s">
        <v>368</v>
      </c>
    </row>
    <row r="707" spans="1:17">
      <c r="A707" s="45" t="s">
        <v>17</v>
      </c>
      <c r="B707" s="52" t="s">
        <v>225</v>
      </c>
      <c r="C707"/>
      <c r="D707"/>
      <c r="J707" t="s">
        <v>373</v>
      </c>
      <c r="K707" t="s">
        <v>372</v>
      </c>
      <c r="L707" s="23">
        <v>32.5</v>
      </c>
      <c r="M707" s="23">
        <v>8.9205555560000001</v>
      </c>
      <c r="N707" t="s">
        <v>365</v>
      </c>
      <c r="O707" t="s">
        <v>360</v>
      </c>
      <c r="P707" t="s">
        <v>366</v>
      </c>
      <c r="Q707" t="s">
        <v>368</v>
      </c>
    </row>
    <row r="708" spans="1:17">
      <c r="A708" s="45" t="s">
        <v>17</v>
      </c>
      <c r="B708" s="52" t="s">
        <v>166</v>
      </c>
      <c r="C708"/>
      <c r="D708"/>
      <c r="J708" t="s">
        <v>373</v>
      </c>
      <c r="K708" t="s">
        <v>372</v>
      </c>
      <c r="L708" s="23">
        <v>32.5</v>
      </c>
      <c r="M708" s="23">
        <v>8.9205555560000001</v>
      </c>
      <c r="N708" t="s">
        <v>365</v>
      </c>
      <c r="O708" t="s">
        <v>360</v>
      </c>
      <c r="P708" t="s">
        <v>366</v>
      </c>
      <c r="Q708" t="s">
        <v>368</v>
      </c>
    </row>
    <row r="709" spans="1:17">
      <c r="A709" s="45" t="s">
        <v>17</v>
      </c>
      <c r="B709" s="52" t="s">
        <v>278</v>
      </c>
      <c r="C709">
        <v>6</v>
      </c>
      <c r="D709">
        <v>1.2</v>
      </c>
      <c r="E709" s="15">
        <f>C709/1.2</f>
        <v>5</v>
      </c>
      <c r="F709" t="s">
        <v>350</v>
      </c>
      <c r="G709" s="24">
        <f>(2+5)/2</f>
        <v>3.5</v>
      </c>
      <c r="H709" s="4" t="s">
        <v>519</v>
      </c>
      <c r="I709" s="4" t="s">
        <v>520</v>
      </c>
      <c r="J709" t="s">
        <v>373</v>
      </c>
      <c r="K709" t="s">
        <v>372</v>
      </c>
      <c r="L709" s="23">
        <v>32.5</v>
      </c>
      <c r="M709" s="23">
        <v>8.9205555560000001</v>
      </c>
      <c r="N709" t="s">
        <v>365</v>
      </c>
      <c r="O709" t="s">
        <v>360</v>
      </c>
      <c r="P709" t="s">
        <v>366</v>
      </c>
      <c r="Q709" t="s">
        <v>368</v>
      </c>
    </row>
    <row r="710" spans="1:17">
      <c r="A710" s="45" t="s">
        <v>17</v>
      </c>
      <c r="B710" s="52" t="s">
        <v>279</v>
      </c>
      <c r="C710">
        <v>54</v>
      </c>
      <c r="D710">
        <v>60</v>
      </c>
      <c r="E710" s="15">
        <f>C710/60</f>
        <v>0.9</v>
      </c>
      <c r="F710">
        <v>94</v>
      </c>
      <c r="G710" s="18">
        <f>F710/C710</f>
        <v>1.7407407407407407</v>
      </c>
      <c r="H710" s="4" t="s">
        <v>538</v>
      </c>
      <c r="I710" s="4" t="s">
        <v>462</v>
      </c>
      <c r="J710" t="s">
        <v>373</v>
      </c>
      <c r="K710" t="s">
        <v>372</v>
      </c>
      <c r="L710" s="23">
        <v>32.5</v>
      </c>
      <c r="M710" s="23">
        <v>8.9205555560000001</v>
      </c>
      <c r="N710" t="s">
        <v>365</v>
      </c>
      <c r="O710" t="s">
        <v>360</v>
      </c>
      <c r="P710" t="s">
        <v>366</v>
      </c>
      <c r="Q710" t="s">
        <v>368</v>
      </c>
    </row>
    <row r="711" spans="1:17">
      <c r="A711" s="45" t="s">
        <v>17</v>
      </c>
      <c r="B711" s="53" t="s">
        <v>80</v>
      </c>
      <c r="C711" s="3">
        <v>2</v>
      </c>
      <c r="D711" s="3">
        <v>22.5</v>
      </c>
      <c r="E711" s="15">
        <f>C711/D711</f>
        <v>8.8888888888888892E-2</v>
      </c>
      <c r="F711" t="s">
        <v>350</v>
      </c>
      <c r="G711" s="18" t="s">
        <v>350</v>
      </c>
      <c r="H711" s="6" t="s">
        <v>530</v>
      </c>
      <c r="I711" t="s">
        <v>529</v>
      </c>
      <c r="J711" t="s">
        <v>373</v>
      </c>
      <c r="K711" t="s">
        <v>372</v>
      </c>
      <c r="L711" s="23">
        <v>32.5</v>
      </c>
      <c r="M711" s="23">
        <v>8.9205555560000001</v>
      </c>
      <c r="N711" t="s">
        <v>365</v>
      </c>
      <c r="O711" t="s">
        <v>360</v>
      </c>
      <c r="P711" t="s">
        <v>366</v>
      </c>
      <c r="Q711" t="s">
        <v>368</v>
      </c>
    </row>
    <row r="712" spans="1:17">
      <c r="A712" s="45" t="s">
        <v>17</v>
      </c>
      <c r="B712" s="52" t="s">
        <v>80</v>
      </c>
      <c r="C712">
        <v>1</v>
      </c>
      <c r="D712" s="3">
        <v>15</v>
      </c>
      <c r="E712" s="15">
        <f>C712/15</f>
        <v>6.6666666666666666E-2</v>
      </c>
      <c r="F712" s="15" t="s">
        <v>350</v>
      </c>
      <c r="G712" s="18">
        <v>1</v>
      </c>
      <c r="H712" t="s">
        <v>10</v>
      </c>
      <c r="I712" t="s">
        <v>11</v>
      </c>
      <c r="J712" t="s">
        <v>373</v>
      </c>
      <c r="K712" t="s">
        <v>372</v>
      </c>
      <c r="L712" s="23">
        <v>32.5</v>
      </c>
      <c r="M712" s="23">
        <v>8.9205555560000001</v>
      </c>
      <c r="N712" t="s">
        <v>365</v>
      </c>
      <c r="O712" t="s">
        <v>360</v>
      </c>
      <c r="P712" t="s">
        <v>366</v>
      </c>
      <c r="Q712" t="s">
        <v>368</v>
      </c>
    </row>
    <row r="713" spans="1:17">
      <c r="A713" s="45" t="s">
        <v>17</v>
      </c>
      <c r="B713" s="52" t="s">
        <v>80</v>
      </c>
      <c r="C713">
        <v>2</v>
      </c>
      <c r="D713">
        <v>48</v>
      </c>
      <c r="E713" s="15">
        <f>C713/48</f>
        <v>4.1666666666666664E-2</v>
      </c>
      <c r="F713" s="15" t="s">
        <v>350</v>
      </c>
      <c r="G713" s="21">
        <v>9</v>
      </c>
      <c r="H713" s="4" t="s">
        <v>354</v>
      </c>
      <c r="I713" s="4" t="s">
        <v>355</v>
      </c>
      <c r="J713" t="s">
        <v>373</v>
      </c>
      <c r="K713" t="s">
        <v>372</v>
      </c>
      <c r="L713" s="23">
        <v>32.5</v>
      </c>
      <c r="M713" s="23">
        <v>8.9205555560000001</v>
      </c>
      <c r="N713" t="s">
        <v>365</v>
      </c>
      <c r="O713" t="s">
        <v>360</v>
      </c>
      <c r="P713" t="s">
        <v>366</v>
      </c>
      <c r="Q713" t="s">
        <v>368</v>
      </c>
    </row>
    <row r="714" spans="1:17">
      <c r="A714" s="45" t="s">
        <v>17</v>
      </c>
      <c r="B714" s="52" t="s">
        <v>80</v>
      </c>
      <c r="C714">
        <v>1</v>
      </c>
      <c r="D714" s="12">
        <v>84</v>
      </c>
      <c r="E714" s="15">
        <f>C714/84</f>
        <v>1.1904761904761904E-2</v>
      </c>
      <c r="F714">
        <v>1</v>
      </c>
      <c r="G714" s="18">
        <f>F714/C714</f>
        <v>1</v>
      </c>
      <c r="H714" s="4" t="s">
        <v>509</v>
      </c>
      <c r="I714" s="4" t="s">
        <v>510</v>
      </c>
      <c r="J714" t="s">
        <v>373</v>
      </c>
      <c r="K714" t="s">
        <v>372</v>
      </c>
      <c r="L714" s="31">
        <v>32.5</v>
      </c>
      <c r="M714" s="31">
        <v>8.9205555560000001</v>
      </c>
      <c r="N714" s="12" t="s">
        <v>365</v>
      </c>
      <c r="O714" s="12" t="s">
        <v>360</v>
      </c>
      <c r="P714" s="12" t="s">
        <v>366</v>
      </c>
      <c r="Q714" s="12" t="s">
        <v>368</v>
      </c>
    </row>
    <row r="715" spans="1:17">
      <c r="A715" s="45" t="s">
        <v>17</v>
      </c>
      <c r="B715" s="52" t="s">
        <v>80</v>
      </c>
      <c r="C715">
        <v>33</v>
      </c>
      <c r="D715" s="3">
        <v>38.6</v>
      </c>
      <c r="E715" s="15">
        <f>C715/38.6</f>
        <v>0.85492227979274604</v>
      </c>
      <c r="F715">
        <v>161</v>
      </c>
      <c r="G715" s="18">
        <v>5</v>
      </c>
      <c r="H715" t="s">
        <v>468</v>
      </c>
      <c r="I715" t="s">
        <v>469</v>
      </c>
      <c r="J715" t="s">
        <v>373</v>
      </c>
      <c r="K715" t="s">
        <v>372</v>
      </c>
      <c r="L715" s="23">
        <v>32.5</v>
      </c>
      <c r="M715" s="23">
        <v>8.9205555560000001</v>
      </c>
      <c r="N715" t="s">
        <v>365</v>
      </c>
      <c r="O715" t="s">
        <v>360</v>
      </c>
      <c r="P715" t="s">
        <v>366</v>
      </c>
      <c r="Q715" t="s">
        <v>368</v>
      </c>
    </row>
    <row r="716" spans="1:17">
      <c r="A716" s="45" t="s">
        <v>17</v>
      </c>
      <c r="B716" s="52" t="s">
        <v>80</v>
      </c>
      <c r="C716">
        <v>7</v>
      </c>
      <c r="D716">
        <v>21</v>
      </c>
      <c r="E716" s="15">
        <f>C716/D716</f>
        <v>0.33333333333333331</v>
      </c>
      <c r="F716">
        <v>22</v>
      </c>
      <c r="G716" s="18">
        <f>F716/C716</f>
        <v>3.1428571428571428</v>
      </c>
      <c r="H716" s="4" t="s">
        <v>512</v>
      </c>
      <c r="I716" s="4" t="s">
        <v>337</v>
      </c>
      <c r="J716" t="s">
        <v>373</v>
      </c>
      <c r="K716" t="s">
        <v>372</v>
      </c>
      <c r="L716" s="23">
        <v>32.5</v>
      </c>
      <c r="M716" s="23">
        <v>8.9205555560000001</v>
      </c>
      <c r="N716" t="s">
        <v>365</v>
      </c>
      <c r="O716" t="s">
        <v>360</v>
      </c>
      <c r="P716" t="s">
        <v>366</v>
      </c>
      <c r="Q716" t="s">
        <v>368</v>
      </c>
    </row>
    <row r="717" spans="1:17">
      <c r="A717" s="45" t="s">
        <v>17</v>
      </c>
      <c r="B717" s="52" t="s">
        <v>244</v>
      </c>
      <c r="C717">
        <v>4</v>
      </c>
      <c r="D717">
        <v>254</v>
      </c>
      <c r="E717" s="15">
        <f>C717/D717</f>
        <v>1.5748031496062992E-2</v>
      </c>
      <c r="F717" t="s">
        <v>350</v>
      </c>
      <c r="G717" s="18" t="s">
        <v>350</v>
      </c>
      <c r="H717" t="s">
        <v>730</v>
      </c>
      <c r="I717" t="s">
        <v>731</v>
      </c>
      <c r="J717" t="s">
        <v>373</v>
      </c>
      <c r="K717" t="s">
        <v>372</v>
      </c>
      <c r="L717" s="23">
        <v>32.5</v>
      </c>
      <c r="M717" s="23">
        <v>8.9205555560000001</v>
      </c>
      <c r="N717" t="s">
        <v>365</v>
      </c>
      <c r="O717" t="s">
        <v>360</v>
      </c>
      <c r="P717" t="s">
        <v>366</v>
      </c>
      <c r="Q717" t="s">
        <v>368</v>
      </c>
    </row>
    <row r="718" spans="1:17">
      <c r="A718" s="45" t="s">
        <v>17</v>
      </c>
      <c r="B718" s="53" t="s">
        <v>81</v>
      </c>
      <c r="C718" s="3">
        <v>1</v>
      </c>
      <c r="D718" s="3">
        <v>20.8</v>
      </c>
      <c r="E718" s="15">
        <f>C718/D718</f>
        <v>4.8076923076923073E-2</v>
      </c>
      <c r="F718" t="s">
        <v>350</v>
      </c>
      <c r="G718" s="18" t="s">
        <v>350</v>
      </c>
      <c r="H718" s="6" t="s">
        <v>530</v>
      </c>
      <c r="I718" t="s">
        <v>529</v>
      </c>
      <c r="J718" t="s">
        <v>373</v>
      </c>
      <c r="K718" t="s">
        <v>372</v>
      </c>
      <c r="L718" s="23">
        <v>32.5</v>
      </c>
      <c r="M718" s="23">
        <v>8.9205555560000001</v>
      </c>
      <c r="N718" t="s">
        <v>365</v>
      </c>
      <c r="O718" t="s">
        <v>360</v>
      </c>
      <c r="P718" t="s">
        <v>366</v>
      </c>
      <c r="Q718" t="s">
        <v>368</v>
      </c>
    </row>
    <row r="719" spans="1:17">
      <c r="A719" s="45" t="s">
        <v>17</v>
      </c>
      <c r="B719" s="51" t="s">
        <v>81</v>
      </c>
      <c r="C719" s="3">
        <v>33</v>
      </c>
      <c r="D719" s="3">
        <v>139.69999999999999</v>
      </c>
      <c r="E719" s="15">
        <f>(C719/139.7)/10</f>
        <v>2.3622047244094491E-2</v>
      </c>
      <c r="F719" t="s">
        <v>350</v>
      </c>
      <c r="G719" s="18" t="s">
        <v>350</v>
      </c>
      <c r="H719" s="4" t="s">
        <v>333</v>
      </c>
      <c r="I719" s="4" t="s">
        <v>334</v>
      </c>
      <c r="J719" t="s">
        <v>373</v>
      </c>
      <c r="K719" t="s">
        <v>372</v>
      </c>
      <c r="L719" s="23">
        <v>32.5</v>
      </c>
      <c r="M719" s="23">
        <v>8.9205555560000001</v>
      </c>
      <c r="N719" t="s">
        <v>365</v>
      </c>
      <c r="O719" t="s">
        <v>360</v>
      </c>
      <c r="P719" t="s">
        <v>366</v>
      </c>
      <c r="Q719" t="s">
        <v>368</v>
      </c>
    </row>
    <row r="720" spans="1:17">
      <c r="A720" s="45" t="s">
        <v>17</v>
      </c>
      <c r="B720" s="52" t="s">
        <v>81</v>
      </c>
      <c r="C720"/>
      <c r="D720"/>
      <c r="J720" t="s">
        <v>373</v>
      </c>
      <c r="K720" t="s">
        <v>372</v>
      </c>
      <c r="L720" s="23">
        <v>32.5</v>
      </c>
      <c r="M720" s="23">
        <v>8.9205555560000001</v>
      </c>
      <c r="N720" t="s">
        <v>365</v>
      </c>
      <c r="O720" t="s">
        <v>360</v>
      </c>
      <c r="P720" t="s">
        <v>366</v>
      </c>
      <c r="Q720" t="s">
        <v>368</v>
      </c>
    </row>
    <row r="721" spans="1:17">
      <c r="A721" s="45" t="s">
        <v>17</v>
      </c>
      <c r="B721" s="52" t="s">
        <v>207</v>
      </c>
      <c r="C721"/>
      <c r="D721"/>
      <c r="J721" t="s">
        <v>373</v>
      </c>
      <c r="K721" t="s">
        <v>372</v>
      </c>
      <c r="L721" s="23">
        <v>32.5</v>
      </c>
      <c r="M721" s="23">
        <v>8.9205555560000001</v>
      </c>
      <c r="N721" t="s">
        <v>365</v>
      </c>
      <c r="O721" t="s">
        <v>360</v>
      </c>
      <c r="P721" t="s">
        <v>366</v>
      </c>
      <c r="Q721" t="s">
        <v>368</v>
      </c>
    </row>
    <row r="722" spans="1:17">
      <c r="A722" s="49" t="s">
        <v>17</v>
      </c>
      <c r="B722" s="52" t="s">
        <v>245</v>
      </c>
      <c r="C722" s="12">
        <v>4</v>
      </c>
      <c r="D722" s="12">
        <v>254</v>
      </c>
      <c r="E722" s="15">
        <f>C722/D722</f>
        <v>1.5748031496062992E-2</v>
      </c>
      <c r="F722" t="s">
        <v>350</v>
      </c>
      <c r="G722" s="18" t="s">
        <v>350</v>
      </c>
      <c r="H722" s="12" t="s">
        <v>730</v>
      </c>
      <c r="I722" s="12" t="s">
        <v>731</v>
      </c>
      <c r="J722" t="s">
        <v>373</v>
      </c>
      <c r="K722" t="s">
        <v>372</v>
      </c>
      <c r="L722" s="23">
        <v>32.5</v>
      </c>
      <c r="M722" s="23">
        <v>8.9205555560000001</v>
      </c>
      <c r="N722" t="s">
        <v>365</v>
      </c>
      <c r="O722" t="s">
        <v>360</v>
      </c>
      <c r="P722" t="s">
        <v>366</v>
      </c>
      <c r="Q722" t="s">
        <v>368</v>
      </c>
    </row>
    <row r="723" spans="1:17">
      <c r="A723" s="45" t="s">
        <v>17</v>
      </c>
      <c r="B723" s="52" t="s">
        <v>236</v>
      </c>
      <c r="C723"/>
      <c r="D723"/>
      <c r="J723" t="s">
        <v>373</v>
      </c>
      <c r="K723" t="s">
        <v>372</v>
      </c>
      <c r="L723" s="23">
        <v>32.5</v>
      </c>
      <c r="M723" s="23">
        <v>8.9205555560000001</v>
      </c>
      <c r="N723" t="s">
        <v>365</v>
      </c>
      <c r="O723" t="s">
        <v>360</v>
      </c>
      <c r="P723" t="s">
        <v>366</v>
      </c>
      <c r="Q723" t="s">
        <v>368</v>
      </c>
    </row>
    <row r="724" spans="1:17">
      <c r="A724" s="45" t="s">
        <v>17</v>
      </c>
      <c r="B724" s="52" t="s">
        <v>246</v>
      </c>
      <c r="C724">
        <v>1</v>
      </c>
      <c r="D724">
        <v>2</v>
      </c>
      <c r="E724" s="15">
        <f>C724/2</f>
        <v>0.5</v>
      </c>
      <c r="F724" t="s">
        <v>350</v>
      </c>
      <c r="G724" s="18" t="s">
        <v>350</v>
      </c>
      <c r="H724" s="7" t="s">
        <v>519</v>
      </c>
      <c r="I724" s="4" t="s">
        <v>520</v>
      </c>
      <c r="J724" t="s">
        <v>373</v>
      </c>
      <c r="K724" t="s">
        <v>372</v>
      </c>
      <c r="L724" s="23">
        <v>32.5</v>
      </c>
      <c r="M724" s="23">
        <v>8.9205555560000001</v>
      </c>
      <c r="N724" t="s">
        <v>365</v>
      </c>
      <c r="O724" t="s">
        <v>360</v>
      </c>
      <c r="P724" t="s">
        <v>366</v>
      </c>
      <c r="Q724" t="s">
        <v>368</v>
      </c>
    </row>
    <row r="725" spans="1:17">
      <c r="A725" s="49" t="s">
        <v>17</v>
      </c>
      <c r="B725" s="58" t="s">
        <v>139</v>
      </c>
      <c r="C725" s="12">
        <v>12</v>
      </c>
      <c r="D725" s="12">
        <v>32</v>
      </c>
      <c r="E725" s="13">
        <f>C725/32</f>
        <v>0.375</v>
      </c>
      <c r="F725" s="12">
        <v>4.4000000000000004</v>
      </c>
      <c r="G725" s="21">
        <v>0.4</v>
      </c>
      <c r="H725" s="12" t="s">
        <v>511</v>
      </c>
      <c r="I725" s="12" t="s">
        <v>531</v>
      </c>
      <c r="J725" s="12" t="s">
        <v>373</v>
      </c>
      <c r="K725" s="12" t="s">
        <v>372</v>
      </c>
      <c r="L725" s="31">
        <v>32.5</v>
      </c>
      <c r="M725" s="31">
        <v>8.9205555560000001</v>
      </c>
      <c r="N725" s="12" t="s">
        <v>365</v>
      </c>
      <c r="O725" s="12" t="s">
        <v>360</v>
      </c>
      <c r="P725" s="12" t="s">
        <v>366</v>
      </c>
      <c r="Q725" s="12" t="s">
        <v>368</v>
      </c>
    </row>
    <row r="726" spans="1:17">
      <c r="A726" s="45" t="s">
        <v>17</v>
      </c>
      <c r="B726" s="48" t="s">
        <v>173</v>
      </c>
      <c r="C726">
        <v>28</v>
      </c>
      <c r="D726" s="3">
        <v>12</v>
      </c>
      <c r="E726" s="15">
        <f>C726/12</f>
        <v>2.3333333333333335</v>
      </c>
      <c r="F726">
        <v>38</v>
      </c>
      <c r="G726" s="18">
        <v>1.7</v>
      </c>
      <c r="H726" t="s">
        <v>758</v>
      </c>
      <c r="I726" t="s">
        <v>344</v>
      </c>
      <c r="J726" t="s">
        <v>373</v>
      </c>
      <c r="K726" t="s">
        <v>372</v>
      </c>
      <c r="L726" s="23">
        <v>32.5</v>
      </c>
      <c r="M726" s="23">
        <v>8.9205555560000001</v>
      </c>
      <c r="N726" t="s">
        <v>365</v>
      </c>
      <c r="O726" t="s">
        <v>360</v>
      </c>
      <c r="P726" t="s">
        <v>366</v>
      </c>
      <c r="Q726" t="s">
        <v>368</v>
      </c>
    </row>
    <row r="727" spans="1:17">
      <c r="A727" s="45" t="s">
        <v>17</v>
      </c>
      <c r="B727" s="48" t="s">
        <v>140</v>
      </c>
      <c r="C727">
        <v>10</v>
      </c>
      <c r="D727" s="3">
        <v>19.899999999999999</v>
      </c>
      <c r="E727" s="15">
        <f>(C727/19.9)/2</f>
        <v>0.25125628140703521</v>
      </c>
      <c r="F727" t="s">
        <v>350</v>
      </c>
      <c r="G727" s="18" t="s">
        <v>350</v>
      </c>
      <c r="H727" s="4" t="s">
        <v>333</v>
      </c>
      <c r="I727" s="4" t="s">
        <v>334</v>
      </c>
      <c r="J727" t="s">
        <v>373</v>
      </c>
      <c r="K727" t="s">
        <v>372</v>
      </c>
      <c r="L727" s="23">
        <v>32.5</v>
      </c>
      <c r="M727" s="23">
        <v>8.9205555560000001</v>
      </c>
      <c r="N727" t="s">
        <v>365</v>
      </c>
      <c r="O727" t="s">
        <v>360</v>
      </c>
      <c r="P727" t="s">
        <v>366</v>
      </c>
      <c r="Q727" t="s">
        <v>368</v>
      </c>
    </row>
    <row r="728" spans="1:17">
      <c r="A728" s="49" t="s">
        <v>17</v>
      </c>
      <c r="B728" s="104" t="s">
        <v>140</v>
      </c>
      <c r="C728" s="12">
        <v>14</v>
      </c>
      <c r="D728" s="12">
        <v>32</v>
      </c>
      <c r="E728" s="13">
        <f>C728/32</f>
        <v>0.4375</v>
      </c>
      <c r="F728" s="12">
        <v>44</v>
      </c>
      <c r="G728" s="21">
        <v>3.7</v>
      </c>
      <c r="H728" s="12" t="s">
        <v>511</v>
      </c>
      <c r="I728" s="12" t="s">
        <v>531</v>
      </c>
      <c r="J728" s="12" t="s">
        <v>373</v>
      </c>
      <c r="K728" s="12" t="s">
        <v>372</v>
      </c>
      <c r="L728" s="31">
        <v>32.5</v>
      </c>
      <c r="M728" s="31">
        <v>8.9205555560000001</v>
      </c>
      <c r="N728" s="12" t="s">
        <v>365</v>
      </c>
      <c r="O728" s="12" t="s">
        <v>360</v>
      </c>
      <c r="P728" s="12" t="s">
        <v>366</v>
      </c>
      <c r="Q728" s="12" t="s">
        <v>368</v>
      </c>
    </row>
    <row r="729" spans="1:17">
      <c r="A729" s="45" t="s">
        <v>17</v>
      </c>
      <c r="B729" s="54" t="s">
        <v>141</v>
      </c>
      <c r="C729"/>
      <c r="D729"/>
      <c r="J729" t="s">
        <v>373</v>
      </c>
      <c r="K729" t="s">
        <v>372</v>
      </c>
      <c r="L729" s="23">
        <v>32.5</v>
      </c>
      <c r="M729" s="23">
        <v>8.9205555560000001</v>
      </c>
      <c r="N729" t="s">
        <v>365</v>
      </c>
      <c r="O729" t="s">
        <v>360</v>
      </c>
      <c r="P729" t="s">
        <v>366</v>
      </c>
      <c r="Q729" t="s">
        <v>368</v>
      </c>
    </row>
    <row r="730" spans="1:17">
      <c r="A730" s="45" t="s">
        <v>17</v>
      </c>
      <c r="B730" s="54" t="s">
        <v>174</v>
      </c>
      <c r="C730"/>
      <c r="D730"/>
      <c r="J730" t="s">
        <v>373</v>
      </c>
      <c r="K730" t="s">
        <v>372</v>
      </c>
      <c r="L730" s="23">
        <v>32.5</v>
      </c>
      <c r="M730" s="23">
        <v>8.9205555560000001</v>
      </c>
      <c r="N730" t="s">
        <v>365</v>
      </c>
      <c r="O730" t="s">
        <v>360</v>
      </c>
      <c r="P730" t="s">
        <v>366</v>
      </c>
      <c r="Q730" t="s">
        <v>368</v>
      </c>
    </row>
    <row r="731" spans="1:17">
      <c r="A731" s="45" t="s">
        <v>17</v>
      </c>
      <c r="B731" s="54" t="s">
        <v>142</v>
      </c>
      <c r="C731">
        <v>35</v>
      </c>
      <c r="D731">
        <v>47</v>
      </c>
      <c r="E731" s="15">
        <f>C731/D731</f>
        <v>0.74468085106382975</v>
      </c>
      <c r="F731" t="s">
        <v>350</v>
      </c>
      <c r="G731" t="s">
        <v>350</v>
      </c>
      <c r="H731" t="s">
        <v>745</v>
      </c>
      <c r="I731" t="s">
        <v>744</v>
      </c>
      <c r="J731" t="s">
        <v>373</v>
      </c>
      <c r="K731" t="s">
        <v>372</v>
      </c>
      <c r="L731" s="23">
        <v>32.5</v>
      </c>
      <c r="M731" s="23">
        <v>8.9205555560000001</v>
      </c>
      <c r="N731" t="s">
        <v>365</v>
      </c>
      <c r="O731" t="s">
        <v>360</v>
      </c>
      <c r="P731" t="s">
        <v>366</v>
      </c>
      <c r="Q731" t="s">
        <v>368</v>
      </c>
    </row>
    <row r="732" spans="1:17">
      <c r="A732" s="49" t="s">
        <v>17</v>
      </c>
      <c r="B732" s="106" t="s">
        <v>280</v>
      </c>
      <c r="C732" s="12">
        <v>11</v>
      </c>
      <c r="D732" s="12">
        <v>32</v>
      </c>
      <c r="E732" s="13">
        <f>C732/15</f>
        <v>0.73333333333333328</v>
      </c>
      <c r="F732" s="12">
        <v>79</v>
      </c>
      <c r="G732" s="21">
        <v>7.2</v>
      </c>
      <c r="H732" s="12" t="s">
        <v>511</v>
      </c>
      <c r="I732" s="12" t="s">
        <v>531</v>
      </c>
      <c r="J732" s="12" t="s">
        <v>373</v>
      </c>
      <c r="K732" s="12" t="s">
        <v>372</v>
      </c>
      <c r="L732" s="31">
        <v>32.5</v>
      </c>
      <c r="M732" s="31">
        <v>8.9205555560000001</v>
      </c>
      <c r="N732" s="12" t="s">
        <v>365</v>
      </c>
      <c r="O732" s="12" t="s">
        <v>360</v>
      </c>
      <c r="P732" s="12" t="s">
        <v>366</v>
      </c>
      <c r="Q732" s="12" t="s">
        <v>368</v>
      </c>
    </row>
    <row r="733" spans="1:17">
      <c r="A733" s="45" t="s">
        <v>17</v>
      </c>
      <c r="B733" s="54" t="s">
        <v>281</v>
      </c>
      <c r="C733"/>
      <c r="D733"/>
      <c r="J733" t="s">
        <v>373</v>
      </c>
      <c r="K733" t="s">
        <v>372</v>
      </c>
      <c r="L733" s="23">
        <v>32.5</v>
      </c>
      <c r="M733" s="23">
        <v>8.9205555560000001</v>
      </c>
      <c r="N733" t="s">
        <v>365</v>
      </c>
      <c r="O733" t="s">
        <v>360</v>
      </c>
      <c r="P733" t="s">
        <v>366</v>
      </c>
      <c r="Q733" t="s">
        <v>368</v>
      </c>
    </row>
    <row r="734" spans="1:17">
      <c r="A734" s="49" t="s">
        <v>17</v>
      </c>
      <c r="B734" s="106" t="s">
        <v>210</v>
      </c>
      <c r="C734" s="12">
        <v>12</v>
      </c>
      <c r="D734" s="12">
        <v>32</v>
      </c>
      <c r="E734" s="13">
        <f>C734/32</f>
        <v>0.375</v>
      </c>
      <c r="F734" s="13">
        <v>21</v>
      </c>
      <c r="G734" s="21">
        <v>2.1</v>
      </c>
      <c r="H734" s="12" t="s">
        <v>511</v>
      </c>
      <c r="I734" s="12" t="s">
        <v>531</v>
      </c>
      <c r="J734" s="12" t="s">
        <v>373</v>
      </c>
      <c r="K734" s="12" t="s">
        <v>372</v>
      </c>
      <c r="L734" s="31">
        <v>32.5</v>
      </c>
      <c r="M734" s="31">
        <v>8.9205555560000001</v>
      </c>
      <c r="N734" s="12" t="s">
        <v>365</v>
      </c>
      <c r="O734" s="12" t="s">
        <v>360</v>
      </c>
      <c r="P734" s="12" t="s">
        <v>366</v>
      </c>
      <c r="Q734" s="12" t="s">
        <v>368</v>
      </c>
    </row>
    <row r="735" spans="1:17">
      <c r="A735" s="45" t="s">
        <v>17</v>
      </c>
      <c r="B735" s="60" t="s">
        <v>144</v>
      </c>
      <c r="C735" s="3">
        <v>5</v>
      </c>
      <c r="D735" s="3">
        <v>10</v>
      </c>
      <c r="E735" s="15">
        <f>C735/D735</f>
        <v>0.5</v>
      </c>
      <c r="F735" t="s">
        <v>350</v>
      </c>
      <c r="G735" s="18" t="s">
        <v>350</v>
      </c>
      <c r="H735" s="6" t="s">
        <v>530</v>
      </c>
      <c r="I735" t="s">
        <v>529</v>
      </c>
      <c r="J735" t="s">
        <v>373</v>
      </c>
      <c r="K735" t="s">
        <v>372</v>
      </c>
      <c r="L735" s="23">
        <v>32.5</v>
      </c>
      <c r="M735" s="23">
        <v>8.9205555560000001</v>
      </c>
      <c r="N735" t="s">
        <v>365</v>
      </c>
      <c r="O735" t="s">
        <v>360</v>
      </c>
      <c r="P735" t="s">
        <v>366</v>
      </c>
      <c r="Q735" t="s">
        <v>368</v>
      </c>
    </row>
    <row r="736" spans="1:17">
      <c r="A736" s="45" t="s">
        <v>17</v>
      </c>
      <c r="B736" s="54" t="s">
        <v>144</v>
      </c>
      <c r="C736">
        <v>71</v>
      </c>
      <c r="D736">
        <v>102</v>
      </c>
      <c r="E736" s="15">
        <f>C736/102</f>
        <v>0.69607843137254899</v>
      </c>
      <c r="F736" s="15" t="s">
        <v>350</v>
      </c>
      <c r="G736" s="21">
        <v>13.69</v>
      </c>
      <c r="H736" t="s">
        <v>354</v>
      </c>
      <c r="I736" t="s">
        <v>355</v>
      </c>
      <c r="J736" t="s">
        <v>373</v>
      </c>
      <c r="K736" t="s">
        <v>372</v>
      </c>
      <c r="L736" s="23">
        <v>32.5</v>
      </c>
      <c r="M736" s="23">
        <v>8.9205555560000001</v>
      </c>
      <c r="N736" t="s">
        <v>365</v>
      </c>
      <c r="O736" t="s">
        <v>360</v>
      </c>
      <c r="P736" t="s">
        <v>366</v>
      </c>
      <c r="Q736" t="s">
        <v>368</v>
      </c>
    </row>
    <row r="737" spans="1:17">
      <c r="A737" s="45" t="s">
        <v>17</v>
      </c>
      <c r="B737" s="54" t="s">
        <v>144</v>
      </c>
      <c r="C737" s="3">
        <v>21</v>
      </c>
      <c r="D737" s="3">
        <v>5</v>
      </c>
      <c r="E737" s="15">
        <f>C737/5</f>
        <v>4.2</v>
      </c>
      <c r="F737" t="s">
        <v>350</v>
      </c>
      <c r="G737" s="24">
        <v>4.5</v>
      </c>
      <c r="H737" s="4" t="s">
        <v>519</v>
      </c>
      <c r="I737" s="4" t="s">
        <v>520</v>
      </c>
      <c r="J737" t="s">
        <v>373</v>
      </c>
      <c r="K737" t="s">
        <v>372</v>
      </c>
      <c r="L737" s="23">
        <v>32.5</v>
      </c>
      <c r="M737" s="23">
        <v>8.9205555560000001</v>
      </c>
      <c r="N737" t="s">
        <v>365</v>
      </c>
      <c r="O737" t="s">
        <v>360</v>
      </c>
      <c r="P737" t="s">
        <v>366</v>
      </c>
      <c r="Q737" t="s">
        <v>368</v>
      </c>
    </row>
    <row r="738" spans="1:17">
      <c r="A738" s="45" t="s">
        <v>17</v>
      </c>
      <c r="B738" s="54" t="s">
        <v>144</v>
      </c>
      <c r="C738" s="12">
        <v>6</v>
      </c>
      <c r="D738" s="12">
        <v>10</v>
      </c>
      <c r="E738" s="15">
        <f>C738/10</f>
        <v>0.6</v>
      </c>
      <c r="F738">
        <v>22</v>
      </c>
      <c r="G738" s="21">
        <f>F738/C738</f>
        <v>3.6666666666666665</v>
      </c>
      <c r="H738" s="4" t="s">
        <v>544</v>
      </c>
      <c r="I738" s="4" t="s">
        <v>543</v>
      </c>
      <c r="J738" t="s">
        <v>373</v>
      </c>
      <c r="K738" t="s">
        <v>372</v>
      </c>
      <c r="L738" s="23">
        <v>32.5</v>
      </c>
      <c r="M738" s="23">
        <v>8.9205555560000001</v>
      </c>
      <c r="N738" t="s">
        <v>365</v>
      </c>
      <c r="O738" t="s">
        <v>360</v>
      </c>
      <c r="P738" t="s">
        <v>366</v>
      </c>
      <c r="Q738" t="s">
        <v>368</v>
      </c>
    </row>
    <row r="739" spans="1:17">
      <c r="A739" s="45" t="s">
        <v>17</v>
      </c>
      <c r="B739" s="54" t="s">
        <v>282</v>
      </c>
      <c r="C739" s="3"/>
      <c r="D739" s="3"/>
      <c r="J739" t="s">
        <v>373</v>
      </c>
      <c r="K739" t="s">
        <v>372</v>
      </c>
      <c r="L739" s="23">
        <v>32.5</v>
      </c>
      <c r="M739" s="23">
        <v>8.9205555560000001</v>
      </c>
      <c r="N739" t="s">
        <v>365</v>
      </c>
      <c r="O739" t="s">
        <v>360</v>
      </c>
      <c r="P739" t="s">
        <v>366</v>
      </c>
      <c r="Q739" t="s">
        <v>368</v>
      </c>
    </row>
    <row r="740" spans="1:17">
      <c r="A740" s="45" t="s">
        <v>17</v>
      </c>
      <c r="B740" s="54" t="s">
        <v>459</v>
      </c>
      <c r="C740">
        <v>2</v>
      </c>
      <c r="D740" s="3">
        <v>250</v>
      </c>
      <c r="E740" s="15">
        <f>C740/250</f>
        <v>8.0000000000000002E-3</v>
      </c>
      <c r="F740" s="15" t="s">
        <v>350</v>
      </c>
      <c r="G740" s="18" t="s">
        <v>350</v>
      </c>
      <c r="H740" s="4" t="s">
        <v>457</v>
      </c>
      <c r="I740" s="4" t="s">
        <v>458</v>
      </c>
      <c r="J740" t="s">
        <v>373</v>
      </c>
      <c r="K740" t="s">
        <v>372</v>
      </c>
      <c r="L740" s="23">
        <v>32.5</v>
      </c>
      <c r="M740" s="23">
        <v>8.9205555560000001</v>
      </c>
      <c r="N740" t="s">
        <v>365</v>
      </c>
      <c r="O740" t="s">
        <v>360</v>
      </c>
      <c r="P740" t="s">
        <v>366</v>
      </c>
      <c r="Q740" t="s">
        <v>368</v>
      </c>
    </row>
    <row r="741" spans="1:17">
      <c r="A741" s="45" t="s">
        <v>17</v>
      </c>
      <c r="B741" s="54" t="s">
        <v>523</v>
      </c>
      <c r="C741">
        <v>4</v>
      </c>
      <c r="D741" s="3">
        <v>3</v>
      </c>
      <c r="E741" s="15">
        <f>C741/3</f>
        <v>1.3333333333333333</v>
      </c>
      <c r="F741" t="s">
        <v>350</v>
      </c>
      <c r="G741" s="24">
        <v>1</v>
      </c>
      <c r="H741" s="4" t="s">
        <v>519</v>
      </c>
      <c r="I741" s="4" t="s">
        <v>520</v>
      </c>
      <c r="J741" t="s">
        <v>373</v>
      </c>
      <c r="K741" t="s">
        <v>372</v>
      </c>
      <c r="L741" s="23">
        <v>32.5</v>
      </c>
      <c r="M741" s="23">
        <v>8.9205555560000001</v>
      </c>
      <c r="N741" t="s">
        <v>365</v>
      </c>
      <c r="O741" t="s">
        <v>360</v>
      </c>
      <c r="P741" t="s">
        <v>366</v>
      </c>
      <c r="Q741" t="s">
        <v>368</v>
      </c>
    </row>
    <row r="742" spans="1:17">
      <c r="A742" s="45" t="s">
        <v>17</v>
      </c>
      <c r="B742" s="54" t="s">
        <v>283</v>
      </c>
      <c r="C742">
        <v>4</v>
      </c>
      <c r="D742" s="3">
        <v>23</v>
      </c>
      <c r="E742" s="15">
        <f>C742/23</f>
        <v>0.17391304347826086</v>
      </c>
      <c r="F742">
        <v>5</v>
      </c>
      <c r="G742" s="18">
        <f>F742/C742</f>
        <v>1.25</v>
      </c>
      <c r="H742" t="s">
        <v>758</v>
      </c>
      <c r="I742" t="s">
        <v>344</v>
      </c>
      <c r="J742" t="s">
        <v>373</v>
      </c>
      <c r="K742" t="s">
        <v>372</v>
      </c>
      <c r="L742" s="23">
        <v>32.5</v>
      </c>
      <c r="M742" s="23">
        <v>8.9205555560000001</v>
      </c>
      <c r="N742" t="s">
        <v>365</v>
      </c>
      <c r="O742" t="s">
        <v>360</v>
      </c>
      <c r="P742" t="s">
        <v>366</v>
      </c>
      <c r="Q742" t="s">
        <v>368</v>
      </c>
    </row>
    <row r="743" spans="1:17">
      <c r="A743" s="45" t="s">
        <v>17</v>
      </c>
      <c r="B743" s="54" t="s">
        <v>284</v>
      </c>
      <c r="C743">
        <v>5</v>
      </c>
      <c r="D743" s="12">
        <v>10</v>
      </c>
      <c r="E743" s="15">
        <f>C743/10</f>
        <v>0.5</v>
      </c>
      <c r="F743">
        <v>5</v>
      </c>
      <c r="G743" s="18">
        <f>F743/C743</f>
        <v>1</v>
      </c>
      <c r="H743" s="4" t="s">
        <v>544</v>
      </c>
      <c r="I743" s="4" t="s">
        <v>543</v>
      </c>
      <c r="J743" t="s">
        <v>373</v>
      </c>
      <c r="K743" t="s">
        <v>372</v>
      </c>
      <c r="L743" s="23">
        <v>32.5</v>
      </c>
      <c r="M743" s="23">
        <v>8.9205555560000001</v>
      </c>
      <c r="N743" t="s">
        <v>365</v>
      </c>
      <c r="O743" t="s">
        <v>360</v>
      </c>
      <c r="P743" t="s">
        <v>366</v>
      </c>
      <c r="Q743" t="s">
        <v>368</v>
      </c>
    </row>
    <row r="744" spans="1:17">
      <c r="A744" s="45" t="s">
        <v>17</v>
      </c>
      <c r="B744" s="54" t="s">
        <v>92</v>
      </c>
      <c r="C744"/>
      <c r="D744"/>
      <c r="J744" t="s">
        <v>373</v>
      </c>
      <c r="K744" t="s">
        <v>372</v>
      </c>
      <c r="L744" s="23">
        <v>32.5</v>
      </c>
      <c r="M744" s="23">
        <v>8.9205555560000001</v>
      </c>
      <c r="N744" t="s">
        <v>365</v>
      </c>
      <c r="O744" t="s">
        <v>360</v>
      </c>
      <c r="P744" t="s">
        <v>366</v>
      </c>
      <c r="Q744" t="s">
        <v>368</v>
      </c>
    </row>
    <row r="745" spans="1:17">
      <c r="A745" s="45" t="s">
        <v>17</v>
      </c>
      <c r="B745" s="59" t="s">
        <v>454</v>
      </c>
      <c r="C745" s="3">
        <v>4</v>
      </c>
      <c r="D745" s="3">
        <v>15.8</v>
      </c>
      <c r="E745" s="15">
        <f>C745/15.8</f>
        <v>0.25316455696202528</v>
      </c>
      <c r="F745" t="s">
        <v>350</v>
      </c>
      <c r="G745" s="18" t="s">
        <v>350</v>
      </c>
      <c r="H745" s="4" t="s">
        <v>333</v>
      </c>
      <c r="I745" s="4" t="s">
        <v>334</v>
      </c>
      <c r="J745" t="s">
        <v>373</v>
      </c>
      <c r="K745" t="s">
        <v>372</v>
      </c>
      <c r="L745" s="23">
        <v>32.5</v>
      </c>
      <c r="M745" s="23">
        <v>8.9205555560000001</v>
      </c>
      <c r="N745" t="s">
        <v>365</v>
      </c>
      <c r="O745" t="s">
        <v>360</v>
      </c>
      <c r="P745" t="s">
        <v>366</v>
      </c>
      <c r="Q745" t="s">
        <v>368</v>
      </c>
    </row>
    <row r="746" spans="1:17">
      <c r="A746" s="45" t="s">
        <v>17</v>
      </c>
      <c r="B746" s="54" t="s">
        <v>285</v>
      </c>
      <c r="C746" s="1">
        <v>1</v>
      </c>
      <c r="D746" s="4" t="s">
        <v>350</v>
      </c>
      <c r="E746" s="13" t="s">
        <v>350</v>
      </c>
      <c r="F746">
        <v>3</v>
      </c>
      <c r="G746" s="18">
        <f>F746/C746</f>
        <v>3</v>
      </c>
      <c r="H746" s="4" t="s">
        <v>505</v>
      </c>
      <c r="I746" s="4" t="s">
        <v>506</v>
      </c>
      <c r="J746" t="s">
        <v>373</v>
      </c>
      <c r="K746" t="s">
        <v>372</v>
      </c>
      <c r="L746" s="23">
        <v>32.5</v>
      </c>
      <c r="M746" s="23">
        <v>8.9205555560000001</v>
      </c>
      <c r="N746" t="s">
        <v>365</v>
      </c>
      <c r="O746" t="s">
        <v>360</v>
      </c>
      <c r="P746" t="s">
        <v>366</v>
      </c>
      <c r="Q746" t="s">
        <v>368</v>
      </c>
    </row>
    <row r="747" spans="1:17">
      <c r="A747" s="45" t="s">
        <v>17</v>
      </c>
      <c r="B747" s="54" t="s">
        <v>286</v>
      </c>
      <c r="C747">
        <v>9</v>
      </c>
      <c r="D747" s="3">
        <v>10</v>
      </c>
      <c r="E747" s="15">
        <f>C747/10</f>
        <v>0.9</v>
      </c>
      <c r="F747">
        <v>14</v>
      </c>
      <c r="G747" s="18">
        <v>1</v>
      </c>
      <c r="H747" t="s">
        <v>758</v>
      </c>
      <c r="I747" t="s">
        <v>344</v>
      </c>
      <c r="J747" t="s">
        <v>373</v>
      </c>
      <c r="K747" t="s">
        <v>372</v>
      </c>
      <c r="L747" s="23">
        <v>32.5</v>
      </c>
      <c r="M747" s="23">
        <v>8.9205555560000001</v>
      </c>
      <c r="N747" t="s">
        <v>365</v>
      </c>
      <c r="O747" t="s">
        <v>360</v>
      </c>
      <c r="P747" t="s">
        <v>366</v>
      </c>
      <c r="Q747" t="s">
        <v>368</v>
      </c>
    </row>
    <row r="748" spans="1:17">
      <c r="A748" s="45" t="s">
        <v>17</v>
      </c>
      <c r="B748" s="59" t="s">
        <v>286</v>
      </c>
      <c r="C748" s="3">
        <v>9</v>
      </c>
      <c r="D748" s="3">
        <v>10</v>
      </c>
      <c r="E748" s="15">
        <f>C748/D748</f>
        <v>0.9</v>
      </c>
      <c r="F748">
        <v>14</v>
      </c>
      <c r="G748" s="18">
        <f>F748/C748</f>
        <v>1.5555555555555556</v>
      </c>
      <c r="H748" t="s">
        <v>758</v>
      </c>
      <c r="I748" t="s">
        <v>344</v>
      </c>
      <c r="J748" t="s">
        <v>373</v>
      </c>
      <c r="K748" t="s">
        <v>372</v>
      </c>
      <c r="L748" s="23">
        <v>32.5</v>
      </c>
      <c r="M748" s="23">
        <v>8.9205555560000001</v>
      </c>
      <c r="N748" t="s">
        <v>365</v>
      </c>
      <c r="O748" t="s">
        <v>360</v>
      </c>
      <c r="P748" t="s">
        <v>366</v>
      </c>
      <c r="Q748" t="s">
        <v>368</v>
      </c>
    </row>
    <row r="749" spans="1:17">
      <c r="A749" s="45" t="s">
        <v>17</v>
      </c>
      <c r="B749" s="54" t="s">
        <v>286</v>
      </c>
      <c r="J749" t="s">
        <v>373</v>
      </c>
      <c r="K749" t="s">
        <v>372</v>
      </c>
      <c r="L749" s="23">
        <v>32.5</v>
      </c>
      <c r="M749" s="23">
        <v>8.9205555560000001</v>
      </c>
      <c r="N749" t="s">
        <v>365</v>
      </c>
      <c r="O749" t="s">
        <v>360</v>
      </c>
      <c r="P749" t="s">
        <v>366</v>
      </c>
      <c r="Q749" t="s">
        <v>368</v>
      </c>
    </row>
    <row r="750" spans="1:17">
      <c r="A750" s="45" t="s">
        <v>17</v>
      </c>
      <c r="B750" s="60" t="s">
        <v>93</v>
      </c>
      <c r="C750" s="4">
        <v>86</v>
      </c>
      <c r="D750" s="4">
        <v>56</v>
      </c>
      <c r="E750" s="16">
        <f>C750/D750</f>
        <v>1.5357142857142858</v>
      </c>
      <c r="F750" s="4">
        <v>178</v>
      </c>
      <c r="G750" s="19">
        <f>F750/C750</f>
        <v>2.0697674418604652</v>
      </c>
      <c r="H750" t="s">
        <v>740</v>
      </c>
      <c r="I750" t="s">
        <v>741</v>
      </c>
      <c r="J750" t="s">
        <v>373</v>
      </c>
      <c r="K750" t="s">
        <v>372</v>
      </c>
      <c r="L750" s="23">
        <v>32.5</v>
      </c>
      <c r="M750" s="23">
        <v>8.9205555560000001</v>
      </c>
      <c r="N750" t="s">
        <v>365</v>
      </c>
      <c r="O750" t="s">
        <v>360</v>
      </c>
      <c r="P750" t="s">
        <v>366</v>
      </c>
      <c r="Q750" t="s">
        <v>368</v>
      </c>
    </row>
    <row r="751" spans="1:17">
      <c r="A751" s="45" t="s">
        <v>17</v>
      </c>
      <c r="B751" s="54" t="s">
        <v>118</v>
      </c>
      <c r="C751" s="3">
        <v>1</v>
      </c>
      <c r="D751" s="3">
        <v>23</v>
      </c>
      <c r="E751" s="15">
        <f>C751/23</f>
        <v>4.3478260869565216E-2</v>
      </c>
      <c r="F751">
        <v>1</v>
      </c>
      <c r="G751" s="18">
        <v>1</v>
      </c>
      <c r="H751" t="s">
        <v>758</v>
      </c>
      <c r="I751" t="s">
        <v>344</v>
      </c>
      <c r="J751" t="s">
        <v>373</v>
      </c>
      <c r="K751" t="s">
        <v>372</v>
      </c>
      <c r="L751" s="23">
        <v>32.5</v>
      </c>
      <c r="M751" s="23">
        <v>8.9205555560000001</v>
      </c>
      <c r="N751" t="s">
        <v>365</v>
      </c>
      <c r="O751" t="s">
        <v>360</v>
      </c>
      <c r="P751" t="s">
        <v>366</v>
      </c>
      <c r="Q751" t="s">
        <v>368</v>
      </c>
    </row>
    <row r="752" spans="1:17">
      <c r="A752" s="45" t="s">
        <v>17</v>
      </c>
      <c r="B752" s="54" t="s">
        <v>118</v>
      </c>
      <c r="C752">
        <v>12</v>
      </c>
      <c r="D752" s="12">
        <v>10</v>
      </c>
      <c r="E752" s="15">
        <f>C752/10</f>
        <v>1.2</v>
      </c>
      <c r="F752">
        <v>9</v>
      </c>
      <c r="G752" s="18">
        <f>F752/C752</f>
        <v>0.75</v>
      </c>
      <c r="H752" t="s">
        <v>544</v>
      </c>
      <c r="I752" t="s">
        <v>543</v>
      </c>
      <c r="J752" t="s">
        <v>373</v>
      </c>
      <c r="K752" t="s">
        <v>372</v>
      </c>
      <c r="L752" s="23">
        <v>32.5</v>
      </c>
      <c r="M752" s="23">
        <v>8.9205555560000001</v>
      </c>
      <c r="N752" t="s">
        <v>365</v>
      </c>
      <c r="O752" t="s">
        <v>360</v>
      </c>
      <c r="P752" t="s">
        <v>366</v>
      </c>
      <c r="Q752" t="s">
        <v>368</v>
      </c>
    </row>
    <row r="753" spans="1:17">
      <c r="A753" s="45" t="s">
        <v>17</v>
      </c>
      <c r="B753" s="54" t="s">
        <v>118</v>
      </c>
      <c r="C753">
        <v>9</v>
      </c>
      <c r="D753">
        <v>13</v>
      </c>
      <c r="E753" s="15">
        <f>C753/13</f>
        <v>0.69230769230769229</v>
      </c>
      <c r="F753">
        <v>94</v>
      </c>
      <c r="G753" s="18">
        <f>F753/C753</f>
        <v>10.444444444444445</v>
      </c>
      <c r="H753" t="s">
        <v>512</v>
      </c>
      <c r="I753" t="s">
        <v>337</v>
      </c>
      <c r="J753" t="s">
        <v>373</v>
      </c>
      <c r="K753" t="s">
        <v>372</v>
      </c>
      <c r="L753" s="23">
        <v>32.5</v>
      </c>
      <c r="M753" s="23">
        <v>8.9205555560000001</v>
      </c>
      <c r="N753" t="s">
        <v>365</v>
      </c>
      <c r="O753" t="s">
        <v>360</v>
      </c>
      <c r="P753" t="s">
        <v>366</v>
      </c>
      <c r="Q753" t="s">
        <v>368</v>
      </c>
    </row>
    <row r="754" spans="1:17">
      <c r="A754" s="45" t="s">
        <v>17</v>
      </c>
      <c r="B754" s="54" t="s">
        <v>287</v>
      </c>
      <c r="J754" t="s">
        <v>373</v>
      </c>
      <c r="K754" t="s">
        <v>372</v>
      </c>
      <c r="L754" s="23">
        <v>32.5</v>
      </c>
      <c r="M754" s="23">
        <v>8.9205555560000001</v>
      </c>
      <c r="N754" t="s">
        <v>365</v>
      </c>
      <c r="O754" t="s">
        <v>360</v>
      </c>
      <c r="P754" t="s">
        <v>366</v>
      </c>
      <c r="Q754" t="s">
        <v>368</v>
      </c>
    </row>
    <row r="755" spans="1:17">
      <c r="A755" s="45" t="s">
        <v>17</v>
      </c>
      <c r="B755" s="54" t="s">
        <v>288</v>
      </c>
      <c r="C755" s="3">
        <v>5</v>
      </c>
      <c r="D755" s="3">
        <v>30</v>
      </c>
      <c r="E755" s="15">
        <f>C755/30</f>
        <v>0.16666666666666666</v>
      </c>
      <c r="F755">
        <v>7</v>
      </c>
      <c r="G755" s="18">
        <f>F755/C755</f>
        <v>1.4</v>
      </c>
      <c r="H755" t="s">
        <v>758</v>
      </c>
      <c r="I755" t="s">
        <v>344</v>
      </c>
      <c r="J755" t="s">
        <v>373</v>
      </c>
      <c r="K755" t="s">
        <v>372</v>
      </c>
      <c r="L755" s="23">
        <v>32.5</v>
      </c>
      <c r="M755" s="23">
        <v>8.9205555560000001</v>
      </c>
      <c r="N755" t="s">
        <v>365</v>
      </c>
      <c r="O755" t="s">
        <v>360</v>
      </c>
      <c r="P755" t="s">
        <v>366</v>
      </c>
      <c r="Q755" t="s">
        <v>368</v>
      </c>
    </row>
    <row r="756" spans="1:17">
      <c r="A756" s="45" t="s">
        <v>17</v>
      </c>
      <c r="B756" s="54" t="s">
        <v>288</v>
      </c>
      <c r="C756" s="3">
        <v>21</v>
      </c>
      <c r="D756" s="3">
        <v>90.5</v>
      </c>
      <c r="E756" s="15">
        <f>C756/D756</f>
        <v>0.23204419889502761</v>
      </c>
      <c r="F756">
        <v>88</v>
      </c>
      <c r="G756" s="18">
        <f>F756/C756</f>
        <v>4.1904761904761907</v>
      </c>
      <c r="H756" t="s">
        <v>343</v>
      </c>
      <c r="I756" t="s">
        <v>344</v>
      </c>
      <c r="J756" t="s">
        <v>373</v>
      </c>
      <c r="K756" t="s">
        <v>372</v>
      </c>
      <c r="L756" s="23">
        <v>32.5</v>
      </c>
      <c r="M756" s="23">
        <v>8.9205555560000001</v>
      </c>
      <c r="N756" t="s">
        <v>365</v>
      </c>
      <c r="O756" t="s">
        <v>360</v>
      </c>
      <c r="P756" t="s">
        <v>366</v>
      </c>
      <c r="Q756" t="s">
        <v>368</v>
      </c>
    </row>
    <row r="757" spans="1:17">
      <c r="A757" s="45" t="s">
        <v>17</v>
      </c>
      <c r="B757" s="54" t="s">
        <v>289</v>
      </c>
      <c r="J757" t="s">
        <v>373</v>
      </c>
      <c r="K757" t="s">
        <v>372</v>
      </c>
      <c r="L757" s="23">
        <v>32.5</v>
      </c>
      <c r="M757" s="23">
        <v>8.9205555560000001</v>
      </c>
      <c r="N757" t="s">
        <v>365</v>
      </c>
      <c r="O757" t="s">
        <v>360</v>
      </c>
      <c r="P757" t="s">
        <v>366</v>
      </c>
      <c r="Q757" t="s">
        <v>368</v>
      </c>
    </row>
    <row r="758" spans="1:17">
      <c r="A758" s="45" t="s">
        <v>17</v>
      </c>
      <c r="B758" s="54" t="s">
        <v>202</v>
      </c>
      <c r="C758" s="3">
        <v>1</v>
      </c>
      <c r="D758" s="3">
        <v>2</v>
      </c>
      <c r="E758" s="15">
        <f>C758/2</f>
        <v>0.5</v>
      </c>
      <c r="F758" t="s">
        <v>350</v>
      </c>
      <c r="G758" s="18" t="s">
        <v>350</v>
      </c>
      <c r="H758" s="4" t="s">
        <v>519</v>
      </c>
      <c r="I758" s="4" t="s">
        <v>520</v>
      </c>
      <c r="J758" t="s">
        <v>373</v>
      </c>
      <c r="K758" t="s">
        <v>372</v>
      </c>
      <c r="L758" s="23">
        <v>32.5</v>
      </c>
      <c r="M758" s="23">
        <v>8.9205555560000001</v>
      </c>
      <c r="N758" t="s">
        <v>365</v>
      </c>
      <c r="O758" t="s">
        <v>360</v>
      </c>
      <c r="P758" t="s">
        <v>366</v>
      </c>
      <c r="Q758" t="s">
        <v>368</v>
      </c>
    </row>
    <row r="759" spans="1:17">
      <c r="A759" s="45" t="s">
        <v>17</v>
      </c>
      <c r="B759" s="54" t="s">
        <v>16</v>
      </c>
      <c r="C759" s="3">
        <v>1</v>
      </c>
      <c r="D759" s="3">
        <v>15</v>
      </c>
      <c r="E759" s="13">
        <f>C759/15</f>
        <v>6.6666666666666666E-2</v>
      </c>
      <c r="F759" s="15" t="s">
        <v>350</v>
      </c>
      <c r="G759" s="18">
        <v>1</v>
      </c>
      <c r="H759" t="s">
        <v>10</v>
      </c>
      <c r="I759" s="4" t="s">
        <v>11</v>
      </c>
      <c r="J759" t="s">
        <v>373</v>
      </c>
      <c r="K759" t="s">
        <v>372</v>
      </c>
      <c r="L759" s="23">
        <v>32.5</v>
      </c>
      <c r="M759" s="23">
        <v>8.9205555560000001</v>
      </c>
      <c r="N759" t="s">
        <v>365</v>
      </c>
      <c r="O759" t="s">
        <v>360</v>
      </c>
      <c r="P759" t="s">
        <v>366</v>
      </c>
      <c r="Q759" t="s">
        <v>368</v>
      </c>
    </row>
    <row r="760" spans="1:17">
      <c r="A760" s="45" t="s">
        <v>38</v>
      </c>
      <c r="B760" s="54" t="s">
        <v>95</v>
      </c>
      <c r="C760"/>
      <c r="D760"/>
      <c r="J760" t="s">
        <v>373</v>
      </c>
      <c r="K760" t="s">
        <v>383</v>
      </c>
      <c r="L760" s="23">
        <v>68.099999999999994</v>
      </c>
      <c r="M760" s="23">
        <v>16.570370369999999</v>
      </c>
      <c r="N760" t="s">
        <v>359</v>
      </c>
      <c r="O760" t="s">
        <v>369</v>
      </c>
      <c r="P760" t="s">
        <v>366</v>
      </c>
      <c r="Q760" t="s">
        <v>363</v>
      </c>
    </row>
    <row r="761" spans="1:17">
      <c r="A761" s="45" t="s">
        <v>38</v>
      </c>
      <c r="B761" s="54" t="s">
        <v>96</v>
      </c>
      <c r="C761"/>
      <c r="D761"/>
      <c r="J761" t="s">
        <v>373</v>
      </c>
      <c r="K761" t="s">
        <v>383</v>
      </c>
      <c r="L761" s="23">
        <v>68.099999999999994</v>
      </c>
      <c r="M761" s="23">
        <v>16.570370369999999</v>
      </c>
      <c r="N761" t="s">
        <v>359</v>
      </c>
      <c r="O761" t="s">
        <v>369</v>
      </c>
      <c r="P761" t="s">
        <v>366</v>
      </c>
      <c r="Q761" t="s">
        <v>363</v>
      </c>
    </row>
    <row r="762" spans="1:17">
      <c r="A762" s="45" t="s">
        <v>38</v>
      </c>
      <c r="B762" s="54" t="s">
        <v>54</v>
      </c>
      <c r="C762"/>
      <c r="D762"/>
      <c r="J762" t="s">
        <v>373</v>
      </c>
      <c r="K762" t="s">
        <v>383</v>
      </c>
      <c r="L762" s="23">
        <v>68.099999999999994</v>
      </c>
      <c r="M762" s="23">
        <v>16.570370369999999</v>
      </c>
      <c r="N762" t="s">
        <v>359</v>
      </c>
      <c r="O762" t="s">
        <v>369</v>
      </c>
      <c r="P762" t="s">
        <v>366</v>
      </c>
      <c r="Q762" t="s">
        <v>363</v>
      </c>
    </row>
    <row r="763" spans="1:17">
      <c r="A763" s="45" t="s">
        <v>38</v>
      </c>
      <c r="B763" s="54" t="s">
        <v>58</v>
      </c>
      <c r="C763">
        <v>129</v>
      </c>
      <c r="D763" s="4">
        <v>70.2</v>
      </c>
      <c r="E763" s="15">
        <f>C763/70.2</f>
        <v>1.8376068376068375</v>
      </c>
      <c r="F763" t="s">
        <v>350</v>
      </c>
      <c r="G763" s="18">
        <v>4.8</v>
      </c>
      <c r="H763" t="s">
        <v>353</v>
      </c>
      <c r="I763" t="s">
        <v>21</v>
      </c>
      <c r="J763" t="s">
        <v>373</v>
      </c>
      <c r="K763" t="s">
        <v>383</v>
      </c>
      <c r="L763" s="23">
        <v>68.099999999999994</v>
      </c>
      <c r="M763" s="23">
        <v>16.570370369999999</v>
      </c>
      <c r="N763" t="s">
        <v>359</v>
      </c>
      <c r="O763" t="s">
        <v>369</v>
      </c>
      <c r="P763" t="s">
        <v>366</v>
      </c>
      <c r="Q763" t="s">
        <v>363</v>
      </c>
    </row>
    <row r="764" spans="1:17">
      <c r="A764" s="45" t="s">
        <v>38</v>
      </c>
      <c r="B764" s="54" t="s">
        <v>22</v>
      </c>
      <c r="C764">
        <v>1</v>
      </c>
      <c r="D764">
        <v>150</v>
      </c>
      <c r="E764" s="15">
        <f>C764/D764</f>
        <v>6.6666666666666671E-3</v>
      </c>
      <c r="F764" s="19" t="s">
        <v>350</v>
      </c>
      <c r="G764" s="18">
        <v>3</v>
      </c>
      <c r="H764" s="12" t="s">
        <v>567</v>
      </c>
      <c r="I764" s="12" t="s">
        <v>21</v>
      </c>
      <c r="J764" t="s">
        <v>373</v>
      </c>
      <c r="K764" t="s">
        <v>383</v>
      </c>
      <c r="L764" s="23">
        <v>68.099999999999994</v>
      </c>
      <c r="M764" s="23">
        <v>16.570370369999999</v>
      </c>
      <c r="N764" t="s">
        <v>359</v>
      </c>
      <c r="O764" t="s">
        <v>369</v>
      </c>
      <c r="P764" t="s">
        <v>366</v>
      </c>
      <c r="Q764" t="s">
        <v>363</v>
      </c>
    </row>
    <row r="765" spans="1:17">
      <c r="A765" s="45" t="s">
        <v>38</v>
      </c>
      <c r="B765" s="54" t="s">
        <v>22</v>
      </c>
      <c r="C765">
        <v>1</v>
      </c>
      <c r="D765">
        <v>750</v>
      </c>
      <c r="E765" s="15">
        <f>C765/750</f>
        <v>1.3333333333333333E-3</v>
      </c>
      <c r="F765" s="19" t="s">
        <v>350</v>
      </c>
      <c r="G765" s="18" t="s">
        <v>350</v>
      </c>
      <c r="H765" s="6" t="s">
        <v>33</v>
      </c>
      <c r="I765" t="s">
        <v>21</v>
      </c>
      <c r="J765" t="s">
        <v>373</v>
      </c>
      <c r="K765" t="s">
        <v>383</v>
      </c>
      <c r="L765" s="23">
        <v>68.099999999999994</v>
      </c>
      <c r="M765" s="23">
        <v>16.570370369999999</v>
      </c>
      <c r="N765" t="s">
        <v>359</v>
      </c>
      <c r="O765" t="s">
        <v>369</v>
      </c>
      <c r="P765" t="s">
        <v>366</v>
      </c>
      <c r="Q765" t="s">
        <v>363</v>
      </c>
    </row>
    <row r="766" spans="1:17">
      <c r="A766" s="45" t="s">
        <v>38</v>
      </c>
      <c r="B766" s="59" t="s">
        <v>22</v>
      </c>
      <c r="C766" s="3">
        <v>1</v>
      </c>
      <c r="D766" s="3">
        <v>48.16</v>
      </c>
      <c r="E766" s="15">
        <f>C766/D766</f>
        <v>2.0764119601328904E-2</v>
      </c>
      <c r="F766" t="s">
        <v>350</v>
      </c>
      <c r="G766" s="18" t="s">
        <v>350</v>
      </c>
      <c r="H766" t="s">
        <v>761</v>
      </c>
      <c r="I766" t="s">
        <v>21</v>
      </c>
      <c r="J766" t="s">
        <v>373</v>
      </c>
      <c r="K766" t="s">
        <v>383</v>
      </c>
      <c r="L766" s="23">
        <v>68.099999999999994</v>
      </c>
      <c r="M766" s="23">
        <v>16.570370369999999</v>
      </c>
      <c r="N766" t="s">
        <v>359</v>
      </c>
      <c r="O766" t="s">
        <v>369</v>
      </c>
      <c r="P766" t="s">
        <v>366</v>
      </c>
      <c r="Q766" t="s">
        <v>363</v>
      </c>
    </row>
    <row r="767" spans="1:17">
      <c r="A767" s="45" t="s">
        <v>38</v>
      </c>
      <c r="B767" s="54" t="s">
        <v>63</v>
      </c>
      <c r="C767"/>
      <c r="D767"/>
      <c r="J767" t="s">
        <v>373</v>
      </c>
      <c r="K767" t="s">
        <v>383</v>
      </c>
      <c r="L767" s="23">
        <v>68.099999999999994</v>
      </c>
      <c r="M767" s="23">
        <v>16.570370369999999</v>
      </c>
      <c r="N767" t="s">
        <v>359</v>
      </c>
      <c r="O767" t="s">
        <v>369</v>
      </c>
      <c r="P767" t="s">
        <v>366</v>
      </c>
      <c r="Q767" t="s">
        <v>363</v>
      </c>
    </row>
    <row r="768" spans="1:17">
      <c r="A768" s="45" t="s">
        <v>38</v>
      </c>
      <c r="B768" s="54" t="s">
        <v>65</v>
      </c>
      <c r="C768"/>
      <c r="D768"/>
      <c r="J768" t="s">
        <v>373</v>
      </c>
      <c r="K768" t="s">
        <v>383</v>
      </c>
      <c r="L768" s="23">
        <v>68.099999999999994</v>
      </c>
      <c r="M768" s="23">
        <v>16.570370369999999</v>
      </c>
      <c r="N768" t="s">
        <v>359</v>
      </c>
      <c r="O768" t="s">
        <v>369</v>
      </c>
      <c r="P768" t="s">
        <v>366</v>
      </c>
      <c r="Q768" t="s">
        <v>363</v>
      </c>
    </row>
    <row r="769" spans="1:17">
      <c r="A769" s="45" t="s">
        <v>38</v>
      </c>
      <c r="B769" s="54" t="s">
        <v>66</v>
      </c>
      <c r="C769"/>
      <c r="D769"/>
      <c r="J769" t="s">
        <v>373</v>
      </c>
      <c r="K769" t="s">
        <v>383</v>
      </c>
      <c r="L769" s="23">
        <v>68.099999999999994</v>
      </c>
      <c r="M769" s="23">
        <v>16.570370369999999</v>
      </c>
      <c r="N769" t="s">
        <v>359</v>
      </c>
      <c r="O769" t="s">
        <v>369</v>
      </c>
      <c r="P769" t="s">
        <v>366</v>
      </c>
      <c r="Q769" t="s">
        <v>363</v>
      </c>
    </row>
    <row r="770" spans="1:17">
      <c r="A770" s="45" t="s">
        <v>38</v>
      </c>
      <c r="B770" s="54" t="s">
        <v>3</v>
      </c>
      <c r="C770">
        <v>2</v>
      </c>
      <c r="D770" s="4">
        <v>324</v>
      </c>
      <c r="E770" s="15">
        <f>C770/324</f>
        <v>6.1728395061728392E-3</v>
      </c>
      <c r="F770">
        <v>3</v>
      </c>
      <c r="G770" s="18">
        <f>F770/C770</f>
        <v>1.5</v>
      </c>
      <c r="H770" s="7" t="s">
        <v>347</v>
      </c>
      <c r="I770" s="4" t="s">
        <v>349</v>
      </c>
      <c r="J770" t="s">
        <v>373</v>
      </c>
      <c r="K770" t="s">
        <v>383</v>
      </c>
      <c r="L770" s="23">
        <v>68.099999999999994</v>
      </c>
      <c r="M770" s="23">
        <v>16.570370369999999</v>
      </c>
      <c r="N770" t="s">
        <v>359</v>
      </c>
      <c r="O770" t="s">
        <v>369</v>
      </c>
      <c r="P770" t="s">
        <v>366</v>
      </c>
      <c r="Q770" t="s">
        <v>363</v>
      </c>
    </row>
    <row r="771" spans="1:17">
      <c r="A771" s="45" t="s">
        <v>38</v>
      </c>
      <c r="B771" s="54" t="s">
        <v>3</v>
      </c>
      <c r="C771" t="s">
        <v>350</v>
      </c>
      <c r="D771" s="4" t="s">
        <v>350</v>
      </c>
      <c r="E771" s="15">
        <v>4.0000000000000001E-3</v>
      </c>
      <c r="F771" t="s">
        <v>350</v>
      </c>
      <c r="G771" s="18">
        <v>2.25</v>
      </c>
      <c r="H771" t="s">
        <v>566</v>
      </c>
      <c r="I771" s="4" t="s">
        <v>350</v>
      </c>
      <c r="J771" t="s">
        <v>373</v>
      </c>
      <c r="K771" t="s">
        <v>383</v>
      </c>
      <c r="L771" s="23">
        <v>68.099999999999994</v>
      </c>
      <c r="M771" s="23">
        <v>16.570370369999999</v>
      </c>
      <c r="N771" t="s">
        <v>359</v>
      </c>
      <c r="O771" t="s">
        <v>369</v>
      </c>
      <c r="P771" t="s">
        <v>366</v>
      </c>
      <c r="Q771" t="s">
        <v>363</v>
      </c>
    </row>
    <row r="772" spans="1:17">
      <c r="A772" s="45" t="s">
        <v>38</v>
      </c>
      <c r="B772" s="54" t="s">
        <v>3</v>
      </c>
      <c r="C772">
        <v>1</v>
      </c>
      <c r="D772" s="4">
        <v>330</v>
      </c>
      <c r="E772" s="15">
        <f>C772/330</f>
        <v>3.0303030303030303E-3</v>
      </c>
      <c r="F772" s="19" t="s">
        <v>350</v>
      </c>
      <c r="G772" s="18">
        <v>2</v>
      </c>
      <c r="H772" t="s">
        <v>33</v>
      </c>
      <c r="I772" t="s">
        <v>21</v>
      </c>
      <c r="J772" t="s">
        <v>373</v>
      </c>
      <c r="K772" t="s">
        <v>383</v>
      </c>
      <c r="L772" s="23">
        <v>68.099999999999994</v>
      </c>
      <c r="M772" s="23">
        <v>16.570370369999999</v>
      </c>
      <c r="N772" t="s">
        <v>359</v>
      </c>
      <c r="O772" t="s">
        <v>369</v>
      </c>
      <c r="P772" t="s">
        <v>366</v>
      </c>
      <c r="Q772" t="s">
        <v>363</v>
      </c>
    </row>
    <row r="773" spans="1:17">
      <c r="A773" s="45" t="s">
        <v>38</v>
      </c>
      <c r="B773" s="54" t="s">
        <v>3</v>
      </c>
      <c r="C773">
        <v>1</v>
      </c>
      <c r="D773">
        <v>750</v>
      </c>
      <c r="E773" s="15">
        <f>C773/750</f>
        <v>1.3333333333333333E-3</v>
      </c>
      <c r="F773" s="19" t="s">
        <v>350</v>
      </c>
      <c r="G773" s="18" t="s">
        <v>350</v>
      </c>
      <c r="H773" t="s">
        <v>33</v>
      </c>
      <c r="I773" t="s">
        <v>21</v>
      </c>
      <c r="J773" t="s">
        <v>373</v>
      </c>
      <c r="K773" t="s">
        <v>383</v>
      </c>
      <c r="L773" s="23">
        <v>68.099999999999994</v>
      </c>
      <c r="M773" s="23">
        <v>16.570370369999999</v>
      </c>
      <c r="N773" t="s">
        <v>359</v>
      </c>
      <c r="O773" t="s">
        <v>369</v>
      </c>
      <c r="P773" t="s">
        <v>366</v>
      </c>
      <c r="Q773" t="s">
        <v>363</v>
      </c>
    </row>
    <row r="774" spans="1:17">
      <c r="A774" s="45" t="s">
        <v>38</v>
      </c>
      <c r="B774" s="54" t="s">
        <v>290</v>
      </c>
      <c r="C774"/>
      <c r="D774"/>
      <c r="J774" t="s">
        <v>373</v>
      </c>
      <c r="K774" t="s">
        <v>383</v>
      </c>
      <c r="L774" s="23">
        <v>68.099999999999994</v>
      </c>
      <c r="M774" s="23">
        <v>16.570370369999999</v>
      </c>
      <c r="N774" t="s">
        <v>359</v>
      </c>
      <c r="O774" t="s">
        <v>369</v>
      </c>
      <c r="P774" t="s">
        <v>366</v>
      </c>
      <c r="Q774" t="s">
        <v>363</v>
      </c>
    </row>
    <row r="775" spans="1:17">
      <c r="A775" s="45" t="s">
        <v>38</v>
      </c>
      <c r="B775" s="54" t="s">
        <v>74</v>
      </c>
      <c r="C775"/>
      <c r="D775"/>
      <c r="J775" t="s">
        <v>373</v>
      </c>
      <c r="K775" t="s">
        <v>383</v>
      </c>
      <c r="L775" s="23">
        <v>68.099999999999994</v>
      </c>
      <c r="M775" s="23">
        <v>16.570370369999999</v>
      </c>
      <c r="N775" t="s">
        <v>359</v>
      </c>
      <c r="O775" t="s">
        <v>369</v>
      </c>
      <c r="P775" t="s">
        <v>366</v>
      </c>
      <c r="Q775" t="s">
        <v>363</v>
      </c>
    </row>
    <row r="776" spans="1:17">
      <c r="A776" s="45" t="s">
        <v>38</v>
      </c>
      <c r="B776" s="54" t="s">
        <v>291</v>
      </c>
      <c r="C776"/>
      <c r="D776"/>
      <c r="J776" t="s">
        <v>373</v>
      </c>
      <c r="K776" t="s">
        <v>383</v>
      </c>
      <c r="L776" s="23">
        <v>68.099999999999994</v>
      </c>
      <c r="M776" s="23">
        <v>16.570370369999999</v>
      </c>
      <c r="N776" t="s">
        <v>359</v>
      </c>
      <c r="O776" t="s">
        <v>369</v>
      </c>
      <c r="P776" t="s">
        <v>366</v>
      </c>
      <c r="Q776" t="s">
        <v>363</v>
      </c>
    </row>
    <row r="777" spans="1:17">
      <c r="A777" s="45" t="s">
        <v>38</v>
      </c>
      <c r="B777" s="54" t="s">
        <v>79</v>
      </c>
      <c r="C777"/>
      <c r="D777"/>
      <c r="J777" t="s">
        <v>373</v>
      </c>
      <c r="K777" t="s">
        <v>383</v>
      </c>
      <c r="L777" s="23">
        <v>68.099999999999994</v>
      </c>
      <c r="M777" s="23">
        <v>16.570370369999999</v>
      </c>
      <c r="N777" t="s">
        <v>359</v>
      </c>
      <c r="O777" t="s">
        <v>369</v>
      </c>
      <c r="P777" t="s">
        <v>366</v>
      </c>
      <c r="Q777" t="s">
        <v>363</v>
      </c>
    </row>
    <row r="778" spans="1:17">
      <c r="A778" s="45" t="s">
        <v>38</v>
      </c>
      <c r="B778" s="54" t="s">
        <v>166</v>
      </c>
      <c r="C778"/>
      <c r="D778"/>
      <c r="J778" t="s">
        <v>373</v>
      </c>
      <c r="K778" t="s">
        <v>383</v>
      </c>
      <c r="L778" s="23">
        <v>68.099999999999994</v>
      </c>
      <c r="M778" s="23">
        <v>16.570370369999999</v>
      </c>
      <c r="N778" t="s">
        <v>359</v>
      </c>
      <c r="O778" t="s">
        <v>369</v>
      </c>
      <c r="P778" t="s">
        <v>366</v>
      </c>
      <c r="Q778" t="s">
        <v>363</v>
      </c>
    </row>
    <row r="779" spans="1:17">
      <c r="A779" s="45" t="s">
        <v>38</v>
      </c>
      <c r="B779" s="54" t="s">
        <v>80</v>
      </c>
      <c r="C779">
        <v>3</v>
      </c>
      <c r="D779" s="3">
        <v>38.6</v>
      </c>
      <c r="E779" s="15">
        <f>C779/38.6</f>
        <v>7.7720207253886009E-2</v>
      </c>
      <c r="F779">
        <v>28</v>
      </c>
      <c r="G779" s="18">
        <v>9</v>
      </c>
      <c r="H779" t="s">
        <v>468</v>
      </c>
      <c r="I779" t="s">
        <v>469</v>
      </c>
      <c r="J779" t="s">
        <v>373</v>
      </c>
      <c r="K779" t="s">
        <v>383</v>
      </c>
      <c r="L779" s="23">
        <v>68.099999999999994</v>
      </c>
      <c r="M779" s="23">
        <v>16.570370369999999</v>
      </c>
      <c r="N779" t="s">
        <v>359</v>
      </c>
      <c r="O779" t="s">
        <v>369</v>
      </c>
      <c r="P779" t="s">
        <v>366</v>
      </c>
      <c r="Q779" t="s">
        <v>363</v>
      </c>
    </row>
    <row r="780" spans="1:17">
      <c r="A780" s="45" t="s">
        <v>38</v>
      </c>
      <c r="B780" s="54" t="s">
        <v>29</v>
      </c>
      <c r="C780">
        <v>3</v>
      </c>
      <c r="D780" s="3">
        <v>70</v>
      </c>
      <c r="E780" s="15">
        <f>C780/70</f>
        <v>4.2857142857142858E-2</v>
      </c>
      <c r="F780" s="19" t="s">
        <v>350</v>
      </c>
      <c r="G780" s="18">
        <v>2</v>
      </c>
      <c r="H780" s="6" t="s">
        <v>461</v>
      </c>
      <c r="I780" t="s">
        <v>462</v>
      </c>
      <c r="J780" t="s">
        <v>373</v>
      </c>
      <c r="K780" t="s">
        <v>383</v>
      </c>
      <c r="L780" s="23">
        <v>68.099999999999994</v>
      </c>
      <c r="M780" s="23">
        <v>16.570370369999999</v>
      </c>
      <c r="N780" t="s">
        <v>359</v>
      </c>
      <c r="O780" t="s">
        <v>369</v>
      </c>
      <c r="P780" t="s">
        <v>366</v>
      </c>
      <c r="Q780" t="s">
        <v>363</v>
      </c>
    </row>
    <row r="781" spans="1:17">
      <c r="A781" s="45" t="s">
        <v>38</v>
      </c>
      <c r="B781" s="54" t="s">
        <v>84</v>
      </c>
      <c r="C781"/>
      <c r="D781"/>
      <c r="J781" t="s">
        <v>373</v>
      </c>
      <c r="K781" t="s">
        <v>383</v>
      </c>
      <c r="L781" s="23">
        <v>68.099999999999994</v>
      </c>
      <c r="M781" s="23">
        <v>16.570370369999999</v>
      </c>
      <c r="N781" t="s">
        <v>359</v>
      </c>
      <c r="O781" t="s">
        <v>369</v>
      </c>
      <c r="P781" t="s">
        <v>366</v>
      </c>
      <c r="Q781" t="s">
        <v>363</v>
      </c>
    </row>
    <row r="782" spans="1:17" s="5" customFormat="1">
      <c r="A782" s="45" t="s">
        <v>38</v>
      </c>
      <c r="B782" s="54" t="s">
        <v>292</v>
      </c>
      <c r="C782"/>
      <c r="D782"/>
      <c r="E782" s="15"/>
      <c r="F782"/>
      <c r="G782" s="18"/>
      <c r="H782"/>
      <c r="I782"/>
      <c r="J782" t="s">
        <v>373</v>
      </c>
      <c r="K782" t="s">
        <v>383</v>
      </c>
      <c r="L782" s="23">
        <v>68.099999999999994</v>
      </c>
      <c r="M782" s="23">
        <v>16.570370369999999</v>
      </c>
      <c r="N782" t="s">
        <v>359</v>
      </c>
      <c r="O782" t="s">
        <v>369</v>
      </c>
      <c r="P782" t="s">
        <v>366</v>
      </c>
      <c r="Q782" t="s">
        <v>363</v>
      </c>
    </row>
    <row r="783" spans="1:17">
      <c r="A783" s="45" t="s">
        <v>38</v>
      </c>
      <c r="B783" s="54" t="s">
        <v>293</v>
      </c>
      <c r="C783"/>
      <c r="D783"/>
      <c r="J783" t="s">
        <v>373</v>
      </c>
      <c r="K783" t="s">
        <v>383</v>
      </c>
      <c r="L783" s="23">
        <v>68.099999999999994</v>
      </c>
      <c r="M783" s="23">
        <v>16.570370369999999</v>
      </c>
      <c r="N783" t="s">
        <v>359</v>
      </c>
      <c r="O783" t="s">
        <v>369</v>
      </c>
      <c r="P783" t="s">
        <v>366</v>
      </c>
      <c r="Q783" t="s">
        <v>363</v>
      </c>
    </row>
    <row r="784" spans="1:17">
      <c r="A784" s="45" t="s">
        <v>38</v>
      </c>
      <c r="B784" s="54" t="s">
        <v>144</v>
      </c>
      <c r="C784" s="3"/>
      <c r="D784" s="3"/>
      <c r="J784" t="s">
        <v>373</v>
      </c>
      <c r="K784" t="s">
        <v>383</v>
      </c>
      <c r="L784" s="23">
        <v>68.099999999999994</v>
      </c>
      <c r="M784" s="23">
        <v>16.570370369999999</v>
      </c>
      <c r="N784" t="s">
        <v>359</v>
      </c>
      <c r="O784" t="s">
        <v>369</v>
      </c>
      <c r="P784" t="s">
        <v>366</v>
      </c>
      <c r="Q784" t="s">
        <v>363</v>
      </c>
    </row>
    <row r="785" spans="1:17">
      <c r="A785" s="45" t="s">
        <v>38</v>
      </c>
      <c r="B785" s="54" t="s">
        <v>53</v>
      </c>
      <c r="C785" s="3">
        <v>1</v>
      </c>
      <c r="D785" s="3">
        <v>28</v>
      </c>
      <c r="E785" s="15">
        <v>3.5700000000000003E-2</v>
      </c>
      <c r="F785">
        <v>2</v>
      </c>
      <c r="G785" s="18">
        <f>F785/C785</f>
        <v>2</v>
      </c>
      <c r="H785" t="s">
        <v>49</v>
      </c>
      <c r="I785" t="s">
        <v>50</v>
      </c>
      <c r="J785" t="s">
        <v>373</v>
      </c>
      <c r="K785" t="s">
        <v>383</v>
      </c>
      <c r="L785" s="23">
        <v>68.099999999999994</v>
      </c>
      <c r="M785" s="23">
        <v>16.570370369999999</v>
      </c>
      <c r="N785" t="s">
        <v>359</v>
      </c>
      <c r="O785" t="s">
        <v>369</v>
      </c>
      <c r="P785" t="s">
        <v>366</v>
      </c>
      <c r="Q785" t="s">
        <v>363</v>
      </c>
    </row>
    <row r="786" spans="1:17">
      <c r="A786" s="45" t="s">
        <v>38</v>
      </c>
      <c r="B786" s="54" t="s">
        <v>294</v>
      </c>
      <c r="C786"/>
      <c r="D786"/>
      <c r="J786" t="s">
        <v>373</v>
      </c>
      <c r="K786" t="s">
        <v>383</v>
      </c>
      <c r="L786" s="23">
        <v>68.099999999999994</v>
      </c>
      <c r="M786" s="23">
        <v>16.570370369999999</v>
      </c>
      <c r="N786" t="s">
        <v>359</v>
      </c>
      <c r="O786" t="s">
        <v>369</v>
      </c>
      <c r="P786" t="s">
        <v>366</v>
      </c>
      <c r="Q786" t="s">
        <v>363</v>
      </c>
    </row>
    <row r="787" spans="1:17">
      <c r="A787" s="45" t="s">
        <v>38</v>
      </c>
      <c r="B787" s="54" t="s">
        <v>118</v>
      </c>
      <c r="C787"/>
      <c r="D787"/>
      <c r="J787" t="s">
        <v>373</v>
      </c>
      <c r="K787" t="s">
        <v>383</v>
      </c>
      <c r="L787" s="23">
        <v>68.099999999999994</v>
      </c>
      <c r="M787" s="23">
        <v>16.570370369999999</v>
      </c>
      <c r="N787" t="s">
        <v>359</v>
      </c>
      <c r="O787" t="s">
        <v>369</v>
      </c>
      <c r="P787" t="s">
        <v>366</v>
      </c>
      <c r="Q787" t="s">
        <v>363</v>
      </c>
    </row>
    <row r="788" spans="1:17">
      <c r="A788" s="45" t="s">
        <v>38</v>
      </c>
      <c r="B788" s="54" t="s">
        <v>287</v>
      </c>
      <c r="C788">
        <v>3</v>
      </c>
      <c r="D788" s="3">
        <v>91.4</v>
      </c>
      <c r="E788" s="15">
        <f>C788/D788</f>
        <v>3.2822757111597371E-2</v>
      </c>
      <c r="F788">
        <v>4</v>
      </c>
      <c r="G788" s="18">
        <f>F788/C788</f>
        <v>1.3333333333333333</v>
      </c>
      <c r="H788" t="s">
        <v>343</v>
      </c>
      <c r="I788" t="s">
        <v>344</v>
      </c>
      <c r="J788" t="s">
        <v>373</v>
      </c>
      <c r="K788" t="s">
        <v>383</v>
      </c>
      <c r="L788" s="23">
        <v>68.099999999999994</v>
      </c>
      <c r="M788" s="23">
        <v>16.570370369999999</v>
      </c>
      <c r="N788" t="s">
        <v>359</v>
      </c>
      <c r="O788" t="s">
        <v>369</v>
      </c>
      <c r="P788" t="s">
        <v>366</v>
      </c>
      <c r="Q788" t="s">
        <v>363</v>
      </c>
    </row>
    <row r="789" spans="1:17">
      <c r="A789" s="45" t="s">
        <v>38</v>
      </c>
      <c r="B789" s="54" t="s">
        <v>51</v>
      </c>
      <c r="C789"/>
      <c r="D789"/>
      <c r="J789" t="s">
        <v>373</v>
      </c>
      <c r="K789" t="s">
        <v>383</v>
      </c>
      <c r="L789" s="23">
        <v>68.099999999999994</v>
      </c>
      <c r="M789" s="23">
        <v>16.570370369999999</v>
      </c>
      <c r="N789" t="s">
        <v>359</v>
      </c>
      <c r="O789" t="s">
        <v>369</v>
      </c>
      <c r="P789" t="s">
        <v>366</v>
      </c>
      <c r="Q789" t="s">
        <v>363</v>
      </c>
    </row>
    <row r="790" spans="1:17">
      <c r="A790" s="45" t="s">
        <v>38</v>
      </c>
      <c r="B790" s="59" t="s">
        <v>32</v>
      </c>
      <c r="C790">
        <v>4</v>
      </c>
      <c r="D790">
        <v>750</v>
      </c>
      <c r="E790" s="15">
        <f>C790/750</f>
        <v>5.3333333333333332E-3</v>
      </c>
      <c r="F790" s="19" t="s">
        <v>350</v>
      </c>
      <c r="G790" s="18" t="s">
        <v>350</v>
      </c>
      <c r="H790" t="s">
        <v>33</v>
      </c>
      <c r="I790" t="s">
        <v>21</v>
      </c>
      <c r="J790" t="s">
        <v>373</v>
      </c>
      <c r="K790" t="s">
        <v>383</v>
      </c>
      <c r="L790" s="23">
        <v>68.099999999999994</v>
      </c>
      <c r="M790" s="23">
        <v>16.570370369999999</v>
      </c>
      <c r="N790" t="s">
        <v>359</v>
      </c>
      <c r="O790" t="s">
        <v>369</v>
      </c>
      <c r="P790" t="s">
        <v>366</v>
      </c>
      <c r="Q790" t="s">
        <v>363</v>
      </c>
    </row>
    <row r="791" spans="1:17">
      <c r="A791" s="49" t="s">
        <v>38</v>
      </c>
      <c r="B791" s="111" t="s">
        <v>248</v>
      </c>
      <c r="C791" s="12">
        <v>1</v>
      </c>
      <c r="D791" s="3">
        <v>30</v>
      </c>
      <c r="E791" s="13">
        <f>C791/30</f>
        <v>3.3333333333333333E-2</v>
      </c>
      <c r="F791" s="12">
        <v>3</v>
      </c>
      <c r="G791" s="21">
        <f>F791/C791</f>
        <v>3</v>
      </c>
      <c r="H791" s="12" t="s">
        <v>545</v>
      </c>
      <c r="I791" s="12" t="s">
        <v>534</v>
      </c>
      <c r="J791" s="12" t="s">
        <v>373</v>
      </c>
      <c r="K791" s="12" t="s">
        <v>383</v>
      </c>
      <c r="L791" s="31">
        <v>68.099999999999994</v>
      </c>
      <c r="M791" s="31">
        <v>16.570370369999999</v>
      </c>
      <c r="N791" s="12" t="s">
        <v>359</v>
      </c>
      <c r="O791" s="12" t="s">
        <v>369</v>
      </c>
      <c r="P791" s="12" t="s">
        <v>366</v>
      </c>
      <c r="Q791" s="12" t="s">
        <v>363</v>
      </c>
    </row>
    <row r="792" spans="1:17" s="5" customFormat="1">
      <c r="A792" s="49" t="s">
        <v>38</v>
      </c>
      <c r="B792" s="111" t="s">
        <v>248</v>
      </c>
      <c r="C792" s="12">
        <v>3</v>
      </c>
      <c r="D792" s="12">
        <v>32</v>
      </c>
      <c r="E792" s="13">
        <f>C792/32</f>
        <v>9.375E-2</v>
      </c>
      <c r="F792" s="12">
        <v>6</v>
      </c>
      <c r="G792" s="21">
        <f>F792/C792</f>
        <v>2</v>
      </c>
      <c r="H792" s="12" t="s">
        <v>511</v>
      </c>
      <c r="I792" s="12" t="s">
        <v>531</v>
      </c>
      <c r="J792" s="12" t="s">
        <v>373</v>
      </c>
      <c r="K792" s="12" t="s">
        <v>383</v>
      </c>
      <c r="L792" s="31">
        <v>68.099999999999994</v>
      </c>
      <c r="M792" s="31">
        <v>16.570370369999999</v>
      </c>
      <c r="N792" s="12" t="s">
        <v>359</v>
      </c>
      <c r="O792" s="12" t="s">
        <v>369</v>
      </c>
      <c r="P792" s="12" t="s">
        <v>366</v>
      </c>
      <c r="Q792" s="12" t="s">
        <v>363</v>
      </c>
    </row>
    <row r="793" spans="1:17">
      <c r="A793" s="45" t="s">
        <v>38</v>
      </c>
      <c r="B793" s="59" t="s">
        <v>94</v>
      </c>
      <c r="C793"/>
      <c r="D793"/>
      <c r="J793" t="s">
        <v>373</v>
      </c>
      <c r="K793" t="s">
        <v>383</v>
      </c>
      <c r="L793" s="23">
        <v>68.099999999999994</v>
      </c>
      <c r="M793" s="23">
        <v>16.570370369999999</v>
      </c>
      <c r="N793" t="s">
        <v>359</v>
      </c>
      <c r="O793" t="s">
        <v>369</v>
      </c>
      <c r="P793" t="s">
        <v>366</v>
      </c>
      <c r="Q793" t="s">
        <v>363</v>
      </c>
    </row>
    <row r="794" spans="1:17">
      <c r="A794" s="45" t="s">
        <v>295</v>
      </c>
      <c r="B794" s="60" t="s">
        <v>95</v>
      </c>
      <c r="C794" s="4"/>
      <c r="D794" s="4"/>
      <c r="E794" s="16"/>
      <c r="F794" s="4"/>
      <c r="G794" s="19"/>
      <c r="J794" t="s">
        <v>385</v>
      </c>
      <c r="K794" t="s">
        <v>384</v>
      </c>
      <c r="L794" s="23">
        <v>73.3</v>
      </c>
      <c r="M794" s="23">
        <v>17.52380952</v>
      </c>
      <c r="N794" t="s">
        <v>359</v>
      </c>
      <c r="O794" t="s">
        <v>369</v>
      </c>
      <c r="P794" t="s">
        <v>366</v>
      </c>
      <c r="Q794" t="s">
        <v>363</v>
      </c>
    </row>
    <row r="795" spans="1:17">
      <c r="A795" s="45" t="s">
        <v>295</v>
      </c>
      <c r="B795" s="60" t="s">
        <v>96</v>
      </c>
      <c r="C795" s="4">
        <v>9</v>
      </c>
      <c r="D795" s="3" t="s">
        <v>350</v>
      </c>
      <c r="E795" s="16">
        <v>0.23</v>
      </c>
      <c r="F795" s="18" t="s">
        <v>350</v>
      </c>
      <c r="G795" s="19">
        <f>(27/C795)</f>
        <v>3</v>
      </c>
      <c r="H795" t="s">
        <v>332</v>
      </c>
      <c r="I795" t="s">
        <v>331</v>
      </c>
      <c r="J795" t="s">
        <v>385</v>
      </c>
      <c r="K795" t="s">
        <v>384</v>
      </c>
      <c r="L795" s="23">
        <v>73.3</v>
      </c>
      <c r="M795" s="23">
        <v>17.52380952</v>
      </c>
      <c r="N795" t="s">
        <v>359</v>
      </c>
      <c r="O795" t="s">
        <v>369</v>
      </c>
      <c r="P795" t="s">
        <v>366</v>
      </c>
      <c r="Q795" t="s">
        <v>363</v>
      </c>
    </row>
    <row r="796" spans="1:17">
      <c r="A796" s="45" t="s">
        <v>295</v>
      </c>
      <c r="B796" s="60" t="s">
        <v>54</v>
      </c>
      <c r="C796" s="4"/>
      <c r="D796" s="4"/>
      <c r="E796" s="16"/>
      <c r="F796" s="4"/>
      <c r="G796" s="19"/>
      <c r="J796" t="s">
        <v>385</v>
      </c>
      <c r="K796" t="s">
        <v>384</v>
      </c>
      <c r="L796" s="23">
        <v>73.3</v>
      </c>
      <c r="M796" s="23">
        <v>17.52380952</v>
      </c>
      <c r="N796" t="s">
        <v>359</v>
      </c>
      <c r="O796" t="s">
        <v>369</v>
      </c>
      <c r="P796" t="s">
        <v>366</v>
      </c>
      <c r="Q796" t="s">
        <v>363</v>
      </c>
    </row>
    <row r="797" spans="1:17">
      <c r="A797" s="49" t="s">
        <v>295</v>
      </c>
      <c r="B797" s="106" t="s">
        <v>58</v>
      </c>
      <c r="C797" s="12">
        <v>3</v>
      </c>
      <c r="D797" s="12">
        <v>32</v>
      </c>
      <c r="E797" s="13">
        <f>C797/32</f>
        <v>9.375E-2</v>
      </c>
      <c r="F797" s="12">
        <v>6</v>
      </c>
      <c r="G797" s="21">
        <f>F797/C797</f>
        <v>2</v>
      </c>
      <c r="H797" s="12" t="s">
        <v>511</v>
      </c>
      <c r="I797" s="12" t="s">
        <v>531</v>
      </c>
      <c r="J797" s="12" t="s">
        <v>385</v>
      </c>
      <c r="K797" s="12" t="s">
        <v>384</v>
      </c>
      <c r="L797" s="31">
        <v>73.3</v>
      </c>
      <c r="M797" s="31">
        <v>17.52380952</v>
      </c>
      <c r="N797" s="12" t="s">
        <v>359</v>
      </c>
      <c r="O797" s="12" t="s">
        <v>369</v>
      </c>
      <c r="P797" s="12" t="s">
        <v>366</v>
      </c>
      <c r="Q797" s="12" t="s">
        <v>363</v>
      </c>
    </row>
    <row r="798" spans="1:17">
      <c r="A798" s="45" t="s">
        <v>295</v>
      </c>
      <c r="B798" s="60" t="s">
        <v>58</v>
      </c>
      <c r="C798" s="4">
        <v>3</v>
      </c>
      <c r="D798" s="4">
        <v>70.2</v>
      </c>
      <c r="E798" s="16">
        <f>C798/70.2</f>
        <v>4.2735042735042736E-2</v>
      </c>
      <c r="F798" t="s">
        <v>350</v>
      </c>
      <c r="G798" t="s">
        <v>350</v>
      </c>
      <c r="H798" t="s">
        <v>353</v>
      </c>
      <c r="I798" t="s">
        <v>21</v>
      </c>
      <c r="J798" t="s">
        <v>385</v>
      </c>
      <c r="K798" t="s">
        <v>384</v>
      </c>
      <c r="L798" s="23">
        <v>73.3</v>
      </c>
      <c r="M798" s="23">
        <v>17.52380952</v>
      </c>
      <c r="N798" t="s">
        <v>359</v>
      </c>
      <c r="O798" t="s">
        <v>369</v>
      </c>
      <c r="P798" t="s">
        <v>366</v>
      </c>
      <c r="Q798" t="s">
        <v>363</v>
      </c>
    </row>
    <row r="799" spans="1:17">
      <c r="A799" s="45" t="s">
        <v>295</v>
      </c>
      <c r="B799" s="60" t="s">
        <v>22</v>
      </c>
      <c r="C799" s="4">
        <v>1</v>
      </c>
      <c r="D799">
        <v>150</v>
      </c>
      <c r="E799" s="15">
        <f>C799/D799</f>
        <v>6.6666666666666671E-3</v>
      </c>
      <c r="F799" s="4" t="s">
        <v>350</v>
      </c>
      <c r="G799" s="19">
        <v>1</v>
      </c>
      <c r="H799" s="12" t="s">
        <v>567</v>
      </c>
      <c r="I799" s="12" t="s">
        <v>21</v>
      </c>
      <c r="J799" t="s">
        <v>385</v>
      </c>
      <c r="K799" t="s">
        <v>384</v>
      </c>
      <c r="L799" s="23">
        <v>73.3</v>
      </c>
      <c r="M799" s="23">
        <v>17.52380952</v>
      </c>
      <c r="N799" t="s">
        <v>359</v>
      </c>
      <c r="O799" t="s">
        <v>369</v>
      </c>
      <c r="P799" t="s">
        <v>366</v>
      </c>
      <c r="Q799" t="s">
        <v>363</v>
      </c>
    </row>
    <row r="800" spans="1:17">
      <c r="A800" s="45" t="s">
        <v>295</v>
      </c>
      <c r="B800" s="60" t="s">
        <v>212</v>
      </c>
      <c r="C800" s="4"/>
      <c r="D800" s="4"/>
      <c r="E800" s="16"/>
      <c r="F800" s="4"/>
      <c r="G800" s="19"/>
      <c r="J800" t="s">
        <v>385</v>
      </c>
      <c r="K800" t="s">
        <v>384</v>
      </c>
      <c r="L800" s="23">
        <v>73.3</v>
      </c>
      <c r="M800" s="23">
        <v>17.52380952</v>
      </c>
      <c r="N800" t="s">
        <v>359</v>
      </c>
      <c r="O800" t="s">
        <v>369</v>
      </c>
      <c r="P800" t="s">
        <v>366</v>
      </c>
      <c r="Q800" t="s">
        <v>363</v>
      </c>
    </row>
    <row r="801" spans="1:17">
      <c r="A801" s="45" t="s">
        <v>295</v>
      </c>
      <c r="B801" s="60" t="s">
        <v>63</v>
      </c>
      <c r="C801" s="4">
        <v>2</v>
      </c>
      <c r="D801">
        <v>43</v>
      </c>
      <c r="E801" s="16">
        <f>C801/43</f>
        <v>4.6511627906976744E-2</v>
      </c>
      <c r="F801" s="4" t="s">
        <v>350</v>
      </c>
      <c r="G801" s="19" t="s">
        <v>350</v>
      </c>
      <c r="H801" s="4" t="s">
        <v>466</v>
      </c>
      <c r="I801" t="s">
        <v>515</v>
      </c>
      <c r="J801" t="s">
        <v>385</v>
      </c>
      <c r="K801" t="s">
        <v>384</v>
      </c>
      <c r="L801" s="23">
        <v>73.3</v>
      </c>
      <c r="M801" s="23">
        <v>17.52380952</v>
      </c>
      <c r="N801" t="s">
        <v>359</v>
      </c>
      <c r="O801" t="s">
        <v>369</v>
      </c>
      <c r="P801" t="s">
        <v>366</v>
      </c>
      <c r="Q801" t="s">
        <v>363</v>
      </c>
    </row>
    <row r="802" spans="1:17">
      <c r="A802" s="45" t="s">
        <v>295</v>
      </c>
      <c r="B802" s="60" t="s">
        <v>101</v>
      </c>
      <c r="C802" s="4"/>
      <c r="D802" s="4"/>
      <c r="E802" s="16"/>
      <c r="F802" s="4"/>
      <c r="G802" s="19"/>
      <c r="J802" t="s">
        <v>385</v>
      </c>
      <c r="K802" t="s">
        <v>384</v>
      </c>
      <c r="L802" s="23">
        <v>73.3</v>
      </c>
      <c r="M802" s="23">
        <v>17.52380952</v>
      </c>
      <c r="N802" t="s">
        <v>359</v>
      </c>
      <c r="O802" t="s">
        <v>369</v>
      </c>
      <c r="P802" t="s">
        <v>366</v>
      </c>
      <c r="Q802" t="s">
        <v>363</v>
      </c>
    </row>
    <row r="803" spans="1:17">
      <c r="A803" s="45" t="s">
        <v>295</v>
      </c>
      <c r="B803" s="60" t="s">
        <v>3</v>
      </c>
      <c r="C803" s="4"/>
      <c r="D803" s="4"/>
      <c r="E803" s="16"/>
      <c r="F803" s="4"/>
      <c r="G803" s="19"/>
      <c r="J803" t="s">
        <v>385</v>
      </c>
      <c r="K803" t="s">
        <v>384</v>
      </c>
      <c r="L803" s="23">
        <v>73.3</v>
      </c>
      <c r="M803" s="23">
        <v>17.52380952</v>
      </c>
      <c r="N803" t="s">
        <v>359</v>
      </c>
      <c r="O803" t="s">
        <v>369</v>
      </c>
      <c r="P803" t="s">
        <v>366</v>
      </c>
      <c r="Q803" t="s">
        <v>363</v>
      </c>
    </row>
    <row r="804" spans="1:17">
      <c r="A804" s="45" t="s">
        <v>295</v>
      </c>
      <c r="B804" s="60" t="s">
        <v>70</v>
      </c>
      <c r="C804" s="4"/>
      <c r="D804" s="4"/>
      <c r="E804" s="16"/>
      <c r="F804" s="4"/>
      <c r="G804" s="19"/>
      <c r="J804" t="s">
        <v>385</v>
      </c>
      <c r="K804" t="s">
        <v>384</v>
      </c>
      <c r="L804" s="23">
        <v>73.3</v>
      </c>
      <c r="M804" s="23">
        <v>17.52380952</v>
      </c>
      <c r="N804" t="s">
        <v>359</v>
      </c>
      <c r="O804" t="s">
        <v>369</v>
      </c>
      <c r="P804" t="s">
        <v>366</v>
      </c>
      <c r="Q804" t="s">
        <v>363</v>
      </c>
    </row>
    <row r="805" spans="1:17">
      <c r="A805" s="45" t="s">
        <v>295</v>
      </c>
      <c r="B805" s="60" t="s">
        <v>183</v>
      </c>
      <c r="C805" s="4"/>
      <c r="D805" s="4"/>
      <c r="E805" s="16"/>
      <c r="F805" s="4"/>
      <c r="G805" s="19"/>
      <c r="J805" t="s">
        <v>385</v>
      </c>
      <c r="K805" t="s">
        <v>384</v>
      </c>
      <c r="L805" s="23">
        <v>73.3</v>
      </c>
      <c r="M805" s="23">
        <v>17.52380952</v>
      </c>
      <c r="N805" t="s">
        <v>359</v>
      </c>
      <c r="O805" t="s">
        <v>369</v>
      </c>
      <c r="P805" t="s">
        <v>366</v>
      </c>
      <c r="Q805" t="s">
        <v>363</v>
      </c>
    </row>
    <row r="806" spans="1:17">
      <c r="A806" s="45" t="s">
        <v>295</v>
      </c>
      <c r="B806" s="60" t="s">
        <v>161</v>
      </c>
      <c r="C806" s="4">
        <v>2</v>
      </c>
      <c r="D806" s="4">
        <v>72</v>
      </c>
      <c r="E806" s="16">
        <f>C806/72</f>
        <v>2.7777777777777776E-2</v>
      </c>
      <c r="F806" s="4">
        <v>2</v>
      </c>
      <c r="G806" s="19">
        <f>F806/C806</f>
        <v>1</v>
      </c>
      <c r="H806" s="4" t="s">
        <v>509</v>
      </c>
      <c r="I806" s="4" t="s">
        <v>510</v>
      </c>
      <c r="J806" t="s">
        <v>385</v>
      </c>
      <c r="K806" t="s">
        <v>384</v>
      </c>
      <c r="L806" s="23">
        <v>73.3</v>
      </c>
      <c r="M806" s="23">
        <v>17.52380952</v>
      </c>
      <c r="N806" t="s">
        <v>359</v>
      </c>
      <c r="O806" t="s">
        <v>369</v>
      </c>
      <c r="P806" t="s">
        <v>366</v>
      </c>
      <c r="Q806" t="s">
        <v>363</v>
      </c>
    </row>
    <row r="807" spans="1:17">
      <c r="A807" s="45" t="s">
        <v>295</v>
      </c>
      <c r="B807" s="60" t="s">
        <v>196</v>
      </c>
      <c r="C807" s="4"/>
      <c r="D807" s="4"/>
      <c r="E807" s="16"/>
      <c r="F807" s="4"/>
      <c r="G807" s="19"/>
      <c r="J807" t="s">
        <v>385</v>
      </c>
      <c r="K807" t="s">
        <v>384</v>
      </c>
      <c r="L807" s="23">
        <v>73.3</v>
      </c>
      <c r="M807" s="23">
        <v>17.52380952</v>
      </c>
      <c r="N807" t="s">
        <v>359</v>
      </c>
      <c r="O807" t="s">
        <v>369</v>
      </c>
      <c r="P807" t="s">
        <v>366</v>
      </c>
      <c r="Q807" t="s">
        <v>363</v>
      </c>
    </row>
    <row r="808" spans="1:17">
      <c r="A808" s="45" t="s">
        <v>295</v>
      </c>
      <c r="B808" s="60" t="s">
        <v>108</v>
      </c>
      <c r="C808" s="4"/>
      <c r="D808" s="4"/>
      <c r="E808" s="16"/>
      <c r="F808" s="4"/>
      <c r="G808" s="19"/>
      <c r="J808" t="s">
        <v>385</v>
      </c>
      <c r="K808" t="s">
        <v>384</v>
      </c>
      <c r="L808" s="23">
        <v>73.3</v>
      </c>
      <c r="M808" s="23">
        <v>17.52380952</v>
      </c>
      <c r="N808" t="s">
        <v>359</v>
      </c>
      <c r="O808" t="s">
        <v>369</v>
      </c>
      <c r="P808" t="s">
        <v>366</v>
      </c>
      <c r="Q808" t="s">
        <v>363</v>
      </c>
    </row>
    <row r="809" spans="1:17">
      <c r="A809" s="45" t="s">
        <v>295</v>
      </c>
      <c r="B809" s="60" t="s">
        <v>166</v>
      </c>
      <c r="C809" s="4"/>
      <c r="D809" s="4"/>
      <c r="E809" s="16"/>
      <c r="F809" s="4"/>
      <c r="G809" s="19"/>
      <c r="J809" t="s">
        <v>385</v>
      </c>
      <c r="K809" t="s">
        <v>384</v>
      </c>
      <c r="L809" s="23">
        <v>73.3</v>
      </c>
      <c r="M809" s="23">
        <v>17.52380952</v>
      </c>
      <c r="N809" t="s">
        <v>359</v>
      </c>
      <c r="O809" t="s">
        <v>369</v>
      </c>
      <c r="P809" t="s">
        <v>366</v>
      </c>
      <c r="Q809" t="s">
        <v>363</v>
      </c>
    </row>
    <row r="810" spans="1:17">
      <c r="A810" s="45" t="s">
        <v>295</v>
      </c>
      <c r="B810" s="60" t="s">
        <v>29</v>
      </c>
      <c r="C810" s="4">
        <v>4</v>
      </c>
      <c r="D810" s="3">
        <v>70</v>
      </c>
      <c r="E810" s="16">
        <f>C810/70</f>
        <v>5.7142857142857141E-2</v>
      </c>
      <c r="F810" s="19" t="s">
        <v>350</v>
      </c>
      <c r="G810" s="19">
        <v>2</v>
      </c>
      <c r="H810" t="s">
        <v>461</v>
      </c>
      <c r="I810" t="s">
        <v>462</v>
      </c>
      <c r="J810" t="s">
        <v>385</v>
      </c>
      <c r="K810" t="s">
        <v>384</v>
      </c>
      <c r="L810" s="23">
        <v>73.3</v>
      </c>
      <c r="M810" s="23">
        <v>17.52380952</v>
      </c>
      <c r="N810" t="s">
        <v>359</v>
      </c>
      <c r="O810" t="s">
        <v>369</v>
      </c>
      <c r="P810" t="s">
        <v>366</v>
      </c>
      <c r="Q810" t="s">
        <v>363</v>
      </c>
    </row>
    <row r="811" spans="1:17">
      <c r="A811" s="45" t="s">
        <v>295</v>
      </c>
      <c r="B811" s="60" t="s">
        <v>292</v>
      </c>
      <c r="C811" s="4"/>
      <c r="D811" s="4"/>
      <c r="E811" s="16"/>
      <c r="F811" s="4"/>
      <c r="G811" s="19"/>
      <c r="J811" t="s">
        <v>385</v>
      </c>
      <c r="K811" t="s">
        <v>384</v>
      </c>
      <c r="L811" s="23">
        <v>73.3</v>
      </c>
      <c r="M811" s="23">
        <v>17.52380952</v>
      </c>
      <c r="N811" t="s">
        <v>359</v>
      </c>
      <c r="O811" t="s">
        <v>369</v>
      </c>
      <c r="P811" t="s">
        <v>366</v>
      </c>
      <c r="Q811" t="s">
        <v>363</v>
      </c>
    </row>
    <row r="812" spans="1:17">
      <c r="A812" s="45" t="s">
        <v>295</v>
      </c>
      <c r="B812" s="60" t="s">
        <v>140</v>
      </c>
      <c r="C812" s="4"/>
      <c r="D812" s="4"/>
      <c r="E812" s="16"/>
      <c r="F812" s="4"/>
      <c r="G812" s="19"/>
      <c r="J812" t="s">
        <v>385</v>
      </c>
      <c r="K812" t="s">
        <v>384</v>
      </c>
      <c r="L812" s="23">
        <v>73.3</v>
      </c>
      <c r="M812" s="23">
        <v>17.52380952</v>
      </c>
      <c r="N812" t="s">
        <v>359</v>
      </c>
      <c r="O812" t="s">
        <v>369</v>
      </c>
      <c r="P812" t="s">
        <v>366</v>
      </c>
      <c r="Q812" t="s">
        <v>363</v>
      </c>
    </row>
    <row r="813" spans="1:17">
      <c r="A813" s="45" t="s">
        <v>295</v>
      </c>
      <c r="B813" s="60" t="s">
        <v>175</v>
      </c>
      <c r="C813" s="4"/>
      <c r="D813" s="4"/>
      <c r="E813" s="16"/>
      <c r="F813" s="4"/>
      <c r="G813" s="19"/>
      <c r="J813" t="s">
        <v>385</v>
      </c>
      <c r="K813" t="s">
        <v>384</v>
      </c>
      <c r="L813" s="23">
        <v>73.3</v>
      </c>
      <c r="M813" s="23">
        <v>17.52380952</v>
      </c>
      <c r="N813" t="s">
        <v>359</v>
      </c>
      <c r="O813" t="s">
        <v>369</v>
      </c>
      <c r="P813" t="s">
        <v>366</v>
      </c>
      <c r="Q813" t="s">
        <v>363</v>
      </c>
    </row>
    <row r="814" spans="1:17">
      <c r="A814" s="45" t="s">
        <v>295</v>
      </c>
      <c r="B814" s="60" t="s">
        <v>281</v>
      </c>
      <c r="C814" s="4"/>
      <c r="D814" s="4"/>
      <c r="E814" s="16"/>
      <c r="F814" s="4"/>
      <c r="G814" s="19"/>
      <c r="J814" t="s">
        <v>385</v>
      </c>
      <c r="K814" t="s">
        <v>384</v>
      </c>
      <c r="L814" s="23">
        <v>73.3</v>
      </c>
      <c r="M814" s="23">
        <v>17.52380952</v>
      </c>
      <c r="N814" t="s">
        <v>359</v>
      </c>
      <c r="O814" t="s">
        <v>369</v>
      </c>
      <c r="P814" t="s">
        <v>366</v>
      </c>
      <c r="Q814" t="s">
        <v>363</v>
      </c>
    </row>
    <row r="815" spans="1:17">
      <c r="A815" s="45" t="s">
        <v>295</v>
      </c>
      <c r="B815" s="60" t="s">
        <v>293</v>
      </c>
      <c r="C815" s="4"/>
      <c r="D815" s="4"/>
      <c r="E815" s="16"/>
      <c r="F815" s="4"/>
      <c r="G815" s="19"/>
      <c r="J815" t="s">
        <v>385</v>
      </c>
      <c r="K815" t="s">
        <v>384</v>
      </c>
      <c r="L815" s="23">
        <v>73.3</v>
      </c>
      <c r="M815" s="23">
        <v>17.52380952</v>
      </c>
      <c r="N815" t="s">
        <v>359</v>
      </c>
      <c r="O815" t="s">
        <v>369</v>
      </c>
      <c r="P815" t="s">
        <v>366</v>
      </c>
      <c r="Q815" t="s">
        <v>363</v>
      </c>
    </row>
    <row r="816" spans="1:17">
      <c r="A816" s="45" t="s">
        <v>295</v>
      </c>
      <c r="B816" s="60" t="s">
        <v>294</v>
      </c>
      <c r="C816" s="4"/>
      <c r="D816" s="4"/>
      <c r="E816" s="16"/>
      <c r="F816" s="4"/>
      <c r="G816" s="19"/>
      <c r="J816" t="s">
        <v>385</v>
      </c>
      <c r="K816" t="s">
        <v>384</v>
      </c>
      <c r="L816" s="23">
        <v>73.3</v>
      </c>
      <c r="M816" s="23">
        <v>17.52380952</v>
      </c>
      <c r="N816" t="s">
        <v>359</v>
      </c>
      <c r="O816" t="s">
        <v>369</v>
      </c>
      <c r="P816" t="s">
        <v>366</v>
      </c>
      <c r="Q816" t="s">
        <v>363</v>
      </c>
    </row>
    <row r="817" spans="1:17">
      <c r="A817" s="45" t="s">
        <v>295</v>
      </c>
      <c r="B817" s="60" t="s">
        <v>288</v>
      </c>
      <c r="C817" s="4">
        <v>1</v>
      </c>
      <c r="D817" s="3">
        <v>90.5</v>
      </c>
      <c r="E817" s="15">
        <f>C817/D817</f>
        <v>1.1049723756906077E-2</v>
      </c>
      <c r="F817" s="4">
        <v>2</v>
      </c>
      <c r="G817" s="19">
        <f>F817/C817</f>
        <v>2</v>
      </c>
      <c r="H817" t="s">
        <v>343</v>
      </c>
      <c r="I817" t="s">
        <v>344</v>
      </c>
      <c r="J817" t="s">
        <v>385</v>
      </c>
      <c r="K817" t="s">
        <v>384</v>
      </c>
      <c r="L817" s="23">
        <v>73.3</v>
      </c>
      <c r="M817" s="23">
        <v>17.52380952</v>
      </c>
      <c r="N817" t="s">
        <v>359</v>
      </c>
      <c r="O817" t="s">
        <v>369</v>
      </c>
      <c r="P817" t="s">
        <v>366</v>
      </c>
      <c r="Q817" t="s">
        <v>363</v>
      </c>
    </row>
    <row r="818" spans="1:17">
      <c r="A818" s="45" t="s">
        <v>295</v>
      </c>
      <c r="B818" s="60" t="s">
        <v>51</v>
      </c>
      <c r="C818" s="4"/>
      <c r="D818" s="4"/>
      <c r="E818" s="16"/>
      <c r="F818" s="4"/>
      <c r="G818" s="19"/>
      <c r="J818" t="s">
        <v>385</v>
      </c>
      <c r="K818" t="s">
        <v>384</v>
      </c>
      <c r="L818" s="23">
        <v>73.3</v>
      </c>
      <c r="M818" s="23">
        <v>17.52380952</v>
      </c>
      <c r="N818" t="s">
        <v>359</v>
      </c>
      <c r="O818" t="s">
        <v>369</v>
      </c>
      <c r="P818" t="s">
        <v>366</v>
      </c>
      <c r="Q818" t="s">
        <v>363</v>
      </c>
    </row>
    <row r="819" spans="1:17">
      <c r="A819" s="45" t="s">
        <v>39</v>
      </c>
      <c r="B819" s="54" t="s">
        <v>95</v>
      </c>
      <c r="C819"/>
      <c r="D819"/>
      <c r="J819" t="s">
        <v>385</v>
      </c>
      <c r="K819" t="s">
        <v>384</v>
      </c>
      <c r="L819" s="23">
        <v>89.7</v>
      </c>
      <c r="M819" s="23">
        <v>20.489000000000001</v>
      </c>
      <c r="N819" t="s">
        <v>359</v>
      </c>
      <c r="O819" t="s">
        <v>360</v>
      </c>
      <c r="P819" t="s">
        <v>366</v>
      </c>
      <c r="Q819" t="s">
        <v>368</v>
      </c>
    </row>
    <row r="820" spans="1:17">
      <c r="A820" s="45" t="s">
        <v>39</v>
      </c>
      <c r="B820" s="54" t="s">
        <v>96</v>
      </c>
      <c r="C820"/>
      <c r="D820"/>
      <c r="J820" t="s">
        <v>385</v>
      </c>
      <c r="K820" t="s">
        <v>384</v>
      </c>
      <c r="L820" s="23">
        <v>89.7</v>
      </c>
      <c r="M820" s="23">
        <v>20.489000000000001</v>
      </c>
      <c r="N820" t="s">
        <v>359</v>
      </c>
      <c r="O820" t="s">
        <v>360</v>
      </c>
      <c r="P820" t="s">
        <v>366</v>
      </c>
      <c r="Q820" t="s">
        <v>368</v>
      </c>
    </row>
    <row r="821" spans="1:17">
      <c r="A821" s="45" t="s">
        <v>39</v>
      </c>
      <c r="B821" s="54" t="s">
        <v>97</v>
      </c>
      <c r="C821"/>
      <c r="D821"/>
      <c r="J821" t="s">
        <v>385</v>
      </c>
      <c r="K821" t="s">
        <v>384</v>
      </c>
      <c r="L821" s="23">
        <v>89.7</v>
      </c>
      <c r="M821" s="23">
        <v>20.489000000000001</v>
      </c>
      <c r="N821" t="s">
        <v>359</v>
      </c>
      <c r="O821" t="s">
        <v>360</v>
      </c>
      <c r="P821" t="s">
        <v>366</v>
      </c>
      <c r="Q821" t="s">
        <v>368</v>
      </c>
    </row>
    <row r="822" spans="1:17">
      <c r="A822" s="45" t="s">
        <v>39</v>
      </c>
      <c r="B822" s="54" t="s">
        <v>22</v>
      </c>
      <c r="C822">
        <v>4</v>
      </c>
      <c r="D822">
        <v>150</v>
      </c>
      <c r="E822" s="15">
        <f>C822/D822</f>
        <v>2.6666666666666668E-2</v>
      </c>
      <c r="F822" s="19" t="s">
        <v>350</v>
      </c>
      <c r="G822" s="18">
        <v>1</v>
      </c>
      <c r="H822" s="12" t="s">
        <v>567</v>
      </c>
      <c r="I822" s="12" t="s">
        <v>21</v>
      </c>
      <c r="J822" t="s">
        <v>385</v>
      </c>
      <c r="K822" t="s">
        <v>384</v>
      </c>
      <c r="L822" s="23">
        <v>89.7</v>
      </c>
      <c r="M822" s="23">
        <v>20.489000000000001</v>
      </c>
      <c r="N822" t="s">
        <v>359</v>
      </c>
      <c r="O822" t="s">
        <v>360</v>
      </c>
      <c r="P822" t="s">
        <v>366</v>
      </c>
      <c r="Q822" t="s">
        <v>368</v>
      </c>
    </row>
    <row r="823" spans="1:17">
      <c r="A823" s="45" t="s">
        <v>39</v>
      </c>
      <c r="B823" s="54" t="s">
        <v>22</v>
      </c>
      <c r="C823">
        <v>3</v>
      </c>
      <c r="D823">
        <v>750</v>
      </c>
      <c r="E823" s="15">
        <f>C823/750</f>
        <v>4.0000000000000001E-3</v>
      </c>
      <c r="F823" s="19" t="s">
        <v>350</v>
      </c>
      <c r="G823" s="18" t="s">
        <v>350</v>
      </c>
      <c r="H823" t="s">
        <v>33</v>
      </c>
      <c r="I823" t="s">
        <v>21</v>
      </c>
      <c r="J823" t="s">
        <v>385</v>
      </c>
      <c r="K823" t="s">
        <v>384</v>
      </c>
      <c r="L823" s="23">
        <v>89.7</v>
      </c>
      <c r="M823" s="23">
        <v>20.489000000000001</v>
      </c>
      <c r="N823" t="s">
        <v>359</v>
      </c>
      <c r="O823" t="s">
        <v>360</v>
      </c>
      <c r="P823" t="s">
        <v>366</v>
      </c>
      <c r="Q823" t="s">
        <v>368</v>
      </c>
    </row>
    <row r="824" spans="1:17">
      <c r="A824" s="45" t="s">
        <v>39</v>
      </c>
      <c r="B824" s="59" t="s">
        <v>22</v>
      </c>
      <c r="C824" s="3">
        <v>1</v>
      </c>
      <c r="D824" s="3">
        <v>48.16</v>
      </c>
      <c r="E824" s="15">
        <f>C824/D824</f>
        <v>2.0764119601328904E-2</v>
      </c>
      <c r="F824">
        <v>1</v>
      </c>
      <c r="G824" s="18">
        <f>F824/1</f>
        <v>1</v>
      </c>
      <c r="H824" t="s">
        <v>761</v>
      </c>
      <c r="I824" t="s">
        <v>21</v>
      </c>
      <c r="J824" t="s">
        <v>385</v>
      </c>
      <c r="K824" t="s">
        <v>384</v>
      </c>
      <c r="L824" s="23">
        <v>89.7</v>
      </c>
      <c r="M824" s="23">
        <v>20.489000000000001</v>
      </c>
      <c r="N824" t="s">
        <v>359</v>
      </c>
      <c r="O824" t="s">
        <v>360</v>
      </c>
      <c r="P824" t="s">
        <v>366</v>
      </c>
      <c r="Q824" t="s">
        <v>368</v>
      </c>
    </row>
    <row r="825" spans="1:17">
      <c r="A825" s="45" t="s">
        <v>39</v>
      </c>
      <c r="B825" s="54" t="s">
        <v>63</v>
      </c>
      <c r="C825"/>
      <c r="D825"/>
      <c r="E825" s="15" t="s">
        <v>516</v>
      </c>
      <c r="J825" t="s">
        <v>385</v>
      </c>
      <c r="K825" t="s">
        <v>384</v>
      </c>
      <c r="L825" s="23">
        <v>89.7</v>
      </c>
      <c r="M825" s="23">
        <v>20.489000000000001</v>
      </c>
      <c r="N825" t="s">
        <v>359</v>
      </c>
      <c r="O825" t="s">
        <v>360</v>
      </c>
      <c r="P825" t="s">
        <v>366</v>
      </c>
      <c r="Q825" t="s">
        <v>368</v>
      </c>
    </row>
    <row r="826" spans="1:17">
      <c r="A826" s="45" t="s">
        <v>39</v>
      </c>
      <c r="B826" s="54" t="s">
        <v>65</v>
      </c>
      <c r="C826"/>
      <c r="D826"/>
      <c r="J826" t="s">
        <v>385</v>
      </c>
      <c r="K826" t="s">
        <v>384</v>
      </c>
      <c r="L826" s="23">
        <v>89.7</v>
      </c>
      <c r="M826" s="23">
        <v>20.489000000000001</v>
      </c>
      <c r="N826" t="s">
        <v>359</v>
      </c>
      <c r="O826" t="s">
        <v>360</v>
      </c>
      <c r="P826" t="s">
        <v>366</v>
      </c>
      <c r="Q826" t="s">
        <v>368</v>
      </c>
    </row>
    <row r="827" spans="1:17">
      <c r="A827" s="45" t="s">
        <v>39</v>
      </c>
      <c r="B827" s="54" t="s">
        <v>158</v>
      </c>
      <c r="C827"/>
      <c r="D827"/>
      <c r="J827" t="s">
        <v>385</v>
      </c>
      <c r="K827" t="s">
        <v>384</v>
      </c>
      <c r="L827" s="23">
        <v>89.7</v>
      </c>
      <c r="M827" s="23">
        <v>20.489000000000001</v>
      </c>
      <c r="N827" t="s">
        <v>359</v>
      </c>
      <c r="O827" t="s">
        <v>360</v>
      </c>
      <c r="P827" t="s">
        <v>366</v>
      </c>
      <c r="Q827" t="s">
        <v>368</v>
      </c>
    </row>
    <row r="828" spans="1:17">
      <c r="A828" s="45" t="s">
        <v>39</v>
      </c>
      <c r="B828" s="54" t="s">
        <v>3</v>
      </c>
      <c r="C828">
        <v>2</v>
      </c>
      <c r="D828" s="4">
        <v>324</v>
      </c>
      <c r="E828" s="15">
        <f>C828/324</f>
        <v>6.1728395061728392E-3</v>
      </c>
      <c r="F828">
        <v>2</v>
      </c>
      <c r="G828" s="18">
        <f>F828/C828</f>
        <v>1</v>
      </c>
      <c r="H828" t="s">
        <v>347</v>
      </c>
      <c r="I828" s="4" t="s">
        <v>348</v>
      </c>
      <c r="J828" t="s">
        <v>385</v>
      </c>
      <c r="K828" t="s">
        <v>384</v>
      </c>
      <c r="L828" s="23">
        <v>89.7</v>
      </c>
      <c r="M828" s="23">
        <v>20.489000000000001</v>
      </c>
      <c r="N828" t="s">
        <v>359</v>
      </c>
      <c r="O828" t="s">
        <v>360</v>
      </c>
      <c r="P828" t="s">
        <v>366</v>
      </c>
      <c r="Q828" t="s">
        <v>368</v>
      </c>
    </row>
    <row r="829" spans="1:17">
      <c r="A829" s="45" t="s">
        <v>39</v>
      </c>
      <c r="B829" s="54" t="s">
        <v>3</v>
      </c>
      <c r="C829" s="3">
        <v>6</v>
      </c>
      <c r="D829" s="4">
        <v>324</v>
      </c>
      <c r="E829" s="15">
        <f>C829/324</f>
        <v>1.8518518518518517E-2</v>
      </c>
      <c r="F829">
        <v>4</v>
      </c>
      <c r="G829" s="18">
        <v>1.25</v>
      </c>
      <c r="H829" s="4" t="s">
        <v>347</v>
      </c>
      <c r="I829" s="4" t="s">
        <v>349</v>
      </c>
      <c r="J829" t="s">
        <v>385</v>
      </c>
      <c r="K829" t="s">
        <v>384</v>
      </c>
      <c r="L829" s="23">
        <v>89.7</v>
      </c>
      <c r="M829" s="23">
        <v>20.489000000000001</v>
      </c>
      <c r="N829" t="s">
        <v>359</v>
      </c>
      <c r="O829" t="s">
        <v>360</v>
      </c>
      <c r="P829" t="s">
        <v>366</v>
      </c>
      <c r="Q829" t="s">
        <v>368</v>
      </c>
    </row>
    <row r="830" spans="1:17">
      <c r="A830" s="45" t="s">
        <v>39</v>
      </c>
      <c r="B830" s="54" t="s">
        <v>3</v>
      </c>
      <c r="C830" s="3">
        <v>5</v>
      </c>
      <c r="D830" s="4">
        <v>324</v>
      </c>
      <c r="E830" s="15">
        <f>C830/324</f>
        <v>1.5432098765432098E-2</v>
      </c>
      <c r="F830">
        <v>11</v>
      </c>
      <c r="G830" s="18">
        <f>F830/C830</f>
        <v>2.2000000000000002</v>
      </c>
      <c r="H830" s="4" t="s">
        <v>347</v>
      </c>
      <c r="I830" s="4" t="s">
        <v>351</v>
      </c>
      <c r="J830" t="s">
        <v>385</v>
      </c>
      <c r="K830" t="s">
        <v>384</v>
      </c>
      <c r="L830" s="23">
        <v>89.7</v>
      </c>
      <c r="M830" s="23">
        <v>20.489000000000001</v>
      </c>
      <c r="N830" t="s">
        <v>359</v>
      </c>
      <c r="O830" t="s">
        <v>360</v>
      </c>
      <c r="P830" t="s">
        <v>366</v>
      </c>
      <c r="Q830" t="s">
        <v>368</v>
      </c>
    </row>
    <row r="831" spans="1:17">
      <c r="A831" s="45" t="s">
        <v>39</v>
      </c>
      <c r="B831" s="54" t="s">
        <v>3</v>
      </c>
      <c r="C831">
        <v>2</v>
      </c>
      <c r="D831" s="4">
        <v>190</v>
      </c>
      <c r="E831" s="15">
        <f>C831/190</f>
        <v>1.0526315789473684E-2</v>
      </c>
      <c r="F831">
        <v>2</v>
      </c>
      <c r="G831" s="18">
        <f>F831/C831</f>
        <v>1</v>
      </c>
      <c r="H831" t="s">
        <v>533</v>
      </c>
      <c r="I831" s="4" t="s">
        <v>348</v>
      </c>
      <c r="J831" t="s">
        <v>385</v>
      </c>
      <c r="K831" t="s">
        <v>384</v>
      </c>
      <c r="L831" s="23">
        <v>89.7</v>
      </c>
      <c r="M831" s="23">
        <v>20.489000000000001</v>
      </c>
      <c r="N831" t="s">
        <v>359</v>
      </c>
      <c r="O831" t="s">
        <v>360</v>
      </c>
      <c r="P831" t="s">
        <v>366</v>
      </c>
      <c r="Q831" t="s">
        <v>368</v>
      </c>
    </row>
    <row r="832" spans="1:17">
      <c r="A832" s="45" t="s">
        <v>39</v>
      </c>
      <c r="B832" s="54" t="s">
        <v>3</v>
      </c>
      <c r="C832" t="s">
        <v>350</v>
      </c>
      <c r="D832" s="4" t="s">
        <v>350</v>
      </c>
      <c r="E832" s="15">
        <v>0.01</v>
      </c>
      <c r="F832" t="s">
        <v>350</v>
      </c>
      <c r="G832" s="18">
        <v>1</v>
      </c>
      <c r="H832" t="s">
        <v>566</v>
      </c>
      <c r="I832" s="4" t="s">
        <v>350</v>
      </c>
      <c r="J832" t="s">
        <v>385</v>
      </c>
      <c r="K832" t="s">
        <v>384</v>
      </c>
      <c r="L832" s="23">
        <v>89.7</v>
      </c>
      <c r="M832" s="23">
        <v>20.489000000000001</v>
      </c>
      <c r="N832" t="s">
        <v>359</v>
      </c>
      <c r="O832" t="s">
        <v>360</v>
      </c>
      <c r="P832" t="s">
        <v>366</v>
      </c>
      <c r="Q832" t="s">
        <v>368</v>
      </c>
    </row>
    <row r="833" spans="1:17">
      <c r="A833" s="45" t="s">
        <v>39</v>
      </c>
      <c r="B833" s="54" t="s">
        <v>3</v>
      </c>
      <c r="C833" t="s">
        <v>350</v>
      </c>
      <c r="D833" s="4" t="s">
        <v>350</v>
      </c>
      <c r="E833" s="15">
        <v>0.122</v>
      </c>
      <c r="F833" t="s">
        <v>350</v>
      </c>
      <c r="G833" s="18">
        <v>1.0900000000000001</v>
      </c>
      <c r="H833" t="s">
        <v>566</v>
      </c>
      <c r="I833" s="4" t="s">
        <v>350</v>
      </c>
      <c r="J833" t="s">
        <v>385</v>
      </c>
      <c r="K833" t="s">
        <v>384</v>
      </c>
      <c r="L833" s="23">
        <v>89.7</v>
      </c>
      <c r="M833" s="23">
        <v>20.489000000000001</v>
      </c>
      <c r="N833" t="s">
        <v>359</v>
      </c>
      <c r="O833" t="s">
        <v>360</v>
      </c>
      <c r="P833" t="s">
        <v>366</v>
      </c>
      <c r="Q833" t="s">
        <v>368</v>
      </c>
    </row>
    <row r="834" spans="1:17">
      <c r="A834" s="45" t="s">
        <v>39</v>
      </c>
      <c r="B834" s="54" t="s">
        <v>3</v>
      </c>
      <c r="C834">
        <v>6</v>
      </c>
      <c r="D834" s="4">
        <v>330</v>
      </c>
      <c r="E834" s="15">
        <f>(C834/330)*1.5</f>
        <v>2.7272727272727271E-2</v>
      </c>
      <c r="F834" s="19" t="s">
        <v>350</v>
      </c>
      <c r="G834" s="18">
        <v>3.6</v>
      </c>
      <c r="H834" t="s">
        <v>33</v>
      </c>
      <c r="I834" t="s">
        <v>21</v>
      </c>
      <c r="J834" t="s">
        <v>385</v>
      </c>
      <c r="K834" t="s">
        <v>384</v>
      </c>
      <c r="L834" s="23">
        <v>89.7</v>
      </c>
      <c r="M834" s="23">
        <v>20.489000000000001</v>
      </c>
      <c r="N834" t="s">
        <v>359</v>
      </c>
      <c r="O834" t="s">
        <v>360</v>
      </c>
      <c r="P834" t="s">
        <v>366</v>
      </c>
      <c r="Q834" t="s">
        <v>368</v>
      </c>
    </row>
    <row r="835" spans="1:17">
      <c r="A835" s="45" t="s">
        <v>39</v>
      </c>
      <c r="B835" s="54" t="s">
        <v>3</v>
      </c>
      <c r="C835">
        <v>2</v>
      </c>
      <c r="D835">
        <v>33</v>
      </c>
      <c r="E835" s="15">
        <f>C835/33</f>
        <v>6.0606060606060608E-2</v>
      </c>
      <c r="F835" s="19" t="s">
        <v>350</v>
      </c>
      <c r="G835" s="18">
        <v>38.5</v>
      </c>
      <c r="H835" t="s">
        <v>33</v>
      </c>
      <c r="I835" t="s">
        <v>21</v>
      </c>
      <c r="J835" t="s">
        <v>385</v>
      </c>
      <c r="K835" t="s">
        <v>384</v>
      </c>
      <c r="L835" s="23">
        <v>89.7</v>
      </c>
      <c r="M835" s="23">
        <v>20.489000000000001</v>
      </c>
      <c r="N835" t="s">
        <v>359</v>
      </c>
      <c r="O835" t="s">
        <v>360</v>
      </c>
      <c r="P835" t="s">
        <v>366</v>
      </c>
      <c r="Q835" t="s">
        <v>368</v>
      </c>
    </row>
    <row r="836" spans="1:17">
      <c r="A836" s="45" t="s">
        <v>39</v>
      </c>
      <c r="B836" s="54" t="s">
        <v>3</v>
      </c>
      <c r="C836">
        <v>6</v>
      </c>
      <c r="D836">
        <v>750</v>
      </c>
      <c r="E836" s="15">
        <f>C836/750</f>
        <v>8.0000000000000002E-3</v>
      </c>
      <c r="F836" s="19" t="s">
        <v>350</v>
      </c>
      <c r="G836" s="18" t="s">
        <v>350</v>
      </c>
      <c r="H836" t="s">
        <v>33</v>
      </c>
      <c r="I836" t="s">
        <v>21</v>
      </c>
      <c r="J836" t="s">
        <v>385</v>
      </c>
      <c r="K836" t="s">
        <v>384</v>
      </c>
      <c r="L836" s="23">
        <v>89.7</v>
      </c>
      <c r="M836" s="23">
        <v>20.489000000000001</v>
      </c>
      <c r="N836" t="s">
        <v>359</v>
      </c>
      <c r="O836" t="s">
        <v>360</v>
      </c>
      <c r="P836" t="s">
        <v>366</v>
      </c>
      <c r="Q836" t="s">
        <v>368</v>
      </c>
    </row>
    <row r="837" spans="1:17">
      <c r="A837" s="45" t="s">
        <v>39</v>
      </c>
      <c r="B837" s="54" t="s">
        <v>3</v>
      </c>
      <c r="C837">
        <v>73</v>
      </c>
      <c r="D837">
        <v>276</v>
      </c>
      <c r="E837" s="15">
        <v>0.2344</v>
      </c>
      <c r="F837">
        <v>75</v>
      </c>
      <c r="G837" s="18">
        <f>F837/C837</f>
        <v>1.0273972602739727</v>
      </c>
      <c r="H837" t="s">
        <v>49</v>
      </c>
      <c r="I837" t="s">
        <v>50</v>
      </c>
      <c r="J837" t="s">
        <v>385</v>
      </c>
      <c r="K837" t="s">
        <v>384</v>
      </c>
      <c r="L837" s="23">
        <v>89.7</v>
      </c>
      <c r="M837" s="23">
        <v>20.489000000000001</v>
      </c>
      <c r="N837" t="s">
        <v>359</v>
      </c>
      <c r="O837" t="s">
        <v>360</v>
      </c>
      <c r="P837" t="s">
        <v>366</v>
      </c>
      <c r="Q837" t="s">
        <v>368</v>
      </c>
    </row>
    <row r="838" spans="1:17">
      <c r="A838" s="45" t="s">
        <v>39</v>
      </c>
      <c r="B838" s="54" t="s">
        <v>102</v>
      </c>
      <c r="C838"/>
      <c r="D838"/>
      <c r="J838" t="s">
        <v>385</v>
      </c>
      <c r="K838" t="s">
        <v>384</v>
      </c>
      <c r="L838" s="23">
        <v>89.7</v>
      </c>
      <c r="M838" s="23">
        <v>20.489000000000001</v>
      </c>
      <c r="N838" t="s">
        <v>359</v>
      </c>
      <c r="O838" t="s">
        <v>360</v>
      </c>
      <c r="P838" t="s">
        <v>366</v>
      </c>
      <c r="Q838" t="s">
        <v>368</v>
      </c>
    </row>
    <row r="839" spans="1:17">
      <c r="A839" s="45" t="s">
        <v>39</v>
      </c>
      <c r="B839" s="54" t="s">
        <v>70</v>
      </c>
      <c r="C839"/>
      <c r="D839"/>
      <c r="J839" t="s">
        <v>385</v>
      </c>
      <c r="K839" t="s">
        <v>384</v>
      </c>
      <c r="L839" s="23">
        <v>89.7</v>
      </c>
      <c r="M839" s="23">
        <v>20.489000000000001</v>
      </c>
      <c r="N839" t="s">
        <v>359</v>
      </c>
      <c r="O839" t="s">
        <v>360</v>
      </c>
      <c r="P839" t="s">
        <v>366</v>
      </c>
      <c r="Q839" t="s">
        <v>368</v>
      </c>
    </row>
    <row r="840" spans="1:17">
      <c r="A840" s="45" t="s">
        <v>39</v>
      </c>
      <c r="B840" s="54" t="s">
        <v>104</v>
      </c>
      <c r="C840"/>
      <c r="D840"/>
      <c r="J840" t="s">
        <v>385</v>
      </c>
      <c r="K840" t="s">
        <v>384</v>
      </c>
      <c r="L840" s="23">
        <v>89.7</v>
      </c>
      <c r="M840" s="23">
        <v>20.489000000000001</v>
      </c>
      <c r="N840" t="s">
        <v>359</v>
      </c>
      <c r="O840" t="s">
        <v>360</v>
      </c>
      <c r="P840" t="s">
        <v>366</v>
      </c>
      <c r="Q840" t="s">
        <v>368</v>
      </c>
    </row>
    <row r="841" spans="1:17">
      <c r="A841" s="45" t="s">
        <v>39</v>
      </c>
      <c r="B841" s="54" t="s">
        <v>105</v>
      </c>
      <c r="C841"/>
      <c r="D841"/>
      <c r="J841" t="s">
        <v>385</v>
      </c>
      <c r="K841" t="s">
        <v>384</v>
      </c>
      <c r="L841" s="23">
        <v>89.7</v>
      </c>
      <c r="M841" s="23">
        <v>20.489000000000001</v>
      </c>
      <c r="N841" t="s">
        <v>359</v>
      </c>
      <c r="O841" t="s">
        <v>360</v>
      </c>
      <c r="P841" t="s">
        <v>366</v>
      </c>
      <c r="Q841" t="s">
        <v>368</v>
      </c>
    </row>
    <row r="842" spans="1:17">
      <c r="A842" s="45" t="s">
        <v>39</v>
      </c>
      <c r="B842" s="52" t="s">
        <v>78</v>
      </c>
      <c r="C842"/>
      <c r="D842"/>
      <c r="J842" t="s">
        <v>385</v>
      </c>
      <c r="K842" t="s">
        <v>384</v>
      </c>
      <c r="L842" s="23">
        <v>89.7</v>
      </c>
      <c r="M842" s="23">
        <v>20.489000000000001</v>
      </c>
      <c r="N842" t="s">
        <v>359</v>
      </c>
      <c r="O842" t="s">
        <v>360</v>
      </c>
      <c r="P842" t="s">
        <v>366</v>
      </c>
      <c r="Q842" t="s">
        <v>368</v>
      </c>
    </row>
    <row r="843" spans="1:17">
      <c r="A843" s="45" t="s">
        <v>39</v>
      </c>
      <c r="B843" s="52" t="s">
        <v>129</v>
      </c>
      <c r="C843"/>
      <c r="D843"/>
      <c r="J843" t="s">
        <v>385</v>
      </c>
      <c r="K843" t="s">
        <v>384</v>
      </c>
      <c r="L843" s="23">
        <v>89.7</v>
      </c>
      <c r="M843" s="23">
        <v>20.489000000000001</v>
      </c>
      <c r="N843" t="s">
        <v>359</v>
      </c>
      <c r="O843" t="s">
        <v>360</v>
      </c>
      <c r="P843" t="s">
        <v>366</v>
      </c>
      <c r="Q843" t="s">
        <v>368</v>
      </c>
    </row>
    <row r="844" spans="1:17">
      <c r="A844" s="45" t="s">
        <v>39</v>
      </c>
      <c r="B844" s="52" t="s">
        <v>164</v>
      </c>
      <c r="C844"/>
      <c r="D844"/>
      <c r="J844" t="s">
        <v>385</v>
      </c>
      <c r="K844" t="s">
        <v>384</v>
      </c>
      <c r="L844" s="23">
        <v>89.7</v>
      </c>
      <c r="M844" s="23">
        <v>20.489000000000001</v>
      </c>
      <c r="N844" t="s">
        <v>359</v>
      </c>
      <c r="O844" t="s">
        <v>360</v>
      </c>
      <c r="P844" t="s">
        <v>366</v>
      </c>
      <c r="Q844" t="s">
        <v>368</v>
      </c>
    </row>
    <row r="845" spans="1:17">
      <c r="A845" s="45" t="s">
        <v>39</v>
      </c>
      <c r="B845" s="52" t="s">
        <v>5</v>
      </c>
      <c r="C845"/>
      <c r="D845"/>
      <c r="J845" t="s">
        <v>385</v>
      </c>
      <c r="K845" t="s">
        <v>384</v>
      </c>
      <c r="L845" s="23">
        <v>89.7</v>
      </c>
      <c r="M845" s="23">
        <v>20.489000000000001</v>
      </c>
      <c r="N845" t="s">
        <v>359</v>
      </c>
      <c r="O845" t="s">
        <v>360</v>
      </c>
      <c r="P845" t="s">
        <v>366</v>
      </c>
      <c r="Q845" t="s">
        <v>368</v>
      </c>
    </row>
    <row r="846" spans="1:17">
      <c r="A846" s="45" t="s">
        <v>39</v>
      </c>
      <c r="B846" s="52" t="s">
        <v>225</v>
      </c>
      <c r="C846"/>
      <c r="D846"/>
      <c r="J846" t="s">
        <v>385</v>
      </c>
      <c r="K846" t="s">
        <v>384</v>
      </c>
      <c r="L846" s="23">
        <v>89.7</v>
      </c>
      <c r="M846" s="23">
        <v>20.489000000000001</v>
      </c>
      <c r="N846" t="s">
        <v>359</v>
      </c>
      <c r="O846" t="s">
        <v>360</v>
      </c>
      <c r="P846" t="s">
        <v>366</v>
      </c>
      <c r="Q846" t="s">
        <v>368</v>
      </c>
    </row>
    <row r="847" spans="1:17">
      <c r="A847" s="45" t="s">
        <v>39</v>
      </c>
      <c r="B847" s="52" t="s">
        <v>296</v>
      </c>
      <c r="C847"/>
      <c r="D847"/>
      <c r="J847" t="s">
        <v>385</v>
      </c>
      <c r="K847" t="s">
        <v>384</v>
      </c>
      <c r="L847" s="23">
        <v>89.7</v>
      </c>
      <c r="M847" s="23">
        <v>20.489000000000001</v>
      </c>
      <c r="N847" t="s">
        <v>359</v>
      </c>
      <c r="O847" t="s">
        <v>360</v>
      </c>
      <c r="P847" t="s">
        <v>366</v>
      </c>
      <c r="Q847" t="s">
        <v>368</v>
      </c>
    </row>
    <row r="848" spans="1:17" s="5" customFormat="1">
      <c r="A848" s="45" t="s">
        <v>39</v>
      </c>
      <c r="B848" s="52" t="s">
        <v>170</v>
      </c>
      <c r="C848"/>
      <c r="D848"/>
      <c r="E848" s="15"/>
      <c r="F848"/>
      <c r="G848" s="18"/>
      <c r="H848"/>
      <c r="I848"/>
      <c r="J848" t="s">
        <v>385</v>
      </c>
      <c r="K848" t="s">
        <v>384</v>
      </c>
      <c r="L848" s="23">
        <v>89.7</v>
      </c>
      <c r="M848" s="23">
        <v>20.489000000000001</v>
      </c>
      <c r="N848" t="s">
        <v>359</v>
      </c>
      <c r="O848" t="s">
        <v>360</v>
      </c>
      <c r="P848" t="s">
        <v>366</v>
      </c>
      <c r="Q848" t="s">
        <v>368</v>
      </c>
    </row>
    <row r="849" spans="1:17">
      <c r="A849" s="45" t="s">
        <v>39</v>
      </c>
      <c r="B849" s="51" t="s">
        <v>171</v>
      </c>
      <c r="C849"/>
      <c r="D849"/>
      <c r="J849" t="s">
        <v>385</v>
      </c>
      <c r="K849" t="s">
        <v>384</v>
      </c>
      <c r="L849" s="23">
        <v>89.7</v>
      </c>
      <c r="M849" s="23">
        <v>20.489000000000001</v>
      </c>
      <c r="N849" t="s">
        <v>359</v>
      </c>
      <c r="O849" t="s">
        <v>360</v>
      </c>
      <c r="P849" t="s">
        <v>366</v>
      </c>
      <c r="Q849" t="s">
        <v>368</v>
      </c>
    </row>
    <row r="850" spans="1:17" s="5" customFormat="1">
      <c r="A850" s="45" t="s">
        <v>39</v>
      </c>
      <c r="B850" s="51" t="s">
        <v>140</v>
      </c>
      <c r="C850"/>
      <c r="D850"/>
      <c r="E850" s="15"/>
      <c r="F850"/>
      <c r="G850" s="18"/>
      <c r="H850"/>
      <c r="I850"/>
      <c r="J850" t="s">
        <v>385</v>
      </c>
      <c r="K850" t="s">
        <v>384</v>
      </c>
      <c r="L850" s="23">
        <v>89.7</v>
      </c>
      <c r="M850" s="23">
        <v>20.489000000000001</v>
      </c>
      <c r="N850" t="s">
        <v>359</v>
      </c>
      <c r="O850" t="s">
        <v>360</v>
      </c>
      <c r="P850" t="s">
        <v>366</v>
      </c>
      <c r="Q850" t="s">
        <v>368</v>
      </c>
    </row>
    <row r="851" spans="1:17">
      <c r="A851" s="45" t="s">
        <v>39</v>
      </c>
      <c r="B851" s="51" t="s">
        <v>209</v>
      </c>
      <c r="C851"/>
      <c r="D851"/>
      <c r="J851" t="s">
        <v>385</v>
      </c>
      <c r="K851" t="s">
        <v>384</v>
      </c>
      <c r="L851" s="23">
        <v>89.7</v>
      </c>
      <c r="M851" s="23">
        <v>20.489000000000001</v>
      </c>
      <c r="N851" t="s">
        <v>359</v>
      </c>
      <c r="O851" t="s">
        <v>360</v>
      </c>
      <c r="P851" t="s">
        <v>366</v>
      </c>
      <c r="Q851" t="s">
        <v>368</v>
      </c>
    </row>
    <row r="852" spans="1:17">
      <c r="A852" s="45" t="s">
        <v>39</v>
      </c>
      <c r="B852" s="51" t="s">
        <v>281</v>
      </c>
      <c r="C852"/>
      <c r="D852"/>
      <c r="J852" t="s">
        <v>385</v>
      </c>
      <c r="K852" t="s">
        <v>384</v>
      </c>
      <c r="L852" s="23">
        <v>89.7</v>
      </c>
      <c r="M852" s="23">
        <v>20.489000000000001</v>
      </c>
      <c r="N852" t="s">
        <v>359</v>
      </c>
      <c r="O852" t="s">
        <v>360</v>
      </c>
      <c r="P852" t="s">
        <v>366</v>
      </c>
      <c r="Q852" t="s">
        <v>368</v>
      </c>
    </row>
    <row r="853" spans="1:17">
      <c r="A853" s="45" t="s">
        <v>39</v>
      </c>
      <c r="B853" s="51" t="s">
        <v>176</v>
      </c>
      <c r="C853"/>
      <c r="D853"/>
      <c r="J853" t="s">
        <v>385</v>
      </c>
      <c r="K853" t="s">
        <v>384</v>
      </c>
      <c r="L853" s="23">
        <v>89.7</v>
      </c>
      <c r="M853" s="23">
        <v>20.489000000000001</v>
      </c>
      <c r="N853" t="s">
        <v>359</v>
      </c>
      <c r="O853" t="s">
        <v>360</v>
      </c>
      <c r="P853" t="s">
        <v>366</v>
      </c>
      <c r="Q853" t="s">
        <v>368</v>
      </c>
    </row>
    <row r="854" spans="1:17">
      <c r="A854" s="45" t="s">
        <v>39</v>
      </c>
      <c r="B854" s="51" t="s">
        <v>51</v>
      </c>
      <c r="C854">
        <v>26</v>
      </c>
      <c r="D854">
        <v>77.3</v>
      </c>
      <c r="E854" s="15">
        <v>0.33639999999999998</v>
      </c>
      <c r="F854">
        <v>26</v>
      </c>
      <c r="G854" s="18">
        <f>F854/C854</f>
        <v>1</v>
      </c>
      <c r="H854" t="s">
        <v>49</v>
      </c>
      <c r="I854" t="s">
        <v>50</v>
      </c>
      <c r="J854" t="s">
        <v>385</v>
      </c>
      <c r="K854" t="s">
        <v>384</v>
      </c>
      <c r="L854" s="23">
        <v>89.7</v>
      </c>
      <c r="M854" s="23">
        <v>20.489000000000001</v>
      </c>
      <c r="N854" t="s">
        <v>359</v>
      </c>
      <c r="O854" t="s">
        <v>360</v>
      </c>
      <c r="P854" t="s">
        <v>366</v>
      </c>
      <c r="Q854" t="s">
        <v>368</v>
      </c>
    </row>
    <row r="855" spans="1:17">
      <c r="A855" s="45" t="s">
        <v>39</v>
      </c>
      <c r="B855" s="51" t="s">
        <v>32</v>
      </c>
      <c r="C855">
        <v>8</v>
      </c>
      <c r="D855">
        <v>750</v>
      </c>
      <c r="E855" s="15">
        <f>C855/750</f>
        <v>1.0666666666666666E-2</v>
      </c>
      <c r="F855" s="19" t="s">
        <v>350</v>
      </c>
      <c r="G855" s="18" t="s">
        <v>350</v>
      </c>
      <c r="H855" s="6" t="s">
        <v>33</v>
      </c>
      <c r="I855" t="s">
        <v>21</v>
      </c>
      <c r="J855" t="s">
        <v>385</v>
      </c>
      <c r="K855" t="s">
        <v>384</v>
      </c>
      <c r="L855" s="23">
        <v>89.7</v>
      </c>
      <c r="M855" s="23">
        <v>20.489000000000001</v>
      </c>
      <c r="N855" t="s">
        <v>359</v>
      </c>
      <c r="O855" t="s">
        <v>360</v>
      </c>
      <c r="P855" t="s">
        <v>366</v>
      </c>
      <c r="Q855" t="s">
        <v>368</v>
      </c>
    </row>
    <row r="856" spans="1:17">
      <c r="A856" s="45" t="s">
        <v>340</v>
      </c>
      <c r="B856" s="53" t="s">
        <v>186</v>
      </c>
      <c r="C856"/>
      <c r="D856"/>
      <c r="J856" t="s">
        <v>373</v>
      </c>
      <c r="K856" t="s">
        <v>376</v>
      </c>
      <c r="L856" s="23">
        <v>54</v>
      </c>
      <c r="M856" s="23">
        <v>11.14875</v>
      </c>
      <c r="N856" t="s">
        <v>359</v>
      </c>
      <c r="O856" t="s">
        <v>369</v>
      </c>
      <c r="P856" t="s">
        <v>366</v>
      </c>
      <c r="Q856" t="s">
        <v>368</v>
      </c>
    </row>
    <row r="857" spans="1:17">
      <c r="A857" s="45" t="s">
        <v>340</v>
      </c>
      <c r="B857" s="53" t="s">
        <v>760</v>
      </c>
      <c r="C857" s="3">
        <v>11</v>
      </c>
      <c r="D857" s="3">
        <v>27.7</v>
      </c>
      <c r="E857" s="15">
        <f>C857/D857</f>
        <v>0.39711191335740076</v>
      </c>
      <c r="F857" t="s">
        <v>350</v>
      </c>
      <c r="G857" s="18" t="s">
        <v>350</v>
      </c>
      <c r="H857" s="6" t="s">
        <v>530</v>
      </c>
      <c r="I857" t="s">
        <v>529</v>
      </c>
      <c r="J857" t="s">
        <v>373</v>
      </c>
      <c r="K857" t="s">
        <v>376</v>
      </c>
      <c r="L857" s="23">
        <v>54</v>
      </c>
      <c r="M857" s="23">
        <v>11.14875</v>
      </c>
      <c r="N857" t="s">
        <v>359</v>
      </c>
      <c r="O857" t="s">
        <v>369</v>
      </c>
      <c r="P857" t="s">
        <v>366</v>
      </c>
      <c r="Q857" t="s">
        <v>368</v>
      </c>
    </row>
    <row r="858" spans="1:17">
      <c r="A858" s="45" t="s">
        <v>340</v>
      </c>
      <c r="B858" s="53" t="s">
        <v>297</v>
      </c>
      <c r="C858"/>
      <c r="D858"/>
      <c r="J858" t="s">
        <v>373</v>
      </c>
      <c r="K858" t="s">
        <v>376</v>
      </c>
      <c r="L858" s="23">
        <v>54</v>
      </c>
      <c r="M858" s="23">
        <v>11.14875</v>
      </c>
      <c r="N858" t="s">
        <v>359</v>
      </c>
      <c r="O858" t="s">
        <v>369</v>
      </c>
      <c r="P858" t="s">
        <v>366</v>
      </c>
      <c r="Q858" t="s">
        <v>368</v>
      </c>
    </row>
    <row r="859" spans="1:17">
      <c r="A859" s="45" t="s">
        <v>340</v>
      </c>
      <c r="B859" s="53" t="s">
        <v>95</v>
      </c>
      <c r="C859">
        <v>4</v>
      </c>
      <c r="D859">
        <v>20.6</v>
      </c>
      <c r="E859" s="15">
        <v>0.2</v>
      </c>
      <c r="F859">
        <v>40</v>
      </c>
      <c r="G859" s="18">
        <v>10</v>
      </c>
      <c r="H859" s="4" t="s">
        <v>729</v>
      </c>
      <c r="I859" s="4" t="s">
        <v>352</v>
      </c>
      <c r="J859" t="s">
        <v>373</v>
      </c>
      <c r="K859" t="s">
        <v>376</v>
      </c>
      <c r="L859" s="23">
        <v>54</v>
      </c>
      <c r="M859" s="23">
        <v>11.14875</v>
      </c>
      <c r="N859" t="s">
        <v>359</v>
      </c>
      <c r="O859" t="s">
        <v>369</v>
      </c>
      <c r="P859" t="s">
        <v>366</v>
      </c>
      <c r="Q859" t="s">
        <v>368</v>
      </c>
    </row>
    <row r="860" spans="1:17">
      <c r="A860" s="45" t="s">
        <v>340</v>
      </c>
      <c r="B860" s="53" t="s">
        <v>95</v>
      </c>
      <c r="C860">
        <v>4</v>
      </c>
      <c r="D860">
        <v>12</v>
      </c>
      <c r="E860" s="15">
        <v>0.33</v>
      </c>
      <c r="F860">
        <v>51</v>
      </c>
      <c r="G860" s="18">
        <f>F860/C860</f>
        <v>12.75</v>
      </c>
      <c r="H860" t="s">
        <v>336</v>
      </c>
      <c r="I860" t="s">
        <v>337</v>
      </c>
      <c r="J860" t="s">
        <v>373</v>
      </c>
      <c r="K860" t="s">
        <v>376</v>
      </c>
      <c r="L860" s="23">
        <v>54</v>
      </c>
      <c r="M860" s="23">
        <v>11.14875</v>
      </c>
      <c r="N860" t="s">
        <v>359</v>
      </c>
      <c r="O860" t="s">
        <v>369</v>
      </c>
      <c r="P860" t="s">
        <v>366</v>
      </c>
      <c r="Q860" t="s">
        <v>368</v>
      </c>
    </row>
    <row r="861" spans="1:17">
      <c r="A861" s="45" t="s">
        <v>340</v>
      </c>
      <c r="B861" s="53" t="s">
        <v>96</v>
      </c>
      <c r="C861">
        <v>2</v>
      </c>
      <c r="D861" s="12" t="s">
        <v>350</v>
      </c>
      <c r="E861" s="15">
        <v>0.05</v>
      </c>
      <c r="F861" s="18" t="s">
        <v>350</v>
      </c>
      <c r="G861" s="18">
        <f>3/2</f>
        <v>1.5</v>
      </c>
      <c r="H861" t="s">
        <v>332</v>
      </c>
      <c r="I861" s="4" t="s">
        <v>331</v>
      </c>
      <c r="J861" t="s">
        <v>373</v>
      </c>
      <c r="K861" t="s">
        <v>376</v>
      </c>
      <c r="L861" s="23">
        <v>54</v>
      </c>
      <c r="M861" s="23">
        <v>11.14875</v>
      </c>
      <c r="N861" t="s">
        <v>359</v>
      </c>
      <c r="O861" t="s">
        <v>369</v>
      </c>
      <c r="P861" t="s">
        <v>366</v>
      </c>
      <c r="Q861" t="s">
        <v>368</v>
      </c>
    </row>
    <row r="862" spans="1:17">
      <c r="A862" s="45" t="s">
        <v>340</v>
      </c>
      <c r="B862" s="53" t="s">
        <v>54</v>
      </c>
      <c r="C862"/>
      <c r="D862"/>
      <c r="J862" t="s">
        <v>373</v>
      </c>
      <c r="K862" t="s">
        <v>376</v>
      </c>
      <c r="L862" s="23">
        <v>54</v>
      </c>
      <c r="M862" s="23">
        <v>11.14875</v>
      </c>
      <c r="N862" t="s">
        <v>359</v>
      </c>
      <c r="O862" t="s">
        <v>369</v>
      </c>
      <c r="P862" t="s">
        <v>366</v>
      </c>
      <c r="Q862" t="s">
        <v>368</v>
      </c>
    </row>
    <row r="863" spans="1:17">
      <c r="A863" s="49" t="s">
        <v>340</v>
      </c>
      <c r="B863" s="58" t="s">
        <v>211</v>
      </c>
      <c r="C863" s="12">
        <v>5</v>
      </c>
      <c r="D863" s="12">
        <v>32</v>
      </c>
      <c r="E863" s="13">
        <f>C863/32</f>
        <v>0.15625</v>
      </c>
      <c r="F863" s="12">
        <v>10</v>
      </c>
      <c r="G863" s="21">
        <v>2</v>
      </c>
      <c r="H863" s="12" t="s">
        <v>511</v>
      </c>
      <c r="I863" s="12" t="s">
        <v>531</v>
      </c>
      <c r="J863" s="12" t="s">
        <v>373</v>
      </c>
      <c r="K863" s="12" t="s">
        <v>376</v>
      </c>
      <c r="L863" s="31">
        <v>54</v>
      </c>
      <c r="M863" s="31">
        <v>11.14875</v>
      </c>
      <c r="N863" s="12" t="s">
        <v>359</v>
      </c>
      <c r="O863" s="12" t="s">
        <v>369</v>
      </c>
      <c r="P863" s="12" t="s">
        <v>366</v>
      </c>
      <c r="Q863" s="12" t="s">
        <v>368</v>
      </c>
    </row>
    <row r="864" spans="1:17">
      <c r="A864" s="45" t="s">
        <v>340</v>
      </c>
      <c r="B864" s="53" t="s">
        <v>97</v>
      </c>
      <c r="C864"/>
      <c r="D864"/>
      <c r="J864" t="s">
        <v>373</v>
      </c>
      <c r="K864" t="s">
        <v>376</v>
      </c>
      <c r="L864" s="23">
        <v>54</v>
      </c>
      <c r="M864" s="23">
        <v>11.14875</v>
      </c>
      <c r="N864" t="s">
        <v>359</v>
      </c>
      <c r="O864" t="s">
        <v>369</v>
      </c>
      <c r="P864" t="s">
        <v>366</v>
      </c>
      <c r="Q864" t="s">
        <v>368</v>
      </c>
    </row>
    <row r="865" spans="1:17">
      <c r="A865" s="49" t="s">
        <v>340</v>
      </c>
      <c r="B865" s="58" t="s">
        <v>58</v>
      </c>
      <c r="C865" s="12">
        <v>6</v>
      </c>
      <c r="D865" s="12">
        <v>32</v>
      </c>
      <c r="E865" s="13">
        <f>C865/32</f>
        <v>0.1875</v>
      </c>
      <c r="F865" s="12" t="s">
        <v>350</v>
      </c>
      <c r="G865" s="21">
        <v>1.7</v>
      </c>
      <c r="H865" s="12" t="s">
        <v>511</v>
      </c>
      <c r="I865" s="12" t="s">
        <v>531</v>
      </c>
      <c r="J865" s="12" t="s">
        <v>373</v>
      </c>
      <c r="K865" s="12" t="s">
        <v>376</v>
      </c>
      <c r="L865" s="31">
        <v>54</v>
      </c>
      <c r="M865" s="31">
        <v>11.14875</v>
      </c>
      <c r="N865" s="12" t="s">
        <v>359</v>
      </c>
      <c r="O865" s="12" t="s">
        <v>369</v>
      </c>
      <c r="P865" s="12" t="s">
        <v>366</v>
      </c>
      <c r="Q865" s="12" t="s">
        <v>368</v>
      </c>
    </row>
    <row r="866" spans="1:17">
      <c r="A866" s="45" t="s">
        <v>340</v>
      </c>
      <c r="B866" s="53" t="s">
        <v>58</v>
      </c>
      <c r="C866">
        <v>30</v>
      </c>
      <c r="D866" s="4">
        <v>70.2</v>
      </c>
      <c r="E866" s="15">
        <f>C866/70.2</f>
        <v>0.42735042735042733</v>
      </c>
      <c r="F866" t="s">
        <v>350</v>
      </c>
      <c r="G866" t="s">
        <v>350</v>
      </c>
      <c r="H866" t="s">
        <v>353</v>
      </c>
      <c r="I866" t="s">
        <v>21</v>
      </c>
      <c r="J866" t="s">
        <v>373</v>
      </c>
      <c r="K866" t="s">
        <v>376</v>
      </c>
      <c r="L866" s="23">
        <v>54</v>
      </c>
      <c r="M866" s="23">
        <v>11.14875</v>
      </c>
      <c r="N866" t="s">
        <v>359</v>
      </c>
      <c r="O866" t="s">
        <v>369</v>
      </c>
      <c r="P866" t="s">
        <v>366</v>
      </c>
      <c r="Q866" t="s">
        <v>368</v>
      </c>
    </row>
    <row r="867" spans="1:17">
      <c r="A867" s="45" t="s">
        <v>340</v>
      </c>
      <c r="B867" s="53" t="s">
        <v>298</v>
      </c>
      <c r="C867"/>
      <c r="D867"/>
      <c r="J867" t="s">
        <v>373</v>
      </c>
      <c r="K867" t="s">
        <v>376</v>
      </c>
      <c r="L867" s="23">
        <v>54</v>
      </c>
      <c r="M867" s="23">
        <v>11.14875</v>
      </c>
      <c r="N867" t="s">
        <v>359</v>
      </c>
      <c r="O867" t="s">
        <v>369</v>
      </c>
      <c r="P867" t="s">
        <v>366</v>
      </c>
      <c r="Q867" t="s">
        <v>368</v>
      </c>
    </row>
    <row r="868" spans="1:17">
      <c r="A868" s="45" t="s">
        <v>340</v>
      </c>
      <c r="B868" s="53" t="s">
        <v>150</v>
      </c>
      <c r="C868"/>
      <c r="D868"/>
      <c r="J868" t="s">
        <v>373</v>
      </c>
      <c r="K868" t="s">
        <v>376</v>
      </c>
      <c r="L868" s="23">
        <v>54</v>
      </c>
      <c r="M868" s="23">
        <v>11.14875</v>
      </c>
      <c r="N868" t="s">
        <v>359</v>
      </c>
      <c r="O868" t="s">
        <v>369</v>
      </c>
      <c r="P868" t="s">
        <v>366</v>
      </c>
      <c r="Q868" t="s">
        <v>368</v>
      </c>
    </row>
    <row r="869" spans="1:17">
      <c r="A869" s="45" t="s">
        <v>340</v>
      </c>
      <c r="B869" s="53" t="s">
        <v>22</v>
      </c>
      <c r="C869"/>
      <c r="D869"/>
      <c r="J869" t="s">
        <v>373</v>
      </c>
      <c r="K869" t="s">
        <v>376</v>
      </c>
      <c r="L869" s="23">
        <v>54</v>
      </c>
      <c r="M869" s="23">
        <v>11.14875</v>
      </c>
      <c r="N869" t="s">
        <v>359</v>
      </c>
      <c r="O869" t="s">
        <v>369</v>
      </c>
      <c r="P869" t="s">
        <v>366</v>
      </c>
      <c r="Q869" t="s">
        <v>368</v>
      </c>
    </row>
    <row r="870" spans="1:17">
      <c r="A870" s="45" t="s">
        <v>340</v>
      </c>
      <c r="B870" s="53" t="s">
        <v>299</v>
      </c>
      <c r="C870"/>
      <c r="D870"/>
      <c r="J870" t="s">
        <v>373</v>
      </c>
      <c r="K870" t="s">
        <v>376</v>
      </c>
      <c r="L870" s="23">
        <v>54</v>
      </c>
      <c r="M870" s="23">
        <v>11.14875</v>
      </c>
      <c r="N870" t="s">
        <v>359</v>
      </c>
      <c r="O870" t="s">
        <v>369</v>
      </c>
      <c r="P870" t="s">
        <v>366</v>
      </c>
      <c r="Q870" t="s">
        <v>368</v>
      </c>
    </row>
    <row r="871" spans="1:17">
      <c r="A871" s="45" t="s">
        <v>340</v>
      </c>
      <c r="B871" s="53" t="s">
        <v>9</v>
      </c>
      <c r="C871" s="3">
        <v>9</v>
      </c>
      <c r="D871" s="3">
        <v>18</v>
      </c>
      <c r="E871" s="15">
        <f>C871/D871</f>
        <v>0.5</v>
      </c>
      <c r="F871" t="s">
        <v>350</v>
      </c>
      <c r="G871" s="18" t="s">
        <v>350</v>
      </c>
      <c r="H871" s="6" t="s">
        <v>530</v>
      </c>
      <c r="I871" t="s">
        <v>529</v>
      </c>
      <c r="J871" t="s">
        <v>373</v>
      </c>
      <c r="K871" t="s">
        <v>376</v>
      </c>
      <c r="L871" s="23">
        <v>54</v>
      </c>
      <c r="M871" s="23">
        <v>11.14875</v>
      </c>
      <c r="N871" t="s">
        <v>359</v>
      </c>
      <c r="O871" t="s">
        <v>369</v>
      </c>
      <c r="P871" t="s">
        <v>366</v>
      </c>
      <c r="Q871" t="s">
        <v>368</v>
      </c>
    </row>
    <row r="872" spans="1:17">
      <c r="A872" s="45" t="s">
        <v>340</v>
      </c>
      <c r="B872" s="53" t="s">
        <v>9</v>
      </c>
      <c r="C872"/>
      <c r="D872"/>
      <c r="J872" t="s">
        <v>373</v>
      </c>
      <c r="K872" t="s">
        <v>376</v>
      </c>
      <c r="L872" s="23">
        <v>54</v>
      </c>
      <c r="M872" s="23">
        <v>11.14875</v>
      </c>
      <c r="N872" t="s">
        <v>359</v>
      </c>
      <c r="O872" t="s">
        <v>369</v>
      </c>
      <c r="P872" t="s">
        <v>366</v>
      </c>
      <c r="Q872" t="s">
        <v>368</v>
      </c>
    </row>
    <row r="873" spans="1:17">
      <c r="A873" s="45" t="s">
        <v>340</v>
      </c>
      <c r="B873" s="53" t="s">
        <v>212</v>
      </c>
      <c r="C873"/>
      <c r="D873"/>
      <c r="J873" t="s">
        <v>373</v>
      </c>
      <c r="K873" t="s">
        <v>376</v>
      </c>
      <c r="L873" s="23">
        <v>54</v>
      </c>
      <c r="M873" s="23">
        <v>11.14875</v>
      </c>
      <c r="N873" t="s">
        <v>359</v>
      </c>
      <c r="O873" t="s">
        <v>369</v>
      </c>
      <c r="P873" t="s">
        <v>366</v>
      </c>
      <c r="Q873" t="s">
        <v>368</v>
      </c>
    </row>
    <row r="874" spans="1:17">
      <c r="A874" s="45" t="s">
        <v>340</v>
      </c>
      <c r="B874" s="53" t="s">
        <v>190</v>
      </c>
      <c r="C874">
        <v>4</v>
      </c>
      <c r="D874" s="3">
        <v>36</v>
      </c>
      <c r="E874" s="15">
        <f>C874/36</f>
        <v>0.1111111111111111</v>
      </c>
      <c r="F874">
        <v>1</v>
      </c>
      <c r="G874" s="18">
        <f>F874/C874</f>
        <v>0.25</v>
      </c>
      <c r="H874" s="6" t="s">
        <v>517</v>
      </c>
      <c r="I874" t="s">
        <v>518</v>
      </c>
      <c r="J874" t="s">
        <v>373</v>
      </c>
      <c r="K874" t="s">
        <v>376</v>
      </c>
      <c r="L874" s="23">
        <v>54</v>
      </c>
      <c r="M874" s="23">
        <v>11.14875</v>
      </c>
      <c r="N874" t="s">
        <v>359</v>
      </c>
      <c r="O874" t="s">
        <v>369</v>
      </c>
      <c r="P874" t="s">
        <v>366</v>
      </c>
      <c r="Q874" t="s">
        <v>368</v>
      </c>
    </row>
    <row r="875" spans="1:17">
      <c r="A875" s="45" t="s">
        <v>340</v>
      </c>
      <c r="B875" s="53" t="s">
        <v>24</v>
      </c>
      <c r="C875"/>
      <c r="D875"/>
      <c r="J875" t="s">
        <v>373</v>
      </c>
      <c r="K875" t="s">
        <v>376</v>
      </c>
      <c r="L875" s="23">
        <v>54</v>
      </c>
      <c r="M875" s="23">
        <v>11.14875</v>
      </c>
      <c r="N875" t="s">
        <v>359</v>
      </c>
      <c r="O875" t="s">
        <v>369</v>
      </c>
      <c r="P875" t="s">
        <v>366</v>
      </c>
      <c r="Q875" t="s">
        <v>368</v>
      </c>
    </row>
    <row r="876" spans="1:17">
      <c r="A876" s="45" t="s">
        <v>340</v>
      </c>
      <c r="B876" s="53" t="s">
        <v>63</v>
      </c>
      <c r="C876">
        <v>2</v>
      </c>
      <c r="D876" s="3">
        <v>43</v>
      </c>
      <c r="E876" s="15">
        <f>C876/43</f>
        <v>4.6511627906976744E-2</v>
      </c>
      <c r="F876" t="s">
        <v>350</v>
      </c>
      <c r="G876" s="18" t="s">
        <v>350</v>
      </c>
      <c r="H876" s="4" t="s">
        <v>466</v>
      </c>
      <c r="I876" s="4" t="s">
        <v>515</v>
      </c>
      <c r="J876" t="s">
        <v>373</v>
      </c>
      <c r="K876" t="s">
        <v>376</v>
      </c>
      <c r="L876" s="23">
        <v>54</v>
      </c>
      <c r="M876" s="23">
        <v>11.14875</v>
      </c>
      <c r="N876" t="s">
        <v>359</v>
      </c>
      <c r="O876" t="s">
        <v>369</v>
      </c>
      <c r="P876" t="s">
        <v>366</v>
      </c>
      <c r="Q876" t="s">
        <v>368</v>
      </c>
    </row>
    <row r="877" spans="1:17">
      <c r="A877" s="45" t="s">
        <v>340</v>
      </c>
      <c r="B877" s="53" t="s">
        <v>19</v>
      </c>
      <c r="C877">
        <v>8</v>
      </c>
      <c r="D877">
        <v>21</v>
      </c>
      <c r="E877" s="15">
        <f>C877/D877</f>
        <v>0.38095238095238093</v>
      </c>
      <c r="F877" t="s">
        <v>350</v>
      </c>
      <c r="G877" s="18" t="s">
        <v>350</v>
      </c>
      <c r="H877" t="s">
        <v>727</v>
      </c>
      <c r="I877" s="4" t="s">
        <v>42</v>
      </c>
      <c r="J877" t="s">
        <v>373</v>
      </c>
      <c r="K877" t="s">
        <v>376</v>
      </c>
      <c r="L877" s="23">
        <v>54</v>
      </c>
      <c r="M877" s="23">
        <v>11.14875</v>
      </c>
      <c r="N877" t="s">
        <v>359</v>
      </c>
      <c r="O877" t="s">
        <v>369</v>
      </c>
      <c r="P877" t="s">
        <v>366</v>
      </c>
      <c r="Q877" t="s">
        <v>368</v>
      </c>
    </row>
    <row r="878" spans="1:17">
      <c r="A878" s="45" t="s">
        <v>340</v>
      </c>
      <c r="B878" s="53" t="s">
        <v>65</v>
      </c>
      <c r="C878"/>
      <c r="D878"/>
      <c r="J878" t="s">
        <v>373</v>
      </c>
      <c r="K878" t="s">
        <v>376</v>
      </c>
      <c r="L878" s="23">
        <v>54</v>
      </c>
      <c r="M878" s="23">
        <v>11.14875</v>
      </c>
      <c r="N878" t="s">
        <v>359</v>
      </c>
      <c r="O878" t="s">
        <v>369</v>
      </c>
      <c r="P878" t="s">
        <v>366</v>
      </c>
      <c r="Q878" t="s">
        <v>368</v>
      </c>
    </row>
    <row r="879" spans="1:17">
      <c r="A879" s="45" t="s">
        <v>340</v>
      </c>
      <c r="B879" s="53" t="s">
        <v>191</v>
      </c>
      <c r="C879"/>
      <c r="D879"/>
      <c r="J879" t="s">
        <v>373</v>
      </c>
      <c r="K879" t="s">
        <v>376</v>
      </c>
      <c r="L879" s="23">
        <v>54</v>
      </c>
      <c r="M879" s="23">
        <v>11.14875</v>
      </c>
      <c r="N879" t="s">
        <v>359</v>
      </c>
      <c r="O879" t="s">
        <v>369</v>
      </c>
      <c r="P879" t="s">
        <v>366</v>
      </c>
      <c r="Q879" t="s">
        <v>368</v>
      </c>
    </row>
    <row r="880" spans="1:17">
      <c r="A880" s="45" t="s">
        <v>340</v>
      </c>
      <c r="B880" s="53" t="s">
        <v>192</v>
      </c>
      <c r="C880" s="3">
        <v>10</v>
      </c>
      <c r="D880" s="3">
        <v>22.2</v>
      </c>
      <c r="E880" s="15">
        <f>C880/D880</f>
        <v>0.45045045045045046</v>
      </c>
      <c r="F880" t="s">
        <v>350</v>
      </c>
      <c r="G880" s="18" t="s">
        <v>350</v>
      </c>
      <c r="H880" s="6" t="s">
        <v>530</v>
      </c>
      <c r="I880" t="s">
        <v>529</v>
      </c>
      <c r="J880" t="s">
        <v>373</v>
      </c>
      <c r="K880" t="s">
        <v>376</v>
      </c>
      <c r="L880" s="23">
        <v>54</v>
      </c>
      <c r="M880" s="23">
        <v>11.14875</v>
      </c>
      <c r="N880" t="s">
        <v>359</v>
      </c>
      <c r="O880" t="s">
        <v>369</v>
      </c>
      <c r="P880" t="s">
        <v>366</v>
      </c>
      <c r="Q880" t="s">
        <v>368</v>
      </c>
    </row>
    <row r="881" spans="1:17">
      <c r="A881" s="45" t="s">
        <v>340</v>
      </c>
      <c r="B881" s="53" t="s">
        <v>192</v>
      </c>
      <c r="C881">
        <v>3</v>
      </c>
      <c r="D881" s="4">
        <v>148.5</v>
      </c>
      <c r="E881" s="16">
        <f>C881/D881</f>
        <v>2.0202020202020204E-2</v>
      </c>
      <c r="F881" t="s">
        <v>350</v>
      </c>
      <c r="G881" s="18">
        <v>3</v>
      </c>
      <c r="H881" s="4" t="s">
        <v>508</v>
      </c>
      <c r="I881" t="s">
        <v>50</v>
      </c>
      <c r="J881" t="s">
        <v>373</v>
      </c>
      <c r="K881" t="s">
        <v>376</v>
      </c>
      <c r="L881" s="23">
        <v>54</v>
      </c>
      <c r="M881" s="23">
        <v>11.14875</v>
      </c>
      <c r="N881" t="s">
        <v>359</v>
      </c>
      <c r="O881" t="s">
        <v>369</v>
      </c>
      <c r="P881" t="s">
        <v>366</v>
      </c>
      <c r="Q881" t="s">
        <v>368</v>
      </c>
    </row>
    <row r="882" spans="1:17">
      <c r="A882" s="45" t="s">
        <v>340</v>
      </c>
      <c r="B882" s="53" t="s">
        <v>181</v>
      </c>
      <c r="C882"/>
      <c r="D882"/>
      <c r="J882" t="s">
        <v>373</v>
      </c>
      <c r="K882" t="s">
        <v>376</v>
      </c>
      <c r="L882" s="23">
        <v>54</v>
      </c>
      <c r="M882" s="23">
        <v>11.14875</v>
      </c>
      <c r="N882" t="s">
        <v>359</v>
      </c>
      <c r="O882" t="s">
        <v>369</v>
      </c>
      <c r="P882" t="s">
        <v>366</v>
      </c>
      <c r="Q882" t="s">
        <v>368</v>
      </c>
    </row>
    <row r="883" spans="1:17" s="5" customFormat="1">
      <c r="A883" s="49" t="s">
        <v>340</v>
      </c>
      <c r="B883" s="58" t="s">
        <v>182</v>
      </c>
      <c r="C883" s="12" t="s">
        <v>350</v>
      </c>
      <c r="D883" s="12" t="s">
        <v>350</v>
      </c>
      <c r="E883" s="13">
        <v>0.13</v>
      </c>
      <c r="F883" s="12" t="s">
        <v>350</v>
      </c>
      <c r="G883" s="21">
        <v>4</v>
      </c>
      <c r="H883" s="12" t="s">
        <v>535</v>
      </c>
      <c r="I883" s="12" t="s">
        <v>2</v>
      </c>
      <c r="J883" s="12" t="s">
        <v>373</v>
      </c>
      <c r="K883" s="12" t="s">
        <v>376</v>
      </c>
      <c r="L883" s="31">
        <v>54</v>
      </c>
      <c r="M883" s="31">
        <v>11.14875</v>
      </c>
      <c r="N883" s="12" t="s">
        <v>359</v>
      </c>
      <c r="O883" s="12" t="s">
        <v>369</v>
      </c>
      <c r="P883" s="12" t="s">
        <v>366</v>
      </c>
      <c r="Q883" s="12" t="s">
        <v>368</v>
      </c>
    </row>
    <row r="884" spans="1:17">
      <c r="A884" s="45" t="s">
        <v>340</v>
      </c>
      <c r="B884" s="53" t="s">
        <v>3</v>
      </c>
      <c r="C884">
        <v>31</v>
      </c>
      <c r="D884" s="4">
        <v>324</v>
      </c>
      <c r="E884" s="15">
        <f>C884/324</f>
        <v>9.5679012345679007E-2</v>
      </c>
      <c r="F884">
        <v>33</v>
      </c>
      <c r="G884" s="18">
        <f t="shared" ref="G884:G889" si="4">F884/C884</f>
        <v>1.064516129032258</v>
      </c>
      <c r="H884" t="s">
        <v>347</v>
      </c>
      <c r="I884" t="s">
        <v>349</v>
      </c>
      <c r="J884" t="s">
        <v>373</v>
      </c>
      <c r="K884" t="s">
        <v>376</v>
      </c>
      <c r="L884" s="23">
        <v>54</v>
      </c>
      <c r="M884" s="23">
        <v>11.14875</v>
      </c>
      <c r="N884" t="s">
        <v>359</v>
      </c>
      <c r="O884" t="s">
        <v>369</v>
      </c>
      <c r="P884" t="s">
        <v>366</v>
      </c>
      <c r="Q884" t="s">
        <v>368</v>
      </c>
    </row>
    <row r="885" spans="1:17">
      <c r="A885" s="45" t="s">
        <v>340</v>
      </c>
      <c r="B885" s="53" t="s">
        <v>3</v>
      </c>
      <c r="C885">
        <v>7</v>
      </c>
      <c r="D885" s="4">
        <v>324</v>
      </c>
      <c r="E885" s="15">
        <f>C885/324</f>
        <v>2.1604938271604937E-2</v>
      </c>
      <c r="F885">
        <v>15</v>
      </c>
      <c r="G885" s="18">
        <f t="shared" si="4"/>
        <v>2.1428571428571428</v>
      </c>
      <c r="H885" s="4" t="s">
        <v>347</v>
      </c>
      <c r="I885" s="4" t="s">
        <v>351</v>
      </c>
      <c r="J885" t="s">
        <v>373</v>
      </c>
      <c r="K885" t="s">
        <v>376</v>
      </c>
      <c r="L885" s="23">
        <v>54</v>
      </c>
      <c r="M885" s="23">
        <v>11.14875</v>
      </c>
      <c r="N885" t="s">
        <v>359</v>
      </c>
      <c r="O885" t="s">
        <v>369</v>
      </c>
      <c r="P885" t="s">
        <v>366</v>
      </c>
      <c r="Q885" t="s">
        <v>368</v>
      </c>
    </row>
    <row r="886" spans="1:17">
      <c r="A886" s="45" t="s">
        <v>340</v>
      </c>
      <c r="B886" s="53" t="s">
        <v>3</v>
      </c>
      <c r="C886">
        <v>2</v>
      </c>
      <c r="D886" s="4">
        <v>324</v>
      </c>
      <c r="E886" s="15">
        <f>C886/324</f>
        <v>6.1728395061728392E-3</v>
      </c>
      <c r="F886">
        <v>6</v>
      </c>
      <c r="G886" s="18">
        <f t="shared" si="4"/>
        <v>3</v>
      </c>
      <c r="H886" t="s">
        <v>347</v>
      </c>
      <c r="I886" s="4" t="s">
        <v>348</v>
      </c>
      <c r="J886" t="s">
        <v>373</v>
      </c>
      <c r="K886" t="s">
        <v>376</v>
      </c>
      <c r="L886" s="23">
        <v>54</v>
      </c>
      <c r="M886" s="23">
        <v>11.14875</v>
      </c>
      <c r="N886" t="s">
        <v>359</v>
      </c>
      <c r="O886" t="s">
        <v>369</v>
      </c>
      <c r="P886" t="s">
        <v>366</v>
      </c>
      <c r="Q886" t="s">
        <v>368</v>
      </c>
    </row>
    <row r="887" spans="1:17">
      <c r="A887" s="45" t="s">
        <v>340</v>
      </c>
      <c r="B887" s="53" t="s">
        <v>3</v>
      </c>
      <c r="C887">
        <v>8</v>
      </c>
      <c r="D887" s="4">
        <v>190</v>
      </c>
      <c r="E887" s="15">
        <f>C887/190</f>
        <v>4.2105263157894736E-2</v>
      </c>
      <c r="F887">
        <v>14</v>
      </c>
      <c r="G887" s="18">
        <f t="shared" si="4"/>
        <v>1.75</v>
      </c>
      <c r="H887" t="s">
        <v>533</v>
      </c>
      <c r="I887" t="s">
        <v>349</v>
      </c>
      <c r="J887" t="s">
        <v>373</v>
      </c>
      <c r="K887" t="s">
        <v>376</v>
      </c>
      <c r="L887" s="23">
        <v>54</v>
      </c>
      <c r="M887" s="23">
        <v>11.14875</v>
      </c>
      <c r="N887" t="s">
        <v>359</v>
      </c>
      <c r="O887" t="s">
        <v>369</v>
      </c>
      <c r="P887" t="s">
        <v>366</v>
      </c>
      <c r="Q887" t="s">
        <v>368</v>
      </c>
    </row>
    <row r="888" spans="1:17">
      <c r="A888" s="45" t="s">
        <v>340</v>
      </c>
      <c r="B888" s="53" t="s">
        <v>3</v>
      </c>
      <c r="C888">
        <v>8</v>
      </c>
      <c r="D888" s="4">
        <v>190</v>
      </c>
      <c r="E888" s="15">
        <f>C888/190</f>
        <v>4.2105263157894736E-2</v>
      </c>
      <c r="F888">
        <v>16</v>
      </c>
      <c r="G888" s="18">
        <f t="shared" si="4"/>
        <v>2</v>
      </c>
      <c r="H888" s="6" t="s">
        <v>533</v>
      </c>
      <c r="I888" t="s">
        <v>351</v>
      </c>
      <c r="J888" t="s">
        <v>373</v>
      </c>
      <c r="K888" t="s">
        <v>376</v>
      </c>
      <c r="L888" s="23">
        <v>54</v>
      </c>
      <c r="M888" s="23">
        <v>11.14875</v>
      </c>
      <c r="N888" t="s">
        <v>359</v>
      </c>
      <c r="O888" t="s">
        <v>369</v>
      </c>
      <c r="P888" t="s">
        <v>366</v>
      </c>
      <c r="Q888" t="s">
        <v>368</v>
      </c>
    </row>
    <row r="889" spans="1:17">
      <c r="A889" s="45" t="s">
        <v>340</v>
      </c>
      <c r="B889" s="53" t="s">
        <v>3</v>
      </c>
      <c r="C889">
        <v>1</v>
      </c>
      <c r="D889" s="4">
        <v>190</v>
      </c>
      <c r="E889" s="15">
        <f>C889/190</f>
        <v>5.263157894736842E-3</v>
      </c>
      <c r="F889">
        <v>4</v>
      </c>
      <c r="G889" s="18">
        <f t="shared" si="4"/>
        <v>4</v>
      </c>
      <c r="H889" s="6" t="s">
        <v>533</v>
      </c>
      <c r="I889" t="s">
        <v>348</v>
      </c>
      <c r="J889" t="s">
        <v>373</v>
      </c>
      <c r="K889" t="s">
        <v>376</v>
      </c>
      <c r="L889" s="23">
        <v>54</v>
      </c>
      <c r="M889" s="23">
        <v>11.14875</v>
      </c>
      <c r="N889" t="s">
        <v>359</v>
      </c>
      <c r="O889" t="s">
        <v>369</v>
      </c>
      <c r="P889" t="s">
        <v>366</v>
      </c>
      <c r="Q889" t="s">
        <v>368</v>
      </c>
    </row>
    <row r="890" spans="1:17">
      <c r="A890" s="45" t="s">
        <v>340</v>
      </c>
      <c r="B890" s="53" t="s">
        <v>3</v>
      </c>
      <c r="C890" t="s">
        <v>350</v>
      </c>
      <c r="D890" s="4" t="s">
        <v>350</v>
      </c>
      <c r="E890" s="15">
        <v>5.0999999999999997E-2</v>
      </c>
      <c r="F890" s="19" t="s">
        <v>350</v>
      </c>
      <c r="G890" s="18">
        <v>1.27</v>
      </c>
      <c r="H890" t="s">
        <v>566</v>
      </c>
      <c r="I890" s="4" t="s">
        <v>350</v>
      </c>
      <c r="J890" t="s">
        <v>373</v>
      </c>
      <c r="K890" t="s">
        <v>376</v>
      </c>
      <c r="L890" s="23">
        <v>54</v>
      </c>
      <c r="M890" s="23">
        <v>11.14875</v>
      </c>
      <c r="N890" t="s">
        <v>359</v>
      </c>
      <c r="O890" t="s">
        <v>369</v>
      </c>
      <c r="P890" t="s">
        <v>366</v>
      </c>
      <c r="Q890" t="s">
        <v>368</v>
      </c>
    </row>
    <row r="891" spans="1:17">
      <c r="A891" s="45" t="s">
        <v>340</v>
      </c>
      <c r="B891" s="53" t="s">
        <v>3</v>
      </c>
      <c r="C891" t="s">
        <v>350</v>
      </c>
      <c r="D891" t="s">
        <v>350</v>
      </c>
      <c r="E891" s="15">
        <v>0.157</v>
      </c>
      <c r="F891" s="19" t="s">
        <v>350</v>
      </c>
      <c r="G891" s="18">
        <v>1.99</v>
      </c>
      <c r="H891" t="s">
        <v>566</v>
      </c>
      <c r="I891" s="4" t="s">
        <v>350</v>
      </c>
      <c r="J891" t="s">
        <v>373</v>
      </c>
      <c r="K891" t="s">
        <v>376</v>
      </c>
      <c r="L891" s="23">
        <v>54</v>
      </c>
      <c r="M891" s="23">
        <v>11.14875</v>
      </c>
      <c r="N891" t="s">
        <v>359</v>
      </c>
      <c r="O891" t="s">
        <v>369</v>
      </c>
      <c r="P891" t="s">
        <v>366</v>
      </c>
      <c r="Q891" t="s">
        <v>368</v>
      </c>
    </row>
    <row r="892" spans="1:17">
      <c r="A892" s="45" t="s">
        <v>340</v>
      </c>
      <c r="B892" s="53" t="s">
        <v>3</v>
      </c>
      <c r="C892">
        <v>2</v>
      </c>
      <c r="D892" s="3">
        <v>250</v>
      </c>
      <c r="E892" s="15">
        <f>C892/250</f>
        <v>8.0000000000000002E-3</v>
      </c>
      <c r="F892" s="15" t="s">
        <v>350</v>
      </c>
      <c r="G892" s="18" t="s">
        <v>350</v>
      </c>
      <c r="H892" s="4" t="s">
        <v>457</v>
      </c>
      <c r="I892" s="4" t="s">
        <v>458</v>
      </c>
      <c r="J892" t="s">
        <v>373</v>
      </c>
      <c r="K892" t="s">
        <v>376</v>
      </c>
      <c r="L892" s="23">
        <v>54</v>
      </c>
      <c r="M892" s="23">
        <v>11.14875</v>
      </c>
      <c r="N892" t="s">
        <v>359</v>
      </c>
      <c r="O892" t="s">
        <v>369</v>
      </c>
      <c r="P892" t="s">
        <v>366</v>
      </c>
      <c r="Q892" t="s">
        <v>368</v>
      </c>
    </row>
    <row r="893" spans="1:17">
      <c r="A893" s="45" t="s">
        <v>340</v>
      </c>
      <c r="B893" s="53" t="s">
        <v>3</v>
      </c>
      <c r="C893">
        <v>4</v>
      </c>
      <c r="D893">
        <v>330</v>
      </c>
      <c r="E893" s="15">
        <f>C893/330</f>
        <v>1.2121212121212121E-2</v>
      </c>
      <c r="F893" s="19" t="s">
        <v>350</v>
      </c>
      <c r="G893" s="18">
        <v>1.5</v>
      </c>
      <c r="H893" s="6" t="s">
        <v>33</v>
      </c>
      <c r="I893" t="s">
        <v>21</v>
      </c>
      <c r="J893" t="s">
        <v>373</v>
      </c>
      <c r="K893" t="s">
        <v>376</v>
      </c>
      <c r="L893" s="23">
        <v>54</v>
      </c>
      <c r="M893" s="23">
        <v>11.14875</v>
      </c>
      <c r="N893" t="s">
        <v>359</v>
      </c>
      <c r="O893" t="s">
        <v>369</v>
      </c>
      <c r="P893" t="s">
        <v>366</v>
      </c>
      <c r="Q893" t="s">
        <v>368</v>
      </c>
    </row>
    <row r="894" spans="1:17">
      <c r="A894" s="45" t="s">
        <v>340</v>
      </c>
      <c r="B894" s="53" t="s">
        <v>3</v>
      </c>
      <c r="C894">
        <v>4</v>
      </c>
      <c r="D894">
        <v>750</v>
      </c>
      <c r="E894" s="15">
        <f>C894/750</f>
        <v>5.3333333333333332E-3</v>
      </c>
      <c r="F894" s="19" t="s">
        <v>350</v>
      </c>
      <c r="G894" s="18" t="s">
        <v>350</v>
      </c>
      <c r="H894" s="6" t="s">
        <v>33</v>
      </c>
      <c r="I894" t="s">
        <v>21</v>
      </c>
      <c r="J894" t="s">
        <v>373</v>
      </c>
      <c r="K894" t="s">
        <v>376</v>
      </c>
      <c r="L894" s="23">
        <v>54</v>
      </c>
      <c r="M894" s="23">
        <v>11.14875</v>
      </c>
      <c r="N894" t="s">
        <v>359</v>
      </c>
      <c r="O894" t="s">
        <v>369</v>
      </c>
      <c r="P894" t="s">
        <v>366</v>
      </c>
      <c r="Q894" t="s">
        <v>368</v>
      </c>
    </row>
    <row r="895" spans="1:17">
      <c r="A895" s="45" t="s">
        <v>340</v>
      </c>
      <c r="B895" s="53" t="s">
        <v>3</v>
      </c>
      <c r="C895">
        <v>52</v>
      </c>
      <c r="D895">
        <v>276</v>
      </c>
      <c r="E895" s="15">
        <v>0.16700000000000001</v>
      </c>
      <c r="F895">
        <v>110</v>
      </c>
      <c r="G895" s="18">
        <f>F895/C895</f>
        <v>2.1153846153846154</v>
      </c>
      <c r="H895" t="s">
        <v>49</v>
      </c>
      <c r="I895" t="s">
        <v>50</v>
      </c>
      <c r="J895" t="s">
        <v>373</v>
      </c>
      <c r="K895" t="s">
        <v>376</v>
      </c>
      <c r="L895" s="23">
        <v>54</v>
      </c>
      <c r="M895" s="23">
        <v>11.14875</v>
      </c>
      <c r="N895" t="s">
        <v>359</v>
      </c>
      <c r="O895" t="s">
        <v>369</v>
      </c>
      <c r="P895" t="s">
        <v>366</v>
      </c>
      <c r="Q895" t="s">
        <v>368</v>
      </c>
    </row>
    <row r="896" spans="1:17">
      <c r="A896" s="45" t="s">
        <v>340</v>
      </c>
      <c r="B896" s="53" t="s">
        <v>70</v>
      </c>
      <c r="C896"/>
      <c r="D896"/>
      <c r="J896" t="s">
        <v>373</v>
      </c>
      <c r="K896" t="s">
        <v>376</v>
      </c>
      <c r="L896" s="23">
        <v>54</v>
      </c>
      <c r="M896" s="23">
        <v>11.14875</v>
      </c>
      <c r="N896" t="s">
        <v>359</v>
      </c>
      <c r="O896" t="s">
        <v>369</v>
      </c>
      <c r="P896" t="s">
        <v>366</v>
      </c>
      <c r="Q896" t="s">
        <v>368</v>
      </c>
    </row>
    <row r="897" spans="1:17">
      <c r="A897" s="45" t="s">
        <v>340</v>
      </c>
      <c r="B897" s="53" t="s">
        <v>261</v>
      </c>
      <c r="C897"/>
      <c r="D897"/>
      <c r="J897" t="s">
        <v>373</v>
      </c>
      <c r="K897" t="s">
        <v>376</v>
      </c>
      <c r="L897" s="23">
        <v>54</v>
      </c>
      <c r="M897" s="23">
        <v>11.14875</v>
      </c>
      <c r="N897" t="s">
        <v>359</v>
      </c>
      <c r="O897" t="s">
        <v>369</v>
      </c>
      <c r="P897" t="s">
        <v>366</v>
      </c>
      <c r="Q897" t="s">
        <v>368</v>
      </c>
    </row>
    <row r="898" spans="1:17">
      <c r="A898" s="45" t="s">
        <v>340</v>
      </c>
      <c r="B898" s="53" t="s">
        <v>121</v>
      </c>
      <c r="C898"/>
      <c r="D898"/>
      <c r="J898" t="s">
        <v>373</v>
      </c>
      <c r="K898" t="s">
        <v>376</v>
      </c>
      <c r="L898" s="23">
        <v>54</v>
      </c>
      <c r="M898" s="23">
        <v>11.14875</v>
      </c>
      <c r="N898" t="s">
        <v>359</v>
      </c>
      <c r="O898" t="s">
        <v>369</v>
      </c>
      <c r="P898" t="s">
        <v>366</v>
      </c>
      <c r="Q898" t="s">
        <v>368</v>
      </c>
    </row>
    <row r="899" spans="1:17">
      <c r="A899" s="45" t="s">
        <v>340</v>
      </c>
      <c r="B899" s="53" t="s">
        <v>159</v>
      </c>
      <c r="C899"/>
      <c r="D899"/>
      <c r="J899" t="s">
        <v>373</v>
      </c>
      <c r="K899" t="s">
        <v>376</v>
      </c>
      <c r="L899" s="23">
        <v>54</v>
      </c>
      <c r="M899" s="23">
        <v>11.14875</v>
      </c>
      <c r="N899" t="s">
        <v>359</v>
      </c>
      <c r="O899" t="s">
        <v>369</v>
      </c>
      <c r="P899" t="s">
        <v>366</v>
      </c>
      <c r="Q899" t="s">
        <v>368</v>
      </c>
    </row>
    <row r="900" spans="1:17">
      <c r="A900" s="45" t="s">
        <v>340</v>
      </c>
      <c r="B900" s="53" t="s">
        <v>131</v>
      </c>
      <c r="C900" s="3">
        <v>16</v>
      </c>
      <c r="D900" s="3">
        <v>25.2</v>
      </c>
      <c r="E900" s="15">
        <f>C900/D900</f>
        <v>0.63492063492063489</v>
      </c>
      <c r="F900" t="s">
        <v>350</v>
      </c>
      <c r="G900" s="18" t="s">
        <v>350</v>
      </c>
      <c r="H900" s="6" t="s">
        <v>530</v>
      </c>
      <c r="I900" t="s">
        <v>529</v>
      </c>
      <c r="J900" t="s">
        <v>373</v>
      </c>
      <c r="K900" t="s">
        <v>376</v>
      </c>
      <c r="L900" s="23">
        <v>54</v>
      </c>
      <c r="M900" s="23">
        <v>11.14875</v>
      </c>
      <c r="N900" t="s">
        <v>359</v>
      </c>
      <c r="O900" t="s">
        <v>369</v>
      </c>
      <c r="P900" t="s">
        <v>366</v>
      </c>
      <c r="Q900" t="s">
        <v>368</v>
      </c>
    </row>
    <row r="901" spans="1:17">
      <c r="A901" s="45" t="s">
        <v>340</v>
      </c>
      <c r="B901" s="53" t="s">
        <v>131</v>
      </c>
      <c r="C901">
        <v>2</v>
      </c>
      <c r="D901" s="3">
        <v>15.9</v>
      </c>
      <c r="E901" s="15">
        <f>C901/15.9</f>
        <v>0.12578616352201258</v>
      </c>
      <c r="F901" t="s">
        <v>350</v>
      </c>
      <c r="G901" s="18" t="s">
        <v>350</v>
      </c>
      <c r="H901" s="4" t="s">
        <v>333</v>
      </c>
      <c r="I901" s="4" t="s">
        <v>334</v>
      </c>
      <c r="J901" t="s">
        <v>373</v>
      </c>
      <c r="K901" t="s">
        <v>376</v>
      </c>
      <c r="L901" s="23">
        <v>54</v>
      </c>
      <c r="M901" s="23">
        <v>11.14875</v>
      </c>
      <c r="N901" t="s">
        <v>359</v>
      </c>
      <c r="O901" t="s">
        <v>369</v>
      </c>
      <c r="P901" t="s">
        <v>366</v>
      </c>
      <c r="Q901" t="s">
        <v>368</v>
      </c>
    </row>
    <row r="902" spans="1:17">
      <c r="A902" s="45" t="s">
        <v>340</v>
      </c>
      <c r="B902" s="53" t="s">
        <v>73</v>
      </c>
      <c r="J902" t="s">
        <v>373</v>
      </c>
      <c r="K902" t="s">
        <v>376</v>
      </c>
      <c r="L902" s="23">
        <v>54</v>
      </c>
      <c r="M902" s="23">
        <v>11.14875</v>
      </c>
      <c r="N902" t="s">
        <v>359</v>
      </c>
      <c r="O902" t="s">
        <v>369</v>
      </c>
      <c r="P902" t="s">
        <v>366</v>
      </c>
      <c r="Q902" t="s">
        <v>368</v>
      </c>
    </row>
    <row r="903" spans="1:17">
      <c r="A903" s="49" t="s">
        <v>340</v>
      </c>
      <c r="B903" s="58" t="s">
        <v>300</v>
      </c>
      <c r="C903" s="12">
        <v>9</v>
      </c>
      <c r="D903" s="12">
        <v>32</v>
      </c>
      <c r="E903" s="13">
        <f>C903/32</f>
        <v>0.28125</v>
      </c>
      <c r="F903" s="12">
        <v>27</v>
      </c>
      <c r="G903" s="21">
        <f>F903/C903</f>
        <v>3</v>
      </c>
      <c r="H903" s="12" t="s">
        <v>511</v>
      </c>
      <c r="I903" s="12" t="s">
        <v>531</v>
      </c>
      <c r="J903" s="12" t="s">
        <v>373</v>
      </c>
      <c r="K903" s="12" t="s">
        <v>376</v>
      </c>
      <c r="L903" s="31">
        <v>54</v>
      </c>
      <c r="M903" s="31">
        <v>11.14875</v>
      </c>
      <c r="N903" s="12" t="s">
        <v>359</v>
      </c>
      <c r="O903" s="12" t="s">
        <v>369</v>
      </c>
      <c r="P903" s="12" t="s">
        <v>366</v>
      </c>
      <c r="Q903" s="12" t="s">
        <v>368</v>
      </c>
    </row>
    <row r="904" spans="1:17">
      <c r="A904" s="45" t="s">
        <v>340</v>
      </c>
      <c r="B904" s="53" t="s">
        <v>74</v>
      </c>
      <c r="C904"/>
      <c r="D904"/>
      <c r="J904" t="s">
        <v>373</v>
      </c>
      <c r="K904" t="s">
        <v>376</v>
      </c>
      <c r="L904" s="23">
        <v>54</v>
      </c>
      <c r="M904" s="23">
        <v>11.14875</v>
      </c>
      <c r="N904" t="s">
        <v>359</v>
      </c>
      <c r="O904" t="s">
        <v>369</v>
      </c>
      <c r="P904" t="s">
        <v>366</v>
      </c>
      <c r="Q904" t="s">
        <v>368</v>
      </c>
    </row>
    <row r="905" spans="1:17">
      <c r="A905" s="45" t="s">
        <v>340</v>
      </c>
      <c r="B905" s="53" t="s">
        <v>161</v>
      </c>
      <c r="C905">
        <v>2</v>
      </c>
      <c r="D905" s="12">
        <v>72</v>
      </c>
      <c r="E905" s="16">
        <f>C905/72</f>
        <v>2.7777777777777776E-2</v>
      </c>
      <c r="F905">
        <v>3</v>
      </c>
      <c r="G905" s="19">
        <f>F905/C905</f>
        <v>1.5</v>
      </c>
      <c r="H905" s="4" t="s">
        <v>509</v>
      </c>
      <c r="I905" s="4" t="s">
        <v>510</v>
      </c>
      <c r="J905" t="s">
        <v>373</v>
      </c>
      <c r="K905" t="s">
        <v>376</v>
      </c>
      <c r="L905" s="23">
        <v>54</v>
      </c>
      <c r="M905" s="23">
        <v>11.14875</v>
      </c>
      <c r="N905" t="s">
        <v>359</v>
      </c>
      <c r="O905" t="s">
        <v>369</v>
      </c>
      <c r="P905" t="s">
        <v>366</v>
      </c>
      <c r="Q905" t="s">
        <v>368</v>
      </c>
    </row>
    <row r="906" spans="1:17">
      <c r="A906" s="45" t="s">
        <v>340</v>
      </c>
      <c r="B906" s="53" t="s">
        <v>301</v>
      </c>
      <c r="C906"/>
      <c r="D906"/>
      <c r="J906" t="s">
        <v>373</v>
      </c>
      <c r="K906" t="s">
        <v>376</v>
      </c>
      <c r="L906" s="23">
        <v>54</v>
      </c>
      <c r="M906" s="23">
        <v>11.14875</v>
      </c>
      <c r="N906" t="s">
        <v>359</v>
      </c>
      <c r="O906" t="s">
        <v>369</v>
      </c>
      <c r="P906" t="s">
        <v>366</v>
      </c>
      <c r="Q906" t="s">
        <v>368</v>
      </c>
    </row>
    <row r="907" spans="1:17">
      <c r="A907" s="45" t="s">
        <v>340</v>
      </c>
      <c r="B907" s="53" t="s">
        <v>184</v>
      </c>
      <c r="C907"/>
      <c r="D907"/>
      <c r="J907" t="s">
        <v>373</v>
      </c>
      <c r="K907" t="s">
        <v>376</v>
      </c>
      <c r="L907" s="23">
        <v>54</v>
      </c>
      <c r="M907" s="23">
        <v>11.14875</v>
      </c>
      <c r="N907" t="s">
        <v>359</v>
      </c>
      <c r="O907" t="s">
        <v>369</v>
      </c>
      <c r="P907" t="s">
        <v>366</v>
      </c>
      <c r="Q907" t="s">
        <v>368</v>
      </c>
    </row>
    <row r="908" spans="1:17">
      <c r="A908" s="45" t="s">
        <v>340</v>
      </c>
      <c r="B908" s="53" t="s">
        <v>302</v>
      </c>
      <c r="C908"/>
      <c r="D908"/>
      <c r="J908" t="s">
        <v>373</v>
      </c>
      <c r="K908" t="s">
        <v>376</v>
      </c>
      <c r="L908" s="23">
        <v>54</v>
      </c>
      <c r="M908" s="23">
        <v>11.14875</v>
      </c>
      <c r="N908" t="s">
        <v>359</v>
      </c>
      <c r="O908" t="s">
        <v>369</v>
      </c>
      <c r="P908" t="s">
        <v>366</v>
      </c>
      <c r="Q908" t="s">
        <v>368</v>
      </c>
    </row>
    <row r="909" spans="1:17">
      <c r="A909" s="45" t="s">
        <v>340</v>
      </c>
      <c r="B909" s="53" t="s">
        <v>303</v>
      </c>
      <c r="C909"/>
      <c r="D909"/>
      <c r="J909" t="s">
        <v>373</v>
      </c>
      <c r="K909" t="s">
        <v>376</v>
      </c>
      <c r="L909" s="23">
        <v>54</v>
      </c>
      <c r="M909" s="23">
        <v>11.14875</v>
      </c>
      <c r="N909" t="s">
        <v>359</v>
      </c>
      <c r="O909" t="s">
        <v>369</v>
      </c>
      <c r="P909" t="s">
        <v>366</v>
      </c>
      <c r="Q909" t="s">
        <v>368</v>
      </c>
    </row>
    <row r="910" spans="1:17">
      <c r="A910" s="45" t="s">
        <v>340</v>
      </c>
      <c r="B910" s="53" t="s">
        <v>304</v>
      </c>
      <c r="C910">
        <v>2</v>
      </c>
      <c r="D910" s="3">
        <v>60</v>
      </c>
      <c r="E910" s="15">
        <f>C910/60</f>
        <v>3.3333333333333333E-2</v>
      </c>
      <c r="F910">
        <v>4</v>
      </c>
      <c r="G910" s="18">
        <f>F910/C910</f>
        <v>2</v>
      </c>
      <c r="H910" s="7" t="s">
        <v>338</v>
      </c>
      <c r="I910" s="4" t="s">
        <v>339</v>
      </c>
      <c r="J910" t="s">
        <v>373</v>
      </c>
      <c r="K910" t="s">
        <v>376</v>
      </c>
      <c r="L910" s="23">
        <v>54</v>
      </c>
      <c r="M910" s="23">
        <v>11.14875</v>
      </c>
      <c r="N910" t="s">
        <v>359</v>
      </c>
      <c r="O910" t="s">
        <v>369</v>
      </c>
      <c r="P910" t="s">
        <v>366</v>
      </c>
      <c r="Q910" t="s">
        <v>368</v>
      </c>
    </row>
    <row r="911" spans="1:17">
      <c r="A911" s="45" t="s">
        <v>340</v>
      </c>
      <c r="B911" s="53" t="s">
        <v>124</v>
      </c>
      <c r="C911"/>
      <c r="D911"/>
      <c r="J911" t="s">
        <v>373</v>
      </c>
      <c r="K911" t="s">
        <v>376</v>
      </c>
      <c r="L911" s="23">
        <v>54</v>
      </c>
      <c r="M911" s="23">
        <v>11.14875</v>
      </c>
      <c r="N911" t="s">
        <v>359</v>
      </c>
      <c r="O911" t="s">
        <v>369</v>
      </c>
      <c r="P911" t="s">
        <v>366</v>
      </c>
      <c r="Q911" t="s">
        <v>368</v>
      </c>
    </row>
    <row r="912" spans="1:17">
      <c r="A912" s="45" t="s">
        <v>340</v>
      </c>
      <c r="B912" s="53" t="s">
        <v>104</v>
      </c>
      <c r="C912"/>
      <c r="D912"/>
      <c r="J912" t="s">
        <v>373</v>
      </c>
      <c r="K912" t="s">
        <v>376</v>
      </c>
      <c r="L912" s="23">
        <v>54</v>
      </c>
      <c r="M912" s="23">
        <v>11.14875</v>
      </c>
      <c r="N912" t="s">
        <v>359</v>
      </c>
      <c r="O912" t="s">
        <v>369</v>
      </c>
      <c r="P912" t="s">
        <v>366</v>
      </c>
      <c r="Q912" t="s">
        <v>368</v>
      </c>
    </row>
    <row r="913" spans="1:17">
      <c r="A913" s="45" t="s">
        <v>340</v>
      </c>
      <c r="B913" s="53" t="s">
        <v>195</v>
      </c>
      <c r="C913"/>
      <c r="D913"/>
      <c r="J913" t="s">
        <v>373</v>
      </c>
      <c r="K913" t="s">
        <v>376</v>
      </c>
      <c r="L913" s="23">
        <v>54</v>
      </c>
      <c r="M913" s="23">
        <v>11.14875</v>
      </c>
      <c r="N913" t="s">
        <v>359</v>
      </c>
      <c r="O913" t="s">
        <v>369</v>
      </c>
      <c r="P913" t="s">
        <v>366</v>
      </c>
      <c r="Q913" t="s">
        <v>368</v>
      </c>
    </row>
    <row r="914" spans="1:17">
      <c r="A914" s="45" t="s">
        <v>340</v>
      </c>
      <c r="B914" s="52" t="s">
        <v>105</v>
      </c>
      <c r="C914" s="3">
        <v>83</v>
      </c>
      <c r="D914" s="3">
        <v>45</v>
      </c>
      <c r="E914" s="15">
        <f>C914/D914</f>
        <v>1.8444444444444446</v>
      </c>
      <c r="F914" t="s">
        <v>350</v>
      </c>
      <c r="G914" s="18" t="s">
        <v>350</v>
      </c>
      <c r="H914" s="6" t="s">
        <v>530</v>
      </c>
      <c r="I914" t="s">
        <v>529</v>
      </c>
      <c r="J914" t="s">
        <v>373</v>
      </c>
      <c r="K914" t="s">
        <v>376</v>
      </c>
      <c r="L914" s="23">
        <v>54</v>
      </c>
      <c r="M914" s="23">
        <v>11.14875</v>
      </c>
      <c r="N914" t="s">
        <v>359</v>
      </c>
      <c r="O914" t="s">
        <v>369</v>
      </c>
      <c r="P914" t="s">
        <v>366</v>
      </c>
      <c r="Q914" t="s">
        <v>368</v>
      </c>
    </row>
    <row r="915" spans="1:17">
      <c r="A915" s="45" t="s">
        <v>340</v>
      </c>
      <c r="B915" s="53" t="s">
        <v>105</v>
      </c>
      <c r="C915"/>
      <c r="D915"/>
      <c r="J915" t="s">
        <v>373</v>
      </c>
      <c r="K915" t="s">
        <v>376</v>
      </c>
      <c r="L915" s="23">
        <v>54</v>
      </c>
      <c r="M915" s="23">
        <v>11.14875</v>
      </c>
      <c r="N915" t="s">
        <v>359</v>
      </c>
      <c r="O915" t="s">
        <v>369</v>
      </c>
      <c r="P915" t="s">
        <v>366</v>
      </c>
      <c r="Q915" t="s">
        <v>368</v>
      </c>
    </row>
    <row r="916" spans="1:17">
      <c r="A916" s="45" t="s">
        <v>340</v>
      </c>
      <c r="B916" s="53" t="s">
        <v>219</v>
      </c>
      <c r="C916"/>
      <c r="D916"/>
      <c r="J916" t="s">
        <v>373</v>
      </c>
      <c r="K916" t="s">
        <v>376</v>
      </c>
      <c r="L916" s="23">
        <v>54</v>
      </c>
      <c r="M916" s="23">
        <v>11.14875</v>
      </c>
      <c r="N916" t="s">
        <v>359</v>
      </c>
      <c r="O916" t="s">
        <v>369</v>
      </c>
      <c r="P916" t="s">
        <v>366</v>
      </c>
      <c r="Q916" t="s">
        <v>368</v>
      </c>
    </row>
    <row r="917" spans="1:17">
      <c r="A917" s="45" t="s">
        <v>340</v>
      </c>
      <c r="B917" s="53" t="s">
        <v>133</v>
      </c>
      <c r="C917"/>
      <c r="D917"/>
      <c r="J917" t="s">
        <v>373</v>
      </c>
      <c r="K917" t="s">
        <v>376</v>
      </c>
      <c r="L917" s="23">
        <v>54</v>
      </c>
      <c r="M917" s="23">
        <v>11.14875</v>
      </c>
      <c r="N917" t="s">
        <v>359</v>
      </c>
      <c r="O917" t="s">
        <v>369</v>
      </c>
      <c r="P917" t="s">
        <v>366</v>
      </c>
      <c r="Q917" t="s">
        <v>368</v>
      </c>
    </row>
    <row r="918" spans="1:17">
      <c r="A918" s="45" t="s">
        <v>340</v>
      </c>
      <c r="B918" s="53" t="s">
        <v>106</v>
      </c>
      <c r="C918"/>
      <c r="D918"/>
      <c r="J918" t="s">
        <v>373</v>
      </c>
      <c r="K918" t="s">
        <v>376</v>
      </c>
      <c r="L918" s="23">
        <v>54</v>
      </c>
      <c r="M918" s="23">
        <v>11.14875</v>
      </c>
      <c r="N918" t="s">
        <v>359</v>
      </c>
      <c r="O918" t="s">
        <v>369</v>
      </c>
      <c r="P918" t="s">
        <v>366</v>
      </c>
      <c r="Q918" t="s">
        <v>368</v>
      </c>
    </row>
    <row r="919" spans="1:17">
      <c r="A919" s="45" t="s">
        <v>340</v>
      </c>
      <c r="B919" s="53" t="s">
        <v>13</v>
      </c>
      <c r="C919" s="3">
        <v>3</v>
      </c>
      <c r="D919" s="3">
        <v>13</v>
      </c>
      <c r="E919" s="15">
        <f>C919/D919</f>
        <v>0.23076923076923078</v>
      </c>
      <c r="F919" t="s">
        <v>350</v>
      </c>
      <c r="G919" s="18" t="s">
        <v>350</v>
      </c>
      <c r="H919" s="6" t="s">
        <v>530</v>
      </c>
      <c r="I919" t="s">
        <v>529</v>
      </c>
      <c r="J919" t="s">
        <v>373</v>
      </c>
      <c r="K919" t="s">
        <v>376</v>
      </c>
      <c r="L919" s="23">
        <v>54</v>
      </c>
      <c r="M919" s="23">
        <v>11.14875</v>
      </c>
      <c r="N919" t="s">
        <v>359</v>
      </c>
      <c r="O919" t="s">
        <v>369</v>
      </c>
      <c r="P919" t="s">
        <v>366</v>
      </c>
      <c r="Q919" t="s">
        <v>368</v>
      </c>
    </row>
    <row r="920" spans="1:17">
      <c r="A920" s="45" t="s">
        <v>340</v>
      </c>
      <c r="B920" s="53" t="s">
        <v>13</v>
      </c>
      <c r="C920"/>
      <c r="D920"/>
      <c r="J920" t="s">
        <v>373</v>
      </c>
      <c r="K920" t="s">
        <v>376</v>
      </c>
      <c r="L920" s="23">
        <v>54</v>
      </c>
      <c r="M920" s="23">
        <v>11.14875</v>
      </c>
      <c r="N920" t="s">
        <v>359</v>
      </c>
      <c r="O920" t="s">
        <v>369</v>
      </c>
      <c r="P920" t="s">
        <v>366</v>
      </c>
      <c r="Q920" t="s">
        <v>368</v>
      </c>
    </row>
    <row r="921" spans="1:17">
      <c r="A921" s="45" t="s">
        <v>340</v>
      </c>
      <c r="B921" s="53" t="s">
        <v>108</v>
      </c>
      <c r="C921"/>
      <c r="D921"/>
      <c r="J921" t="s">
        <v>373</v>
      </c>
      <c r="K921" t="s">
        <v>376</v>
      </c>
      <c r="L921" s="23">
        <v>54</v>
      </c>
      <c r="M921" s="23">
        <v>11.14875</v>
      </c>
      <c r="N921" t="s">
        <v>359</v>
      </c>
      <c r="O921" t="s">
        <v>369</v>
      </c>
      <c r="P921" t="s">
        <v>366</v>
      </c>
      <c r="Q921" t="s">
        <v>368</v>
      </c>
    </row>
    <row r="922" spans="1:17">
      <c r="A922" s="45" t="s">
        <v>340</v>
      </c>
      <c r="B922" s="53" t="s">
        <v>198</v>
      </c>
      <c r="C922">
        <v>11</v>
      </c>
      <c r="D922" s="3">
        <v>44</v>
      </c>
      <c r="E922" s="15">
        <f>C922/44</f>
        <v>0.25</v>
      </c>
      <c r="F922">
        <v>23</v>
      </c>
      <c r="G922" s="18">
        <f>F922/C922</f>
        <v>2.0909090909090908</v>
      </c>
      <c r="H922" s="6" t="s">
        <v>338</v>
      </c>
      <c r="I922" t="s">
        <v>339</v>
      </c>
      <c r="J922" t="s">
        <v>373</v>
      </c>
      <c r="K922" t="s">
        <v>376</v>
      </c>
      <c r="L922" s="23">
        <v>54</v>
      </c>
      <c r="M922" s="23">
        <v>11.14875</v>
      </c>
      <c r="N922" t="s">
        <v>359</v>
      </c>
      <c r="O922" t="s">
        <v>369</v>
      </c>
      <c r="P922" t="s">
        <v>366</v>
      </c>
      <c r="Q922" t="s">
        <v>368</v>
      </c>
    </row>
    <row r="923" spans="1:17">
      <c r="A923" s="45" t="s">
        <v>340</v>
      </c>
      <c r="B923" s="53" t="s">
        <v>198</v>
      </c>
      <c r="C923" s="4">
        <v>2</v>
      </c>
      <c r="D923" s="4" t="s">
        <v>350</v>
      </c>
      <c r="E923" s="13" t="s">
        <v>350</v>
      </c>
      <c r="F923" s="4">
        <v>43</v>
      </c>
      <c r="G923" s="19">
        <f>F923/C923</f>
        <v>21.5</v>
      </c>
      <c r="H923" s="4" t="s">
        <v>505</v>
      </c>
      <c r="I923" s="4" t="s">
        <v>506</v>
      </c>
      <c r="J923" t="s">
        <v>373</v>
      </c>
      <c r="K923" t="s">
        <v>376</v>
      </c>
      <c r="L923" s="23">
        <v>54</v>
      </c>
      <c r="M923" s="23">
        <v>11.14875</v>
      </c>
      <c r="N923" t="s">
        <v>359</v>
      </c>
      <c r="O923" t="s">
        <v>369</v>
      </c>
      <c r="P923" t="s">
        <v>366</v>
      </c>
      <c r="Q923" t="s">
        <v>368</v>
      </c>
    </row>
    <row r="924" spans="1:17">
      <c r="A924" s="45" t="s">
        <v>340</v>
      </c>
      <c r="B924" s="53" t="s">
        <v>43</v>
      </c>
      <c r="C924">
        <v>5</v>
      </c>
      <c r="D924" s="3">
        <v>250</v>
      </c>
      <c r="E924" s="15">
        <f>C924/250</f>
        <v>0.02</v>
      </c>
      <c r="F924" s="15" t="s">
        <v>350</v>
      </c>
      <c r="G924" s="18" t="s">
        <v>350</v>
      </c>
      <c r="H924" s="4" t="s">
        <v>457</v>
      </c>
      <c r="I924" s="4" t="s">
        <v>458</v>
      </c>
      <c r="J924" t="s">
        <v>373</v>
      </c>
      <c r="K924" t="s">
        <v>376</v>
      </c>
      <c r="L924" s="23">
        <v>54</v>
      </c>
      <c r="M924" s="23">
        <v>11.14875</v>
      </c>
      <c r="N924" t="s">
        <v>359</v>
      </c>
      <c r="O924" t="s">
        <v>369</v>
      </c>
      <c r="P924" t="s">
        <v>366</v>
      </c>
      <c r="Q924" t="s">
        <v>368</v>
      </c>
    </row>
    <row r="925" spans="1:17">
      <c r="A925" s="45" t="s">
        <v>340</v>
      </c>
      <c r="B925" s="53" t="s">
        <v>43</v>
      </c>
      <c r="C925" s="3">
        <v>17</v>
      </c>
      <c r="D925" s="4">
        <v>177.8</v>
      </c>
      <c r="E925" s="13">
        <f>C925/177.8</f>
        <v>9.5613048368953873E-2</v>
      </c>
      <c r="F925" s="19" t="s">
        <v>350</v>
      </c>
      <c r="G925" s="18" t="s">
        <v>350</v>
      </c>
      <c r="H925" s="4" t="s">
        <v>464</v>
      </c>
      <c r="I925" s="4" t="s">
        <v>463</v>
      </c>
      <c r="J925" t="s">
        <v>373</v>
      </c>
      <c r="K925" t="s">
        <v>376</v>
      </c>
      <c r="L925" s="23">
        <v>54</v>
      </c>
      <c r="M925" s="23">
        <v>11.14875</v>
      </c>
      <c r="N925" t="s">
        <v>359</v>
      </c>
      <c r="O925" t="s">
        <v>369</v>
      </c>
      <c r="P925" t="s">
        <v>366</v>
      </c>
      <c r="Q925" t="s">
        <v>368</v>
      </c>
    </row>
    <row r="926" spans="1:17">
      <c r="A926" s="45" t="s">
        <v>340</v>
      </c>
      <c r="B926" s="53" t="s">
        <v>305</v>
      </c>
      <c r="C926"/>
      <c r="D926"/>
      <c r="J926" t="s">
        <v>373</v>
      </c>
      <c r="K926" t="s">
        <v>376</v>
      </c>
      <c r="L926" s="23">
        <v>54</v>
      </c>
      <c r="M926" s="23">
        <v>11.14875</v>
      </c>
      <c r="N926" t="s">
        <v>359</v>
      </c>
      <c r="O926" t="s">
        <v>369</v>
      </c>
      <c r="P926" t="s">
        <v>366</v>
      </c>
      <c r="Q926" t="s">
        <v>368</v>
      </c>
    </row>
    <row r="927" spans="1:17">
      <c r="A927" s="45" t="s">
        <v>340</v>
      </c>
      <c r="B927" s="53" t="s">
        <v>48</v>
      </c>
      <c r="C927"/>
      <c r="D927"/>
      <c r="J927" t="s">
        <v>373</v>
      </c>
      <c r="K927" t="s">
        <v>376</v>
      </c>
      <c r="L927" s="23">
        <v>54</v>
      </c>
      <c r="M927" s="23">
        <v>11.14875</v>
      </c>
      <c r="N927" t="s">
        <v>359</v>
      </c>
      <c r="O927" t="s">
        <v>369</v>
      </c>
      <c r="P927" t="s">
        <v>366</v>
      </c>
      <c r="Q927" t="s">
        <v>368</v>
      </c>
    </row>
    <row r="928" spans="1:17">
      <c r="A928" s="45" t="s">
        <v>340</v>
      </c>
      <c r="B928" s="53" t="s">
        <v>110</v>
      </c>
      <c r="C928"/>
      <c r="D928"/>
      <c r="J928" t="s">
        <v>373</v>
      </c>
      <c r="K928" t="s">
        <v>376</v>
      </c>
      <c r="L928" s="23">
        <v>54</v>
      </c>
      <c r="M928" s="23">
        <v>11.14875</v>
      </c>
      <c r="N928" t="s">
        <v>359</v>
      </c>
      <c r="O928" t="s">
        <v>369</v>
      </c>
      <c r="P928" t="s">
        <v>366</v>
      </c>
      <c r="Q928" t="s">
        <v>368</v>
      </c>
    </row>
    <row r="929" spans="1:17">
      <c r="A929" s="45" t="s">
        <v>340</v>
      </c>
      <c r="B929" s="53" t="s">
        <v>46</v>
      </c>
      <c r="C929" s="3">
        <v>1</v>
      </c>
      <c r="D929" s="3">
        <v>85.3</v>
      </c>
      <c r="E929" s="15">
        <f>C929/85.3</f>
        <v>1.1723329425556858E-2</v>
      </c>
      <c r="F929" s="18" t="s">
        <v>350</v>
      </c>
      <c r="G929" s="18" t="s">
        <v>350</v>
      </c>
      <c r="H929" s="7" t="s">
        <v>44</v>
      </c>
      <c r="I929" s="4" t="s">
        <v>42</v>
      </c>
      <c r="J929" t="s">
        <v>373</v>
      </c>
      <c r="K929" t="s">
        <v>376</v>
      </c>
      <c r="L929" s="23">
        <v>54</v>
      </c>
      <c r="M929" s="23">
        <v>11.14875</v>
      </c>
      <c r="N929" t="s">
        <v>359</v>
      </c>
      <c r="O929" t="s">
        <v>369</v>
      </c>
      <c r="P929" t="s">
        <v>366</v>
      </c>
      <c r="Q929" t="s">
        <v>368</v>
      </c>
    </row>
    <row r="930" spans="1:17">
      <c r="A930" s="45" t="s">
        <v>340</v>
      </c>
      <c r="B930" s="53" t="s">
        <v>46</v>
      </c>
      <c r="C930" s="3">
        <v>2</v>
      </c>
      <c r="D930" s="73">
        <v>14.2</v>
      </c>
      <c r="E930" s="15">
        <f>C930/14.2</f>
        <v>0.14084507042253522</v>
      </c>
      <c r="F930" s="18" t="s">
        <v>350</v>
      </c>
      <c r="G930" s="18" t="s">
        <v>350</v>
      </c>
      <c r="H930" s="7" t="s">
        <v>513</v>
      </c>
      <c r="I930" s="4" t="s">
        <v>514</v>
      </c>
      <c r="J930" t="s">
        <v>373</v>
      </c>
      <c r="K930" t="s">
        <v>376</v>
      </c>
      <c r="L930" s="23">
        <v>54</v>
      </c>
      <c r="M930" s="23">
        <v>11.14875</v>
      </c>
      <c r="N930" t="s">
        <v>359</v>
      </c>
      <c r="O930" t="s">
        <v>369</v>
      </c>
      <c r="P930" t="s">
        <v>366</v>
      </c>
      <c r="Q930" t="s">
        <v>368</v>
      </c>
    </row>
    <row r="931" spans="1:17">
      <c r="A931" s="45" t="s">
        <v>340</v>
      </c>
      <c r="B931" s="53" t="s">
        <v>46</v>
      </c>
      <c r="C931" s="3">
        <v>1</v>
      </c>
      <c r="D931" s="73">
        <v>7.4</v>
      </c>
      <c r="E931" s="15">
        <f>C931/7.4</f>
        <v>0.13513513513513511</v>
      </c>
      <c r="F931" s="18" t="s">
        <v>350</v>
      </c>
      <c r="G931" s="18" t="s">
        <v>350</v>
      </c>
      <c r="H931" s="7" t="s">
        <v>513</v>
      </c>
      <c r="I931" s="4" t="s">
        <v>42</v>
      </c>
      <c r="J931" t="s">
        <v>373</v>
      </c>
      <c r="K931" t="s">
        <v>376</v>
      </c>
      <c r="L931" s="23">
        <v>54</v>
      </c>
      <c r="M931" s="23">
        <v>11.14875</v>
      </c>
      <c r="N931" t="s">
        <v>359</v>
      </c>
      <c r="O931" t="s">
        <v>369</v>
      </c>
      <c r="P931" t="s">
        <v>366</v>
      </c>
      <c r="Q931" t="s">
        <v>368</v>
      </c>
    </row>
    <row r="932" spans="1:17">
      <c r="A932" s="45" t="s">
        <v>340</v>
      </c>
      <c r="B932" s="53" t="s">
        <v>128</v>
      </c>
      <c r="C932"/>
      <c r="D932"/>
      <c r="J932" t="s">
        <v>373</v>
      </c>
      <c r="K932" t="s">
        <v>376</v>
      </c>
      <c r="L932" s="23">
        <v>54</v>
      </c>
      <c r="M932" s="23">
        <v>11.14875</v>
      </c>
      <c r="N932" t="s">
        <v>359</v>
      </c>
      <c r="O932" t="s">
        <v>369</v>
      </c>
      <c r="P932" t="s">
        <v>366</v>
      </c>
      <c r="Q932" t="s">
        <v>368</v>
      </c>
    </row>
    <row r="933" spans="1:17">
      <c r="A933" s="45" t="s">
        <v>340</v>
      </c>
      <c r="B933" s="53" t="s">
        <v>47</v>
      </c>
      <c r="C933">
        <v>5</v>
      </c>
      <c r="D933" s="73">
        <v>85.3</v>
      </c>
      <c r="E933" s="15">
        <f>C933/85.3</f>
        <v>5.8616647127784291E-2</v>
      </c>
      <c r="F933" s="18" t="s">
        <v>350</v>
      </c>
      <c r="G933" s="18" t="s">
        <v>350</v>
      </c>
      <c r="H933" s="4" t="s">
        <v>44</v>
      </c>
      <c r="I933" s="4" t="s">
        <v>42</v>
      </c>
      <c r="J933" t="s">
        <v>373</v>
      </c>
      <c r="K933" t="s">
        <v>376</v>
      </c>
      <c r="L933" s="23">
        <v>54</v>
      </c>
      <c r="M933" s="23">
        <v>11.14875</v>
      </c>
      <c r="N933" t="s">
        <v>359</v>
      </c>
      <c r="O933" t="s">
        <v>369</v>
      </c>
      <c r="P933" t="s">
        <v>366</v>
      </c>
      <c r="Q933" t="s">
        <v>368</v>
      </c>
    </row>
    <row r="934" spans="1:17">
      <c r="A934" s="45" t="s">
        <v>340</v>
      </c>
      <c r="B934" s="53" t="s">
        <v>129</v>
      </c>
      <c r="C934"/>
      <c r="D934"/>
      <c r="J934" t="s">
        <v>373</v>
      </c>
      <c r="K934" t="s">
        <v>376</v>
      </c>
      <c r="L934" s="23">
        <v>54</v>
      </c>
      <c r="M934" s="23">
        <v>11.14875</v>
      </c>
      <c r="N934" t="s">
        <v>359</v>
      </c>
      <c r="O934" t="s">
        <v>369</v>
      </c>
      <c r="P934" t="s">
        <v>366</v>
      </c>
      <c r="Q934" t="s">
        <v>368</v>
      </c>
    </row>
    <row r="935" spans="1:17">
      <c r="A935" s="45" t="s">
        <v>340</v>
      </c>
      <c r="B935" s="53" t="s">
        <v>306</v>
      </c>
      <c r="C935"/>
      <c r="D935"/>
      <c r="J935" t="s">
        <v>373</v>
      </c>
      <c r="K935" t="s">
        <v>376</v>
      </c>
      <c r="L935" s="23">
        <v>54</v>
      </c>
      <c r="M935" s="23">
        <v>11.14875</v>
      </c>
      <c r="N935" t="s">
        <v>359</v>
      </c>
      <c r="O935" t="s">
        <v>369</v>
      </c>
      <c r="P935" t="s">
        <v>366</v>
      </c>
      <c r="Q935" t="s">
        <v>368</v>
      </c>
    </row>
    <row r="936" spans="1:17">
      <c r="A936" s="45" t="s">
        <v>340</v>
      </c>
      <c r="B936" s="53" t="s">
        <v>164</v>
      </c>
      <c r="C936"/>
      <c r="D936"/>
      <c r="J936" t="s">
        <v>373</v>
      </c>
      <c r="K936" t="s">
        <v>376</v>
      </c>
      <c r="L936" s="23">
        <v>54</v>
      </c>
      <c r="M936" s="23">
        <v>11.14875</v>
      </c>
      <c r="N936" t="s">
        <v>359</v>
      </c>
      <c r="O936" t="s">
        <v>369</v>
      </c>
      <c r="P936" t="s">
        <v>366</v>
      </c>
      <c r="Q936" t="s">
        <v>368</v>
      </c>
    </row>
    <row r="937" spans="1:17">
      <c r="A937" s="45" t="s">
        <v>340</v>
      </c>
      <c r="B937" s="53" t="s">
        <v>307</v>
      </c>
      <c r="C937"/>
      <c r="D937"/>
      <c r="J937" t="s">
        <v>373</v>
      </c>
      <c r="K937" t="s">
        <v>376</v>
      </c>
      <c r="L937" s="23">
        <v>54</v>
      </c>
      <c r="M937" s="23">
        <v>11.14875</v>
      </c>
      <c r="N937" t="s">
        <v>359</v>
      </c>
      <c r="O937" t="s">
        <v>369</v>
      </c>
      <c r="P937" t="s">
        <v>366</v>
      </c>
      <c r="Q937" t="s">
        <v>368</v>
      </c>
    </row>
    <row r="938" spans="1:17">
      <c r="A938" s="45" t="s">
        <v>340</v>
      </c>
      <c r="B938" s="53" t="s">
        <v>460</v>
      </c>
      <c r="C938" s="3">
        <v>3</v>
      </c>
      <c r="D938" s="3">
        <v>23</v>
      </c>
      <c r="E938" s="15">
        <f>C938/D938</f>
        <v>0.13043478260869565</v>
      </c>
      <c r="F938" t="s">
        <v>350</v>
      </c>
      <c r="G938" s="18" t="s">
        <v>350</v>
      </c>
      <c r="H938" s="6" t="s">
        <v>530</v>
      </c>
      <c r="I938" t="s">
        <v>529</v>
      </c>
      <c r="J938" t="s">
        <v>373</v>
      </c>
      <c r="K938" t="s">
        <v>376</v>
      </c>
      <c r="L938" s="23">
        <v>54</v>
      </c>
      <c r="M938" s="23">
        <v>11.14875</v>
      </c>
      <c r="N938" t="s">
        <v>359</v>
      </c>
      <c r="O938" t="s">
        <v>369</v>
      </c>
      <c r="P938" t="s">
        <v>366</v>
      </c>
      <c r="Q938" t="s">
        <v>368</v>
      </c>
    </row>
    <row r="939" spans="1:17">
      <c r="A939" s="45" t="s">
        <v>340</v>
      </c>
      <c r="B939" s="53" t="s">
        <v>275</v>
      </c>
      <c r="C939"/>
      <c r="D939"/>
      <c r="J939" t="s">
        <v>373</v>
      </c>
      <c r="K939" t="s">
        <v>376</v>
      </c>
      <c r="L939" s="23">
        <v>54</v>
      </c>
      <c r="M939" s="23">
        <v>11.14875</v>
      </c>
      <c r="N939" t="s">
        <v>359</v>
      </c>
      <c r="O939" t="s">
        <v>369</v>
      </c>
      <c r="P939" t="s">
        <v>366</v>
      </c>
      <c r="Q939" t="s">
        <v>368</v>
      </c>
    </row>
    <row r="940" spans="1:17" s="5" customFormat="1">
      <c r="A940" s="45" t="s">
        <v>340</v>
      </c>
      <c r="B940" s="53" t="s">
        <v>185</v>
      </c>
      <c r="C940"/>
      <c r="D940"/>
      <c r="E940" s="15"/>
      <c r="F940"/>
      <c r="G940" s="18"/>
      <c r="H940"/>
      <c r="I940"/>
      <c r="J940" t="s">
        <v>373</v>
      </c>
      <c r="K940" t="s">
        <v>376</v>
      </c>
      <c r="L940" s="23">
        <v>54</v>
      </c>
      <c r="M940" s="23">
        <v>11.14875</v>
      </c>
      <c r="N940" t="s">
        <v>359</v>
      </c>
      <c r="O940" t="s">
        <v>369</v>
      </c>
      <c r="P940" t="s">
        <v>366</v>
      </c>
      <c r="Q940" t="s">
        <v>368</v>
      </c>
    </row>
    <row r="941" spans="1:17">
      <c r="A941" s="45" t="s">
        <v>340</v>
      </c>
      <c r="B941" s="53" t="s">
        <v>5</v>
      </c>
      <c r="C941"/>
      <c r="D941"/>
      <c r="J941" t="s">
        <v>373</v>
      </c>
      <c r="K941" t="s">
        <v>376</v>
      </c>
      <c r="L941" s="23">
        <v>54</v>
      </c>
      <c r="M941" s="23">
        <v>11.14875</v>
      </c>
      <c r="N941" t="s">
        <v>359</v>
      </c>
      <c r="O941" t="s">
        <v>369</v>
      </c>
      <c r="P941" t="s">
        <v>366</v>
      </c>
      <c r="Q941" t="s">
        <v>368</v>
      </c>
    </row>
    <row r="942" spans="1:17">
      <c r="A942" s="45" t="s">
        <v>340</v>
      </c>
      <c r="B942" s="53" t="s">
        <v>224</v>
      </c>
      <c r="C942"/>
      <c r="D942"/>
      <c r="J942" t="s">
        <v>373</v>
      </c>
      <c r="K942" t="s">
        <v>376</v>
      </c>
      <c r="L942" s="23">
        <v>54</v>
      </c>
      <c r="M942" s="23">
        <v>11.14875</v>
      </c>
      <c r="N942" t="s">
        <v>359</v>
      </c>
      <c r="O942" t="s">
        <v>369</v>
      </c>
      <c r="P942" t="s">
        <v>366</v>
      </c>
      <c r="Q942" t="s">
        <v>368</v>
      </c>
    </row>
    <row r="943" spans="1:17">
      <c r="A943" s="45" t="s">
        <v>340</v>
      </c>
      <c r="B943" s="53" t="s">
        <v>225</v>
      </c>
      <c r="C943"/>
      <c r="D943"/>
      <c r="J943" t="s">
        <v>373</v>
      </c>
      <c r="K943" t="s">
        <v>376</v>
      </c>
      <c r="L943" s="23">
        <v>54</v>
      </c>
      <c r="M943" s="23">
        <v>11.14875</v>
      </c>
      <c r="N943" t="s">
        <v>359</v>
      </c>
      <c r="O943" t="s">
        <v>369</v>
      </c>
      <c r="P943" t="s">
        <v>366</v>
      </c>
      <c r="Q943" t="s">
        <v>368</v>
      </c>
    </row>
    <row r="944" spans="1:17">
      <c r="A944" s="45" t="s">
        <v>340</v>
      </c>
      <c r="B944" s="53" t="s">
        <v>166</v>
      </c>
      <c r="C944"/>
      <c r="D944"/>
      <c r="J944" t="s">
        <v>373</v>
      </c>
      <c r="K944" t="s">
        <v>376</v>
      </c>
      <c r="L944" s="23">
        <v>54</v>
      </c>
      <c r="M944" s="23">
        <v>11.14875</v>
      </c>
      <c r="N944" t="s">
        <v>359</v>
      </c>
      <c r="O944" t="s">
        <v>369</v>
      </c>
      <c r="P944" t="s">
        <v>366</v>
      </c>
      <c r="Q944" t="s">
        <v>368</v>
      </c>
    </row>
    <row r="945" spans="1:17">
      <c r="A945" s="45" t="s">
        <v>340</v>
      </c>
      <c r="B945" s="53" t="s">
        <v>279</v>
      </c>
      <c r="C945">
        <v>2</v>
      </c>
      <c r="D945">
        <v>60</v>
      </c>
      <c r="E945" s="15">
        <f>C945/60</f>
        <v>3.3333333333333333E-2</v>
      </c>
      <c r="F945">
        <v>3</v>
      </c>
      <c r="G945" s="18">
        <f>F945/C945</f>
        <v>1.5</v>
      </c>
      <c r="H945" t="s">
        <v>538</v>
      </c>
      <c r="I945" t="s">
        <v>462</v>
      </c>
      <c r="J945" t="s">
        <v>373</v>
      </c>
      <c r="K945" t="s">
        <v>376</v>
      </c>
      <c r="L945" s="23">
        <v>54</v>
      </c>
      <c r="M945" s="23">
        <v>11.14875</v>
      </c>
      <c r="N945" t="s">
        <v>359</v>
      </c>
      <c r="O945" t="s">
        <v>369</v>
      </c>
      <c r="P945" t="s">
        <v>366</v>
      </c>
      <c r="Q945" t="s">
        <v>368</v>
      </c>
    </row>
    <row r="946" spans="1:17">
      <c r="A946" s="45" t="s">
        <v>340</v>
      </c>
      <c r="B946" s="53" t="s">
        <v>80</v>
      </c>
      <c r="C946" s="3">
        <v>2</v>
      </c>
      <c r="D946" s="3">
        <v>22.5</v>
      </c>
      <c r="E946" s="15">
        <f>C946/D946</f>
        <v>8.8888888888888892E-2</v>
      </c>
      <c r="F946" t="s">
        <v>350</v>
      </c>
      <c r="G946" s="18" t="s">
        <v>350</v>
      </c>
      <c r="H946" s="6" t="s">
        <v>530</v>
      </c>
      <c r="I946" t="s">
        <v>529</v>
      </c>
      <c r="J946" t="s">
        <v>373</v>
      </c>
      <c r="K946" t="s">
        <v>376</v>
      </c>
      <c r="L946" s="23">
        <v>54</v>
      </c>
      <c r="M946" s="23">
        <v>11.14875</v>
      </c>
      <c r="N946" t="s">
        <v>359</v>
      </c>
      <c r="O946" t="s">
        <v>369</v>
      </c>
      <c r="P946" t="s">
        <v>366</v>
      </c>
      <c r="Q946" t="s">
        <v>368</v>
      </c>
    </row>
    <row r="947" spans="1:17">
      <c r="A947" s="45" t="s">
        <v>340</v>
      </c>
      <c r="B947" s="53" t="s">
        <v>80</v>
      </c>
      <c r="C947">
        <v>2</v>
      </c>
      <c r="D947">
        <v>48</v>
      </c>
      <c r="E947" s="15">
        <f>C947/48</f>
        <v>4.1666666666666664E-2</v>
      </c>
      <c r="F947" s="15" t="s">
        <v>350</v>
      </c>
      <c r="G947" s="21">
        <v>8</v>
      </c>
      <c r="H947" s="4" t="s">
        <v>354</v>
      </c>
      <c r="I947" s="4" t="s">
        <v>355</v>
      </c>
      <c r="J947" t="s">
        <v>373</v>
      </c>
      <c r="K947" t="s">
        <v>376</v>
      </c>
      <c r="L947" s="23">
        <v>54</v>
      </c>
      <c r="M947" s="23">
        <v>11.14875</v>
      </c>
      <c r="N947" t="s">
        <v>359</v>
      </c>
      <c r="O947" t="s">
        <v>369</v>
      </c>
      <c r="P947" t="s">
        <v>366</v>
      </c>
      <c r="Q947" t="s">
        <v>368</v>
      </c>
    </row>
    <row r="948" spans="1:17">
      <c r="A948" s="45" t="s">
        <v>340</v>
      </c>
      <c r="B948" s="52" t="s">
        <v>80</v>
      </c>
      <c r="C948">
        <v>7</v>
      </c>
      <c r="D948" s="4" t="s">
        <v>350</v>
      </c>
      <c r="E948" s="13" t="s">
        <v>350</v>
      </c>
      <c r="F948">
        <v>166</v>
      </c>
      <c r="G948" s="18">
        <f>F948/C948</f>
        <v>23.714285714285715</v>
      </c>
      <c r="H948" t="s">
        <v>505</v>
      </c>
      <c r="I948" t="s">
        <v>506</v>
      </c>
      <c r="J948" t="s">
        <v>373</v>
      </c>
      <c r="K948" t="s">
        <v>376</v>
      </c>
      <c r="L948" s="23">
        <v>54</v>
      </c>
      <c r="M948" s="23">
        <v>11.14875</v>
      </c>
      <c r="N948" t="s">
        <v>359</v>
      </c>
      <c r="O948" t="s">
        <v>369</v>
      </c>
      <c r="P948" t="s">
        <v>366</v>
      </c>
      <c r="Q948" t="s">
        <v>368</v>
      </c>
    </row>
    <row r="949" spans="1:17">
      <c r="A949" s="45" t="s">
        <v>340</v>
      </c>
      <c r="B949" s="52" t="s">
        <v>80</v>
      </c>
      <c r="C949">
        <v>2</v>
      </c>
      <c r="D949" s="12">
        <v>84</v>
      </c>
      <c r="E949" s="15">
        <f>C949/84</f>
        <v>2.3809523809523808E-2</v>
      </c>
      <c r="F949">
        <v>21</v>
      </c>
      <c r="G949" s="18">
        <f>F949/C949</f>
        <v>10.5</v>
      </c>
      <c r="H949" s="14" t="s">
        <v>509</v>
      </c>
      <c r="I949" t="s">
        <v>510</v>
      </c>
      <c r="J949" t="s">
        <v>373</v>
      </c>
      <c r="K949" t="s">
        <v>376</v>
      </c>
      <c r="L949" s="23">
        <v>54</v>
      </c>
      <c r="M949" s="23">
        <v>11.14875</v>
      </c>
      <c r="N949" t="s">
        <v>359</v>
      </c>
      <c r="O949" t="s">
        <v>369</v>
      </c>
      <c r="P949" t="s">
        <v>366</v>
      </c>
      <c r="Q949" t="s">
        <v>368</v>
      </c>
    </row>
    <row r="950" spans="1:17">
      <c r="A950" s="45" t="s">
        <v>340</v>
      </c>
      <c r="B950" s="52" t="s">
        <v>80</v>
      </c>
      <c r="C950">
        <v>6</v>
      </c>
      <c r="D950">
        <v>21</v>
      </c>
      <c r="E950" s="15">
        <f>C950/D950</f>
        <v>0.2857142857142857</v>
      </c>
      <c r="F950">
        <v>90</v>
      </c>
      <c r="G950" s="18">
        <f>F950/C950</f>
        <v>15</v>
      </c>
      <c r="H950" s="4" t="s">
        <v>512</v>
      </c>
      <c r="I950" s="4" t="s">
        <v>337</v>
      </c>
      <c r="J950" t="s">
        <v>373</v>
      </c>
      <c r="K950" t="s">
        <v>376</v>
      </c>
      <c r="L950" s="23">
        <v>54</v>
      </c>
      <c r="M950" s="23">
        <v>11.14875</v>
      </c>
      <c r="N950" t="s">
        <v>359</v>
      </c>
      <c r="O950" t="s">
        <v>369</v>
      </c>
      <c r="P950" t="s">
        <v>366</v>
      </c>
      <c r="Q950" t="s">
        <v>368</v>
      </c>
    </row>
    <row r="951" spans="1:17">
      <c r="A951" s="45" t="s">
        <v>340</v>
      </c>
      <c r="B951" s="53" t="s">
        <v>244</v>
      </c>
      <c r="C951"/>
      <c r="D951"/>
      <c r="J951" t="s">
        <v>373</v>
      </c>
      <c r="K951" t="s">
        <v>376</v>
      </c>
      <c r="L951" s="23">
        <v>54</v>
      </c>
      <c r="M951" s="23">
        <v>11.14875</v>
      </c>
      <c r="N951" t="s">
        <v>359</v>
      </c>
      <c r="O951" t="s">
        <v>369</v>
      </c>
      <c r="P951" t="s">
        <v>366</v>
      </c>
      <c r="Q951" t="s">
        <v>368</v>
      </c>
    </row>
    <row r="952" spans="1:17">
      <c r="A952" s="45" t="s">
        <v>340</v>
      </c>
      <c r="B952" s="53" t="s">
        <v>81</v>
      </c>
      <c r="C952" s="3">
        <v>26</v>
      </c>
      <c r="D952" s="3">
        <v>20.8</v>
      </c>
      <c r="E952" s="15">
        <f>C952/D952</f>
        <v>1.25</v>
      </c>
      <c r="F952" t="s">
        <v>350</v>
      </c>
      <c r="G952" s="18" t="s">
        <v>350</v>
      </c>
      <c r="H952" s="6" t="s">
        <v>530</v>
      </c>
      <c r="I952" t="s">
        <v>529</v>
      </c>
      <c r="J952" t="s">
        <v>373</v>
      </c>
      <c r="K952" t="s">
        <v>376</v>
      </c>
      <c r="L952" s="23">
        <v>54</v>
      </c>
      <c r="M952" s="23">
        <v>11.14875</v>
      </c>
      <c r="N952" t="s">
        <v>359</v>
      </c>
      <c r="O952" t="s">
        <v>369</v>
      </c>
      <c r="P952" t="s">
        <v>366</v>
      </c>
      <c r="Q952" t="s">
        <v>368</v>
      </c>
    </row>
    <row r="953" spans="1:17">
      <c r="A953" s="45" t="s">
        <v>340</v>
      </c>
      <c r="B953" s="53" t="s">
        <v>81</v>
      </c>
      <c r="C953"/>
      <c r="D953"/>
      <c r="J953" t="s">
        <v>373</v>
      </c>
      <c r="K953" t="s">
        <v>376</v>
      </c>
      <c r="L953" s="23">
        <v>54</v>
      </c>
      <c r="M953" s="23">
        <v>11.14875</v>
      </c>
      <c r="N953" t="s">
        <v>359</v>
      </c>
      <c r="O953" t="s">
        <v>369</v>
      </c>
      <c r="P953" t="s">
        <v>366</v>
      </c>
      <c r="Q953" t="s">
        <v>368</v>
      </c>
    </row>
    <row r="954" spans="1:17">
      <c r="A954" s="45" t="s">
        <v>340</v>
      </c>
      <c r="B954" s="53" t="s">
        <v>169</v>
      </c>
      <c r="C954">
        <v>2</v>
      </c>
      <c r="D954" s="3">
        <v>250</v>
      </c>
      <c r="E954" s="15">
        <f>C954/250</f>
        <v>8.0000000000000002E-3</v>
      </c>
      <c r="F954" s="15" t="s">
        <v>350</v>
      </c>
      <c r="G954" s="18" t="s">
        <v>350</v>
      </c>
      <c r="H954" s="4" t="s">
        <v>457</v>
      </c>
      <c r="I954" s="4" t="s">
        <v>458</v>
      </c>
      <c r="J954" t="s">
        <v>373</v>
      </c>
      <c r="K954" t="s">
        <v>376</v>
      </c>
      <c r="L954" s="23">
        <v>54</v>
      </c>
      <c r="M954" s="23">
        <v>11.14875</v>
      </c>
      <c r="N954" t="s">
        <v>359</v>
      </c>
      <c r="O954" t="s">
        <v>369</v>
      </c>
      <c r="P954" t="s">
        <v>366</v>
      </c>
      <c r="Q954" t="s">
        <v>368</v>
      </c>
    </row>
    <row r="955" spans="1:17">
      <c r="A955" s="45" t="s">
        <v>340</v>
      </c>
      <c r="B955" s="53" t="s">
        <v>29</v>
      </c>
      <c r="C955">
        <v>216</v>
      </c>
      <c r="D955" s="3">
        <v>70</v>
      </c>
      <c r="E955" s="15">
        <f>C955/70</f>
        <v>3.0857142857142859</v>
      </c>
      <c r="F955" s="19" t="s">
        <v>350</v>
      </c>
      <c r="G955" s="18">
        <v>2.7</v>
      </c>
      <c r="H955" s="4" t="s">
        <v>461</v>
      </c>
      <c r="I955" s="4" t="s">
        <v>462</v>
      </c>
      <c r="J955" t="s">
        <v>373</v>
      </c>
      <c r="K955" t="s">
        <v>376</v>
      </c>
      <c r="L955" s="23">
        <v>54</v>
      </c>
      <c r="M955" s="23">
        <v>11.14875</v>
      </c>
      <c r="N955" t="s">
        <v>359</v>
      </c>
      <c r="O955" t="s">
        <v>369</v>
      </c>
      <c r="P955" t="s">
        <v>366</v>
      </c>
      <c r="Q955" t="s">
        <v>368</v>
      </c>
    </row>
    <row r="956" spans="1:17">
      <c r="A956" s="45" t="s">
        <v>340</v>
      </c>
      <c r="B956" s="53" t="s">
        <v>84</v>
      </c>
      <c r="C956"/>
      <c r="D956"/>
      <c r="J956" t="s">
        <v>373</v>
      </c>
      <c r="K956" t="s">
        <v>376</v>
      </c>
      <c r="L956" s="23">
        <v>54</v>
      </c>
      <c r="M956" s="23">
        <v>11.14875</v>
      </c>
      <c r="N956" t="s">
        <v>359</v>
      </c>
      <c r="O956" t="s">
        <v>369</v>
      </c>
      <c r="P956" t="s">
        <v>366</v>
      </c>
      <c r="Q956" t="s">
        <v>368</v>
      </c>
    </row>
    <row r="957" spans="1:17">
      <c r="A957" s="45" t="s">
        <v>340</v>
      </c>
      <c r="B957" s="53" t="s">
        <v>85</v>
      </c>
      <c r="C957"/>
      <c r="D957"/>
      <c r="J957" t="s">
        <v>373</v>
      </c>
      <c r="K957" t="s">
        <v>376</v>
      </c>
      <c r="L957" s="23">
        <v>54</v>
      </c>
      <c r="M957" s="23">
        <v>11.14875</v>
      </c>
      <c r="N957" t="s">
        <v>359</v>
      </c>
      <c r="O957" t="s">
        <v>369</v>
      </c>
      <c r="P957" t="s">
        <v>366</v>
      </c>
      <c r="Q957" t="s">
        <v>368</v>
      </c>
    </row>
    <row r="958" spans="1:17">
      <c r="A958" s="45" t="s">
        <v>340</v>
      </c>
      <c r="B958" s="53" t="s">
        <v>292</v>
      </c>
      <c r="C958"/>
      <c r="D958"/>
      <c r="J958" t="s">
        <v>373</v>
      </c>
      <c r="K958" t="s">
        <v>376</v>
      </c>
      <c r="L958" s="23">
        <v>54</v>
      </c>
      <c r="M958" s="23">
        <v>11.14875</v>
      </c>
      <c r="N958" t="s">
        <v>359</v>
      </c>
      <c r="O958" t="s">
        <v>369</v>
      </c>
      <c r="P958" t="s">
        <v>366</v>
      </c>
      <c r="Q958" t="s">
        <v>368</v>
      </c>
    </row>
    <row r="959" spans="1:17">
      <c r="A959" s="45" t="s">
        <v>340</v>
      </c>
      <c r="B959" s="53" t="s">
        <v>207</v>
      </c>
      <c r="C959"/>
      <c r="D959"/>
      <c r="J959" t="s">
        <v>373</v>
      </c>
      <c r="K959" t="s">
        <v>376</v>
      </c>
      <c r="L959" s="23">
        <v>54</v>
      </c>
      <c r="M959" s="23">
        <v>11.14875</v>
      </c>
      <c r="N959" t="s">
        <v>359</v>
      </c>
      <c r="O959" t="s">
        <v>369</v>
      </c>
      <c r="P959" t="s">
        <v>366</v>
      </c>
      <c r="Q959" t="s">
        <v>368</v>
      </c>
    </row>
    <row r="960" spans="1:17">
      <c r="A960" s="45" t="s">
        <v>340</v>
      </c>
      <c r="B960" s="53" t="s">
        <v>87</v>
      </c>
      <c r="C960"/>
      <c r="D960"/>
      <c r="J960" t="s">
        <v>373</v>
      </c>
      <c r="K960" t="s">
        <v>376</v>
      </c>
      <c r="L960" s="23">
        <v>54</v>
      </c>
      <c r="M960" s="23">
        <v>11.14875</v>
      </c>
      <c r="N960" t="s">
        <v>359</v>
      </c>
      <c r="O960" t="s">
        <v>369</v>
      </c>
      <c r="P960" t="s">
        <v>366</v>
      </c>
      <c r="Q960" t="s">
        <v>368</v>
      </c>
    </row>
    <row r="961" spans="1:17" s="5" customFormat="1">
      <c r="A961" s="49" t="s">
        <v>340</v>
      </c>
      <c r="B961" s="58" t="s">
        <v>208</v>
      </c>
      <c r="C961" s="12">
        <v>4</v>
      </c>
      <c r="D961" s="12">
        <v>32</v>
      </c>
      <c r="E961" s="13">
        <f>C961/32</f>
        <v>0.125</v>
      </c>
      <c r="F961" s="12">
        <v>2</v>
      </c>
      <c r="G961" s="21">
        <v>1</v>
      </c>
      <c r="H961" s="12" t="s">
        <v>511</v>
      </c>
      <c r="I961" s="12" t="s">
        <v>531</v>
      </c>
      <c r="J961" s="12" t="s">
        <v>373</v>
      </c>
      <c r="K961" s="12" t="s">
        <v>376</v>
      </c>
      <c r="L961" s="31">
        <v>54</v>
      </c>
      <c r="M961" s="31">
        <v>11.14875</v>
      </c>
      <c r="N961" s="12" t="s">
        <v>359</v>
      </c>
      <c r="O961" s="12" t="s">
        <v>369</v>
      </c>
      <c r="P961" s="12" t="s">
        <v>366</v>
      </c>
      <c r="Q961" s="12" t="s">
        <v>368</v>
      </c>
    </row>
    <row r="962" spans="1:17">
      <c r="A962" s="45" t="s">
        <v>340</v>
      </c>
      <c r="B962" s="53" t="s">
        <v>308</v>
      </c>
      <c r="C962"/>
      <c r="D962"/>
      <c r="J962" t="s">
        <v>373</v>
      </c>
      <c r="K962" t="s">
        <v>376</v>
      </c>
      <c r="L962" s="23">
        <v>54</v>
      </c>
      <c r="M962" s="23">
        <v>11.14875</v>
      </c>
      <c r="N962" t="s">
        <v>359</v>
      </c>
      <c r="O962" t="s">
        <v>369</v>
      </c>
      <c r="P962" t="s">
        <v>366</v>
      </c>
      <c r="Q962" t="s">
        <v>368</v>
      </c>
    </row>
    <row r="963" spans="1:17">
      <c r="A963" s="45" t="s">
        <v>340</v>
      </c>
      <c r="B963" s="53" t="s">
        <v>171</v>
      </c>
      <c r="C963"/>
      <c r="D963"/>
      <c r="J963" t="s">
        <v>373</v>
      </c>
      <c r="K963" t="s">
        <v>376</v>
      </c>
      <c r="L963" s="23">
        <v>54</v>
      </c>
      <c r="M963" s="23">
        <v>11.14875</v>
      </c>
      <c r="N963" t="s">
        <v>359</v>
      </c>
      <c r="O963" t="s">
        <v>369</v>
      </c>
      <c r="P963" t="s">
        <v>366</v>
      </c>
      <c r="Q963" t="s">
        <v>368</v>
      </c>
    </row>
    <row r="964" spans="1:17">
      <c r="A964" s="49" t="s">
        <v>340</v>
      </c>
      <c r="B964" s="58" t="s">
        <v>140</v>
      </c>
      <c r="C964" s="12">
        <v>1</v>
      </c>
      <c r="D964" s="12">
        <v>32</v>
      </c>
      <c r="E964" s="13">
        <f>C964/32</f>
        <v>3.125E-2</v>
      </c>
      <c r="F964" s="12">
        <v>1</v>
      </c>
      <c r="G964" s="21">
        <v>1</v>
      </c>
      <c r="H964" s="12" t="s">
        <v>511</v>
      </c>
      <c r="I964" s="12" t="s">
        <v>531</v>
      </c>
      <c r="J964" s="12" t="s">
        <v>373</v>
      </c>
      <c r="K964" s="12" t="s">
        <v>376</v>
      </c>
      <c r="L964" s="31">
        <v>54</v>
      </c>
      <c r="M964" s="31">
        <v>11.14875</v>
      </c>
      <c r="N964" s="12" t="s">
        <v>359</v>
      </c>
      <c r="O964" s="12" t="s">
        <v>369</v>
      </c>
      <c r="P964" s="12" t="s">
        <v>366</v>
      </c>
      <c r="Q964" s="12" t="s">
        <v>368</v>
      </c>
    </row>
    <row r="965" spans="1:17">
      <c r="A965" s="45" t="s">
        <v>340</v>
      </c>
      <c r="B965" s="53" t="s">
        <v>141</v>
      </c>
      <c r="C965"/>
      <c r="D965"/>
      <c r="J965" t="s">
        <v>373</v>
      </c>
      <c r="K965" t="s">
        <v>376</v>
      </c>
      <c r="L965" s="23">
        <v>54</v>
      </c>
      <c r="M965" s="23">
        <v>11.14875</v>
      </c>
      <c r="N965" t="s">
        <v>359</v>
      </c>
      <c r="O965" t="s">
        <v>369</v>
      </c>
      <c r="P965" t="s">
        <v>366</v>
      </c>
      <c r="Q965" t="s">
        <v>368</v>
      </c>
    </row>
    <row r="966" spans="1:17">
      <c r="A966" s="45" t="s">
        <v>340</v>
      </c>
      <c r="B966" s="53" t="s">
        <v>309</v>
      </c>
      <c r="C966"/>
      <c r="D966"/>
      <c r="J966" t="s">
        <v>373</v>
      </c>
      <c r="K966" t="s">
        <v>376</v>
      </c>
      <c r="L966" s="23">
        <v>54</v>
      </c>
      <c r="M966" s="23">
        <v>11.14875</v>
      </c>
      <c r="N966" t="s">
        <v>359</v>
      </c>
      <c r="O966" t="s">
        <v>369</v>
      </c>
      <c r="P966" t="s">
        <v>366</v>
      </c>
      <c r="Q966" t="s">
        <v>368</v>
      </c>
    </row>
    <row r="967" spans="1:17">
      <c r="A967" s="45" t="s">
        <v>340</v>
      </c>
      <c r="B967" s="53" t="s">
        <v>229</v>
      </c>
      <c r="C967"/>
      <c r="D967"/>
      <c r="J967" t="s">
        <v>373</v>
      </c>
      <c r="K967" t="s">
        <v>376</v>
      </c>
      <c r="L967" s="23">
        <v>54</v>
      </c>
      <c r="M967" s="23">
        <v>11.14875</v>
      </c>
      <c r="N967" t="s">
        <v>359</v>
      </c>
      <c r="O967" t="s">
        <v>369</v>
      </c>
      <c r="P967" t="s">
        <v>366</v>
      </c>
      <c r="Q967" t="s">
        <v>368</v>
      </c>
    </row>
    <row r="968" spans="1:17">
      <c r="A968" s="45" t="s">
        <v>340</v>
      </c>
      <c r="B968" s="53" t="s">
        <v>175</v>
      </c>
      <c r="C968"/>
      <c r="D968"/>
      <c r="J968" t="s">
        <v>373</v>
      </c>
      <c r="K968" t="s">
        <v>376</v>
      </c>
      <c r="L968" s="23">
        <v>54</v>
      </c>
      <c r="M968" s="23">
        <v>11.14875</v>
      </c>
      <c r="N968" t="s">
        <v>359</v>
      </c>
      <c r="O968" t="s">
        <v>369</v>
      </c>
      <c r="P968" t="s">
        <v>366</v>
      </c>
      <c r="Q968" t="s">
        <v>368</v>
      </c>
    </row>
    <row r="969" spans="1:17">
      <c r="A969" s="45" t="s">
        <v>340</v>
      </c>
      <c r="B969" s="53" t="s">
        <v>115</v>
      </c>
      <c r="C969"/>
      <c r="D969"/>
      <c r="J969" t="s">
        <v>373</v>
      </c>
      <c r="K969" t="s">
        <v>376</v>
      </c>
      <c r="L969" s="23">
        <v>54</v>
      </c>
      <c r="M969" s="23">
        <v>11.14875</v>
      </c>
      <c r="N969" t="s">
        <v>359</v>
      </c>
      <c r="O969" t="s">
        <v>369</v>
      </c>
      <c r="P969" t="s">
        <v>366</v>
      </c>
      <c r="Q969" t="s">
        <v>368</v>
      </c>
    </row>
    <row r="970" spans="1:17">
      <c r="A970" s="45" t="s">
        <v>340</v>
      </c>
      <c r="B970" s="53" t="s">
        <v>230</v>
      </c>
      <c r="C970"/>
      <c r="D970"/>
      <c r="J970" t="s">
        <v>373</v>
      </c>
      <c r="K970" t="s">
        <v>376</v>
      </c>
      <c r="L970" s="23">
        <v>54</v>
      </c>
      <c r="M970" s="23">
        <v>11.14875</v>
      </c>
      <c r="N970" t="s">
        <v>359</v>
      </c>
      <c r="O970" t="s">
        <v>369</v>
      </c>
      <c r="P970" t="s">
        <v>366</v>
      </c>
      <c r="Q970" t="s">
        <v>368</v>
      </c>
    </row>
    <row r="971" spans="1:17">
      <c r="A971" s="45" t="s">
        <v>340</v>
      </c>
      <c r="B971" s="53" t="s">
        <v>232</v>
      </c>
      <c r="C971"/>
      <c r="D971"/>
      <c r="J971" t="s">
        <v>373</v>
      </c>
      <c r="K971" t="s">
        <v>376</v>
      </c>
      <c r="L971" s="23">
        <v>54</v>
      </c>
      <c r="M971" s="23">
        <v>11.14875</v>
      </c>
      <c r="N971" t="s">
        <v>359</v>
      </c>
      <c r="O971" t="s">
        <v>369</v>
      </c>
      <c r="P971" t="s">
        <v>366</v>
      </c>
      <c r="Q971" t="s">
        <v>368</v>
      </c>
    </row>
    <row r="972" spans="1:17">
      <c r="A972" s="49" t="s">
        <v>340</v>
      </c>
      <c r="B972" s="58" t="s">
        <v>210</v>
      </c>
      <c r="C972" s="12">
        <v>11</v>
      </c>
      <c r="D972" s="12">
        <v>32</v>
      </c>
      <c r="E972" s="13">
        <f>C972/32</f>
        <v>0.34375</v>
      </c>
      <c r="F972" s="12">
        <v>29</v>
      </c>
      <c r="G972" s="21">
        <v>2.6</v>
      </c>
      <c r="H972" s="12" t="s">
        <v>511</v>
      </c>
      <c r="I972" s="12" t="s">
        <v>531</v>
      </c>
      <c r="J972" s="12" t="s">
        <v>373</v>
      </c>
      <c r="K972" s="12" t="s">
        <v>376</v>
      </c>
      <c r="L972" s="31">
        <v>54</v>
      </c>
      <c r="M972" s="31">
        <v>11.14875</v>
      </c>
      <c r="N972" s="12" t="s">
        <v>359</v>
      </c>
      <c r="O972" s="12" t="s">
        <v>369</v>
      </c>
      <c r="P972" s="12" t="s">
        <v>366</v>
      </c>
      <c r="Q972" s="12" t="s">
        <v>368</v>
      </c>
    </row>
    <row r="973" spans="1:17">
      <c r="A973" s="45" t="s">
        <v>340</v>
      </c>
      <c r="B973" s="53" t="s">
        <v>210</v>
      </c>
      <c r="C973"/>
      <c r="D973"/>
      <c r="J973" t="s">
        <v>373</v>
      </c>
      <c r="K973" t="s">
        <v>376</v>
      </c>
      <c r="L973" s="23">
        <v>54</v>
      </c>
      <c r="M973" s="23">
        <v>11.14875</v>
      </c>
      <c r="N973" t="s">
        <v>359</v>
      </c>
      <c r="O973" t="s">
        <v>369</v>
      </c>
      <c r="P973" t="s">
        <v>366</v>
      </c>
      <c r="Q973" t="s">
        <v>368</v>
      </c>
    </row>
    <row r="974" spans="1:17">
      <c r="A974" s="45" t="s">
        <v>340</v>
      </c>
      <c r="B974" s="53" t="s">
        <v>144</v>
      </c>
      <c r="C974" s="3">
        <v>3</v>
      </c>
      <c r="D974" s="3">
        <v>10</v>
      </c>
      <c r="E974" s="15">
        <f>C974/D974</f>
        <v>0.3</v>
      </c>
      <c r="F974" t="s">
        <v>350</v>
      </c>
      <c r="G974" s="18" t="s">
        <v>350</v>
      </c>
      <c r="H974" s="6" t="s">
        <v>530</v>
      </c>
      <c r="I974" t="s">
        <v>529</v>
      </c>
      <c r="J974" t="s">
        <v>373</v>
      </c>
      <c r="K974" t="s">
        <v>376</v>
      </c>
      <c r="L974" s="23">
        <v>54</v>
      </c>
      <c r="M974" s="23">
        <v>11.14875</v>
      </c>
      <c r="N974" t="s">
        <v>359</v>
      </c>
      <c r="O974" t="s">
        <v>369</v>
      </c>
      <c r="P974" t="s">
        <v>366</v>
      </c>
      <c r="Q974" t="s">
        <v>368</v>
      </c>
    </row>
    <row r="975" spans="1:17">
      <c r="A975" s="45" t="s">
        <v>340</v>
      </c>
      <c r="B975" s="53" t="s">
        <v>144</v>
      </c>
      <c r="C975" s="3"/>
      <c r="D975" s="3"/>
      <c r="J975" t="s">
        <v>373</v>
      </c>
      <c r="K975" t="s">
        <v>376</v>
      </c>
      <c r="L975" s="23">
        <v>54</v>
      </c>
      <c r="M975" s="23">
        <v>11.14875</v>
      </c>
      <c r="N975" t="s">
        <v>359</v>
      </c>
      <c r="O975" t="s">
        <v>369</v>
      </c>
      <c r="P975" t="s">
        <v>366</v>
      </c>
      <c r="Q975" t="s">
        <v>368</v>
      </c>
    </row>
    <row r="976" spans="1:17" s="5" customFormat="1">
      <c r="A976" s="45" t="s">
        <v>340</v>
      </c>
      <c r="B976" s="53" t="s">
        <v>310</v>
      </c>
      <c r="C976"/>
      <c r="D976"/>
      <c r="E976" s="15"/>
      <c r="F976"/>
      <c r="G976" s="18"/>
      <c r="H976"/>
      <c r="I976"/>
      <c r="J976" t="s">
        <v>373</v>
      </c>
      <c r="K976" t="s">
        <v>376</v>
      </c>
      <c r="L976" s="23">
        <v>54</v>
      </c>
      <c r="M976" s="23">
        <v>11.14875</v>
      </c>
      <c r="N976" t="s">
        <v>359</v>
      </c>
      <c r="O976" t="s">
        <v>369</v>
      </c>
      <c r="P976" t="s">
        <v>366</v>
      </c>
      <c r="Q976" t="s">
        <v>368</v>
      </c>
    </row>
    <row r="977" spans="1:17" s="5" customFormat="1">
      <c r="A977" s="45" t="s">
        <v>340</v>
      </c>
      <c r="B977" s="52" t="s">
        <v>507</v>
      </c>
      <c r="C977" s="3">
        <v>6</v>
      </c>
      <c r="D977" s="4" t="s">
        <v>350</v>
      </c>
      <c r="E977" s="13" t="s">
        <v>350</v>
      </c>
      <c r="F977">
        <v>12</v>
      </c>
      <c r="G977" s="18">
        <f>F977/C977</f>
        <v>2</v>
      </c>
      <c r="H977" s="4" t="s">
        <v>505</v>
      </c>
      <c r="I977" s="4" t="s">
        <v>506</v>
      </c>
      <c r="J977" t="s">
        <v>373</v>
      </c>
      <c r="K977" t="s">
        <v>376</v>
      </c>
      <c r="L977" s="23">
        <v>54</v>
      </c>
      <c r="M977" s="23">
        <v>11.14875</v>
      </c>
      <c r="N977" t="s">
        <v>359</v>
      </c>
      <c r="O977" t="s">
        <v>369</v>
      </c>
      <c r="P977" t="s">
        <v>366</v>
      </c>
      <c r="Q977" t="s">
        <v>368</v>
      </c>
    </row>
    <row r="978" spans="1:17">
      <c r="A978" s="45" t="s">
        <v>340</v>
      </c>
      <c r="B978" s="53" t="s">
        <v>285</v>
      </c>
      <c r="C978">
        <v>3</v>
      </c>
      <c r="D978" s="4" t="s">
        <v>350</v>
      </c>
      <c r="E978" s="13" t="s">
        <v>350</v>
      </c>
      <c r="F978">
        <v>8</v>
      </c>
      <c r="G978" s="18">
        <f>F978/C978</f>
        <v>2.6666666666666665</v>
      </c>
      <c r="H978" s="4" t="s">
        <v>505</v>
      </c>
      <c r="I978" s="4" t="s">
        <v>506</v>
      </c>
      <c r="J978" t="s">
        <v>373</v>
      </c>
      <c r="K978" t="s">
        <v>376</v>
      </c>
      <c r="L978" s="23">
        <v>54</v>
      </c>
      <c r="M978" s="23">
        <v>11.14875</v>
      </c>
      <c r="N978" t="s">
        <v>359</v>
      </c>
      <c r="O978" t="s">
        <v>369</v>
      </c>
      <c r="P978" t="s">
        <v>366</v>
      </c>
      <c r="Q978" t="s">
        <v>368</v>
      </c>
    </row>
    <row r="979" spans="1:17">
      <c r="A979" s="45" t="s">
        <v>340</v>
      </c>
      <c r="B979" s="53" t="s">
        <v>117</v>
      </c>
      <c r="C979"/>
      <c r="D979"/>
      <c r="J979" t="s">
        <v>373</v>
      </c>
      <c r="K979" t="s">
        <v>376</v>
      </c>
      <c r="L979" s="23">
        <v>54</v>
      </c>
      <c r="M979" s="23">
        <v>11.14875</v>
      </c>
      <c r="N979" t="s">
        <v>359</v>
      </c>
      <c r="O979" t="s">
        <v>369</v>
      </c>
      <c r="P979" t="s">
        <v>366</v>
      </c>
      <c r="Q979" t="s">
        <v>368</v>
      </c>
    </row>
    <row r="980" spans="1:17">
      <c r="A980" s="45" t="s">
        <v>340</v>
      </c>
      <c r="B980" s="53" t="s">
        <v>311</v>
      </c>
      <c r="C980"/>
      <c r="D980"/>
      <c r="J980" t="s">
        <v>373</v>
      </c>
      <c r="K980" t="s">
        <v>376</v>
      </c>
      <c r="L980" s="23">
        <v>54</v>
      </c>
      <c r="M980" s="23">
        <v>11.14875</v>
      </c>
      <c r="N980" t="s">
        <v>359</v>
      </c>
      <c r="O980" t="s">
        <v>369</v>
      </c>
      <c r="P980" t="s">
        <v>366</v>
      </c>
      <c r="Q980" t="s">
        <v>368</v>
      </c>
    </row>
    <row r="981" spans="1:17">
      <c r="A981" s="45" t="s">
        <v>340</v>
      </c>
      <c r="B981" s="53" t="s">
        <v>7</v>
      </c>
      <c r="C981">
        <v>1</v>
      </c>
      <c r="D981" s="12">
        <v>24</v>
      </c>
      <c r="E981" s="15">
        <f>C981/24</f>
        <v>4.1666666666666664E-2</v>
      </c>
      <c r="F981">
        <v>1</v>
      </c>
      <c r="G981" s="18">
        <f>F981/C981</f>
        <v>1</v>
      </c>
      <c r="H981" s="4" t="s">
        <v>509</v>
      </c>
      <c r="I981" s="4" t="s">
        <v>510</v>
      </c>
      <c r="J981" t="s">
        <v>373</v>
      </c>
      <c r="K981" t="s">
        <v>376</v>
      </c>
      <c r="L981" s="23">
        <v>54</v>
      </c>
      <c r="M981" s="23">
        <v>11.14875</v>
      </c>
      <c r="N981" t="s">
        <v>359</v>
      </c>
      <c r="O981" t="s">
        <v>369</v>
      </c>
      <c r="P981" t="s">
        <v>366</v>
      </c>
      <c r="Q981" t="s">
        <v>368</v>
      </c>
    </row>
    <row r="982" spans="1:17">
      <c r="A982" s="45" t="s">
        <v>340</v>
      </c>
      <c r="B982" s="53" t="s">
        <v>294</v>
      </c>
      <c r="C982"/>
      <c r="D982"/>
      <c r="J982" t="s">
        <v>373</v>
      </c>
      <c r="K982" t="s">
        <v>376</v>
      </c>
      <c r="L982" s="23">
        <v>54</v>
      </c>
      <c r="M982" s="23">
        <v>11.14875</v>
      </c>
      <c r="N982" t="s">
        <v>359</v>
      </c>
      <c r="O982" t="s">
        <v>369</v>
      </c>
      <c r="P982" t="s">
        <v>366</v>
      </c>
      <c r="Q982" t="s">
        <v>368</v>
      </c>
    </row>
    <row r="983" spans="1:17">
      <c r="A983" s="45" t="s">
        <v>340</v>
      </c>
      <c r="B983" s="53" t="s">
        <v>118</v>
      </c>
      <c r="C983"/>
      <c r="D983"/>
      <c r="J983" t="s">
        <v>373</v>
      </c>
      <c r="K983" t="s">
        <v>376</v>
      </c>
      <c r="L983" s="23">
        <v>54</v>
      </c>
      <c r="M983" s="23">
        <v>11.14875</v>
      </c>
      <c r="N983" t="s">
        <v>359</v>
      </c>
      <c r="O983" t="s">
        <v>369</v>
      </c>
      <c r="P983" t="s">
        <v>366</v>
      </c>
      <c r="Q983" t="s">
        <v>368</v>
      </c>
    </row>
    <row r="984" spans="1:17">
      <c r="A984" s="45" t="s">
        <v>340</v>
      </c>
      <c r="B984" s="53" t="s">
        <v>51</v>
      </c>
      <c r="C984">
        <v>3</v>
      </c>
      <c r="D984">
        <v>77.3</v>
      </c>
      <c r="E984" s="15">
        <v>3.8800000000000001E-2</v>
      </c>
      <c r="F984">
        <v>5</v>
      </c>
      <c r="G984" s="18">
        <f>F984/C984</f>
        <v>1.6666666666666667</v>
      </c>
      <c r="H984" t="s">
        <v>49</v>
      </c>
      <c r="I984" t="s">
        <v>50</v>
      </c>
      <c r="J984" t="s">
        <v>373</v>
      </c>
      <c r="K984" t="s">
        <v>376</v>
      </c>
      <c r="L984" s="23">
        <v>54</v>
      </c>
      <c r="M984" s="23">
        <v>11.14875</v>
      </c>
      <c r="N984" t="s">
        <v>359</v>
      </c>
      <c r="O984" t="s">
        <v>369</v>
      </c>
      <c r="P984" t="s">
        <v>366</v>
      </c>
      <c r="Q984" t="s">
        <v>368</v>
      </c>
    </row>
    <row r="985" spans="1:17">
      <c r="A985" s="49" t="s">
        <v>340</v>
      </c>
      <c r="B985" s="58" t="s">
        <v>248</v>
      </c>
      <c r="C985" s="12">
        <v>1</v>
      </c>
      <c r="D985" s="12">
        <v>32</v>
      </c>
      <c r="E985" s="13">
        <f>C985/32</f>
        <v>3.125E-2</v>
      </c>
      <c r="F985" s="12">
        <v>1</v>
      </c>
      <c r="G985" s="21">
        <f>F985/C985</f>
        <v>1</v>
      </c>
      <c r="H985" s="12" t="s">
        <v>511</v>
      </c>
      <c r="I985" s="12" t="s">
        <v>531</v>
      </c>
      <c r="J985" s="12" t="s">
        <v>373</v>
      </c>
      <c r="K985" s="12" t="s">
        <v>376</v>
      </c>
      <c r="L985" s="31">
        <v>54</v>
      </c>
      <c r="M985" s="31">
        <v>11.14875</v>
      </c>
      <c r="N985" s="12" t="s">
        <v>359</v>
      </c>
      <c r="O985" s="12" t="s">
        <v>369</v>
      </c>
      <c r="P985" s="12" t="s">
        <v>366</v>
      </c>
      <c r="Q985" s="12" t="s">
        <v>368</v>
      </c>
    </row>
    <row r="986" spans="1:17">
      <c r="A986" s="45" t="s">
        <v>340</v>
      </c>
      <c r="B986" s="53" t="s">
        <v>289</v>
      </c>
      <c r="C986"/>
      <c r="D986"/>
      <c r="J986" t="s">
        <v>373</v>
      </c>
      <c r="K986" t="s">
        <v>376</v>
      </c>
      <c r="L986" s="23">
        <v>54</v>
      </c>
      <c r="M986" s="23">
        <v>11.14875</v>
      </c>
      <c r="N986" t="s">
        <v>359</v>
      </c>
      <c r="O986" t="s">
        <v>369</v>
      </c>
      <c r="P986" t="s">
        <v>366</v>
      </c>
      <c r="Q986" t="s">
        <v>368</v>
      </c>
    </row>
    <row r="987" spans="1:17">
      <c r="A987" s="45" t="s">
        <v>340</v>
      </c>
      <c r="B987" s="53" t="s">
        <v>94</v>
      </c>
      <c r="C987"/>
      <c r="D987"/>
      <c r="J987" t="s">
        <v>373</v>
      </c>
      <c r="K987" t="s">
        <v>376</v>
      </c>
      <c r="L987" s="23">
        <v>54</v>
      </c>
      <c r="M987" s="23">
        <v>11.14875</v>
      </c>
      <c r="N987" t="s">
        <v>359</v>
      </c>
      <c r="O987" t="s">
        <v>369</v>
      </c>
      <c r="P987" t="s">
        <v>366</v>
      </c>
      <c r="Q987" t="s">
        <v>368</v>
      </c>
    </row>
    <row r="988" spans="1:17">
      <c r="A988" s="45" t="s">
        <v>340</v>
      </c>
      <c r="B988" s="53" t="s">
        <v>312</v>
      </c>
      <c r="C988"/>
      <c r="D988"/>
      <c r="J988" t="s">
        <v>373</v>
      </c>
      <c r="K988" t="s">
        <v>376</v>
      </c>
      <c r="L988" s="23">
        <v>54</v>
      </c>
      <c r="M988" s="23">
        <v>11.14875</v>
      </c>
      <c r="N988" t="s">
        <v>359</v>
      </c>
      <c r="O988" t="s">
        <v>369</v>
      </c>
      <c r="P988" t="s">
        <v>366</v>
      </c>
      <c r="Q988" t="s">
        <v>368</v>
      </c>
    </row>
    <row r="989" spans="1:17">
      <c r="A989" s="45" t="s">
        <v>18</v>
      </c>
      <c r="B989" s="52" t="s">
        <v>235</v>
      </c>
      <c r="C989"/>
      <c r="D989"/>
      <c r="J989" t="s">
        <v>373</v>
      </c>
      <c r="K989" t="s">
        <v>376</v>
      </c>
      <c r="L989" s="23">
        <v>69.5</v>
      </c>
      <c r="M989" s="23">
        <v>13.253214290000001</v>
      </c>
      <c r="N989" t="s">
        <v>359</v>
      </c>
      <c r="O989" t="s">
        <v>360</v>
      </c>
      <c r="P989" t="s">
        <v>366</v>
      </c>
      <c r="Q989" t="s">
        <v>368</v>
      </c>
    </row>
    <row r="990" spans="1:17">
      <c r="A990" s="45" t="s">
        <v>18</v>
      </c>
      <c r="B990" s="52" t="s">
        <v>186</v>
      </c>
      <c r="C990">
        <v>1</v>
      </c>
      <c r="D990" s="3">
        <v>250</v>
      </c>
      <c r="E990" s="15">
        <f>C990/250</f>
        <v>4.0000000000000001E-3</v>
      </c>
      <c r="F990" s="15" t="s">
        <v>350</v>
      </c>
      <c r="G990" s="18" t="s">
        <v>350</v>
      </c>
      <c r="H990" s="6" t="s">
        <v>457</v>
      </c>
      <c r="I990" t="s">
        <v>458</v>
      </c>
      <c r="J990" t="s">
        <v>373</v>
      </c>
      <c r="K990" t="s">
        <v>376</v>
      </c>
      <c r="L990" s="23">
        <v>69.5</v>
      </c>
      <c r="M990" s="23">
        <v>13.253214290000001</v>
      </c>
      <c r="N990" t="s">
        <v>359</v>
      </c>
      <c r="O990" t="s">
        <v>360</v>
      </c>
      <c r="P990" t="s">
        <v>366</v>
      </c>
      <c r="Q990" t="s">
        <v>368</v>
      </c>
    </row>
    <row r="991" spans="1:17">
      <c r="A991" s="45" t="s">
        <v>18</v>
      </c>
      <c r="B991" s="53" t="s">
        <v>760</v>
      </c>
      <c r="C991" s="3">
        <v>16</v>
      </c>
      <c r="D991" s="3">
        <v>27.7</v>
      </c>
      <c r="E991" s="15">
        <f>C991/D991</f>
        <v>0.57761732851985559</v>
      </c>
      <c r="F991" t="s">
        <v>350</v>
      </c>
      <c r="G991" s="18" t="s">
        <v>350</v>
      </c>
      <c r="H991" s="6" t="s">
        <v>530</v>
      </c>
      <c r="I991" t="s">
        <v>529</v>
      </c>
      <c r="J991" s="12" t="s">
        <v>373</v>
      </c>
      <c r="K991" s="12" t="s">
        <v>376</v>
      </c>
      <c r="L991" s="31">
        <v>69.5</v>
      </c>
      <c r="M991" s="31">
        <v>13.253214290000001</v>
      </c>
      <c r="N991" s="12" t="s">
        <v>359</v>
      </c>
      <c r="O991" s="12" t="s">
        <v>360</v>
      </c>
      <c r="P991" s="12" t="s">
        <v>366</v>
      </c>
      <c r="Q991" s="12" t="s">
        <v>368</v>
      </c>
    </row>
    <row r="992" spans="1:17">
      <c r="A992" s="45" t="s">
        <v>18</v>
      </c>
      <c r="B992" s="52" t="s">
        <v>95</v>
      </c>
      <c r="C992">
        <v>6</v>
      </c>
      <c r="D992">
        <f>12+9.5</f>
        <v>21.5</v>
      </c>
      <c r="E992" s="15">
        <f>C992/(12+9.5)</f>
        <v>0.27906976744186046</v>
      </c>
      <c r="F992" s="18" t="s">
        <v>350</v>
      </c>
      <c r="G992" s="18" t="s">
        <v>350</v>
      </c>
      <c r="H992" s="4" t="s">
        <v>466</v>
      </c>
      <c r="I992" s="4" t="s">
        <v>467</v>
      </c>
      <c r="J992" t="s">
        <v>373</v>
      </c>
      <c r="K992" t="s">
        <v>376</v>
      </c>
      <c r="L992" s="23">
        <v>69.5</v>
      </c>
      <c r="M992" s="23">
        <v>13.253214290000001</v>
      </c>
      <c r="N992" t="s">
        <v>359</v>
      </c>
      <c r="O992" t="s">
        <v>360</v>
      </c>
      <c r="P992" t="s">
        <v>366</v>
      </c>
      <c r="Q992" t="s">
        <v>368</v>
      </c>
    </row>
    <row r="993" spans="1:17">
      <c r="A993" s="45" t="s">
        <v>18</v>
      </c>
      <c r="B993" s="52" t="s">
        <v>95</v>
      </c>
      <c r="C993">
        <v>9</v>
      </c>
      <c r="D993">
        <v>12</v>
      </c>
      <c r="E993" s="15">
        <v>0.75</v>
      </c>
      <c r="F993">
        <v>97</v>
      </c>
      <c r="G993" s="18">
        <f>F993/C993</f>
        <v>10.777777777777779</v>
      </c>
      <c r="H993" t="s">
        <v>336</v>
      </c>
      <c r="I993" t="s">
        <v>337</v>
      </c>
      <c r="J993" t="s">
        <v>373</v>
      </c>
      <c r="K993" t="s">
        <v>376</v>
      </c>
      <c r="L993" s="23">
        <v>69.5</v>
      </c>
      <c r="M993" s="23">
        <v>13.253214290000001</v>
      </c>
      <c r="N993" t="s">
        <v>359</v>
      </c>
      <c r="O993" t="s">
        <v>360</v>
      </c>
      <c r="P993" t="s">
        <v>366</v>
      </c>
      <c r="Q993" t="s">
        <v>368</v>
      </c>
    </row>
    <row r="994" spans="1:17">
      <c r="A994" s="45" t="s">
        <v>18</v>
      </c>
      <c r="B994" s="52" t="s">
        <v>249</v>
      </c>
      <c r="C994">
        <v>5</v>
      </c>
      <c r="D994">
        <v>3.8</v>
      </c>
      <c r="E994" s="15">
        <f>C994/3.8</f>
        <v>1.3157894736842106</v>
      </c>
      <c r="F994" t="s">
        <v>350</v>
      </c>
      <c r="G994" s="18" t="s">
        <v>350</v>
      </c>
      <c r="H994" t="s">
        <v>519</v>
      </c>
      <c r="I994" t="s">
        <v>520</v>
      </c>
      <c r="J994" t="s">
        <v>373</v>
      </c>
      <c r="K994" t="s">
        <v>376</v>
      </c>
      <c r="L994" s="23">
        <v>69.5</v>
      </c>
      <c r="M994" s="23">
        <v>13.253214290000001</v>
      </c>
      <c r="N994" t="s">
        <v>359</v>
      </c>
      <c r="O994" t="s">
        <v>360</v>
      </c>
      <c r="P994" t="s">
        <v>366</v>
      </c>
      <c r="Q994" t="s">
        <v>368</v>
      </c>
    </row>
    <row r="995" spans="1:17">
      <c r="A995" s="45" t="s">
        <v>18</v>
      </c>
      <c r="B995" s="52" t="s">
        <v>96</v>
      </c>
      <c r="C995">
        <v>14</v>
      </c>
      <c r="D995" s="3" t="s">
        <v>350</v>
      </c>
      <c r="E995" s="15">
        <v>0.36</v>
      </c>
      <c r="F995" s="18" t="s">
        <v>350</v>
      </c>
      <c r="G995" s="18">
        <f>33/C995</f>
        <v>2.3571428571428572</v>
      </c>
      <c r="H995" t="s">
        <v>332</v>
      </c>
      <c r="I995" t="s">
        <v>331</v>
      </c>
      <c r="J995" t="s">
        <v>373</v>
      </c>
      <c r="K995" t="s">
        <v>376</v>
      </c>
      <c r="L995" s="23">
        <v>69.5</v>
      </c>
      <c r="M995" s="23">
        <v>13.253214290000001</v>
      </c>
      <c r="N995" t="s">
        <v>359</v>
      </c>
      <c r="O995" t="s">
        <v>360</v>
      </c>
      <c r="P995" t="s">
        <v>366</v>
      </c>
      <c r="Q995" t="s">
        <v>368</v>
      </c>
    </row>
    <row r="996" spans="1:17">
      <c r="A996" s="45" t="s">
        <v>18</v>
      </c>
      <c r="B996" s="52" t="s">
        <v>54</v>
      </c>
      <c r="C996"/>
      <c r="D996"/>
      <c r="J996" t="s">
        <v>373</v>
      </c>
      <c r="K996" t="s">
        <v>376</v>
      </c>
      <c r="L996" s="23">
        <v>69.5</v>
      </c>
      <c r="M996" s="23">
        <v>13.253214290000001</v>
      </c>
      <c r="N996" t="s">
        <v>359</v>
      </c>
      <c r="O996" t="s">
        <v>360</v>
      </c>
      <c r="P996" t="s">
        <v>366</v>
      </c>
      <c r="Q996" t="s">
        <v>368</v>
      </c>
    </row>
    <row r="997" spans="1:17">
      <c r="A997" s="49" t="s">
        <v>18</v>
      </c>
      <c r="B997" s="58" t="s">
        <v>211</v>
      </c>
      <c r="C997" s="12">
        <v>16</v>
      </c>
      <c r="D997" s="12">
        <v>32</v>
      </c>
      <c r="E997" s="13">
        <f>C997/32</f>
        <v>0.5</v>
      </c>
      <c r="F997" s="12">
        <v>29</v>
      </c>
      <c r="G997" s="21">
        <v>1.8</v>
      </c>
      <c r="H997" s="29" t="s">
        <v>511</v>
      </c>
      <c r="I997" s="12" t="s">
        <v>531</v>
      </c>
      <c r="J997" s="12" t="s">
        <v>373</v>
      </c>
      <c r="K997" s="12" t="s">
        <v>376</v>
      </c>
      <c r="L997" s="31">
        <v>69.5</v>
      </c>
      <c r="M997" s="31">
        <v>13.253214290000001</v>
      </c>
      <c r="N997" s="12" t="s">
        <v>359</v>
      </c>
      <c r="O997" s="12" t="s">
        <v>360</v>
      </c>
      <c r="P997" s="12" t="s">
        <v>366</v>
      </c>
      <c r="Q997" s="12" t="s">
        <v>368</v>
      </c>
    </row>
    <row r="998" spans="1:17">
      <c r="A998" s="45" t="s">
        <v>18</v>
      </c>
      <c r="B998" s="52" t="s">
        <v>147</v>
      </c>
      <c r="C998">
        <v>2</v>
      </c>
      <c r="D998">
        <v>2</v>
      </c>
      <c r="E998" s="15">
        <f>C998/2</f>
        <v>1</v>
      </c>
      <c r="F998" t="s">
        <v>350</v>
      </c>
      <c r="G998" s="24">
        <f>(2+3)/2</f>
        <v>2.5</v>
      </c>
      <c r="H998" s="14" t="s">
        <v>519</v>
      </c>
      <c r="I998" t="s">
        <v>520</v>
      </c>
      <c r="J998" t="s">
        <v>373</v>
      </c>
      <c r="K998" t="s">
        <v>376</v>
      </c>
      <c r="L998" s="23">
        <v>69.5</v>
      </c>
      <c r="M998" s="23">
        <v>13.253214290000001</v>
      </c>
      <c r="N998" t="s">
        <v>359</v>
      </c>
      <c r="O998" t="s">
        <v>360</v>
      </c>
      <c r="P998" t="s">
        <v>366</v>
      </c>
      <c r="Q998" t="s">
        <v>368</v>
      </c>
    </row>
    <row r="999" spans="1:17">
      <c r="A999" s="45" t="s">
        <v>18</v>
      </c>
      <c r="B999" s="52" t="s">
        <v>313</v>
      </c>
      <c r="C999"/>
      <c r="D999"/>
      <c r="J999" t="s">
        <v>373</v>
      </c>
      <c r="K999" t="s">
        <v>376</v>
      </c>
      <c r="L999" s="23">
        <v>69.5</v>
      </c>
      <c r="M999" s="23">
        <v>13.253214290000001</v>
      </c>
      <c r="N999" t="s">
        <v>359</v>
      </c>
      <c r="O999" t="s">
        <v>360</v>
      </c>
      <c r="P999" t="s">
        <v>366</v>
      </c>
      <c r="Q999" t="s">
        <v>368</v>
      </c>
    </row>
    <row r="1000" spans="1:17">
      <c r="A1000" s="49" t="s">
        <v>18</v>
      </c>
      <c r="B1000" s="58" t="s">
        <v>58</v>
      </c>
      <c r="C1000" s="12">
        <v>11</v>
      </c>
      <c r="D1000" s="12">
        <v>32</v>
      </c>
      <c r="E1000" s="13">
        <f>C1000/32</f>
        <v>0.34375</v>
      </c>
      <c r="F1000" s="12">
        <v>22</v>
      </c>
      <c r="G1000" s="21">
        <v>2</v>
      </c>
      <c r="H1000" s="12" t="s">
        <v>511</v>
      </c>
      <c r="I1000" s="12" t="s">
        <v>531</v>
      </c>
      <c r="J1000" s="12" t="s">
        <v>373</v>
      </c>
      <c r="K1000" s="12" t="s">
        <v>376</v>
      </c>
      <c r="L1000" s="31">
        <v>69.5</v>
      </c>
      <c r="M1000" s="31">
        <v>13.253214290000001</v>
      </c>
      <c r="N1000" s="12" t="s">
        <v>359</v>
      </c>
      <c r="O1000" s="12" t="s">
        <v>360</v>
      </c>
      <c r="P1000" s="12" t="s">
        <v>366</v>
      </c>
      <c r="Q1000" s="12" t="s">
        <v>368</v>
      </c>
    </row>
    <row r="1001" spans="1:17">
      <c r="A1001" s="45" t="s">
        <v>18</v>
      </c>
      <c r="B1001" s="52" t="s">
        <v>58</v>
      </c>
      <c r="C1001">
        <v>13</v>
      </c>
      <c r="D1001" s="4">
        <v>70.2</v>
      </c>
      <c r="E1001" s="15">
        <f>C1001/70.2</f>
        <v>0.18518518518518517</v>
      </c>
      <c r="F1001" t="s">
        <v>350</v>
      </c>
      <c r="G1001" t="s">
        <v>350</v>
      </c>
      <c r="H1001" t="s">
        <v>353</v>
      </c>
      <c r="I1001" t="s">
        <v>21</v>
      </c>
      <c r="J1001" t="s">
        <v>373</v>
      </c>
      <c r="K1001" t="s">
        <v>376</v>
      </c>
      <c r="L1001" s="23">
        <v>69.5</v>
      </c>
      <c r="M1001" s="23">
        <v>13.253214290000001</v>
      </c>
      <c r="N1001" t="s">
        <v>359</v>
      </c>
      <c r="O1001" t="s">
        <v>360</v>
      </c>
      <c r="P1001" t="s">
        <v>366</v>
      </c>
      <c r="Q1001" t="s">
        <v>368</v>
      </c>
    </row>
    <row r="1002" spans="1:17">
      <c r="A1002" s="45" t="s">
        <v>18</v>
      </c>
      <c r="B1002" s="52" t="s">
        <v>150</v>
      </c>
      <c r="C1002"/>
      <c r="D1002"/>
      <c r="J1002" t="s">
        <v>373</v>
      </c>
      <c r="K1002" t="s">
        <v>376</v>
      </c>
      <c r="L1002" s="23">
        <v>69.5</v>
      </c>
      <c r="M1002" s="23">
        <v>13.253214290000001</v>
      </c>
      <c r="N1002" t="s">
        <v>359</v>
      </c>
      <c r="O1002" t="s">
        <v>360</v>
      </c>
      <c r="P1002" t="s">
        <v>366</v>
      </c>
      <c r="Q1002" t="s">
        <v>368</v>
      </c>
    </row>
    <row r="1003" spans="1:17">
      <c r="A1003" s="45" t="s">
        <v>18</v>
      </c>
      <c r="B1003" s="52" t="s">
        <v>22</v>
      </c>
      <c r="C1003">
        <v>2</v>
      </c>
      <c r="D1003">
        <v>150</v>
      </c>
      <c r="E1003" s="15">
        <f>C1003/D1003</f>
        <v>1.3333333333333334E-2</v>
      </c>
      <c r="F1003" t="s">
        <v>350</v>
      </c>
      <c r="G1003" s="18">
        <v>1</v>
      </c>
      <c r="H1003" s="12" t="s">
        <v>567</v>
      </c>
      <c r="I1003" s="12" t="s">
        <v>21</v>
      </c>
      <c r="J1003" t="s">
        <v>373</v>
      </c>
      <c r="K1003" t="s">
        <v>376</v>
      </c>
      <c r="L1003" s="23">
        <v>69.5</v>
      </c>
      <c r="M1003" s="23">
        <v>13.253214290000001</v>
      </c>
      <c r="N1003" t="s">
        <v>359</v>
      </c>
      <c r="O1003" t="s">
        <v>360</v>
      </c>
      <c r="P1003" t="s">
        <v>366</v>
      </c>
      <c r="Q1003" t="s">
        <v>368</v>
      </c>
    </row>
    <row r="1004" spans="1:17">
      <c r="A1004" s="45" t="s">
        <v>18</v>
      </c>
      <c r="B1004" s="52" t="s">
        <v>60</v>
      </c>
      <c r="C1004"/>
      <c r="D1004"/>
      <c r="J1004" t="s">
        <v>373</v>
      </c>
      <c r="K1004" t="s">
        <v>376</v>
      </c>
      <c r="L1004" s="23">
        <v>69.5</v>
      </c>
      <c r="M1004" s="23">
        <v>13.253214290000001</v>
      </c>
      <c r="N1004" t="s">
        <v>359</v>
      </c>
      <c r="O1004" t="s">
        <v>360</v>
      </c>
      <c r="P1004" t="s">
        <v>366</v>
      </c>
      <c r="Q1004" t="s">
        <v>368</v>
      </c>
    </row>
    <row r="1005" spans="1:17">
      <c r="A1005" s="45" t="s">
        <v>18</v>
      </c>
      <c r="B1005" s="52" t="s">
        <v>251</v>
      </c>
      <c r="C1005"/>
      <c r="D1005"/>
      <c r="J1005" t="s">
        <v>373</v>
      </c>
      <c r="K1005" t="s">
        <v>376</v>
      </c>
      <c r="L1005" s="23">
        <v>69.5</v>
      </c>
      <c r="M1005" s="23">
        <v>13.253214290000001</v>
      </c>
      <c r="N1005" t="s">
        <v>359</v>
      </c>
      <c r="O1005" t="s">
        <v>360</v>
      </c>
      <c r="P1005" t="s">
        <v>366</v>
      </c>
      <c r="Q1005" t="s">
        <v>368</v>
      </c>
    </row>
    <row r="1006" spans="1:17">
      <c r="A1006" s="45" t="s">
        <v>18</v>
      </c>
      <c r="B1006" s="52" t="s">
        <v>252</v>
      </c>
      <c r="C1006"/>
      <c r="D1006"/>
      <c r="J1006" t="s">
        <v>373</v>
      </c>
      <c r="K1006" t="s">
        <v>376</v>
      </c>
      <c r="L1006" s="23">
        <v>69.5</v>
      </c>
      <c r="M1006" s="23">
        <v>13.253214290000001</v>
      </c>
      <c r="N1006" t="s">
        <v>359</v>
      </c>
      <c r="O1006" t="s">
        <v>360</v>
      </c>
      <c r="P1006" t="s">
        <v>366</v>
      </c>
      <c r="Q1006" t="s">
        <v>368</v>
      </c>
    </row>
    <row r="1007" spans="1:17">
      <c r="A1007" s="45" t="s">
        <v>18</v>
      </c>
      <c r="B1007" s="52" t="s">
        <v>253</v>
      </c>
      <c r="C1007"/>
      <c r="D1007"/>
      <c r="J1007" t="s">
        <v>373</v>
      </c>
      <c r="K1007" t="s">
        <v>376</v>
      </c>
      <c r="L1007" s="23">
        <v>69.5</v>
      </c>
      <c r="M1007" s="23">
        <v>13.253214290000001</v>
      </c>
      <c r="N1007" t="s">
        <v>359</v>
      </c>
      <c r="O1007" t="s">
        <v>360</v>
      </c>
      <c r="P1007" t="s">
        <v>366</v>
      </c>
      <c r="Q1007" t="s">
        <v>368</v>
      </c>
    </row>
    <row r="1008" spans="1:17">
      <c r="A1008" s="45" t="s">
        <v>18</v>
      </c>
      <c r="B1008" s="52" t="s">
        <v>299</v>
      </c>
      <c r="C1008"/>
      <c r="D1008"/>
      <c r="J1008" t="s">
        <v>373</v>
      </c>
      <c r="K1008" t="s">
        <v>376</v>
      </c>
      <c r="L1008" s="23">
        <v>69.5</v>
      </c>
      <c r="M1008" s="23">
        <v>13.253214290000001</v>
      </c>
      <c r="N1008" t="s">
        <v>359</v>
      </c>
      <c r="O1008" t="s">
        <v>360</v>
      </c>
      <c r="P1008" t="s">
        <v>366</v>
      </c>
      <c r="Q1008" t="s">
        <v>368</v>
      </c>
    </row>
    <row r="1009" spans="1:17">
      <c r="A1009" s="45" t="s">
        <v>18</v>
      </c>
      <c r="B1009" s="52" t="s">
        <v>314</v>
      </c>
      <c r="C1009">
        <v>1</v>
      </c>
      <c r="D1009">
        <v>5.5</v>
      </c>
      <c r="E1009" s="15">
        <f>C1009/5.5</f>
        <v>0.18181818181818182</v>
      </c>
      <c r="F1009" t="s">
        <v>350</v>
      </c>
      <c r="G1009" s="18" t="s">
        <v>350</v>
      </c>
      <c r="H1009" t="s">
        <v>519</v>
      </c>
      <c r="I1009" t="s">
        <v>520</v>
      </c>
      <c r="J1009" t="s">
        <v>373</v>
      </c>
      <c r="K1009" t="s">
        <v>376</v>
      </c>
      <c r="L1009" s="23">
        <v>69.5</v>
      </c>
      <c r="M1009" s="23">
        <v>13.253214290000001</v>
      </c>
      <c r="N1009" t="s">
        <v>359</v>
      </c>
      <c r="O1009" t="s">
        <v>360</v>
      </c>
      <c r="P1009" t="s">
        <v>366</v>
      </c>
      <c r="Q1009" t="s">
        <v>368</v>
      </c>
    </row>
    <row r="1010" spans="1:17">
      <c r="A1010" s="45" t="s">
        <v>18</v>
      </c>
      <c r="B1010" s="54" t="s">
        <v>9</v>
      </c>
      <c r="C1010">
        <v>1</v>
      </c>
      <c r="D1010" s="3">
        <v>15</v>
      </c>
      <c r="E1010" s="13">
        <f>C1010/15</f>
        <v>6.6666666666666666E-2</v>
      </c>
      <c r="F1010" s="15" t="s">
        <v>350</v>
      </c>
      <c r="G1010" s="18">
        <v>1</v>
      </c>
      <c r="H1010" t="s">
        <v>10</v>
      </c>
      <c r="I1010" t="s">
        <v>11</v>
      </c>
      <c r="J1010" t="s">
        <v>373</v>
      </c>
      <c r="K1010" t="s">
        <v>376</v>
      </c>
      <c r="L1010" s="23">
        <v>69.5</v>
      </c>
      <c r="M1010" s="23">
        <v>13.253214290000001</v>
      </c>
      <c r="N1010" t="s">
        <v>359</v>
      </c>
      <c r="O1010" t="s">
        <v>360</v>
      </c>
      <c r="P1010" t="s">
        <v>366</v>
      </c>
      <c r="Q1010" t="s">
        <v>368</v>
      </c>
    </row>
    <row r="1011" spans="1:17" s="30" customFormat="1">
      <c r="A1011" s="45" t="s">
        <v>18</v>
      </c>
      <c r="B1011" s="55" t="s">
        <v>9</v>
      </c>
      <c r="C1011">
        <v>29</v>
      </c>
      <c r="D1011" s="3">
        <v>30</v>
      </c>
      <c r="E1011" s="15">
        <f>C1011/30</f>
        <v>0.96666666666666667</v>
      </c>
      <c r="F1011">
        <v>29</v>
      </c>
      <c r="G1011" s="18">
        <v>1</v>
      </c>
      <c r="H1011" t="s">
        <v>517</v>
      </c>
      <c r="I1011" t="s">
        <v>518</v>
      </c>
      <c r="J1011" t="s">
        <v>373</v>
      </c>
      <c r="K1011" t="s">
        <v>376</v>
      </c>
      <c r="L1011" s="23">
        <v>69.5</v>
      </c>
      <c r="M1011" s="23">
        <v>13.253214290000001</v>
      </c>
      <c r="N1011" t="s">
        <v>359</v>
      </c>
      <c r="O1011" t="s">
        <v>360</v>
      </c>
      <c r="P1011" t="s">
        <v>366</v>
      </c>
      <c r="Q1011" t="s">
        <v>368</v>
      </c>
    </row>
    <row r="1012" spans="1:17">
      <c r="A1012" s="45" t="s">
        <v>18</v>
      </c>
      <c r="B1012" s="55" t="s">
        <v>212</v>
      </c>
      <c r="C1012"/>
      <c r="D1012"/>
      <c r="J1012" t="s">
        <v>373</v>
      </c>
      <c r="K1012" t="s">
        <v>376</v>
      </c>
      <c r="L1012" s="23">
        <v>69.5</v>
      </c>
      <c r="M1012" s="23">
        <v>13.253214290000001</v>
      </c>
      <c r="N1012" t="s">
        <v>359</v>
      </c>
      <c r="O1012" t="s">
        <v>360</v>
      </c>
      <c r="P1012" t="s">
        <v>366</v>
      </c>
      <c r="Q1012" t="s">
        <v>368</v>
      </c>
    </row>
    <row r="1013" spans="1:17">
      <c r="A1013" s="45" t="s">
        <v>18</v>
      </c>
      <c r="B1013" s="55" t="s">
        <v>190</v>
      </c>
      <c r="C1013">
        <v>1</v>
      </c>
      <c r="D1013">
        <v>41.25</v>
      </c>
      <c r="E1013" s="15">
        <f>C1013/D1013</f>
        <v>2.4242424242424242E-2</v>
      </c>
      <c r="F1013" t="s">
        <v>350</v>
      </c>
      <c r="G1013" s="18">
        <v>4</v>
      </c>
      <c r="H1013" s="6" t="s">
        <v>539</v>
      </c>
      <c r="I1013" t="s">
        <v>743</v>
      </c>
      <c r="J1013" t="s">
        <v>373</v>
      </c>
      <c r="K1013" t="s">
        <v>376</v>
      </c>
      <c r="L1013" s="23">
        <v>69.5</v>
      </c>
      <c r="M1013" s="23">
        <v>13.253214290000001</v>
      </c>
      <c r="N1013" t="s">
        <v>359</v>
      </c>
      <c r="O1013" t="s">
        <v>360</v>
      </c>
      <c r="P1013" t="s">
        <v>366</v>
      </c>
      <c r="Q1013" t="s">
        <v>368</v>
      </c>
    </row>
    <row r="1014" spans="1:17">
      <c r="A1014" s="45" t="s">
        <v>18</v>
      </c>
      <c r="B1014" s="55" t="s">
        <v>190</v>
      </c>
      <c r="C1014">
        <v>8</v>
      </c>
      <c r="D1014" s="4">
        <v>40</v>
      </c>
      <c r="E1014" s="15">
        <f>C1014/40</f>
        <v>0.2</v>
      </c>
      <c r="F1014">
        <v>16</v>
      </c>
      <c r="G1014" s="18">
        <f>F1014/C1014</f>
        <v>2</v>
      </c>
      <c r="H1014" t="s">
        <v>356</v>
      </c>
      <c r="I1014" t="s">
        <v>357</v>
      </c>
      <c r="J1014" t="s">
        <v>373</v>
      </c>
      <c r="K1014" t="s">
        <v>376</v>
      </c>
      <c r="L1014" s="23">
        <v>69.5</v>
      </c>
      <c r="M1014" s="23">
        <v>13.253214290000001</v>
      </c>
      <c r="N1014" t="s">
        <v>359</v>
      </c>
      <c r="O1014" t="s">
        <v>360</v>
      </c>
      <c r="P1014" t="s">
        <v>366</v>
      </c>
      <c r="Q1014" t="s">
        <v>368</v>
      </c>
    </row>
    <row r="1015" spans="1:17">
      <c r="A1015" s="45" t="s">
        <v>18</v>
      </c>
      <c r="B1015" s="55" t="s">
        <v>315</v>
      </c>
      <c r="C1015">
        <v>1</v>
      </c>
      <c r="D1015">
        <v>2.2000000000000002</v>
      </c>
      <c r="E1015" s="15">
        <f>C1015/2.2</f>
        <v>0.45454545454545453</v>
      </c>
      <c r="F1015" t="s">
        <v>350</v>
      </c>
      <c r="G1015" s="18" t="s">
        <v>350</v>
      </c>
      <c r="H1015" t="s">
        <v>519</v>
      </c>
      <c r="I1015" t="s">
        <v>520</v>
      </c>
      <c r="J1015" t="s">
        <v>373</v>
      </c>
      <c r="K1015" t="s">
        <v>376</v>
      </c>
      <c r="L1015" s="23">
        <v>69.5</v>
      </c>
      <c r="M1015" s="23">
        <v>13.253214290000001</v>
      </c>
      <c r="N1015" t="s">
        <v>359</v>
      </c>
      <c r="O1015" t="s">
        <v>360</v>
      </c>
      <c r="P1015" t="s">
        <v>366</v>
      </c>
      <c r="Q1015" t="s">
        <v>368</v>
      </c>
    </row>
    <row r="1016" spans="1:17">
      <c r="A1016" s="45" t="s">
        <v>18</v>
      </c>
      <c r="B1016" s="55" t="s">
        <v>63</v>
      </c>
      <c r="C1016">
        <v>11</v>
      </c>
      <c r="D1016" s="4">
        <v>177.8</v>
      </c>
      <c r="E1016" s="15">
        <f>C1016/177.8</f>
        <v>6.1867266591676039E-2</v>
      </c>
      <c r="F1016" s="19" t="s">
        <v>350</v>
      </c>
      <c r="G1016" s="18" t="s">
        <v>350</v>
      </c>
      <c r="H1016" s="4" t="s">
        <v>464</v>
      </c>
      <c r="I1016" t="s">
        <v>463</v>
      </c>
      <c r="J1016" t="s">
        <v>373</v>
      </c>
      <c r="K1016" t="s">
        <v>376</v>
      </c>
      <c r="L1016" s="23">
        <v>69.5</v>
      </c>
      <c r="M1016" s="23">
        <v>13.253214290000001</v>
      </c>
      <c r="N1016" t="s">
        <v>359</v>
      </c>
      <c r="O1016" t="s">
        <v>360</v>
      </c>
      <c r="P1016" t="s">
        <v>366</v>
      </c>
      <c r="Q1016" t="s">
        <v>368</v>
      </c>
    </row>
    <row r="1017" spans="1:17">
      <c r="A1017" s="45" t="s">
        <v>18</v>
      </c>
      <c r="B1017" s="55" t="s">
        <v>63</v>
      </c>
      <c r="C1017">
        <v>16</v>
      </c>
      <c r="D1017">
        <v>43</v>
      </c>
      <c r="E1017" s="15">
        <f>C1017/43</f>
        <v>0.37209302325581395</v>
      </c>
      <c r="F1017" s="19" t="s">
        <v>350</v>
      </c>
      <c r="G1017" s="18" t="s">
        <v>350</v>
      </c>
      <c r="H1017" s="4" t="s">
        <v>466</v>
      </c>
      <c r="I1017" t="s">
        <v>515</v>
      </c>
      <c r="J1017" t="s">
        <v>373</v>
      </c>
      <c r="K1017" t="s">
        <v>376</v>
      </c>
      <c r="L1017" s="23">
        <v>69.5</v>
      </c>
      <c r="M1017" s="23">
        <v>13.253214290000001</v>
      </c>
      <c r="N1017" t="s">
        <v>359</v>
      </c>
      <c r="O1017" t="s">
        <v>360</v>
      </c>
      <c r="P1017" t="s">
        <v>366</v>
      </c>
      <c r="Q1017" t="s">
        <v>368</v>
      </c>
    </row>
    <row r="1018" spans="1:17">
      <c r="A1018" s="45" t="s">
        <v>18</v>
      </c>
      <c r="B1018" s="55" t="s">
        <v>19</v>
      </c>
      <c r="C1018">
        <v>4</v>
      </c>
      <c r="D1018" s="3">
        <v>15</v>
      </c>
      <c r="E1018" s="13">
        <f>(C1018/15)*4</f>
        <v>1.0666666666666667</v>
      </c>
      <c r="F1018" s="15" t="s">
        <v>350</v>
      </c>
      <c r="G1018" s="18">
        <v>1.5</v>
      </c>
      <c r="H1018" t="s">
        <v>10</v>
      </c>
      <c r="I1018" s="4" t="s">
        <v>11</v>
      </c>
      <c r="J1018" t="s">
        <v>373</v>
      </c>
      <c r="K1018" t="s">
        <v>376</v>
      </c>
      <c r="L1018" s="23">
        <v>69.5</v>
      </c>
      <c r="M1018" s="23">
        <v>13.253214290000001</v>
      </c>
      <c r="N1018" t="s">
        <v>359</v>
      </c>
      <c r="O1018" t="s">
        <v>360</v>
      </c>
      <c r="P1018" t="s">
        <v>366</v>
      </c>
      <c r="Q1018" t="s">
        <v>368</v>
      </c>
    </row>
    <row r="1019" spans="1:17">
      <c r="A1019" s="45" t="s">
        <v>18</v>
      </c>
      <c r="B1019" s="55" t="s">
        <v>19</v>
      </c>
      <c r="C1019">
        <v>117</v>
      </c>
      <c r="D1019" s="3">
        <v>21</v>
      </c>
      <c r="E1019" s="13">
        <f>C1019/D1019</f>
        <v>5.5714285714285712</v>
      </c>
      <c r="F1019" s="15" t="s">
        <v>350</v>
      </c>
      <c r="G1019" s="18" t="s">
        <v>350</v>
      </c>
      <c r="H1019" t="s">
        <v>727</v>
      </c>
      <c r="I1019" s="4" t="s">
        <v>42</v>
      </c>
      <c r="J1019" t="s">
        <v>373</v>
      </c>
      <c r="K1019" t="s">
        <v>376</v>
      </c>
      <c r="L1019" s="23">
        <v>69.5</v>
      </c>
      <c r="M1019" s="23">
        <v>13.253214290000001</v>
      </c>
      <c r="N1019" t="s">
        <v>359</v>
      </c>
      <c r="O1019" t="s">
        <v>360</v>
      </c>
      <c r="P1019" t="s">
        <v>366</v>
      </c>
      <c r="Q1019" t="s">
        <v>368</v>
      </c>
    </row>
    <row r="1020" spans="1:17">
      <c r="A1020" s="45" t="s">
        <v>18</v>
      </c>
      <c r="B1020" s="55" t="s">
        <v>65</v>
      </c>
      <c r="C1020"/>
      <c r="D1020"/>
      <c r="J1020" t="s">
        <v>373</v>
      </c>
      <c r="K1020" t="s">
        <v>376</v>
      </c>
      <c r="L1020" s="23">
        <v>69.5</v>
      </c>
      <c r="M1020" s="23">
        <v>13.253214290000001</v>
      </c>
      <c r="N1020" t="s">
        <v>359</v>
      </c>
      <c r="O1020" t="s">
        <v>360</v>
      </c>
      <c r="P1020" t="s">
        <v>366</v>
      </c>
      <c r="Q1020" t="s">
        <v>368</v>
      </c>
    </row>
    <row r="1021" spans="1:17">
      <c r="A1021" s="45" t="s">
        <v>18</v>
      </c>
      <c r="B1021" s="55" t="s">
        <v>316</v>
      </c>
      <c r="C1021"/>
      <c r="D1021"/>
      <c r="J1021" t="s">
        <v>373</v>
      </c>
      <c r="K1021" t="s">
        <v>376</v>
      </c>
      <c r="L1021" s="23">
        <v>69.5</v>
      </c>
      <c r="M1021" s="23">
        <v>13.253214290000001</v>
      </c>
      <c r="N1021" t="s">
        <v>359</v>
      </c>
      <c r="O1021" t="s">
        <v>360</v>
      </c>
      <c r="P1021" t="s">
        <v>366</v>
      </c>
      <c r="Q1021" t="s">
        <v>368</v>
      </c>
    </row>
    <row r="1022" spans="1:17">
      <c r="A1022" s="45" t="s">
        <v>18</v>
      </c>
      <c r="B1022" s="55" t="s">
        <v>191</v>
      </c>
      <c r="C1022"/>
      <c r="D1022"/>
      <c r="J1022" t="s">
        <v>373</v>
      </c>
      <c r="K1022" t="s">
        <v>376</v>
      </c>
      <c r="L1022" s="23">
        <v>69.5</v>
      </c>
      <c r="M1022" s="23">
        <v>13.253214290000001</v>
      </c>
      <c r="N1022" t="s">
        <v>359</v>
      </c>
      <c r="O1022" t="s">
        <v>360</v>
      </c>
      <c r="P1022" t="s">
        <v>366</v>
      </c>
      <c r="Q1022" t="s">
        <v>368</v>
      </c>
    </row>
    <row r="1023" spans="1:17">
      <c r="A1023" s="45" t="s">
        <v>18</v>
      </c>
      <c r="B1023" s="55" t="s">
        <v>67</v>
      </c>
      <c r="C1023">
        <v>1</v>
      </c>
      <c r="D1023">
        <v>1</v>
      </c>
      <c r="E1023" s="15">
        <f>C1023/1</f>
        <v>1</v>
      </c>
      <c r="F1023" t="s">
        <v>350</v>
      </c>
      <c r="G1023" s="18" t="s">
        <v>350</v>
      </c>
      <c r="H1023" s="4" t="s">
        <v>519</v>
      </c>
      <c r="I1023" s="4" t="s">
        <v>520</v>
      </c>
      <c r="J1023" t="s">
        <v>373</v>
      </c>
      <c r="K1023" t="s">
        <v>376</v>
      </c>
      <c r="L1023" s="23">
        <v>69.5</v>
      </c>
      <c r="M1023" s="23">
        <v>13.253214290000001</v>
      </c>
      <c r="N1023" t="s">
        <v>359</v>
      </c>
      <c r="O1023" t="s">
        <v>360</v>
      </c>
      <c r="P1023" t="s">
        <v>366</v>
      </c>
      <c r="Q1023" t="s">
        <v>368</v>
      </c>
    </row>
    <row r="1024" spans="1:17">
      <c r="A1024" s="45" t="s">
        <v>18</v>
      </c>
      <c r="B1024" s="55" t="s">
        <v>100</v>
      </c>
      <c r="C1024"/>
      <c r="D1024"/>
      <c r="J1024" t="s">
        <v>373</v>
      </c>
      <c r="K1024" t="s">
        <v>376</v>
      </c>
      <c r="L1024" s="23">
        <v>69.5</v>
      </c>
      <c r="M1024" s="23">
        <v>13.253214290000001</v>
      </c>
      <c r="N1024" t="s">
        <v>359</v>
      </c>
      <c r="O1024" t="s">
        <v>360</v>
      </c>
      <c r="P1024" t="s">
        <v>366</v>
      </c>
      <c r="Q1024" t="s">
        <v>368</v>
      </c>
    </row>
    <row r="1025" spans="1:17">
      <c r="A1025" s="45" t="s">
        <v>18</v>
      </c>
      <c r="B1025" s="55" t="s">
        <v>192</v>
      </c>
      <c r="C1025">
        <v>5</v>
      </c>
      <c r="D1025" s="4">
        <v>148.5</v>
      </c>
      <c r="E1025" s="16">
        <f>C1025/D1025</f>
        <v>3.3670033670033669E-2</v>
      </c>
      <c r="F1025" t="s">
        <v>350</v>
      </c>
      <c r="G1025" s="18">
        <v>5</v>
      </c>
      <c r="H1025" s="4" t="s">
        <v>508</v>
      </c>
      <c r="I1025" t="s">
        <v>50</v>
      </c>
      <c r="J1025" t="s">
        <v>373</v>
      </c>
      <c r="K1025" t="s">
        <v>376</v>
      </c>
      <c r="L1025" s="23">
        <v>69.5</v>
      </c>
      <c r="M1025" s="23">
        <v>13.253214290000001</v>
      </c>
      <c r="N1025" t="s">
        <v>359</v>
      </c>
      <c r="O1025" t="s">
        <v>360</v>
      </c>
      <c r="P1025" t="s">
        <v>366</v>
      </c>
      <c r="Q1025" t="s">
        <v>368</v>
      </c>
    </row>
    <row r="1026" spans="1:17">
      <c r="A1026" s="45" t="s">
        <v>18</v>
      </c>
      <c r="B1026" s="55" t="s">
        <v>255</v>
      </c>
      <c r="C1026">
        <v>26</v>
      </c>
      <c r="D1026" s="4">
        <v>43.7</v>
      </c>
      <c r="E1026" s="15">
        <f>C1026/43.7</f>
        <v>0.59496567505720821</v>
      </c>
      <c r="F1026">
        <v>292</v>
      </c>
      <c r="G1026" s="18">
        <f>F1026/C1026</f>
        <v>11.23076923076923</v>
      </c>
      <c r="H1026" s="4" t="s">
        <v>525</v>
      </c>
      <c r="I1026" t="s">
        <v>524</v>
      </c>
      <c r="J1026" t="s">
        <v>373</v>
      </c>
      <c r="K1026" t="s">
        <v>376</v>
      </c>
      <c r="L1026" s="23">
        <v>69.5</v>
      </c>
      <c r="M1026" s="23">
        <v>13.253214290000001</v>
      </c>
      <c r="N1026" t="s">
        <v>359</v>
      </c>
      <c r="O1026" t="s">
        <v>360</v>
      </c>
      <c r="P1026" t="s">
        <v>366</v>
      </c>
      <c r="Q1026" t="s">
        <v>368</v>
      </c>
    </row>
    <row r="1027" spans="1:17">
      <c r="A1027" s="45" t="s">
        <v>18</v>
      </c>
      <c r="B1027" s="55" t="s">
        <v>317</v>
      </c>
      <c r="C1027"/>
      <c r="D1027"/>
      <c r="J1027" t="s">
        <v>373</v>
      </c>
      <c r="K1027" t="s">
        <v>376</v>
      </c>
      <c r="L1027" s="23">
        <v>69.5</v>
      </c>
      <c r="M1027" s="23">
        <v>13.253214290000001</v>
      </c>
      <c r="N1027" t="s">
        <v>359</v>
      </c>
      <c r="O1027" t="s">
        <v>360</v>
      </c>
      <c r="P1027" t="s">
        <v>366</v>
      </c>
      <c r="Q1027" t="s">
        <v>368</v>
      </c>
    </row>
    <row r="1028" spans="1:17" s="5" customFormat="1">
      <c r="A1028" s="45" t="s">
        <v>18</v>
      </c>
      <c r="B1028" s="55" t="s">
        <v>256</v>
      </c>
      <c r="C1028">
        <v>1</v>
      </c>
      <c r="D1028">
        <v>1.3</v>
      </c>
      <c r="E1028" s="15">
        <f>C1028/1.3</f>
        <v>0.76923076923076916</v>
      </c>
      <c r="F1028" t="s">
        <v>350</v>
      </c>
      <c r="G1028" s="18" t="s">
        <v>350</v>
      </c>
      <c r="H1028" s="4" t="s">
        <v>519</v>
      </c>
      <c r="I1028" s="4" t="s">
        <v>520</v>
      </c>
      <c r="J1028" t="s">
        <v>373</v>
      </c>
      <c r="K1028" t="s">
        <v>376</v>
      </c>
      <c r="L1028" s="23">
        <v>69.5</v>
      </c>
      <c r="M1028" s="23">
        <v>13.253214290000001</v>
      </c>
      <c r="N1028" t="s">
        <v>359</v>
      </c>
      <c r="O1028" t="s">
        <v>360</v>
      </c>
      <c r="P1028" t="s">
        <v>366</v>
      </c>
      <c r="Q1028" t="s">
        <v>368</v>
      </c>
    </row>
    <row r="1029" spans="1:17">
      <c r="A1029" s="45" t="s">
        <v>18</v>
      </c>
      <c r="B1029" s="55" t="s">
        <v>318</v>
      </c>
      <c r="C1029"/>
      <c r="D1029"/>
      <c r="J1029" t="s">
        <v>373</v>
      </c>
      <c r="K1029" t="s">
        <v>376</v>
      </c>
      <c r="L1029" s="23">
        <v>69.5</v>
      </c>
      <c r="M1029" s="23">
        <v>13.253214290000001</v>
      </c>
      <c r="N1029" t="s">
        <v>359</v>
      </c>
      <c r="O1029" t="s">
        <v>360</v>
      </c>
      <c r="P1029" t="s">
        <v>366</v>
      </c>
      <c r="Q1029" t="s">
        <v>368</v>
      </c>
    </row>
    <row r="1030" spans="1:17">
      <c r="A1030" s="49" t="s">
        <v>18</v>
      </c>
      <c r="B1030" s="110" t="s">
        <v>182</v>
      </c>
      <c r="C1030" s="12" t="s">
        <v>350</v>
      </c>
      <c r="D1030" s="12" t="s">
        <v>350</v>
      </c>
      <c r="E1030" s="12">
        <v>0.27</v>
      </c>
      <c r="F1030" s="12" t="s">
        <v>350</v>
      </c>
      <c r="G1030" s="21">
        <v>3.1</v>
      </c>
      <c r="H1030" s="12" t="s">
        <v>535</v>
      </c>
      <c r="I1030" s="12" t="s">
        <v>2</v>
      </c>
      <c r="J1030" s="12" t="s">
        <v>373</v>
      </c>
      <c r="K1030" s="12" t="s">
        <v>376</v>
      </c>
      <c r="L1030" s="31">
        <v>69.5</v>
      </c>
      <c r="M1030" s="31">
        <v>13.253214290000001</v>
      </c>
      <c r="N1030" s="12" t="s">
        <v>359</v>
      </c>
      <c r="O1030" s="12" t="s">
        <v>360</v>
      </c>
      <c r="P1030" s="12" t="s">
        <v>366</v>
      </c>
      <c r="Q1030" s="12" t="s">
        <v>368</v>
      </c>
    </row>
    <row r="1031" spans="1:17">
      <c r="A1031" s="49" t="s">
        <v>18</v>
      </c>
      <c r="B1031" s="110" t="s">
        <v>101</v>
      </c>
      <c r="C1031" s="12">
        <v>6</v>
      </c>
      <c r="D1031">
        <v>60</v>
      </c>
      <c r="E1031" s="15">
        <f>C1031/60</f>
        <v>0.1</v>
      </c>
      <c r="F1031" s="12">
        <v>6</v>
      </c>
      <c r="G1031" s="21">
        <v>1</v>
      </c>
      <c r="H1031" s="12" t="s">
        <v>538</v>
      </c>
      <c r="I1031" s="12" t="s">
        <v>462</v>
      </c>
      <c r="J1031" s="12" t="s">
        <v>373</v>
      </c>
      <c r="K1031" s="12" t="s">
        <v>376</v>
      </c>
      <c r="L1031" s="31">
        <v>69.5</v>
      </c>
      <c r="M1031" s="31">
        <v>13.253214290000001</v>
      </c>
      <c r="N1031" s="12" t="s">
        <v>359</v>
      </c>
      <c r="O1031" s="12" t="s">
        <v>360</v>
      </c>
      <c r="P1031" s="12" t="s">
        <v>366</v>
      </c>
      <c r="Q1031" s="12" t="s">
        <v>368</v>
      </c>
    </row>
    <row r="1032" spans="1:17">
      <c r="A1032" s="45" t="s">
        <v>18</v>
      </c>
      <c r="B1032" s="55" t="s">
        <v>319</v>
      </c>
      <c r="C1032"/>
      <c r="D1032"/>
      <c r="J1032" t="s">
        <v>373</v>
      </c>
      <c r="K1032" t="s">
        <v>376</v>
      </c>
      <c r="L1032" s="23">
        <v>69.5</v>
      </c>
      <c r="M1032" s="23">
        <v>13.253214290000001</v>
      </c>
      <c r="N1032" t="s">
        <v>359</v>
      </c>
      <c r="O1032" t="s">
        <v>360</v>
      </c>
      <c r="P1032" t="s">
        <v>366</v>
      </c>
      <c r="Q1032" t="s">
        <v>368</v>
      </c>
    </row>
    <row r="1033" spans="1:17">
      <c r="A1033" s="45" t="s">
        <v>18</v>
      </c>
      <c r="B1033" s="55" t="s">
        <v>3</v>
      </c>
      <c r="C1033">
        <v>2</v>
      </c>
      <c r="D1033" s="4">
        <v>324</v>
      </c>
      <c r="E1033" s="15">
        <f>C1033/324</f>
        <v>6.1728395061728392E-3</v>
      </c>
      <c r="F1033">
        <v>3</v>
      </c>
      <c r="G1033" s="18">
        <f>F1033/C1033</f>
        <v>1.5</v>
      </c>
      <c r="H1033" t="s">
        <v>347</v>
      </c>
      <c r="I1033" s="4" t="s">
        <v>348</v>
      </c>
      <c r="J1033" t="s">
        <v>373</v>
      </c>
      <c r="K1033" t="s">
        <v>376</v>
      </c>
      <c r="L1033" s="23">
        <v>69.5</v>
      </c>
      <c r="M1033" s="23">
        <v>13.253214290000001</v>
      </c>
      <c r="N1033" t="s">
        <v>359</v>
      </c>
      <c r="O1033" t="s">
        <v>360</v>
      </c>
      <c r="P1033" t="s">
        <v>366</v>
      </c>
      <c r="Q1033" t="s">
        <v>368</v>
      </c>
    </row>
    <row r="1034" spans="1:17">
      <c r="A1034" s="45" t="s">
        <v>18</v>
      </c>
      <c r="B1034" s="55" t="s">
        <v>3</v>
      </c>
      <c r="C1034">
        <v>2</v>
      </c>
      <c r="D1034" s="4">
        <v>324</v>
      </c>
      <c r="E1034" s="15">
        <f>C1034/324</f>
        <v>6.1728395061728392E-3</v>
      </c>
      <c r="F1034">
        <v>4</v>
      </c>
      <c r="G1034" s="18">
        <f>F1034/C1034</f>
        <v>2</v>
      </c>
      <c r="H1034" s="4" t="s">
        <v>347</v>
      </c>
      <c r="I1034" s="4" t="s">
        <v>349</v>
      </c>
      <c r="J1034" t="s">
        <v>373</v>
      </c>
      <c r="K1034" t="s">
        <v>376</v>
      </c>
      <c r="L1034" s="23">
        <v>69.5</v>
      </c>
      <c r="M1034" s="23">
        <v>13.253214290000001</v>
      </c>
      <c r="N1034" t="s">
        <v>359</v>
      </c>
      <c r="O1034" t="s">
        <v>360</v>
      </c>
      <c r="P1034" t="s">
        <v>366</v>
      </c>
      <c r="Q1034" t="s">
        <v>368</v>
      </c>
    </row>
    <row r="1035" spans="1:17">
      <c r="A1035" s="45" t="s">
        <v>18</v>
      </c>
      <c r="B1035" s="55" t="s">
        <v>3</v>
      </c>
      <c r="C1035">
        <v>3</v>
      </c>
      <c r="D1035" s="4">
        <v>190</v>
      </c>
      <c r="E1035" s="15">
        <f>C1035/190</f>
        <v>1.5789473684210527E-2</v>
      </c>
      <c r="F1035">
        <v>2</v>
      </c>
      <c r="G1035" s="18">
        <f>F1035/C1035</f>
        <v>0.66666666666666663</v>
      </c>
      <c r="H1035" s="6" t="s">
        <v>533</v>
      </c>
      <c r="I1035" t="s">
        <v>348</v>
      </c>
      <c r="J1035" t="s">
        <v>373</v>
      </c>
      <c r="K1035" t="s">
        <v>376</v>
      </c>
      <c r="L1035" s="23">
        <v>69.5</v>
      </c>
      <c r="M1035" s="23">
        <v>13.253214290000001</v>
      </c>
      <c r="N1035" t="s">
        <v>359</v>
      </c>
      <c r="O1035" t="s">
        <v>360</v>
      </c>
      <c r="P1035" t="s">
        <v>366</v>
      </c>
      <c r="Q1035" t="s">
        <v>368</v>
      </c>
    </row>
    <row r="1036" spans="1:17">
      <c r="A1036" s="45" t="s">
        <v>18</v>
      </c>
      <c r="B1036" s="55" t="s">
        <v>3</v>
      </c>
      <c r="C1036" t="s">
        <v>350</v>
      </c>
      <c r="D1036" t="s">
        <v>350</v>
      </c>
      <c r="E1036" s="15">
        <v>0.12</v>
      </c>
      <c r="F1036" s="19" t="s">
        <v>350</v>
      </c>
      <c r="G1036" s="18">
        <v>1.29</v>
      </c>
      <c r="H1036" t="s">
        <v>566</v>
      </c>
      <c r="I1036" s="4" t="s">
        <v>350</v>
      </c>
      <c r="J1036" t="s">
        <v>373</v>
      </c>
      <c r="K1036" t="s">
        <v>376</v>
      </c>
      <c r="L1036" s="23">
        <v>69.5</v>
      </c>
      <c r="M1036" s="23">
        <v>13.253214290000001</v>
      </c>
      <c r="N1036" t="s">
        <v>359</v>
      </c>
      <c r="O1036" t="s">
        <v>360</v>
      </c>
      <c r="P1036" t="s">
        <v>366</v>
      </c>
      <c r="Q1036" t="s">
        <v>368</v>
      </c>
    </row>
    <row r="1037" spans="1:17">
      <c r="A1037" s="45" t="s">
        <v>18</v>
      </c>
      <c r="B1037" s="55" t="s">
        <v>3</v>
      </c>
      <c r="C1037" t="s">
        <v>350</v>
      </c>
      <c r="D1037" t="s">
        <v>350</v>
      </c>
      <c r="E1037" s="15">
        <v>0.02</v>
      </c>
      <c r="F1037" s="19" t="s">
        <v>350</v>
      </c>
      <c r="G1037" s="18">
        <v>1.75</v>
      </c>
      <c r="H1037" t="s">
        <v>566</v>
      </c>
      <c r="I1037" s="4" t="s">
        <v>350</v>
      </c>
      <c r="J1037" t="s">
        <v>373</v>
      </c>
      <c r="K1037" t="s">
        <v>376</v>
      </c>
      <c r="L1037" s="23">
        <v>69.5</v>
      </c>
      <c r="M1037" s="23">
        <v>13.253214290000001</v>
      </c>
      <c r="N1037" t="s">
        <v>359</v>
      </c>
      <c r="O1037" t="s">
        <v>360</v>
      </c>
      <c r="P1037" t="s">
        <v>366</v>
      </c>
      <c r="Q1037" t="s">
        <v>368</v>
      </c>
    </row>
    <row r="1038" spans="1:17">
      <c r="A1038" s="45" t="s">
        <v>18</v>
      </c>
      <c r="B1038" s="55" t="s">
        <v>3</v>
      </c>
      <c r="C1038">
        <v>5</v>
      </c>
      <c r="D1038">
        <v>33</v>
      </c>
      <c r="E1038" s="15">
        <f>C1038/33</f>
        <v>0.15151515151515152</v>
      </c>
      <c r="F1038" s="19" t="s">
        <v>350</v>
      </c>
      <c r="G1038" s="18">
        <v>1.6</v>
      </c>
      <c r="H1038" t="s">
        <v>33</v>
      </c>
      <c r="I1038" t="s">
        <v>21</v>
      </c>
      <c r="J1038" t="s">
        <v>373</v>
      </c>
      <c r="K1038" t="s">
        <v>376</v>
      </c>
      <c r="L1038" s="23">
        <v>69.5</v>
      </c>
      <c r="M1038" s="23">
        <v>13.253214290000001</v>
      </c>
      <c r="N1038" t="s">
        <v>359</v>
      </c>
      <c r="O1038" t="s">
        <v>360</v>
      </c>
      <c r="P1038" t="s">
        <v>366</v>
      </c>
      <c r="Q1038" t="s">
        <v>368</v>
      </c>
    </row>
    <row r="1039" spans="1:17">
      <c r="A1039" s="45" t="s">
        <v>18</v>
      </c>
      <c r="B1039" s="55" t="s">
        <v>3</v>
      </c>
      <c r="C1039">
        <v>3</v>
      </c>
      <c r="D1039">
        <v>330</v>
      </c>
      <c r="E1039" s="15">
        <f>C1039/330</f>
        <v>9.0909090909090905E-3</v>
      </c>
      <c r="F1039" s="19" t="s">
        <v>350</v>
      </c>
      <c r="G1039" s="18">
        <v>2</v>
      </c>
      <c r="H1039" t="s">
        <v>33</v>
      </c>
      <c r="I1039" t="s">
        <v>21</v>
      </c>
      <c r="J1039" t="s">
        <v>373</v>
      </c>
      <c r="K1039" t="s">
        <v>376</v>
      </c>
      <c r="L1039" s="23">
        <v>69.5</v>
      </c>
      <c r="M1039" s="23">
        <v>13.253214290000001</v>
      </c>
      <c r="N1039" t="s">
        <v>359</v>
      </c>
      <c r="O1039" t="s">
        <v>360</v>
      </c>
      <c r="P1039" t="s">
        <v>366</v>
      </c>
      <c r="Q1039" t="s">
        <v>368</v>
      </c>
    </row>
    <row r="1040" spans="1:17">
      <c r="A1040" s="45" t="s">
        <v>18</v>
      </c>
      <c r="B1040" s="55" t="s">
        <v>3</v>
      </c>
      <c r="C1040">
        <v>2</v>
      </c>
      <c r="D1040">
        <v>750</v>
      </c>
      <c r="E1040" s="15">
        <f>C1040/750</f>
        <v>2.6666666666666666E-3</v>
      </c>
      <c r="F1040" s="19" t="s">
        <v>350</v>
      </c>
      <c r="G1040" s="18" t="s">
        <v>350</v>
      </c>
      <c r="H1040" t="s">
        <v>33</v>
      </c>
      <c r="I1040" t="s">
        <v>21</v>
      </c>
      <c r="J1040" t="s">
        <v>373</v>
      </c>
      <c r="K1040" t="s">
        <v>376</v>
      </c>
      <c r="L1040" s="23">
        <v>69.5</v>
      </c>
      <c r="M1040" s="23">
        <v>13.253214290000001</v>
      </c>
      <c r="N1040" t="s">
        <v>359</v>
      </c>
      <c r="O1040" t="s">
        <v>360</v>
      </c>
      <c r="P1040" t="s">
        <v>366</v>
      </c>
      <c r="Q1040" t="s">
        <v>368</v>
      </c>
    </row>
    <row r="1041" spans="1:17">
      <c r="A1041" s="45" t="s">
        <v>18</v>
      </c>
      <c r="B1041" s="55" t="s">
        <v>3</v>
      </c>
      <c r="C1041">
        <v>3</v>
      </c>
      <c r="D1041">
        <v>276</v>
      </c>
      <c r="E1041" s="15">
        <v>9.5999999999999992E-3</v>
      </c>
      <c r="F1041">
        <v>6</v>
      </c>
      <c r="G1041" s="18">
        <f>F1041/C1041</f>
        <v>2</v>
      </c>
      <c r="H1041" t="s">
        <v>49</v>
      </c>
      <c r="I1041" t="s">
        <v>50</v>
      </c>
      <c r="J1041" t="s">
        <v>373</v>
      </c>
      <c r="K1041" t="s">
        <v>376</v>
      </c>
      <c r="L1041" s="23">
        <v>69.5</v>
      </c>
      <c r="M1041" s="23">
        <v>13.253214290000001</v>
      </c>
      <c r="N1041" t="s">
        <v>359</v>
      </c>
      <c r="O1041" t="s">
        <v>360</v>
      </c>
      <c r="P1041" t="s">
        <v>366</v>
      </c>
      <c r="Q1041" t="s">
        <v>368</v>
      </c>
    </row>
    <row r="1042" spans="1:17">
      <c r="A1042" s="45" t="s">
        <v>18</v>
      </c>
      <c r="B1042" s="56" t="s">
        <v>257</v>
      </c>
      <c r="C1042" s="3">
        <v>17</v>
      </c>
      <c r="D1042" s="3">
        <v>8</v>
      </c>
      <c r="E1042" s="15">
        <f>C1042/D1042</f>
        <v>2.125</v>
      </c>
      <c r="F1042" t="s">
        <v>350</v>
      </c>
      <c r="G1042" s="18" t="s">
        <v>350</v>
      </c>
      <c r="H1042" s="6" t="s">
        <v>530</v>
      </c>
      <c r="I1042" t="s">
        <v>529</v>
      </c>
      <c r="J1042" t="s">
        <v>373</v>
      </c>
      <c r="K1042" t="s">
        <v>376</v>
      </c>
      <c r="L1042" s="23">
        <v>69.5</v>
      </c>
      <c r="M1042" s="23">
        <v>13.253214290000001</v>
      </c>
      <c r="N1042" t="s">
        <v>359</v>
      </c>
      <c r="O1042" t="s">
        <v>360</v>
      </c>
      <c r="P1042" t="s">
        <v>366</v>
      </c>
      <c r="Q1042" t="s">
        <v>368</v>
      </c>
    </row>
    <row r="1043" spans="1:17">
      <c r="A1043" s="45" t="s">
        <v>18</v>
      </c>
      <c r="B1043" s="54" t="s">
        <v>257</v>
      </c>
      <c r="C1043"/>
      <c r="D1043"/>
      <c r="J1043" t="s">
        <v>373</v>
      </c>
      <c r="K1043" t="s">
        <v>376</v>
      </c>
      <c r="L1043" s="23">
        <v>69.5</v>
      </c>
      <c r="M1043" s="23">
        <v>13.253214290000001</v>
      </c>
      <c r="N1043" t="s">
        <v>359</v>
      </c>
      <c r="O1043" t="s">
        <v>360</v>
      </c>
      <c r="P1043" t="s">
        <v>366</v>
      </c>
      <c r="Q1043" t="s">
        <v>368</v>
      </c>
    </row>
    <row r="1044" spans="1:17">
      <c r="A1044" s="45" t="s">
        <v>18</v>
      </c>
      <c r="B1044" s="55" t="s">
        <v>26</v>
      </c>
      <c r="C1044"/>
      <c r="D1044"/>
      <c r="J1044" t="s">
        <v>373</v>
      </c>
      <c r="K1044" t="s">
        <v>376</v>
      </c>
      <c r="L1044" s="23">
        <v>69.5</v>
      </c>
      <c r="M1044" s="23">
        <v>13.253214290000001</v>
      </c>
      <c r="N1044" t="s">
        <v>359</v>
      </c>
      <c r="O1044" t="s">
        <v>360</v>
      </c>
      <c r="P1044" t="s">
        <v>366</v>
      </c>
      <c r="Q1044" t="s">
        <v>368</v>
      </c>
    </row>
    <row r="1045" spans="1:17">
      <c r="A1045" s="45" t="s">
        <v>18</v>
      </c>
      <c r="B1045" s="55" t="s">
        <v>102</v>
      </c>
      <c r="C1045"/>
      <c r="D1045"/>
      <c r="J1045" t="s">
        <v>373</v>
      </c>
      <c r="K1045" t="s">
        <v>376</v>
      </c>
      <c r="L1045" s="23">
        <v>69.5</v>
      </c>
      <c r="M1045" s="23">
        <v>13.253214290000001</v>
      </c>
      <c r="N1045" t="s">
        <v>359</v>
      </c>
      <c r="O1045" t="s">
        <v>360</v>
      </c>
      <c r="P1045" t="s">
        <v>366</v>
      </c>
      <c r="Q1045" t="s">
        <v>368</v>
      </c>
    </row>
    <row r="1046" spans="1:17">
      <c r="A1046" s="45" t="s">
        <v>18</v>
      </c>
      <c r="B1046" s="55" t="s">
        <v>70</v>
      </c>
      <c r="C1046"/>
      <c r="D1046"/>
      <c r="J1046" t="s">
        <v>373</v>
      </c>
      <c r="K1046" t="s">
        <v>376</v>
      </c>
      <c r="L1046" s="23">
        <v>69.5</v>
      </c>
      <c r="M1046" s="23">
        <v>13.253214290000001</v>
      </c>
      <c r="N1046" t="s">
        <v>359</v>
      </c>
      <c r="O1046" t="s">
        <v>360</v>
      </c>
      <c r="P1046" t="s">
        <v>366</v>
      </c>
      <c r="Q1046" t="s">
        <v>368</v>
      </c>
    </row>
    <row r="1047" spans="1:17">
      <c r="A1047" s="45" t="s">
        <v>18</v>
      </c>
      <c r="B1047" s="55" t="s">
        <v>260</v>
      </c>
      <c r="C1047">
        <v>11</v>
      </c>
      <c r="D1047">
        <v>4.5</v>
      </c>
      <c r="E1047" s="15">
        <f>C1047/4.5</f>
        <v>2.4444444444444446</v>
      </c>
      <c r="F1047" t="s">
        <v>350</v>
      </c>
      <c r="G1047" s="24">
        <v>5</v>
      </c>
      <c r="H1047" s="4" t="s">
        <v>519</v>
      </c>
      <c r="I1047" s="4" t="s">
        <v>520</v>
      </c>
      <c r="J1047" t="s">
        <v>373</v>
      </c>
      <c r="K1047" t="s">
        <v>376</v>
      </c>
      <c r="L1047" s="23">
        <v>69.5</v>
      </c>
      <c r="M1047" s="23">
        <v>13.253214290000001</v>
      </c>
      <c r="N1047" t="s">
        <v>359</v>
      </c>
      <c r="O1047" t="s">
        <v>360</v>
      </c>
      <c r="P1047" t="s">
        <v>366</v>
      </c>
      <c r="Q1047" t="s">
        <v>368</v>
      </c>
    </row>
    <row r="1048" spans="1:17">
      <c r="A1048" s="45" t="s">
        <v>18</v>
      </c>
      <c r="B1048" s="55" t="s">
        <v>261</v>
      </c>
      <c r="C1048"/>
      <c r="D1048"/>
      <c r="J1048" t="s">
        <v>373</v>
      </c>
      <c r="K1048" t="s">
        <v>376</v>
      </c>
      <c r="L1048" s="23">
        <v>69.5</v>
      </c>
      <c r="M1048" s="23">
        <v>13.253214290000001</v>
      </c>
      <c r="N1048" t="s">
        <v>359</v>
      </c>
      <c r="O1048" t="s">
        <v>360</v>
      </c>
      <c r="P1048" t="s">
        <v>366</v>
      </c>
      <c r="Q1048" t="s">
        <v>368</v>
      </c>
    </row>
    <row r="1049" spans="1:17">
      <c r="A1049" s="45" t="s">
        <v>18</v>
      </c>
      <c r="B1049" s="56" t="s">
        <v>131</v>
      </c>
      <c r="C1049" s="3">
        <v>2</v>
      </c>
      <c r="D1049" s="3">
        <v>25.2</v>
      </c>
      <c r="E1049" s="15">
        <f>C1049/D1049</f>
        <v>7.9365079365079361E-2</v>
      </c>
      <c r="F1049" t="s">
        <v>350</v>
      </c>
      <c r="G1049" s="18" t="s">
        <v>350</v>
      </c>
      <c r="H1049" s="6" t="s">
        <v>530</v>
      </c>
      <c r="I1049" t="s">
        <v>529</v>
      </c>
      <c r="J1049" t="s">
        <v>373</v>
      </c>
      <c r="K1049" t="s">
        <v>376</v>
      </c>
      <c r="L1049" s="23">
        <v>69.5</v>
      </c>
      <c r="M1049" s="23">
        <v>13.253214290000001</v>
      </c>
      <c r="N1049" t="s">
        <v>359</v>
      </c>
      <c r="O1049" t="s">
        <v>360</v>
      </c>
      <c r="P1049" t="s">
        <v>366</v>
      </c>
      <c r="Q1049" t="s">
        <v>368</v>
      </c>
    </row>
    <row r="1050" spans="1:17" s="5" customFormat="1">
      <c r="A1050" s="45" t="s">
        <v>18</v>
      </c>
      <c r="B1050" s="55" t="s">
        <v>131</v>
      </c>
      <c r="C1050"/>
      <c r="D1050"/>
      <c r="E1050" s="15"/>
      <c r="F1050"/>
      <c r="G1050" s="18"/>
      <c r="H1050"/>
      <c r="I1050"/>
      <c r="J1050" t="s">
        <v>373</v>
      </c>
      <c r="K1050" t="s">
        <v>376</v>
      </c>
      <c r="L1050" s="23">
        <v>69.5</v>
      </c>
      <c r="M1050" s="23">
        <v>13.253214290000001</v>
      </c>
      <c r="N1050" t="s">
        <v>359</v>
      </c>
      <c r="O1050" t="s">
        <v>360</v>
      </c>
      <c r="P1050" t="s">
        <v>366</v>
      </c>
      <c r="Q1050" t="s">
        <v>368</v>
      </c>
    </row>
    <row r="1051" spans="1:17">
      <c r="A1051" s="45" t="s">
        <v>18</v>
      </c>
      <c r="B1051" s="55" t="s">
        <v>73</v>
      </c>
      <c r="C1051">
        <v>8</v>
      </c>
      <c r="D1051">
        <v>3</v>
      </c>
      <c r="E1051" s="15">
        <f>C1051/3</f>
        <v>2.6666666666666665</v>
      </c>
      <c r="F1051" t="s">
        <v>350</v>
      </c>
      <c r="G1051" s="18" t="s">
        <v>350</v>
      </c>
      <c r="H1051" s="7" t="s">
        <v>519</v>
      </c>
      <c r="I1051" s="4" t="s">
        <v>520</v>
      </c>
      <c r="J1051" t="s">
        <v>373</v>
      </c>
      <c r="K1051" t="s">
        <v>376</v>
      </c>
      <c r="L1051" s="23">
        <v>69.5</v>
      </c>
      <c r="M1051" s="23">
        <v>13.253214290000001</v>
      </c>
      <c r="N1051" t="s">
        <v>359</v>
      </c>
      <c r="O1051" t="s">
        <v>360</v>
      </c>
      <c r="P1051" t="s">
        <v>366</v>
      </c>
      <c r="Q1051" t="s">
        <v>368</v>
      </c>
    </row>
    <row r="1052" spans="1:17">
      <c r="A1052" s="49" t="s">
        <v>18</v>
      </c>
      <c r="B1052" s="110" t="s">
        <v>300</v>
      </c>
      <c r="C1052" s="12">
        <v>16</v>
      </c>
      <c r="D1052" s="12">
        <v>32</v>
      </c>
      <c r="E1052" s="13">
        <f>C1052/32</f>
        <v>0.5</v>
      </c>
      <c r="F1052" s="12">
        <v>48</v>
      </c>
      <c r="G1052" s="21">
        <v>4</v>
      </c>
      <c r="H1052" s="12" t="s">
        <v>511</v>
      </c>
      <c r="I1052" s="12" t="s">
        <v>531</v>
      </c>
      <c r="J1052" s="12" t="s">
        <v>373</v>
      </c>
      <c r="K1052" s="12" t="s">
        <v>376</v>
      </c>
      <c r="L1052" s="31">
        <v>69.5</v>
      </c>
      <c r="M1052" s="31">
        <v>13.253214290000001</v>
      </c>
      <c r="N1052" s="12" t="s">
        <v>359</v>
      </c>
      <c r="O1052" s="12" t="s">
        <v>360</v>
      </c>
      <c r="P1052" s="12" t="s">
        <v>366</v>
      </c>
      <c r="Q1052" s="12" t="s">
        <v>368</v>
      </c>
    </row>
    <row r="1053" spans="1:17">
      <c r="A1053" s="45" t="s">
        <v>18</v>
      </c>
      <c r="B1053" s="55" t="s">
        <v>74</v>
      </c>
      <c r="C1053"/>
      <c r="D1053"/>
      <c r="J1053" t="s">
        <v>373</v>
      </c>
      <c r="K1053" t="s">
        <v>376</v>
      </c>
      <c r="L1053" s="23">
        <v>69.5</v>
      </c>
      <c r="M1053" s="23">
        <v>13.253214290000001</v>
      </c>
      <c r="N1053" t="s">
        <v>359</v>
      </c>
      <c r="O1053" t="s">
        <v>360</v>
      </c>
      <c r="P1053" t="s">
        <v>366</v>
      </c>
      <c r="Q1053" t="s">
        <v>368</v>
      </c>
    </row>
    <row r="1054" spans="1:17">
      <c r="A1054" s="45" t="s">
        <v>18</v>
      </c>
      <c r="B1054" s="55" t="s">
        <v>161</v>
      </c>
      <c r="C1054">
        <v>21</v>
      </c>
      <c r="D1054" s="12">
        <v>72</v>
      </c>
      <c r="E1054" s="16">
        <f>C1054/72</f>
        <v>0.29166666666666669</v>
      </c>
      <c r="F1054">
        <v>427</v>
      </c>
      <c r="G1054" s="19">
        <f>F1054/C1054</f>
        <v>20.333333333333332</v>
      </c>
      <c r="H1054" s="4" t="s">
        <v>509</v>
      </c>
      <c r="I1054" s="4" t="s">
        <v>510</v>
      </c>
      <c r="J1054" t="s">
        <v>373</v>
      </c>
      <c r="K1054" t="s">
        <v>376</v>
      </c>
      <c r="L1054" s="23">
        <v>69.5</v>
      </c>
      <c r="M1054" s="23">
        <v>13.253214290000001</v>
      </c>
      <c r="N1054" t="s">
        <v>359</v>
      </c>
      <c r="O1054" t="s">
        <v>360</v>
      </c>
      <c r="P1054" t="s">
        <v>366</v>
      </c>
      <c r="Q1054" t="s">
        <v>368</v>
      </c>
    </row>
    <row r="1055" spans="1:17">
      <c r="A1055" s="49" t="s">
        <v>18</v>
      </c>
      <c r="B1055" s="110" t="s">
        <v>264</v>
      </c>
      <c r="C1055" s="12">
        <v>64</v>
      </c>
      <c r="D1055" s="4">
        <v>60</v>
      </c>
      <c r="E1055" s="15">
        <f>C1055/60</f>
        <v>1.0666666666666667</v>
      </c>
      <c r="F1055" s="12">
        <v>622</v>
      </c>
      <c r="G1055" s="21">
        <v>8.6300000000000008</v>
      </c>
      <c r="H1055" s="12" t="s">
        <v>538</v>
      </c>
      <c r="I1055" s="12" t="s">
        <v>462</v>
      </c>
      <c r="J1055" s="12" t="s">
        <v>373</v>
      </c>
      <c r="K1055" s="12" t="s">
        <v>376</v>
      </c>
      <c r="L1055" s="31">
        <v>69.5</v>
      </c>
      <c r="M1055" s="31">
        <v>13.253214290000001</v>
      </c>
      <c r="N1055" s="12" t="s">
        <v>359</v>
      </c>
      <c r="O1055" s="12" t="s">
        <v>360</v>
      </c>
      <c r="P1055" s="12" t="s">
        <v>366</v>
      </c>
      <c r="Q1055" s="12" t="s">
        <v>368</v>
      </c>
    </row>
    <row r="1056" spans="1:17">
      <c r="A1056" s="45" t="s">
        <v>18</v>
      </c>
      <c r="B1056" s="55" t="s">
        <v>184</v>
      </c>
      <c r="C1056"/>
      <c r="D1056"/>
      <c r="J1056" t="s">
        <v>373</v>
      </c>
      <c r="K1056" t="s">
        <v>376</v>
      </c>
      <c r="L1056" s="23">
        <v>69.5</v>
      </c>
      <c r="M1056" s="23">
        <v>13.253214290000001</v>
      </c>
      <c r="N1056" t="s">
        <v>359</v>
      </c>
      <c r="O1056" t="s">
        <v>360</v>
      </c>
      <c r="P1056" t="s">
        <v>366</v>
      </c>
      <c r="Q1056" t="s">
        <v>368</v>
      </c>
    </row>
    <row r="1057" spans="1:17">
      <c r="A1057" s="45" t="s">
        <v>18</v>
      </c>
      <c r="B1057" s="55" t="s">
        <v>320</v>
      </c>
      <c r="C1057"/>
      <c r="D1057"/>
      <c r="J1057" t="s">
        <v>373</v>
      </c>
      <c r="K1057" t="s">
        <v>376</v>
      </c>
      <c r="L1057" s="23">
        <v>69.5</v>
      </c>
      <c r="M1057" s="23">
        <v>13.253214290000001</v>
      </c>
      <c r="N1057" t="s">
        <v>359</v>
      </c>
      <c r="O1057" t="s">
        <v>360</v>
      </c>
      <c r="P1057" t="s">
        <v>366</v>
      </c>
      <c r="Q1057" t="s">
        <v>368</v>
      </c>
    </row>
    <row r="1058" spans="1:17">
      <c r="A1058" s="45" t="s">
        <v>18</v>
      </c>
      <c r="B1058" s="55" t="s">
        <v>104</v>
      </c>
      <c r="C1058"/>
      <c r="D1058"/>
      <c r="J1058" t="s">
        <v>373</v>
      </c>
      <c r="K1058" t="s">
        <v>376</v>
      </c>
      <c r="L1058" s="23">
        <v>69.5</v>
      </c>
      <c r="M1058" s="23">
        <v>13.253214290000001</v>
      </c>
      <c r="N1058" t="s">
        <v>359</v>
      </c>
      <c r="O1058" t="s">
        <v>360</v>
      </c>
      <c r="P1058" t="s">
        <v>366</v>
      </c>
      <c r="Q1058" t="s">
        <v>368</v>
      </c>
    </row>
    <row r="1059" spans="1:17">
      <c r="A1059" s="45" t="s">
        <v>18</v>
      </c>
      <c r="B1059" s="55" t="s">
        <v>266</v>
      </c>
      <c r="C1059"/>
      <c r="D1059"/>
      <c r="J1059" t="s">
        <v>373</v>
      </c>
      <c r="K1059" t="s">
        <v>376</v>
      </c>
      <c r="L1059" s="23">
        <v>69.5</v>
      </c>
      <c r="M1059" s="23">
        <v>13.253214290000001</v>
      </c>
      <c r="N1059" t="s">
        <v>359</v>
      </c>
      <c r="O1059" t="s">
        <v>360</v>
      </c>
      <c r="P1059" t="s">
        <v>366</v>
      </c>
      <c r="Q1059" t="s">
        <v>368</v>
      </c>
    </row>
    <row r="1060" spans="1:17">
      <c r="A1060" s="45" t="s">
        <v>18</v>
      </c>
      <c r="B1060" s="55" t="s">
        <v>195</v>
      </c>
      <c r="C1060"/>
      <c r="D1060"/>
      <c r="J1060" t="s">
        <v>373</v>
      </c>
      <c r="K1060" t="s">
        <v>376</v>
      </c>
      <c r="L1060" s="23">
        <v>69.5</v>
      </c>
      <c r="M1060" s="23">
        <v>13.253214290000001</v>
      </c>
      <c r="N1060" t="s">
        <v>359</v>
      </c>
      <c r="O1060" t="s">
        <v>360</v>
      </c>
      <c r="P1060" t="s">
        <v>366</v>
      </c>
      <c r="Q1060" t="s">
        <v>368</v>
      </c>
    </row>
    <row r="1061" spans="1:17">
      <c r="A1061" s="45" t="s">
        <v>18</v>
      </c>
      <c r="B1061" s="55" t="s">
        <v>105</v>
      </c>
      <c r="C1061" s="3">
        <v>24</v>
      </c>
      <c r="D1061" s="3">
        <v>45</v>
      </c>
      <c r="E1061" s="15">
        <f>C1061/D1061</f>
        <v>0.53333333333333333</v>
      </c>
      <c r="F1061" t="s">
        <v>350</v>
      </c>
      <c r="G1061" s="18" t="s">
        <v>350</v>
      </c>
      <c r="H1061" s="6" t="s">
        <v>530</v>
      </c>
      <c r="I1061" t="s">
        <v>529</v>
      </c>
      <c r="J1061" s="12" t="s">
        <v>373</v>
      </c>
      <c r="K1061" s="12" t="s">
        <v>376</v>
      </c>
      <c r="L1061" s="31">
        <v>69.5</v>
      </c>
      <c r="M1061" s="31">
        <v>13.253214290000001</v>
      </c>
      <c r="N1061" s="12" t="s">
        <v>359</v>
      </c>
      <c r="O1061" s="12" t="s">
        <v>360</v>
      </c>
      <c r="P1061" s="12" t="s">
        <v>366</v>
      </c>
      <c r="Q1061" s="12" t="s">
        <v>368</v>
      </c>
    </row>
    <row r="1062" spans="1:17">
      <c r="A1062" s="45" t="s">
        <v>18</v>
      </c>
      <c r="B1062" s="55" t="s">
        <v>105</v>
      </c>
      <c r="C1062"/>
      <c r="D1062"/>
      <c r="J1062" t="s">
        <v>373</v>
      </c>
      <c r="K1062" t="s">
        <v>376</v>
      </c>
      <c r="L1062" s="23">
        <v>69.5</v>
      </c>
      <c r="M1062" s="23">
        <v>13.253214290000001</v>
      </c>
      <c r="N1062" t="s">
        <v>359</v>
      </c>
      <c r="O1062" t="s">
        <v>360</v>
      </c>
      <c r="P1062" t="s">
        <v>366</v>
      </c>
      <c r="Q1062" t="s">
        <v>368</v>
      </c>
    </row>
    <row r="1063" spans="1:17">
      <c r="A1063" s="45" t="s">
        <v>18</v>
      </c>
      <c r="B1063" s="55" t="s">
        <v>196</v>
      </c>
      <c r="C1063"/>
      <c r="D1063"/>
      <c r="J1063" t="s">
        <v>373</v>
      </c>
      <c r="K1063" t="s">
        <v>376</v>
      </c>
      <c r="L1063" s="23">
        <v>69.5</v>
      </c>
      <c r="M1063" s="23">
        <v>13.253214290000001</v>
      </c>
      <c r="N1063" t="s">
        <v>359</v>
      </c>
      <c r="O1063" t="s">
        <v>360</v>
      </c>
      <c r="P1063" t="s">
        <v>366</v>
      </c>
      <c r="Q1063" t="s">
        <v>368</v>
      </c>
    </row>
    <row r="1064" spans="1:17">
      <c r="A1064" s="45" t="s">
        <v>18</v>
      </c>
      <c r="B1064" s="55" t="s">
        <v>269</v>
      </c>
      <c r="C1064">
        <v>13</v>
      </c>
      <c r="D1064">
        <v>43</v>
      </c>
      <c r="E1064" s="15">
        <f>C1064/43</f>
        <v>0.30232558139534882</v>
      </c>
      <c r="F1064" s="15" t="s">
        <v>350</v>
      </c>
      <c r="G1064" s="18">
        <f>2.75*1.79</f>
        <v>4.9225000000000003</v>
      </c>
      <c r="H1064" t="s">
        <v>345</v>
      </c>
      <c r="I1064" t="s">
        <v>346</v>
      </c>
      <c r="J1064" t="s">
        <v>373</v>
      </c>
      <c r="K1064" t="s">
        <v>376</v>
      </c>
      <c r="L1064" s="23">
        <v>69.5</v>
      </c>
      <c r="M1064" s="23">
        <v>13.253214290000001</v>
      </c>
      <c r="N1064" t="s">
        <v>359</v>
      </c>
      <c r="O1064" t="s">
        <v>360</v>
      </c>
      <c r="P1064" t="s">
        <v>366</v>
      </c>
      <c r="Q1064" t="s">
        <v>368</v>
      </c>
    </row>
    <row r="1065" spans="1:17">
      <c r="A1065" s="45" t="s">
        <v>18</v>
      </c>
      <c r="B1065" s="55" t="s">
        <v>27</v>
      </c>
      <c r="C1065">
        <v>28</v>
      </c>
      <c r="D1065" s="3">
        <v>30</v>
      </c>
      <c r="E1065" s="15">
        <f>C1065/30</f>
        <v>0.93333333333333335</v>
      </c>
      <c r="F1065">
        <v>64</v>
      </c>
      <c r="G1065" s="18">
        <v>2.29</v>
      </c>
      <c r="H1065" t="s">
        <v>517</v>
      </c>
      <c r="I1065" t="s">
        <v>518</v>
      </c>
      <c r="J1065" t="s">
        <v>373</v>
      </c>
      <c r="K1065" t="s">
        <v>376</v>
      </c>
      <c r="L1065" s="23">
        <v>69.5</v>
      </c>
      <c r="M1065" s="23">
        <v>13.253214290000001</v>
      </c>
      <c r="N1065" t="s">
        <v>359</v>
      </c>
      <c r="O1065" t="s">
        <v>360</v>
      </c>
      <c r="P1065" t="s">
        <v>366</v>
      </c>
      <c r="Q1065" t="s">
        <v>368</v>
      </c>
    </row>
    <row r="1066" spans="1:17">
      <c r="A1066" s="45" t="s">
        <v>18</v>
      </c>
      <c r="B1066" s="55" t="s">
        <v>291</v>
      </c>
      <c r="C1066" t="s">
        <v>350</v>
      </c>
      <c r="D1066" t="s">
        <v>350</v>
      </c>
      <c r="E1066" s="15" t="s">
        <v>350</v>
      </c>
      <c r="F1066" t="s">
        <v>350</v>
      </c>
      <c r="G1066" s="18">
        <v>4.5</v>
      </c>
      <c r="H1066" t="s">
        <v>536</v>
      </c>
      <c r="I1066" t="s">
        <v>350</v>
      </c>
      <c r="J1066" t="s">
        <v>373</v>
      </c>
      <c r="K1066" t="s">
        <v>376</v>
      </c>
      <c r="L1066" s="23">
        <v>69.5</v>
      </c>
      <c r="M1066" s="23">
        <v>13.253214290000001</v>
      </c>
      <c r="N1066" t="s">
        <v>359</v>
      </c>
      <c r="O1066" t="s">
        <v>360</v>
      </c>
      <c r="P1066" t="s">
        <v>366</v>
      </c>
      <c r="Q1066" t="s">
        <v>368</v>
      </c>
    </row>
    <row r="1067" spans="1:17">
      <c r="A1067" s="45" t="s">
        <v>18</v>
      </c>
      <c r="B1067" s="55" t="s">
        <v>197</v>
      </c>
      <c r="C1067">
        <v>3</v>
      </c>
      <c r="D1067" s="3">
        <v>30</v>
      </c>
      <c r="E1067" s="15">
        <f>C1067/30</f>
        <v>0.1</v>
      </c>
      <c r="F1067">
        <v>8</v>
      </c>
      <c r="G1067" s="18">
        <f>F1067/C1067</f>
        <v>2.6666666666666665</v>
      </c>
      <c r="H1067" t="s">
        <v>758</v>
      </c>
      <c r="I1067" t="s">
        <v>344</v>
      </c>
      <c r="J1067" t="s">
        <v>373</v>
      </c>
      <c r="K1067" t="s">
        <v>376</v>
      </c>
      <c r="L1067" s="23">
        <v>69.5</v>
      </c>
      <c r="M1067" s="23">
        <v>13.253214290000001</v>
      </c>
      <c r="N1067" t="s">
        <v>359</v>
      </c>
      <c r="O1067" t="s">
        <v>360</v>
      </c>
      <c r="P1067" t="s">
        <v>366</v>
      </c>
      <c r="Q1067" t="s">
        <v>368</v>
      </c>
    </row>
    <row r="1068" spans="1:17">
      <c r="A1068" s="45" t="s">
        <v>18</v>
      </c>
      <c r="B1068" s="55" t="s">
        <v>41</v>
      </c>
      <c r="C1068">
        <v>4</v>
      </c>
      <c r="D1068" s="3">
        <v>85.3</v>
      </c>
      <c r="E1068" s="15">
        <f>C1068/85.3</f>
        <v>4.6893317702227433E-2</v>
      </c>
      <c r="F1068" s="18" t="s">
        <v>350</v>
      </c>
      <c r="G1068" s="18" t="s">
        <v>350</v>
      </c>
      <c r="H1068" s="4" t="s">
        <v>44</v>
      </c>
      <c r="I1068" s="4" t="s">
        <v>42</v>
      </c>
      <c r="J1068" t="s">
        <v>373</v>
      </c>
      <c r="K1068" t="s">
        <v>376</v>
      </c>
      <c r="L1068" s="23">
        <v>69.5</v>
      </c>
      <c r="M1068" s="23">
        <v>13.253214290000001</v>
      </c>
      <c r="N1068" t="s">
        <v>359</v>
      </c>
      <c r="O1068" t="s">
        <v>360</v>
      </c>
      <c r="P1068" t="s">
        <v>366</v>
      </c>
      <c r="Q1068" t="s">
        <v>368</v>
      </c>
    </row>
    <row r="1069" spans="1:17">
      <c r="A1069" s="45" t="s">
        <v>18</v>
      </c>
      <c r="B1069" s="55" t="s">
        <v>198</v>
      </c>
      <c r="C1069" s="3">
        <v>9</v>
      </c>
      <c r="D1069" s="3">
        <v>44</v>
      </c>
      <c r="E1069" s="15">
        <f>C1069/44</f>
        <v>0.20454545454545456</v>
      </c>
      <c r="F1069">
        <v>50</v>
      </c>
      <c r="G1069" s="18">
        <f>F1069/C1069</f>
        <v>5.5555555555555554</v>
      </c>
      <c r="H1069" t="s">
        <v>338</v>
      </c>
      <c r="I1069" t="s">
        <v>339</v>
      </c>
      <c r="J1069" t="s">
        <v>373</v>
      </c>
      <c r="K1069" t="s">
        <v>376</v>
      </c>
      <c r="L1069" s="23">
        <v>69.5</v>
      </c>
      <c r="M1069" s="23">
        <v>13.253214290000001</v>
      </c>
      <c r="N1069" t="s">
        <v>359</v>
      </c>
      <c r="O1069" t="s">
        <v>360</v>
      </c>
      <c r="P1069" t="s">
        <v>366</v>
      </c>
      <c r="Q1069" t="s">
        <v>368</v>
      </c>
    </row>
    <row r="1070" spans="1:17">
      <c r="A1070" s="45" t="s">
        <v>18</v>
      </c>
      <c r="B1070" s="55" t="s">
        <v>43</v>
      </c>
      <c r="C1070" s="3">
        <v>1</v>
      </c>
      <c r="D1070" s="3">
        <v>250</v>
      </c>
      <c r="E1070" s="15">
        <f>C1070/250</f>
        <v>4.0000000000000001E-3</v>
      </c>
      <c r="F1070" s="15" t="s">
        <v>350</v>
      </c>
      <c r="G1070" s="18" t="s">
        <v>350</v>
      </c>
      <c r="H1070" t="s">
        <v>457</v>
      </c>
      <c r="I1070" t="s">
        <v>458</v>
      </c>
      <c r="J1070" t="s">
        <v>373</v>
      </c>
      <c r="K1070" t="s">
        <v>376</v>
      </c>
      <c r="L1070" s="23">
        <v>69.5</v>
      </c>
      <c r="M1070" s="23">
        <v>13.253214290000001</v>
      </c>
      <c r="N1070" t="s">
        <v>359</v>
      </c>
      <c r="O1070" t="s">
        <v>360</v>
      </c>
      <c r="P1070" t="s">
        <v>366</v>
      </c>
      <c r="Q1070" t="s">
        <v>368</v>
      </c>
    </row>
    <row r="1071" spans="1:17">
      <c r="A1071" s="45" t="s">
        <v>18</v>
      </c>
      <c r="B1071" s="55" t="s">
        <v>43</v>
      </c>
      <c r="C1071">
        <v>2</v>
      </c>
      <c r="D1071" s="4">
        <v>177.8</v>
      </c>
      <c r="E1071" s="15">
        <f>C1071/177.8</f>
        <v>1.1248593925759279E-2</v>
      </c>
      <c r="F1071" s="19" t="s">
        <v>350</v>
      </c>
      <c r="G1071" s="18" t="s">
        <v>350</v>
      </c>
      <c r="H1071" s="7" t="s">
        <v>464</v>
      </c>
      <c r="I1071" s="4" t="s">
        <v>463</v>
      </c>
      <c r="J1071" t="s">
        <v>373</v>
      </c>
      <c r="K1071" t="s">
        <v>376</v>
      </c>
      <c r="L1071" s="23">
        <v>69.5</v>
      </c>
      <c r="M1071" s="23">
        <v>13.253214290000001</v>
      </c>
      <c r="N1071" t="s">
        <v>359</v>
      </c>
      <c r="O1071" t="s">
        <v>360</v>
      </c>
      <c r="P1071" t="s">
        <v>366</v>
      </c>
      <c r="Q1071" t="s">
        <v>368</v>
      </c>
    </row>
    <row r="1072" spans="1:17">
      <c r="A1072" s="45" t="s">
        <v>18</v>
      </c>
      <c r="B1072" s="55" t="s">
        <v>43</v>
      </c>
      <c r="C1072">
        <v>8</v>
      </c>
      <c r="D1072" s="3">
        <v>85.3</v>
      </c>
      <c r="E1072" s="15">
        <f>C1072/85.3</f>
        <v>9.3786635404454866E-2</v>
      </c>
      <c r="F1072" s="18" t="s">
        <v>350</v>
      </c>
      <c r="G1072" s="18" t="s">
        <v>350</v>
      </c>
      <c r="H1072" s="4" t="s">
        <v>44</v>
      </c>
      <c r="I1072" s="4" t="s">
        <v>42</v>
      </c>
      <c r="J1072" t="s">
        <v>373</v>
      </c>
      <c r="K1072" t="s">
        <v>376</v>
      </c>
      <c r="L1072" s="23">
        <v>69.5</v>
      </c>
      <c r="M1072" s="23">
        <v>13.253214290000001</v>
      </c>
      <c r="N1072" t="s">
        <v>359</v>
      </c>
      <c r="O1072" t="s">
        <v>360</v>
      </c>
      <c r="P1072" t="s">
        <v>366</v>
      </c>
      <c r="Q1072" t="s">
        <v>368</v>
      </c>
    </row>
    <row r="1073" spans="1:17">
      <c r="A1073" s="45" t="s">
        <v>18</v>
      </c>
      <c r="B1073" s="55" t="s">
        <v>79</v>
      </c>
      <c r="C1073"/>
      <c r="D1073"/>
      <c r="J1073" t="s">
        <v>373</v>
      </c>
      <c r="K1073" t="s">
        <v>376</v>
      </c>
      <c r="L1073" s="23">
        <v>69.5</v>
      </c>
      <c r="M1073" s="23">
        <v>13.253214290000001</v>
      </c>
      <c r="N1073" t="s">
        <v>359</v>
      </c>
      <c r="O1073" t="s">
        <v>360</v>
      </c>
      <c r="P1073" t="s">
        <v>366</v>
      </c>
      <c r="Q1073" t="s">
        <v>368</v>
      </c>
    </row>
    <row r="1074" spans="1:17">
      <c r="A1074" s="45" t="s">
        <v>18</v>
      </c>
      <c r="B1074" s="55" t="s">
        <v>242</v>
      </c>
      <c r="C1074">
        <v>2</v>
      </c>
      <c r="D1074">
        <v>254</v>
      </c>
      <c r="E1074" s="15">
        <f>C1074/D1074</f>
        <v>7.874015748031496E-3</v>
      </c>
      <c r="F1074" t="s">
        <v>350</v>
      </c>
      <c r="G1074" s="18" t="s">
        <v>350</v>
      </c>
      <c r="H1074" t="s">
        <v>730</v>
      </c>
      <c r="I1074" t="s">
        <v>731</v>
      </c>
      <c r="J1074" t="s">
        <v>373</v>
      </c>
      <c r="K1074" t="s">
        <v>376</v>
      </c>
      <c r="L1074" s="23">
        <v>69.5</v>
      </c>
      <c r="M1074" s="23">
        <v>13.253214290000001</v>
      </c>
      <c r="N1074" t="s">
        <v>359</v>
      </c>
      <c r="O1074" t="s">
        <v>360</v>
      </c>
      <c r="P1074" t="s">
        <v>366</v>
      </c>
      <c r="Q1074" t="s">
        <v>368</v>
      </c>
    </row>
    <row r="1075" spans="1:17">
      <c r="A1075" s="49" t="s">
        <v>18</v>
      </c>
      <c r="B1075" s="110" t="s">
        <v>321</v>
      </c>
      <c r="C1075" s="12">
        <v>1</v>
      </c>
      <c r="D1075" s="12">
        <v>32</v>
      </c>
      <c r="E1075" s="13">
        <f>C1075/32</f>
        <v>3.125E-2</v>
      </c>
      <c r="F1075" s="12">
        <v>20</v>
      </c>
      <c r="G1075" s="21">
        <v>20</v>
      </c>
      <c r="H1075" s="12" t="s">
        <v>511</v>
      </c>
      <c r="I1075" s="12" t="s">
        <v>531</v>
      </c>
      <c r="J1075" s="12" t="s">
        <v>373</v>
      </c>
      <c r="K1075" s="12" t="s">
        <v>376</v>
      </c>
      <c r="L1075" s="31">
        <v>69.5</v>
      </c>
      <c r="M1075" s="31">
        <v>13.253214290000001</v>
      </c>
      <c r="N1075" s="12" t="s">
        <v>359</v>
      </c>
      <c r="O1075" s="12" t="s">
        <v>360</v>
      </c>
      <c r="P1075" s="12" t="s">
        <v>366</v>
      </c>
      <c r="Q1075" s="12" t="s">
        <v>368</v>
      </c>
    </row>
    <row r="1076" spans="1:17" s="30" customFormat="1">
      <c r="A1076" s="45" t="s">
        <v>18</v>
      </c>
      <c r="B1076" s="55" t="s">
        <v>48</v>
      </c>
      <c r="C1076">
        <v>1</v>
      </c>
      <c r="D1076" s="12">
        <v>85.3</v>
      </c>
      <c r="E1076" s="15">
        <f>C1076/85.3</f>
        <v>1.1723329425556858E-2</v>
      </c>
      <c r="F1076" s="18" t="s">
        <v>350</v>
      </c>
      <c r="G1076" s="18" t="s">
        <v>350</v>
      </c>
      <c r="H1076" s="4" t="s">
        <v>44</v>
      </c>
      <c r="I1076" s="4" t="s">
        <v>42</v>
      </c>
      <c r="J1076" t="s">
        <v>373</v>
      </c>
      <c r="K1076" t="s">
        <v>376</v>
      </c>
      <c r="L1076" s="23">
        <v>69.5</v>
      </c>
      <c r="M1076" s="23">
        <v>13.253214290000001</v>
      </c>
      <c r="N1076" t="s">
        <v>359</v>
      </c>
      <c r="O1076" t="s">
        <v>360</v>
      </c>
      <c r="P1076" t="s">
        <v>366</v>
      </c>
      <c r="Q1076" t="s">
        <v>368</v>
      </c>
    </row>
    <row r="1077" spans="1:17">
      <c r="A1077" s="45" t="s">
        <v>18</v>
      </c>
      <c r="B1077" s="55" t="s">
        <v>110</v>
      </c>
      <c r="C1077"/>
      <c r="D1077"/>
      <c r="J1077" t="s">
        <v>373</v>
      </c>
      <c r="K1077" t="s">
        <v>376</v>
      </c>
      <c r="L1077" s="23">
        <v>69.5</v>
      </c>
      <c r="M1077" s="23">
        <v>13.253214290000001</v>
      </c>
      <c r="N1077" t="s">
        <v>359</v>
      </c>
      <c r="O1077" t="s">
        <v>360</v>
      </c>
      <c r="P1077" t="s">
        <v>366</v>
      </c>
      <c r="Q1077" t="s">
        <v>368</v>
      </c>
    </row>
    <row r="1078" spans="1:17">
      <c r="A1078" s="45" t="s">
        <v>18</v>
      </c>
      <c r="B1078" s="55" t="s">
        <v>46</v>
      </c>
      <c r="C1078">
        <v>1</v>
      </c>
      <c r="D1078" s="12">
        <v>85.3</v>
      </c>
      <c r="E1078" s="15">
        <f>C1078/85.3</f>
        <v>1.1723329425556858E-2</v>
      </c>
      <c r="F1078" s="18" t="s">
        <v>350</v>
      </c>
      <c r="G1078" s="18" t="s">
        <v>350</v>
      </c>
      <c r="H1078" s="4" t="s">
        <v>44</v>
      </c>
      <c r="I1078" s="4" t="s">
        <v>42</v>
      </c>
      <c r="J1078" t="s">
        <v>373</v>
      </c>
      <c r="K1078" t="s">
        <v>376</v>
      </c>
      <c r="L1078" s="23">
        <v>69.5</v>
      </c>
      <c r="M1078" s="23">
        <v>13.253214290000001</v>
      </c>
      <c r="N1078" t="s">
        <v>359</v>
      </c>
      <c r="O1078" t="s">
        <v>360</v>
      </c>
      <c r="P1078" t="s">
        <v>366</v>
      </c>
      <c r="Q1078" t="s">
        <v>368</v>
      </c>
    </row>
    <row r="1079" spans="1:17">
      <c r="A1079" s="45" t="s">
        <v>18</v>
      </c>
      <c r="B1079" s="55" t="s">
        <v>46</v>
      </c>
      <c r="C1079" s="3">
        <v>3</v>
      </c>
      <c r="D1079" s="73">
        <v>14.2</v>
      </c>
      <c r="E1079" s="15">
        <f>C1079/14.2</f>
        <v>0.21126760563380284</v>
      </c>
      <c r="F1079" s="18" t="s">
        <v>350</v>
      </c>
      <c r="G1079" s="18" t="s">
        <v>350</v>
      </c>
      <c r="H1079" s="7" t="s">
        <v>513</v>
      </c>
      <c r="I1079" s="4" t="s">
        <v>514</v>
      </c>
      <c r="J1079" t="s">
        <v>373</v>
      </c>
      <c r="K1079" t="s">
        <v>376</v>
      </c>
      <c r="L1079" s="23">
        <v>69.5</v>
      </c>
      <c r="M1079" s="23">
        <v>13.253214290000001</v>
      </c>
      <c r="N1079" t="s">
        <v>359</v>
      </c>
      <c r="O1079" t="s">
        <v>360</v>
      </c>
      <c r="P1079" t="s">
        <v>366</v>
      </c>
      <c r="Q1079" t="s">
        <v>368</v>
      </c>
    </row>
    <row r="1080" spans="1:17" s="30" customFormat="1">
      <c r="A1080" s="45" t="s">
        <v>18</v>
      </c>
      <c r="B1080" s="55" t="s">
        <v>46</v>
      </c>
      <c r="C1080" s="3">
        <v>1</v>
      </c>
      <c r="D1080" s="73">
        <v>7.4</v>
      </c>
      <c r="E1080" s="15">
        <f>C1080/7.4</f>
        <v>0.13513513513513511</v>
      </c>
      <c r="F1080" s="18" t="s">
        <v>350</v>
      </c>
      <c r="G1080" s="18" t="s">
        <v>350</v>
      </c>
      <c r="H1080" s="7" t="s">
        <v>513</v>
      </c>
      <c r="I1080" s="4" t="s">
        <v>42</v>
      </c>
      <c r="J1080" t="s">
        <v>373</v>
      </c>
      <c r="K1080" t="s">
        <v>376</v>
      </c>
      <c r="L1080" s="23">
        <v>69.5</v>
      </c>
      <c r="M1080" s="23">
        <v>13.253214290000001</v>
      </c>
      <c r="N1080" t="s">
        <v>359</v>
      </c>
      <c r="O1080" t="s">
        <v>360</v>
      </c>
      <c r="P1080" t="s">
        <v>366</v>
      </c>
      <c r="Q1080" t="s">
        <v>368</v>
      </c>
    </row>
    <row r="1081" spans="1:17">
      <c r="A1081" s="45" t="s">
        <v>18</v>
      </c>
      <c r="B1081" s="55" t="s">
        <v>128</v>
      </c>
      <c r="C1081"/>
      <c r="D1081"/>
      <c r="J1081" t="s">
        <v>373</v>
      </c>
      <c r="K1081" t="s">
        <v>376</v>
      </c>
      <c r="L1081" s="23">
        <v>69.5</v>
      </c>
      <c r="M1081" s="23">
        <v>13.253214290000001</v>
      </c>
      <c r="N1081" t="s">
        <v>359</v>
      </c>
      <c r="O1081" t="s">
        <v>360</v>
      </c>
      <c r="P1081" t="s">
        <v>366</v>
      </c>
      <c r="Q1081" t="s">
        <v>368</v>
      </c>
    </row>
    <row r="1082" spans="1:17">
      <c r="A1082" s="45" t="s">
        <v>18</v>
      </c>
      <c r="B1082" s="54" t="s">
        <v>47</v>
      </c>
      <c r="C1082">
        <v>4</v>
      </c>
      <c r="D1082" s="12">
        <v>85.3</v>
      </c>
      <c r="E1082" s="15">
        <f>C1082/85.3</f>
        <v>4.6893317702227433E-2</v>
      </c>
      <c r="F1082" s="18" t="s">
        <v>350</v>
      </c>
      <c r="G1082" s="18" t="s">
        <v>350</v>
      </c>
      <c r="H1082" s="4" t="s">
        <v>44</v>
      </c>
      <c r="I1082" s="4" t="s">
        <v>42</v>
      </c>
      <c r="J1082" t="s">
        <v>373</v>
      </c>
      <c r="K1082" t="s">
        <v>376</v>
      </c>
      <c r="L1082" s="23">
        <v>69.5</v>
      </c>
      <c r="M1082" s="23">
        <v>13.253214290000001</v>
      </c>
      <c r="N1082" t="s">
        <v>359</v>
      </c>
      <c r="O1082" t="s">
        <v>360</v>
      </c>
      <c r="P1082" t="s">
        <v>366</v>
      </c>
      <c r="Q1082" t="s">
        <v>368</v>
      </c>
    </row>
    <row r="1083" spans="1:17">
      <c r="A1083" s="45" t="s">
        <v>18</v>
      </c>
      <c r="B1083" s="54" t="s">
        <v>273</v>
      </c>
      <c r="C1083">
        <v>3</v>
      </c>
      <c r="D1083" s="3">
        <v>13.3</v>
      </c>
      <c r="E1083" s="15">
        <f>C1083/13.3</f>
        <v>0.22556390977443608</v>
      </c>
      <c r="F1083" s="19" t="s">
        <v>350</v>
      </c>
      <c r="G1083" s="18" t="s">
        <v>350</v>
      </c>
      <c r="H1083" t="s">
        <v>465</v>
      </c>
      <c r="I1083" t="s">
        <v>458</v>
      </c>
      <c r="J1083" t="s">
        <v>373</v>
      </c>
      <c r="K1083" t="s">
        <v>376</v>
      </c>
      <c r="L1083" s="23">
        <v>69.5</v>
      </c>
      <c r="M1083" s="23">
        <v>13.253214290000001</v>
      </c>
      <c r="N1083" t="s">
        <v>359</v>
      </c>
      <c r="O1083" t="s">
        <v>360</v>
      </c>
      <c r="P1083" t="s">
        <v>366</v>
      </c>
      <c r="Q1083" t="s">
        <v>368</v>
      </c>
    </row>
    <row r="1084" spans="1:17">
      <c r="A1084" s="45" t="s">
        <v>18</v>
      </c>
      <c r="B1084" s="54" t="s">
        <v>129</v>
      </c>
      <c r="C1084"/>
      <c r="D1084"/>
      <c r="J1084" t="s">
        <v>373</v>
      </c>
      <c r="K1084" t="s">
        <v>376</v>
      </c>
      <c r="L1084" s="23">
        <v>69.5</v>
      </c>
      <c r="M1084" s="23">
        <v>13.253214290000001</v>
      </c>
      <c r="N1084" t="s">
        <v>359</v>
      </c>
      <c r="O1084" t="s">
        <v>360</v>
      </c>
      <c r="P1084" t="s">
        <v>366</v>
      </c>
      <c r="Q1084" t="s">
        <v>368</v>
      </c>
    </row>
    <row r="1085" spans="1:17">
      <c r="A1085" s="45" t="s">
        <v>18</v>
      </c>
      <c r="B1085" s="54" t="s">
        <v>322</v>
      </c>
      <c r="C1085"/>
      <c r="D1085"/>
      <c r="J1085" t="s">
        <v>373</v>
      </c>
      <c r="K1085" t="s">
        <v>376</v>
      </c>
      <c r="L1085" s="23">
        <v>69.5</v>
      </c>
      <c r="M1085" s="23">
        <v>13.253214290000001</v>
      </c>
      <c r="N1085" t="s">
        <v>359</v>
      </c>
      <c r="O1085" t="s">
        <v>360</v>
      </c>
      <c r="P1085" t="s">
        <v>366</v>
      </c>
      <c r="Q1085" t="s">
        <v>368</v>
      </c>
    </row>
    <row r="1086" spans="1:17" s="5" customFormat="1">
      <c r="A1086" s="45" t="s">
        <v>18</v>
      </c>
      <c r="B1086" s="54" t="s">
        <v>323</v>
      </c>
      <c r="C1086">
        <v>1</v>
      </c>
      <c r="D1086" s="12">
        <v>12</v>
      </c>
      <c r="E1086" s="15">
        <f>C1086/12</f>
        <v>8.3333333333333329E-2</v>
      </c>
      <c r="F1086">
        <v>1</v>
      </c>
      <c r="G1086" s="18">
        <f>F1086/C1086</f>
        <v>1</v>
      </c>
      <c r="H1086" s="4" t="s">
        <v>509</v>
      </c>
      <c r="I1086" s="4" t="s">
        <v>510</v>
      </c>
      <c r="J1086" t="s">
        <v>373</v>
      </c>
      <c r="K1086" t="s">
        <v>376</v>
      </c>
      <c r="L1086" s="23">
        <v>69.5</v>
      </c>
      <c r="M1086" s="23">
        <v>13.253214290000001</v>
      </c>
      <c r="N1086" t="s">
        <v>359</v>
      </c>
      <c r="O1086" t="s">
        <v>360</v>
      </c>
      <c r="P1086" t="s">
        <v>366</v>
      </c>
      <c r="Q1086" t="s">
        <v>368</v>
      </c>
    </row>
    <row r="1087" spans="1:17">
      <c r="A1087" s="45" t="s">
        <v>18</v>
      </c>
      <c r="B1087" s="54" t="s">
        <v>111</v>
      </c>
      <c r="C1087"/>
      <c r="D1087"/>
      <c r="J1087" t="s">
        <v>373</v>
      </c>
      <c r="K1087" t="s">
        <v>376</v>
      </c>
      <c r="L1087" s="23">
        <v>69.5</v>
      </c>
      <c r="M1087" s="23">
        <v>13.253214290000001</v>
      </c>
      <c r="N1087" t="s">
        <v>359</v>
      </c>
      <c r="O1087" t="s">
        <v>360</v>
      </c>
      <c r="P1087" t="s">
        <v>366</v>
      </c>
      <c r="Q1087" t="s">
        <v>368</v>
      </c>
    </row>
    <row r="1088" spans="1:17">
      <c r="A1088" s="45" t="s">
        <v>18</v>
      </c>
      <c r="B1088" s="60" t="s">
        <v>460</v>
      </c>
      <c r="C1088" s="3">
        <v>6</v>
      </c>
      <c r="D1088" s="3">
        <v>23</v>
      </c>
      <c r="E1088" s="15">
        <f>C1088/D1088</f>
        <v>0.2608695652173913</v>
      </c>
      <c r="F1088" t="s">
        <v>350</v>
      </c>
      <c r="G1088" s="18" t="s">
        <v>350</v>
      </c>
      <c r="H1088" s="6" t="s">
        <v>530</v>
      </c>
      <c r="I1088" t="s">
        <v>529</v>
      </c>
      <c r="J1088" t="s">
        <v>373</v>
      </c>
      <c r="K1088" t="s">
        <v>376</v>
      </c>
      <c r="L1088" s="23">
        <v>69.5</v>
      </c>
      <c r="M1088" s="23">
        <v>13.253214290000001</v>
      </c>
      <c r="N1088" t="s">
        <v>359</v>
      </c>
      <c r="O1088" t="s">
        <v>360</v>
      </c>
      <c r="P1088" t="s">
        <v>366</v>
      </c>
      <c r="Q1088" t="s">
        <v>368</v>
      </c>
    </row>
    <row r="1089" spans="1:17">
      <c r="A1089" s="45" t="s">
        <v>18</v>
      </c>
      <c r="B1089" s="54" t="s">
        <v>275</v>
      </c>
      <c r="C1089"/>
      <c r="D1089"/>
      <c r="J1089" t="s">
        <v>373</v>
      </c>
      <c r="K1089" t="s">
        <v>376</v>
      </c>
      <c r="L1089" s="23">
        <v>69.5</v>
      </c>
      <c r="M1089" s="23">
        <v>13.253214290000001</v>
      </c>
      <c r="N1089" t="s">
        <v>359</v>
      </c>
      <c r="O1089" t="s">
        <v>360</v>
      </c>
      <c r="P1089" t="s">
        <v>366</v>
      </c>
      <c r="Q1089" t="s">
        <v>368</v>
      </c>
    </row>
    <row r="1090" spans="1:17">
      <c r="A1090" s="45" t="s">
        <v>18</v>
      </c>
      <c r="B1090" s="54" t="s">
        <v>277</v>
      </c>
      <c r="C1090"/>
      <c r="D1090"/>
      <c r="J1090" t="s">
        <v>373</v>
      </c>
      <c r="K1090" t="s">
        <v>376</v>
      </c>
      <c r="L1090" s="23">
        <v>69.5</v>
      </c>
      <c r="M1090" s="23">
        <v>13.253214290000001</v>
      </c>
      <c r="N1090" t="s">
        <v>359</v>
      </c>
      <c r="O1090" t="s">
        <v>360</v>
      </c>
      <c r="P1090" t="s">
        <v>366</v>
      </c>
      <c r="Q1090" t="s">
        <v>368</v>
      </c>
    </row>
    <row r="1091" spans="1:17">
      <c r="A1091" s="45" t="s">
        <v>18</v>
      </c>
      <c r="B1091" s="54" t="s">
        <v>166</v>
      </c>
      <c r="C1091"/>
      <c r="D1091"/>
      <c r="J1091" t="s">
        <v>373</v>
      </c>
      <c r="K1091" t="s">
        <v>376</v>
      </c>
      <c r="L1091" s="23">
        <v>69.5</v>
      </c>
      <c r="M1091" s="23">
        <v>13.253214290000001</v>
      </c>
      <c r="N1091" t="s">
        <v>359</v>
      </c>
      <c r="O1091" t="s">
        <v>360</v>
      </c>
      <c r="P1091" t="s">
        <v>366</v>
      </c>
      <c r="Q1091" t="s">
        <v>368</v>
      </c>
    </row>
    <row r="1092" spans="1:17">
      <c r="A1092" s="45" t="s">
        <v>18</v>
      </c>
      <c r="B1092" s="54" t="s">
        <v>324</v>
      </c>
      <c r="C1092"/>
      <c r="D1092"/>
      <c r="J1092" t="s">
        <v>373</v>
      </c>
      <c r="K1092" t="s">
        <v>376</v>
      </c>
      <c r="L1092" s="23">
        <v>69.5</v>
      </c>
      <c r="M1092" s="23">
        <v>13.253214290000001</v>
      </c>
      <c r="N1092" t="s">
        <v>359</v>
      </c>
      <c r="O1092" t="s">
        <v>360</v>
      </c>
      <c r="P1092" t="s">
        <v>366</v>
      </c>
      <c r="Q1092" t="s">
        <v>368</v>
      </c>
    </row>
    <row r="1093" spans="1:17">
      <c r="A1093" s="45" t="s">
        <v>18</v>
      </c>
      <c r="B1093" s="54" t="s">
        <v>279</v>
      </c>
      <c r="C1093">
        <v>1</v>
      </c>
      <c r="D1093" s="4">
        <v>60</v>
      </c>
      <c r="E1093" s="15">
        <f>C1093/60</f>
        <v>1.6666666666666666E-2</v>
      </c>
      <c r="F1093">
        <v>1</v>
      </c>
      <c r="G1093" s="18">
        <v>1</v>
      </c>
      <c r="H1093" t="s">
        <v>538</v>
      </c>
      <c r="I1093" t="s">
        <v>462</v>
      </c>
      <c r="J1093" t="s">
        <v>373</v>
      </c>
      <c r="K1093" t="s">
        <v>376</v>
      </c>
      <c r="L1093" s="23">
        <v>69.5</v>
      </c>
      <c r="M1093" s="23">
        <v>13.253214290000001</v>
      </c>
      <c r="N1093" t="s">
        <v>359</v>
      </c>
      <c r="O1093" t="s">
        <v>360</v>
      </c>
      <c r="P1093" t="s">
        <v>366</v>
      </c>
      <c r="Q1093" t="s">
        <v>368</v>
      </c>
    </row>
    <row r="1094" spans="1:17">
      <c r="A1094" s="45" t="s">
        <v>18</v>
      </c>
      <c r="B1094" s="54" t="s">
        <v>325</v>
      </c>
      <c r="C1094"/>
      <c r="D1094"/>
      <c r="J1094" t="s">
        <v>373</v>
      </c>
      <c r="K1094" t="s">
        <v>376</v>
      </c>
      <c r="L1094" s="23">
        <v>69.5</v>
      </c>
      <c r="M1094" s="23">
        <v>13.253214290000001</v>
      </c>
      <c r="N1094" t="s">
        <v>359</v>
      </c>
      <c r="O1094" t="s">
        <v>360</v>
      </c>
      <c r="P1094" t="s">
        <v>366</v>
      </c>
      <c r="Q1094" t="s">
        <v>368</v>
      </c>
    </row>
    <row r="1095" spans="1:17">
      <c r="A1095" s="45" t="s">
        <v>18</v>
      </c>
      <c r="B1095" s="60" t="s">
        <v>80</v>
      </c>
      <c r="C1095" s="3">
        <v>4</v>
      </c>
      <c r="D1095" s="3">
        <v>22.5</v>
      </c>
      <c r="E1095" s="15">
        <f>C1095/D1095</f>
        <v>0.17777777777777778</v>
      </c>
      <c r="F1095" t="s">
        <v>350</v>
      </c>
      <c r="G1095" s="18" t="s">
        <v>350</v>
      </c>
      <c r="H1095" s="6" t="s">
        <v>530</v>
      </c>
      <c r="I1095" t="s">
        <v>529</v>
      </c>
      <c r="J1095" t="s">
        <v>373</v>
      </c>
      <c r="K1095" t="s">
        <v>376</v>
      </c>
      <c r="L1095" s="23">
        <v>69.5</v>
      </c>
      <c r="M1095" s="23">
        <v>13.253214290000001</v>
      </c>
      <c r="N1095" t="s">
        <v>359</v>
      </c>
      <c r="O1095" t="s">
        <v>360</v>
      </c>
      <c r="P1095" t="s">
        <v>366</v>
      </c>
      <c r="Q1095" t="s">
        <v>368</v>
      </c>
    </row>
    <row r="1096" spans="1:17">
      <c r="A1096" s="45" t="s">
        <v>18</v>
      </c>
      <c r="B1096" s="54" t="s">
        <v>80</v>
      </c>
      <c r="C1096">
        <v>13</v>
      </c>
      <c r="D1096">
        <v>48</v>
      </c>
      <c r="E1096" s="15">
        <f>C1096/48</f>
        <v>0.27083333333333331</v>
      </c>
      <c r="F1096" s="15" t="s">
        <v>350</v>
      </c>
      <c r="G1096" s="21">
        <v>36.799999999999997</v>
      </c>
      <c r="H1096" s="4" t="s">
        <v>354</v>
      </c>
      <c r="I1096" s="4" t="s">
        <v>355</v>
      </c>
      <c r="J1096" t="s">
        <v>373</v>
      </c>
      <c r="K1096" t="s">
        <v>376</v>
      </c>
      <c r="L1096" s="23">
        <v>69.5</v>
      </c>
      <c r="M1096" s="23">
        <v>13.253214290000001</v>
      </c>
      <c r="N1096" t="s">
        <v>359</v>
      </c>
      <c r="O1096" t="s">
        <v>360</v>
      </c>
      <c r="P1096" t="s">
        <v>366</v>
      </c>
      <c r="Q1096" t="s">
        <v>368</v>
      </c>
    </row>
    <row r="1097" spans="1:17">
      <c r="A1097" s="45" t="s">
        <v>18</v>
      </c>
      <c r="B1097" s="54" t="s">
        <v>80</v>
      </c>
      <c r="C1097">
        <v>5</v>
      </c>
      <c r="D1097" s="4" t="s">
        <v>350</v>
      </c>
      <c r="E1097" s="13" t="s">
        <v>350</v>
      </c>
      <c r="F1097">
        <v>47</v>
      </c>
      <c r="G1097" s="18">
        <f>F1097/C1097</f>
        <v>9.4</v>
      </c>
      <c r="H1097" s="6" t="s">
        <v>505</v>
      </c>
      <c r="I1097" t="s">
        <v>506</v>
      </c>
      <c r="J1097" t="s">
        <v>373</v>
      </c>
      <c r="K1097" t="s">
        <v>376</v>
      </c>
      <c r="L1097" s="23">
        <v>69.5</v>
      </c>
      <c r="M1097" s="23">
        <v>13.253214290000001</v>
      </c>
      <c r="N1097" t="s">
        <v>359</v>
      </c>
      <c r="O1097" t="s">
        <v>360</v>
      </c>
      <c r="P1097" t="s">
        <v>366</v>
      </c>
      <c r="Q1097" t="s">
        <v>368</v>
      </c>
    </row>
    <row r="1098" spans="1:17">
      <c r="A1098" s="45" t="s">
        <v>18</v>
      </c>
      <c r="B1098" s="54" t="s">
        <v>80</v>
      </c>
      <c r="C1098">
        <v>11</v>
      </c>
      <c r="D1098" s="12">
        <v>84</v>
      </c>
      <c r="E1098" s="15">
        <f>C1098/84</f>
        <v>0.13095238095238096</v>
      </c>
      <c r="F1098" s="15">
        <v>206</v>
      </c>
      <c r="G1098" s="18">
        <f>F1098/C1098</f>
        <v>18.727272727272727</v>
      </c>
      <c r="H1098" s="14" t="s">
        <v>509</v>
      </c>
      <c r="I1098" t="s">
        <v>510</v>
      </c>
      <c r="J1098" t="s">
        <v>373</v>
      </c>
      <c r="K1098" t="s">
        <v>376</v>
      </c>
      <c r="L1098" s="23">
        <v>69.5</v>
      </c>
      <c r="M1098" s="23">
        <v>13.253214290000001</v>
      </c>
      <c r="N1098" t="s">
        <v>359</v>
      </c>
      <c r="O1098" t="s">
        <v>360</v>
      </c>
      <c r="P1098" t="s">
        <v>366</v>
      </c>
      <c r="Q1098" t="s">
        <v>368</v>
      </c>
    </row>
    <row r="1099" spans="1:17">
      <c r="A1099" s="45" t="s">
        <v>18</v>
      </c>
      <c r="B1099" s="54" t="s">
        <v>80</v>
      </c>
      <c r="C1099">
        <v>22</v>
      </c>
      <c r="D1099" s="3">
        <v>38.6</v>
      </c>
      <c r="E1099" s="15">
        <f>C1099/38.6</f>
        <v>0.56994818652849744</v>
      </c>
      <c r="F1099">
        <v>682</v>
      </c>
      <c r="G1099" s="18">
        <v>31</v>
      </c>
      <c r="H1099" t="s">
        <v>468</v>
      </c>
      <c r="I1099" t="s">
        <v>469</v>
      </c>
      <c r="J1099" t="s">
        <v>373</v>
      </c>
      <c r="K1099" t="s">
        <v>376</v>
      </c>
      <c r="L1099" s="23">
        <v>69.5</v>
      </c>
      <c r="M1099" s="23">
        <v>13.253214290000001</v>
      </c>
      <c r="N1099" t="s">
        <v>359</v>
      </c>
      <c r="O1099" t="s">
        <v>360</v>
      </c>
      <c r="P1099" t="s">
        <v>366</v>
      </c>
      <c r="Q1099" t="s">
        <v>368</v>
      </c>
    </row>
    <row r="1100" spans="1:17">
      <c r="A1100" s="45" t="s">
        <v>18</v>
      </c>
      <c r="B1100" s="54" t="s">
        <v>80</v>
      </c>
      <c r="C1100">
        <v>16</v>
      </c>
      <c r="D1100">
        <v>21</v>
      </c>
      <c r="E1100" s="15">
        <f>C1100/D1100</f>
        <v>0.76190476190476186</v>
      </c>
      <c r="F1100">
        <v>368</v>
      </c>
      <c r="G1100" s="18">
        <f>F1100/C1100</f>
        <v>23</v>
      </c>
      <c r="H1100" t="s">
        <v>512</v>
      </c>
      <c r="I1100" t="s">
        <v>337</v>
      </c>
      <c r="J1100" t="s">
        <v>373</v>
      </c>
      <c r="K1100" t="s">
        <v>376</v>
      </c>
      <c r="L1100" s="23">
        <v>69.5</v>
      </c>
      <c r="M1100" s="23">
        <v>13.253214290000001</v>
      </c>
      <c r="N1100" t="s">
        <v>359</v>
      </c>
      <c r="O1100" t="s">
        <v>360</v>
      </c>
      <c r="P1100" t="s">
        <v>366</v>
      </c>
      <c r="Q1100" t="s">
        <v>368</v>
      </c>
    </row>
    <row r="1101" spans="1:17">
      <c r="A1101" s="45" t="s">
        <v>18</v>
      </c>
      <c r="B1101" s="54" t="s">
        <v>167</v>
      </c>
      <c r="C1101"/>
      <c r="D1101"/>
      <c r="J1101" t="s">
        <v>373</v>
      </c>
      <c r="K1101" t="s">
        <v>376</v>
      </c>
      <c r="L1101" s="23">
        <v>69.5</v>
      </c>
      <c r="M1101" s="23">
        <v>13.253214290000001</v>
      </c>
      <c r="N1101" t="s">
        <v>359</v>
      </c>
      <c r="O1101" t="s">
        <v>360</v>
      </c>
      <c r="P1101" t="s">
        <v>366</v>
      </c>
      <c r="Q1101" t="s">
        <v>368</v>
      </c>
    </row>
    <row r="1102" spans="1:17">
      <c r="A1102" s="45" t="s">
        <v>18</v>
      </c>
      <c r="B1102" s="60" t="s">
        <v>81</v>
      </c>
      <c r="C1102" s="3">
        <v>3</v>
      </c>
      <c r="D1102" s="3">
        <v>20.8</v>
      </c>
      <c r="E1102" s="15">
        <f>C1102/D1102</f>
        <v>0.14423076923076922</v>
      </c>
      <c r="F1102" t="s">
        <v>350</v>
      </c>
      <c r="G1102" s="18" t="s">
        <v>350</v>
      </c>
      <c r="H1102" s="6" t="s">
        <v>530</v>
      </c>
      <c r="I1102" t="s">
        <v>529</v>
      </c>
      <c r="J1102" s="12" t="s">
        <v>373</v>
      </c>
      <c r="K1102" s="12" t="s">
        <v>376</v>
      </c>
      <c r="L1102" s="31">
        <v>69.5</v>
      </c>
      <c r="M1102" s="31">
        <v>13.253214290000001</v>
      </c>
      <c r="N1102" s="12" t="s">
        <v>359</v>
      </c>
      <c r="O1102" s="12" t="s">
        <v>360</v>
      </c>
      <c r="P1102" s="12" t="s">
        <v>366</v>
      </c>
      <c r="Q1102" s="12" t="s">
        <v>368</v>
      </c>
    </row>
    <row r="1103" spans="1:17">
      <c r="A1103" s="45" t="s">
        <v>18</v>
      </c>
      <c r="B1103" s="54" t="s">
        <v>169</v>
      </c>
      <c r="C1103">
        <v>3</v>
      </c>
      <c r="D1103" s="3">
        <v>250</v>
      </c>
      <c r="E1103" s="15">
        <f>C1103/250</f>
        <v>1.2E-2</v>
      </c>
      <c r="F1103" s="15" t="s">
        <v>350</v>
      </c>
      <c r="G1103" s="18" t="s">
        <v>350</v>
      </c>
      <c r="H1103" t="s">
        <v>457</v>
      </c>
      <c r="I1103" t="s">
        <v>458</v>
      </c>
      <c r="J1103" t="s">
        <v>373</v>
      </c>
      <c r="K1103" t="s">
        <v>376</v>
      </c>
      <c r="L1103" s="23">
        <v>69.5</v>
      </c>
      <c r="M1103" s="23">
        <v>13.253214290000001</v>
      </c>
      <c r="N1103" t="s">
        <v>359</v>
      </c>
      <c r="O1103" t="s">
        <v>360</v>
      </c>
      <c r="P1103" t="s">
        <v>366</v>
      </c>
      <c r="Q1103" t="s">
        <v>368</v>
      </c>
    </row>
    <row r="1104" spans="1:17" s="5" customFormat="1">
      <c r="A1104" s="45" t="s">
        <v>18</v>
      </c>
      <c r="B1104" s="48" t="s">
        <v>29</v>
      </c>
      <c r="C1104">
        <v>98</v>
      </c>
      <c r="D1104" s="3">
        <v>70</v>
      </c>
      <c r="E1104" s="15">
        <f>C1104/70</f>
        <v>1.4</v>
      </c>
      <c r="F1104" s="19" t="s">
        <v>350</v>
      </c>
      <c r="G1104" s="18">
        <v>3</v>
      </c>
      <c r="H1104" s="7" t="s">
        <v>461</v>
      </c>
      <c r="I1104" s="4" t="s">
        <v>462</v>
      </c>
      <c r="J1104" t="s">
        <v>373</v>
      </c>
      <c r="K1104" t="s">
        <v>376</v>
      </c>
      <c r="L1104" s="23">
        <v>69.5</v>
      </c>
      <c r="M1104" s="23">
        <v>13.253214290000001</v>
      </c>
      <c r="N1104" t="s">
        <v>359</v>
      </c>
      <c r="O1104" t="s">
        <v>360</v>
      </c>
      <c r="P1104" t="s">
        <v>366</v>
      </c>
      <c r="Q1104" t="s">
        <v>368</v>
      </c>
    </row>
    <row r="1105" spans="1:17">
      <c r="A1105" s="45" t="s">
        <v>18</v>
      </c>
      <c r="B1105" s="48" t="s">
        <v>292</v>
      </c>
      <c r="C1105"/>
      <c r="D1105"/>
      <c r="J1105" t="s">
        <v>373</v>
      </c>
      <c r="K1105" t="s">
        <v>376</v>
      </c>
      <c r="L1105" s="23">
        <v>69.5</v>
      </c>
      <c r="M1105" s="23">
        <v>13.253214290000001</v>
      </c>
      <c r="N1105" t="s">
        <v>359</v>
      </c>
      <c r="O1105" t="s">
        <v>360</v>
      </c>
      <c r="P1105" t="s">
        <v>366</v>
      </c>
      <c r="Q1105" t="s">
        <v>368</v>
      </c>
    </row>
    <row r="1106" spans="1:17">
      <c r="A1106" s="49" t="s">
        <v>18</v>
      </c>
      <c r="B1106" s="104" t="s">
        <v>207</v>
      </c>
      <c r="C1106" s="12">
        <v>16</v>
      </c>
      <c r="D1106" s="12">
        <v>72</v>
      </c>
      <c r="E1106" s="12">
        <f>C1106/72</f>
        <v>0.22222222222222221</v>
      </c>
      <c r="F1106" s="12" t="s">
        <v>350</v>
      </c>
      <c r="G1106" s="21">
        <v>8.6</v>
      </c>
      <c r="H1106" s="12" t="s">
        <v>537</v>
      </c>
      <c r="I1106" s="12" t="s">
        <v>542</v>
      </c>
      <c r="J1106" s="12" t="s">
        <v>373</v>
      </c>
      <c r="K1106" s="12" t="s">
        <v>376</v>
      </c>
      <c r="L1106" s="31">
        <v>69.5</v>
      </c>
      <c r="M1106" s="31">
        <v>13.253214290000001</v>
      </c>
      <c r="N1106" s="12" t="s">
        <v>359</v>
      </c>
      <c r="O1106" s="12" t="s">
        <v>360</v>
      </c>
      <c r="P1106" s="12" t="s">
        <v>366</v>
      </c>
      <c r="Q1106" s="12" t="s">
        <v>368</v>
      </c>
    </row>
    <row r="1107" spans="1:17">
      <c r="A1107" s="45" t="s">
        <v>18</v>
      </c>
      <c r="B1107" s="48" t="s">
        <v>326</v>
      </c>
      <c r="C1107"/>
      <c r="D1107"/>
      <c r="J1107" t="s">
        <v>373</v>
      </c>
      <c r="K1107" t="s">
        <v>376</v>
      </c>
      <c r="L1107" s="23">
        <v>69.5</v>
      </c>
      <c r="M1107" s="23">
        <v>13.253214290000001</v>
      </c>
      <c r="N1107" t="s">
        <v>359</v>
      </c>
      <c r="O1107" t="s">
        <v>360</v>
      </c>
      <c r="P1107" t="s">
        <v>366</v>
      </c>
      <c r="Q1107" t="s">
        <v>368</v>
      </c>
    </row>
    <row r="1108" spans="1:17">
      <c r="A1108" s="49" t="s">
        <v>18</v>
      </c>
      <c r="B1108" s="104" t="s">
        <v>208</v>
      </c>
      <c r="C1108" s="12">
        <v>52</v>
      </c>
      <c r="D1108" s="12">
        <v>32</v>
      </c>
      <c r="E1108" s="13">
        <f>C1108/32</f>
        <v>1.625</v>
      </c>
      <c r="F1108" s="12">
        <v>35</v>
      </c>
      <c r="G1108" s="21">
        <v>1.5</v>
      </c>
      <c r="H1108" s="12" t="s">
        <v>540</v>
      </c>
      <c r="I1108" s="12" t="s">
        <v>531</v>
      </c>
      <c r="J1108" s="12" t="s">
        <v>373</v>
      </c>
      <c r="K1108" s="12" t="s">
        <v>376</v>
      </c>
      <c r="L1108" s="31">
        <v>69.5</v>
      </c>
      <c r="M1108" s="31">
        <v>13.253214290000001</v>
      </c>
      <c r="N1108" s="12" t="s">
        <v>359</v>
      </c>
      <c r="O1108" s="12" t="s">
        <v>360</v>
      </c>
      <c r="P1108" s="12" t="s">
        <v>366</v>
      </c>
      <c r="Q1108" s="12" t="s">
        <v>368</v>
      </c>
    </row>
    <row r="1109" spans="1:17">
      <c r="A1109" s="45" t="s">
        <v>18</v>
      </c>
      <c r="B1109" s="48" t="s">
        <v>171</v>
      </c>
      <c r="C1109"/>
      <c r="D1109"/>
      <c r="J1109" t="s">
        <v>373</v>
      </c>
      <c r="K1109" t="s">
        <v>376</v>
      </c>
      <c r="L1109" s="23">
        <v>69.5</v>
      </c>
      <c r="M1109" s="23">
        <v>13.253214290000001</v>
      </c>
      <c r="N1109" t="s">
        <v>359</v>
      </c>
      <c r="O1109" t="s">
        <v>360</v>
      </c>
      <c r="P1109" t="s">
        <v>366</v>
      </c>
      <c r="Q1109" t="s">
        <v>368</v>
      </c>
    </row>
    <row r="1110" spans="1:17" s="5" customFormat="1">
      <c r="A1110" s="45" t="s">
        <v>18</v>
      </c>
      <c r="B1110" s="48" t="s">
        <v>246</v>
      </c>
      <c r="C1110">
        <v>6</v>
      </c>
      <c r="D1110">
        <v>2</v>
      </c>
      <c r="E1110" s="15">
        <f>C1110/2</f>
        <v>3</v>
      </c>
      <c r="F1110" t="s">
        <v>350</v>
      </c>
      <c r="G1110" s="24">
        <v>4</v>
      </c>
      <c r="H1110" s="4" t="s">
        <v>519</v>
      </c>
      <c r="I1110" s="4" t="s">
        <v>520</v>
      </c>
      <c r="J1110" t="s">
        <v>373</v>
      </c>
      <c r="K1110" t="s">
        <v>376</v>
      </c>
      <c r="L1110" s="23">
        <v>69.5</v>
      </c>
      <c r="M1110" s="23">
        <v>13.253214290000001</v>
      </c>
      <c r="N1110" t="s">
        <v>359</v>
      </c>
      <c r="O1110" t="s">
        <v>360</v>
      </c>
      <c r="P1110" t="s">
        <v>366</v>
      </c>
      <c r="Q1110" t="s">
        <v>368</v>
      </c>
    </row>
    <row r="1111" spans="1:17">
      <c r="A1111" s="45" t="s">
        <v>18</v>
      </c>
      <c r="B1111" s="48" t="s">
        <v>30</v>
      </c>
      <c r="C1111"/>
      <c r="D1111"/>
      <c r="J1111" t="s">
        <v>373</v>
      </c>
      <c r="K1111" t="s">
        <v>376</v>
      </c>
      <c r="L1111" s="23">
        <v>69.5</v>
      </c>
      <c r="M1111" s="23">
        <v>13.253214290000001</v>
      </c>
      <c r="N1111" t="s">
        <v>359</v>
      </c>
      <c r="O1111" t="s">
        <v>360</v>
      </c>
      <c r="P1111" t="s">
        <v>366</v>
      </c>
      <c r="Q1111" t="s">
        <v>368</v>
      </c>
    </row>
    <row r="1112" spans="1:17">
      <c r="A1112" s="49" t="s">
        <v>18</v>
      </c>
      <c r="B1112" s="58" t="s">
        <v>139</v>
      </c>
      <c r="C1112" s="12">
        <v>27</v>
      </c>
      <c r="D1112" s="12">
        <v>32</v>
      </c>
      <c r="E1112" s="13">
        <f>C1112/32</f>
        <v>0.84375</v>
      </c>
      <c r="F1112" s="12">
        <v>11.5</v>
      </c>
      <c r="G1112" s="21">
        <v>0.5</v>
      </c>
      <c r="H1112" s="12" t="s">
        <v>511</v>
      </c>
      <c r="I1112" s="12" t="s">
        <v>531</v>
      </c>
      <c r="J1112" s="12" t="s">
        <v>373</v>
      </c>
      <c r="K1112" s="12" t="s">
        <v>376</v>
      </c>
      <c r="L1112" s="31">
        <v>69.5</v>
      </c>
      <c r="M1112" s="31">
        <v>13.253214290000001</v>
      </c>
      <c r="N1112" s="12" t="s">
        <v>359</v>
      </c>
      <c r="O1112" s="12" t="s">
        <v>360</v>
      </c>
      <c r="P1112" s="12" t="s">
        <v>366</v>
      </c>
      <c r="Q1112" s="12" t="s">
        <v>368</v>
      </c>
    </row>
    <row r="1113" spans="1:17">
      <c r="A1113" s="49" t="s">
        <v>18</v>
      </c>
      <c r="B1113" s="58" t="s">
        <v>140</v>
      </c>
      <c r="C1113" s="12">
        <v>11</v>
      </c>
      <c r="D1113" s="12">
        <v>32</v>
      </c>
      <c r="E1113" s="13">
        <f>C1113/32</f>
        <v>0.34375</v>
      </c>
      <c r="F1113" s="12">
        <v>8</v>
      </c>
      <c r="G1113" s="21">
        <v>1.3</v>
      </c>
      <c r="H1113" s="12" t="s">
        <v>511</v>
      </c>
      <c r="I1113" s="12" t="s">
        <v>531</v>
      </c>
      <c r="J1113" s="12" t="s">
        <v>373</v>
      </c>
      <c r="K1113" s="12" t="s">
        <v>376</v>
      </c>
      <c r="L1113" s="31">
        <v>69.5</v>
      </c>
      <c r="M1113" s="31">
        <v>13.253214290000001</v>
      </c>
      <c r="N1113" s="12" t="s">
        <v>359</v>
      </c>
      <c r="O1113" s="12" t="s">
        <v>360</v>
      </c>
      <c r="P1113" s="12" t="s">
        <v>366</v>
      </c>
      <c r="Q1113" s="12" t="s">
        <v>368</v>
      </c>
    </row>
    <row r="1114" spans="1:17">
      <c r="A1114" s="45" t="s">
        <v>18</v>
      </c>
      <c r="B1114" s="52" t="s">
        <v>141</v>
      </c>
      <c r="C1114"/>
      <c r="D1114"/>
      <c r="J1114" t="s">
        <v>373</v>
      </c>
      <c r="K1114" t="s">
        <v>376</v>
      </c>
      <c r="L1114" s="23">
        <v>69.5</v>
      </c>
      <c r="M1114" s="23">
        <v>13.253214290000001</v>
      </c>
      <c r="N1114" t="s">
        <v>359</v>
      </c>
      <c r="O1114" t="s">
        <v>360</v>
      </c>
      <c r="P1114" t="s">
        <v>366</v>
      </c>
      <c r="Q1114" t="s">
        <v>368</v>
      </c>
    </row>
    <row r="1115" spans="1:17">
      <c r="A1115" s="45" t="s">
        <v>18</v>
      </c>
      <c r="B1115" s="52" t="s">
        <v>113</v>
      </c>
      <c r="C1115">
        <v>14</v>
      </c>
      <c r="D1115">
        <v>2</v>
      </c>
      <c r="E1115" s="15">
        <f>C1115/2</f>
        <v>7</v>
      </c>
      <c r="F1115" t="s">
        <v>350</v>
      </c>
      <c r="G1115" s="24">
        <f>(2+10)/2</f>
        <v>6</v>
      </c>
      <c r="H1115" s="4" t="s">
        <v>519</v>
      </c>
      <c r="I1115" s="4" t="s">
        <v>520</v>
      </c>
      <c r="J1115" t="s">
        <v>373</v>
      </c>
      <c r="K1115" t="s">
        <v>376</v>
      </c>
      <c r="L1115" s="23">
        <v>69.5</v>
      </c>
      <c r="M1115" s="23">
        <v>13.253214290000001</v>
      </c>
      <c r="N1115" t="s">
        <v>359</v>
      </c>
      <c r="O1115" t="s">
        <v>360</v>
      </c>
      <c r="P1115" t="s">
        <v>366</v>
      </c>
      <c r="Q1115" t="s">
        <v>368</v>
      </c>
    </row>
    <row r="1116" spans="1:17">
      <c r="A1116" s="45" t="s">
        <v>18</v>
      </c>
      <c r="B1116" s="52" t="s">
        <v>113</v>
      </c>
      <c r="C1116"/>
      <c r="D1116"/>
      <c r="J1116" t="s">
        <v>373</v>
      </c>
      <c r="K1116" t="s">
        <v>376</v>
      </c>
      <c r="L1116" s="23">
        <v>69.5</v>
      </c>
      <c r="M1116" s="23">
        <v>13.253214290000001</v>
      </c>
      <c r="N1116" t="s">
        <v>359</v>
      </c>
      <c r="O1116" t="s">
        <v>360</v>
      </c>
      <c r="P1116" t="s">
        <v>366</v>
      </c>
      <c r="Q1116" t="s">
        <v>368</v>
      </c>
    </row>
    <row r="1117" spans="1:17">
      <c r="A1117" s="45" t="s">
        <v>18</v>
      </c>
      <c r="B1117" s="52" t="s">
        <v>142</v>
      </c>
      <c r="C1117"/>
      <c r="D1117"/>
      <c r="J1117" t="s">
        <v>373</v>
      </c>
      <c r="K1117" t="s">
        <v>376</v>
      </c>
      <c r="L1117" s="23">
        <v>69.5</v>
      </c>
      <c r="M1117" s="23">
        <v>13.253214290000001</v>
      </c>
      <c r="N1117" t="s">
        <v>359</v>
      </c>
      <c r="O1117" t="s">
        <v>360</v>
      </c>
      <c r="P1117" t="s">
        <v>366</v>
      </c>
      <c r="Q1117" t="s">
        <v>368</v>
      </c>
    </row>
    <row r="1118" spans="1:17">
      <c r="A1118" s="45" t="s">
        <v>18</v>
      </c>
      <c r="B1118" s="52" t="s">
        <v>115</v>
      </c>
      <c r="C1118"/>
      <c r="D1118"/>
      <c r="J1118" t="s">
        <v>373</v>
      </c>
      <c r="K1118" t="s">
        <v>376</v>
      </c>
      <c r="L1118" s="23">
        <v>69.5</v>
      </c>
      <c r="M1118" s="23">
        <v>13.253214290000001</v>
      </c>
      <c r="N1118" t="s">
        <v>359</v>
      </c>
      <c r="O1118" t="s">
        <v>360</v>
      </c>
      <c r="P1118" t="s">
        <v>366</v>
      </c>
      <c r="Q1118" t="s">
        <v>368</v>
      </c>
    </row>
    <row r="1119" spans="1:17">
      <c r="A1119" s="45" t="s">
        <v>18</v>
      </c>
      <c r="B1119" s="52" t="s">
        <v>327</v>
      </c>
      <c r="C1119"/>
      <c r="D1119"/>
      <c r="J1119" t="s">
        <v>373</v>
      </c>
      <c r="K1119" t="s">
        <v>376</v>
      </c>
      <c r="L1119" s="23">
        <v>69.5</v>
      </c>
      <c r="M1119" s="23">
        <v>13.253214290000001</v>
      </c>
      <c r="N1119" t="s">
        <v>359</v>
      </c>
      <c r="O1119" t="s">
        <v>360</v>
      </c>
      <c r="P1119" t="s">
        <v>366</v>
      </c>
      <c r="Q1119" t="s">
        <v>368</v>
      </c>
    </row>
    <row r="1120" spans="1:17">
      <c r="A1120" s="45" t="s">
        <v>18</v>
      </c>
      <c r="B1120" s="52" t="s">
        <v>328</v>
      </c>
      <c r="C1120"/>
      <c r="D1120"/>
      <c r="J1120" t="s">
        <v>373</v>
      </c>
      <c r="K1120" t="s">
        <v>376</v>
      </c>
      <c r="L1120" s="23">
        <v>69.5</v>
      </c>
      <c r="M1120" s="23">
        <v>13.253214290000001</v>
      </c>
      <c r="N1120" t="s">
        <v>359</v>
      </c>
      <c r="O1120" t="s">
        <v>360</v>
      </c>
      <c r="P1120" t="s">
        <v>366</v>
      </c>
      <c r="Q1120" t="s">
        <v>368</v>
      </c>
    </row>
    <row r="1121" spans="1:17">
      <c r="A1121" s="45" t="s">
        <v>18</v>
      </c>
      <c r="B1121" s="52" t="s">
        <v>281</v>
      </c>
      <c r="C1121"/>
      <c r="D1121"/>
      <c r="J1121" t="s">
        <v>373</v>
      </c>
      <c r="K1121" t="s">
        <v>376</v>
      </c>
      <c r="L1121" s="23">
        <v>69.5</v>
      </c>
      <c r="M1121" s="23">
        <v>13.253214290000001</v>
      </c>
      <c r="N1121" t="s">
        <v>359</v>
      </c>
      <c r="O1121" t="s">
        <v>360</v>
      </c>
      <c r="P1121" t="s">
        <v>366</v>
      </c>
      <c r="Q1121" t="s">
        <v>368</v>
      </c>
    </row>
    <row r="1122" spans="1:17">
      <c r="A1122" s="45" t="s">
        <v>18</v>
      </c>
      <c r="B1122" s="48" t="s">
        <v>176</v>
      </c>
      <c r="C1122"/>
      <c r="D1122"/>
      <c r="J1122" t="s">
        <v>373</v>
      </c>
      <c r="K1122" t="s">
        <v>376</v>
      </c>
      <c r="L1122" s="23">
        <v>69.5</v>
      </c>
      <c r="M1122" s="23">
        <v>13.253214290000001</v>
      </c>
      <c r="N1122" t="s">
        <v>359</v>
      </c>
      <c r="O1122" t="s">
        <v>360</v>
      </c>
      <c r="P1122" t="s">
        <v>366</v>
      </c>
      <c r="Q1122" t="s">
        <v>368</v>
      </c>
    </row>
    <row r="1123" spans="1:17">
      <c r="A1123" s="45" t="s">
        <v>18</v>
      </c>
      <c r="B1123" s="48" t="s">
        <v>293</v>
      </c>
      <c r="C1123"/>
      <c r="D1123"/>
      <c r="J1123" t="s">
        <v>373</v>
      </c>
      <c r="K1123" t="s">
        <v>376</v>
      </c>
      <c r="L1123" s="23">
        <v>69.5</v>
      </c>
      <c r="M1123" s="23">
        <v>13.253214290000001</v>
      </c>
      <c r="N1123" t="s">
        <v>359</v>
      </c>
      <c r="O1123" t="s">
        <v>360</v>
      </c>
      <c r="P1123" t="s">
        <v>366</v>
      </c>
      <c r="Q1123" t="s">
        <v>368</v>
      </c>
    </row>
    <row r="1124" spans="1:17">
      <c r="A1124" s="49" t="s">
        <v>18</v>
      </c>
      <c r="B1124" s="104" t="s">
        <v>210</v>
      </c>
      <c r="C1124" s="12">
        <v>1</v>
      </c>
      <c r="D1124" s="12">
        <v>254</v>
      </c>
      <c r="E1124" s="13">
        <f>C1124/D1124</f>
        <v>3.937007874015748E-3</v>
      </c>
      <c r="F1124" s="12" t="s">
        <v>350</v>
      </c>
      <c r="G1124" s="21" t="s">
        <v>350</v>
      </c>
      <c r="H1124" s="12" t="s">
        <v>730</v>
      </c>
      <c r="I1124" s="12" t="s">
        <v>731</v>
      </c>
      <c r="J1124" s="12" t="s">
        <v>373</v>
      </c>
      <c r="K1124" s="12" t="s">
        <v>376</v>
      </c>
      <c r="L1124" s="31">
        <v>69.5</v>
      </c>
      <c r="M1124" s="31">
        <v>13.253214290000001</v>
      </c>
      <c r="N1124" s="12" t="s">
        <v>359</v>
      </c>
      <c r="O1124" s="12" t="s">
        <v>360</v>
      </c>
      <c r="P1124" s="12" t="s">
        <v>366</v>
      </c>
      <c r="Q1124" s="12" t="s">
        <v>368</v>
      </c>
    </row>
    <row r="1125" spans="1:17">
      <c r="A1125" s="49" t="s">
        <v>18</v>
      </c>
      <c r="B1125" s="104" t="s">
        <v>210</v>
      </c>
      <c r="C1125" s="12">
        <v>2</v>
      </c>
      <c r="D1125" s="12">
        <v>32</v>
      </c>
      <c r="E1125" s="13">
        <f>C1125/32</f>
        <v>6.25E-2</v>
      </c>
      <c r="F1125" s="13">
        <v>1</v>
      </c>
      <c r="G1125" s="21">
        <v>1</v>
      </c>
      <c r="H1125" s="12" t="s">
        <v>511</v>
      </c>
      <c r="I1125" s="12" t="s">
        <v>531</v>
      </c>
      <c r="J1125" s="12" t="s">
        <v>373</v>
      </c>
      <c r="K1125" s="12" t="s">
        <v>376</v>
      </c>
      <c r="L1125" s="31">
        <v>69.5</v>
      </c>
      <c r="M1125" s="31">
        <v>13.253214290000001</v>
      </c>
      <c r="N1125" s="12" t="s">
        <v>359</v>
      </c>
      <c r="O1125" s="12" t="s">
        <v>360</v>
      </c>
      <c r="P1125" s="12" t="s">
        <v>366</v>
      </c>
      <c r="Q1125" s="12" t="s">
        <v>368</v>
      </c>
    </row>
    <row r="1126" spans="1:17">
      <c r="A1126" s="45" t="s">
        <v>18</v>
      </c>
      <c r="B1126" s="46" t="s">
        <v>144</v>
      </c>
      <c r="C1126" s="3">
        <v>2</v>
      </c>
      <c r="D1126" s="3">
        <v>10</v>
      </c>
      <c r="E1126" s="15">
        <f>C1126/D1126</f>
        <v>0.2</v>
      </c>
      <c r="F1126" t="s">
        <v>350</v>
      </c>
      <c r="G1126" s="18" t="s">
        <v>350</v>
      </c>
      <c r="H1126" s="6" t="s">
        <v>530</v>
      </c>
      <c r="I1126" t="s">
        <v>529</v>
      </c>
      <c r="J1126" t="s">
        <v>373</v>
      </c>
      <c r="K1126" t="s">
        <v>376</v>
      </c>
      <c r="L1126" s="23">
        <v>69.5</v>
      </c>
      <c r="M1126" s="23">
        <v>13.253214290000001</v>
      </c>
      <c r="N1126" t="s">
        <v>359</v>
      </c>
      <c r="O1126" t="s">
        <v>360</v>
      </c>
      <c r="P1126" t="s">
        <v>366</v>
      </c>
      <c r="Q1126" t="s">
        <v>368</v>
      </c>
    </row>
    <row r="1127" spans="1:17">
      <c r="A1127" s="45" t="s">
        <v>18</v>
      </c>
      <c r="B1127" s="48" t="s">
        <v>144</v>
      </c>
      <c r="C1127">
        <v>21</v>
      </c>
      <c r="D1127">
        <v>102</v>
      </c>
      <c r="E1127" s="15">
        <f>C1127/102</f>
        <v>0.20588235294117646</v>
      </c>
      <c r="F1127" s="15" t="s">
        <v>350</v>
      </c>
      <c r="G1127" s="21">
        <v>16.5</v>
      </c>
      <c r="H1127" t="s">
        <v>354</v>
      </c>
      <c r="I1127" t="s">
        <v>355</v>
      </c>
      <c r="J1127" t="s">
        <v>373</v>
      </c>
      <c r="K1127" t="s">
        <v>376</v>
      </c>
      <c r="L1127" s="23">
        <v>69.5</v>
      </c>
      <c r="M1127" s="23">
        <v>13.253214290000001</v>
      </c>
      <c r="N1127" t="s">
        <v>359</v>
      </c>
      <c r="O1127" t="s">
        <v>360</v>
      </c>
      <c r="P1127" t="s">
        <v>366</v>
      </c>
      <c r="Q1127" t="s">
        <v>368</v>
      </c>
    </row>
    <row r="1128" spans="1:17">
      <c r="A1128" s="45" t="s">
        <v>18</v>
      </c>
      <c r="B1128" s="48" t="s">
        <v>144</v>
      </c>
      <c r="C1128" s="3">
        <v>1</v>
      </c>
      <c r="D1128" s="3">
        <v>5</v>
      </c>
      <c r="E1128" s="15">
        <f>C1128/5</f>
        <v>0.2</v>
      </c>
      <c r="F1128" t="s">
        <v>350</v>
      </c>
      <c r="G1128" s="18" t="s">
        <v>522</v>
      </c>
      <c r="H1128" s="4" t="s">
        <v>519</v>
      </c>
      <c r="I1128" s="4" t="s">
        <v>520</v>
      </c>
      <c r="J1128" t="s">
        <v>373</v>
      </c>
      <c r="K1128" t="s">
        <v>376</v>
      </c>
      <c r="L1128" s="23">
        <v>69.5</v>
      </c>
      <c r="M1128" s="23">
        <v>13.253214290000001</v>
      </c>
      <c r="N1128" t="s">
        <v>359</v>
      </c>
      <c r="O1128" t="s">
        <v>360</v>
      </c>
      <c r="P1128" t="s">
        <v>366</v>
      </c>
      <c r="Q1128" t="s">
        <v>368</v>
      </c>
    </row>
    <row r="1129" spans="1:17">
      <c r="A1129" s="45" t="s">
        <v>18</v>
      </c>
      <c r="B1129" s="48" t="s">
        <v>144</v>
      </c>
      <c r="C1129" s="3">
        <v>1</v>
      </c>
      <c r="D1129" s="12">
        <v>10</v>
      </c>
      <c r="E1129" s="15">
        <f>C1129/10</f>
        <v>0.1</v>
      </c>
      <c r="F1129">
        <v>5</v>
      </c>
      <c r="G1129" s="18">
        <v>5</v>
      </c>
      <c r="H1129" s="4" t="s">
        <v>544</v>
      </c>
      <c r="I1129" s="4" t="s">
        <v>543</v>
      </c>
      <c r="J1129" t="s">
        <v>373</v>
      </c>
      <c r="K1129" t="s">
        <v>376</v>
      </c>
      <c r="L1129" s="23">
        <v>69.5</v>
      </c>
      <c r="M1129" s="23">
        <v>13.253214290000001</v>
      </c>
      <c r="N1129" t="s">
        <v>359</v>
      </c>
      <c r="O1129" t="s">
        <v>360</v>
      </c>
      <c r="P1129" t="s">
        <v>366</v>
      </c>
      <c r="Q1129" t="s">
        <v>368</v>
      </c>
    </row>
    <row r="1130" spans="1:17">
      <c r="A1130" s="45" t="s">
        <v>18</v>
      </c>
      <c r="B1130" s="48" t="s">
        <v>310</v>
      </c>
      <c r="C1130"/>
      <c r="D1130"/>
      <c r="J1130" t="s">
        <v>373</v>
      </c>
      <c r="K1130" t="s">
        <v>376</v>
      </c>
      <c r="L1130" s="23">
        <v>69.5</v>
      </c>
      <c r="M1130" s="23">
        <v>13.253214290000001</v>
      </c>
      <c r="N1130" t="s">
        <v>359</v>
      </c>
      <c r="O1130" t="s">
        <v>360</v>
      </c>
      <c r="P1130" t="s">
        <v>366</v>
      </c>
      <c r="Q1130" t="s">
        <v>368</v>
      </c>
    </row>
    <row r="1131" spans="1:17">
      <c r="A1131" s="45" t="s">
        <v>18</v>
      </c>
      <c r="B1131" s="48" t="s">
        <v>507</v>
      </c>
      <c r="C1131" s="3">
        <v>1</v>
      </c>
      <c r="D1131" s="4" t="s">
        <v>350</v>
      </c>
      <c r="E1131" s="13" t="s">
        <v>350</v>
      </c>
      <c r="F1131">
        <v>1</v>
      </c>
      <c r="G1131" s="18">
        <f>F1131/C1131</f>
        <v>1</v>
      </c>
      <c r="H1131" s="4" t="s">
        <v>505</v>
      </c>
      <c r="I1131" s="4" t="s">
        <v>506</v>
      </c>
      <c r="J1131" t="s">
        <v>373</v>
      </c>
      <c r="K1131" t="s">
        <v>376</v>
      </c>
      <c r="L1131" s="23">
        <v>69.5</v>
      </c>
      <c r="M1131" s="23">
        <v>13.253214290000001</v>
      </c>
      <c r="N1131" t="s">
        <v>359</v>
      </c>
      <c r="O1131" t="s">
        <v>360</v>
      </c>
      <c r="P1131" t="s">
        <v>366</v>
      </c>
      <c r="Q1131" t="s">
        <v>368</v>
      </c>
    </row>
    <row r="1132" spans="1:17">
      <c r="A1132" s="45" t="s">
        <v>18</v>
      </c>
      <c r="B1132" s="48" t="s">
        <v>329</v>
      </c>
      <c r="C1132"/>
      <c r="D1132"/>
      <c r="J1132" t="s">
        <v>373</v>
      </c>
      <c r="K1132" t="s">
        <v>376</v>
      </c>
      <c r="L1132" s="23">
        <v>69.5</v>
      </c>
      <c r="M1132" s="23">
        <v>13.253214290000001</v>
      </c>
      <c r="N1132" t="s">
        <v>359</v>
      </c>
      <c r="O1132" t="s">
        <v>360</v>
      </c>
      <c r="P1132" t="s">
        <v>366</v>
      </c>
      <c r="Q1132" t="s">
        <v>368</v>
      </c>
    </row>
    <row r="1133" spans="1:17">
      <c r="A1133" s="49" t="s">
        <v>18</v>
      </c>
      <c r="B1133" s="104" t="s">
        <v>330</v>
      </c>
      <c r="C1133" s="12">
        <v>2</v>
      </c>
      <c r="D1133" s="12">
        <v>32</v>
      </c>
      <c r="E1133" s="13">
        <f>C1133/32</f>
        <v>6.25E-2</v>
      </c>
      <c r="F1133" s="12">
        <v>20</v>
      </c>
      <c r="G1133" s="21">
        <v>10</v>
      </c>
      <c r="H1133" s="12" t="s">
        <v>511</v>
      </c>
      <c r="I1133" s="12" t="s">
        <v>531</v>
      </c>
      <c r="J1133" s="12" t="s">
        <v>373</v>
      </c>
      <c r="K1133" s="12" t="s">
        <v>376</v>
      </c>
      <c r="L1133" s="31">
        <v>69.5</v>
      </c>
      <c r="M1133" s="31">
        <v>13.253214290000001</v>
      </c>
      <c r="N1133" s="12" t="s">
        <v>359</v>
      </c>
      <c r="O1133" s="12" t="s">
        <v>360</v>
      </c>
      <c r="P1133" s="12" t="s">
        <v>366</v>
      </c>
      <c r="Q1133" s="12" t="s">
        <v>368</v>
      </c>
    </row>
    <row r="1134" spans="1:17">
      <c r="A1134" s="45" t="s">
        <v>18</v>
      </c>
      <c r="B1134" s="48" t="s">
        <v>146</v>
      </c>
      <c r="C1134">
        <v>1</v>
      </c>
      <c r="D1134" t="s">
        <v>350</v>
      </c>
      <c r="E1134" s="15" t="s">
        <v>350</v>
      </c>
      <c r="F1134" t="s">
        <v>350</v>
      </c>
      <c r="G1134" s="18" t="s">
        <v>522</v>
      </c>
      <c r="H1134" s="4" t="s">
        <v>519</v>
      </c>
      <c r="I1134" s="4" t="s">
        <v>520</v>
      </c>
      <c r="J1134" t="s">
        <v>373</v>
      </c>
      <c r="K1134" t="s">
        <v>376</v>
      </c>
      <c r="L1134" s="23">
        <v>69.5</v>
      </c>
      <c r="M1134" s="23">
        <v>13.253214290000001</v>
      </c>
      <c r="N1134" t="s">
        <v>359</v>
      </c>
      <c r="O1134" t="s">
        <v>360</v>
      </c>
      <c r="P1134" t="s">
        <v>366</v>
      </c>
      <c r="Q1134" t="s">
        <v>368</v>
      </c>
    </row>
    <row r="1135" spans="1:17">
      <c r="A1135" s="45" t="s">
        <v>18</v>
      </c>
      <c r="B1135" s="48" t="s">
        <v>7</v>
      </c>
      <c r="C1135">
        <v>3</v>
      </c>
      <c r="D1135" s="12">
        <v>24</v>
      </c>
      <c r="E1135" s="15">
        <f>C1135/24</f>
        <v>0.125</v>
      </c>
      <c r="F1135">
        <v>11</v>
      </c>
      <c r="G1135" s="18">
        <f>F1135/C1135</f>
        <v>3.6666666666666665</v>
      </c>
      <c r="H1135" s="7" t="s">
        <v>509</v>
      </c>
      <c r="I1135" s="4" t="s">
        <v>510</v>
      </c>
      <c r="J1135" t="s">
        <v>373</v>
      </c>
      <c r="K1135" t="s">
        <v>376</v>
      </c>
      <c r="L1135" s="23">
        <v>69.5</v>
      </c>
      <c r="M1135" s="23">
        <v>13.253214290000001</v>
      </c>
      <c r="N1135" t="s">
        <v>359</v>
      </c>
      <c r="O1135" t="s">
        <v>360</v>
      </c>
      <c r="P1135" t="s">
        <v>366</v>
      </c>
      <c r="Q1135" t="s">
        <v>368</v>
      </c>
    </row>
    <row r="1136" spans="1:17">
      <c r="A1136" s="45" t="s">
        <v>18</v>
      </c>
      <c r="B1136" s="48" t="s">
        <v>286</v>
      </c>
      <c r="C1136"/>
      <c r="D1136"/>
      <c r="J1136" t="s">
        <v>373</v>
      </c>
      <c r="K1136" t="s">
        <v>376</v>
      </c>
      <c r="L1136" s="23">
        <v>69.5</v>
      </c>
      <c r="M1136" s="23">
        <v>13.253214290000001</v>
      </c>
      <c r="N1136" t="s">
        <v>359</v>
      </c>
      <c r="O1136" t="s">
        <v>360</v>
      </c>
      <c r="P1136" t="s">
        <v>366</v>
      </c>
      <c r="Q1136" t="s">
        <v>368</v>
      </c>
    </row>
    <row r="1137" spans="1:17">
      <c r="A1137" s="45" t="s">
        <v>18</v>
      </c>
      <c r="B1137" s="48" t="s">
        <v>118</v>
      </c>
      <c r="C1137">
        <v>6</v>
      </c>
      <c r="D1137">
        <v>13</v>
      </c>
      <c r="E1137" s="15">
        <f>C1137/13</f>
        <v>0.46153846153846156</v>
      </c>
      <c r="F1137">
        <v>145</v>
      </c>
      <c r="G1137" s="18">
        <f>F1137/C1137</f>
        <v>24.166666666666668</v>
      </c>
      <c r="H1137" t="s">
        <v>512</v>
      </c>
      <c r="I1137" t="s">
        <v>337</v>
      </c>
      <c r="J1137" t="s">
        <v>373</v>
      </c>
      <c r="K1137" t="s">
        <v>376</v>
      </c>
      <c r="L1137" s="23">
        <v>69.5</v>
      </c>
      <c r="M1137" s="23">
        <v>13.253214290000001</v>
      </c>
      <c r="N1137" t="s">
        <v>359</v>
      </c>
      <c r="O1137" t="s">
        <v>360</v>
      </c>
      <c r="P1137" t="s">
        <v>366</v>
      </c>
      <c r="Q1137" t="s">
        <v>368</v>
      </c>
    </row>
    <row r="1138" spans="1:17">
      <c r="A1138" s="45" t="s">
        <v>18</v>
      </c>
      <c r="B1138" s="48" t="s">
        <v>287</v>
      </c>
      <c r="C1138">
        <v>6</v>
      </c>
      <c r="D1138" s="3">
        <v>91.4</v>
      </c>
      <c r="E1138" s="15">
        <f>C1138/D1138</f>
        <v>6.5645514223194742E-2</v>
      </c>
      <c r="F1138">
        <v>11</v>
      </c>
      <c r="G1138" s="18">
        <f>F1138/C1138</f>
        <v>1.8333333333333333</v>
      </c>
      <c r="H1138" t="s">
        <v>343</v>
      </c>
      <c r="I1138" t="s">
        <v>344</v>
      </c>
      <c r="J1138" t="s">
        <v>373</v>
      </c>
      <c r="K1138" t="s">
        <v>376</v>
      </c>
      <c r="L1138" s="23">
        <v>69.5</v>
      </c>
      <c r="M1138" s="23">
        <v>13.253214290000001</v>
      </c>
      <c r="N1138" t="s">
        <v>359</v>
      </c>
      <c r="O1138" t="s">
        <v>360</v>
      </c>
      <c r="P1138" t="s">
        <v>366</v>
      </c>
      <c r="Q1138" t="s">
        <v>368</v>
      </c>
    </row>
    <row r="1139" spans="1:17">
      <c r="A1139" s="45" t="s">
        <v>18</v>
      </c>
      <c r="B1139" s="48" t="s">
        <v>51</v>
      </c>
      <c r="C1139">
        <v>2</v>
      </c>
      <c r="D1139">
        <v>77.3</v>
      </c>
      <c r="E1139" s="15">
        <v>2.5899999999999999E-2</v>
      </c>
      <c r="F1139">
        <v>2</v>
      </c>
      <c r="G1139" s="18">
        <f>F1139/C1139</f>
        <v>1</v>
      </c>
      <c r="H1139" t="s">
        <v>49</v>
      </c>
      <c r="I1139" t="s">
        <v>50</v>
      </c>
      <c r="J1139" t="s">
        <v>373</v>
      </c>
      <c r="K1139" t="s">
        <v>376</v>
      </c>
      <c r="L1139" s="23">
        <v>69.5</v>
      </c>
      <c r="M1139" s="23">
        <v>13.253214290000001</v>
      </c>
      <c r="N1139" t="s">
        <v>359</v>
      </c>
      <c r="O1139" t="s">
        <v>360</v>
      </c>
      <c r="P1139" t="s">
        <v>366</v>
      </c>
      <c r="Q1139" t="s">
        <v>368</v>
      </c>
    </row>
    <row r="1140" spans="1:17">
      <c r="A1140" s="49" t="s">
        <v>18</v>
      </c>
      <c r="B1140" s="104" t="s">
        <v>248</v>
      </c>
      <c r="C1140" s="12">
        <v>9</v>
      </c>
      <c r="D1140" s="12">
        <v>32</v>
      </c>
      <c r="E1140" s="13">
        <f>C1140/32</f>
        <v>0.28125</v>
      </c>
      <c r="F1140" s="12">
        <v>7</v>
      </c>
      <c r="G1140" s="21">
        <v>1.2</v>
      </c>
      <c r="H1140" s="12" t="s">
        <v>511</v>
      </c>
      <c r="I1140" s="12" t="s">
        <v>531</v>
      </c>
      <c r="J1140" s="12" t="s">
        <v>373</v>
      </c>
      <c r="K1140" s="12" t="s">
        <v>376</v>
      </c>
      <c r="L1140" s="31">
        <v>69.5</v>
      </c>
      <c r="M1140" s="31">
        <v>13.253214290000001</v>
      </c>
      <c r="N1140" s="12" t="s">
        <v>359</v>
      </c>
      <c r="O1140" s="12" t="s">
        <v>360</v>
      </c>
      <c r="P1140" s="12" t="s">
        <v>366</v>
      </c>
      <c r="Q1140" s="12" t="s">
        <v>368</v>
      </c>
    </row>
    <row r="1141" spans="1:17">
      <c r="A1141" s="45" t="s">
        <v>18</v>
      </c>
      <c r="B1141" s="48" t="s">
        <v>289</v>
      </c>
      <c r="C1141"/>
      <c r="D1141"/>
      <c r="J1141" t="s">
        <v>373</v>
      </c>
      <c r="K1141" t="s">
        <v>376</v>
      </c>
      <c r="L1141" s="23">
        <v>69.5</v>
      </c>
      <c r="M1141" s="23">
        <v>13.253214290000001</v>
      </c>
      <c r="N1141" t="s">
        <v>359</v>
      </c>
      <c r="O1141" t="s">
        <v>360</v>
      </c>
      <c r="P1141" t="s">
        <v>366</v>
      </c>
      <c r="Q1141" t="s">
        <v>368</v>
      </c>
    </row>
  </sheetData>
  <autoFilter ref="A1:Q1121">
    <sortState ref="A2:Q1141">
      <sortCondition ref="A1:A114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7"/>
  <sheetViews>
    <sheetView tabSelected="1" topLeftCell="E1" zoomScale="125" zoomScaleNormal="125" zoomScalePageLayoutView="125" workbookViewId="0">
      <pane ySplit="1" topLeftCell="A4" activePane="bottomLeft" state="frozen"/>
      <selection pane="bottomLeft" activeCell="K16" sqref="K16"/>
    </sheetView>
  </sheetViews>
  <sheetFormatPr baseColWidth="10" defaultRowHeight="15" x14ac:dyDescent="0"/>
  <cols>
    <col min="1" max="1" width="29.5" customWidth="1"/>
    <col min="2" max="2" width="16.83203125" customWidth="1"/>
    <col min="3" max="3" width="10.83203125" customWidth="1"/>
    <col min="4" max="4" width="11.5" customWidth="1"/>
    <col min="5" max="5" width="10.83203125" customWidth="1"/>
    <col min="6" max="6" width="13" style="76" customWidth="1"/>
    <col min="7" max="7" width="12.6640625" style="76" customWidth="1"/>
    <col min="8" max="8" width="12" style="76" bestFit="1" customWidth="1"/>
    <col min="9" max="9" width="11.5" style="76" bestFit="1" customWidth="1"/>
    <col min="10" max="10" width="8.6640625" style="25" bestFit="1" customWidth="1"/>
    <col min="11" max="11" width="7.6640625" style="25" bestFit="1" customWidth="1"/>
    <col min="12" max="12" width="7.5" style="25" bestFit="1" customWidth="1"/>
    <col min="13" max="13" width="8" style="25" bestFit="1" customWidth="1"/>
    <col min="14" max="14" width="7.83203125" style="25" bestFit="1" customWidth="1"/>
    <col min="15" max="15" width="7.83203125" style="76" bestFit="1" customWidth="1"/>
    <col min="16" max="16" width="8.5" style="76" bestFit="1" customWidth="1"/>
    <col min="17" max="17" width="8.1640625" style="76" bestFit="1" customWidth="1"/>
    <col min="18" max="18" width="14.5" customWidth="1"/>
    <col min="19" max="27" width="10.83203125" style="92"/>
  </cols>
  <sheetData>
    <row r="1" spans="1:28" s="33" customFormat="1">
      <c r="A1" s="100" t="s">
        <v>494</v>
      </c>
      <c r="B1" s="100" t="s">
        <v>495</v>
      </c>
      <c r="C1" s="100" t="s">
        <v>601</v>
      </c>
      <c r="D1" s="100" t="s">
        <v>496</v>
      </c>
      <c r="E1" s="83" t="s">
        <v>548</v>
      </c>
      <c r="F1" s="80" t="s">
        <v>667</v>
      </c>
      <c r="G1" s="80" t="s">
        <v>668</v>
      </c>
      <c r="H1" s="80" t="s">
        <v>669</v>
      </c>
      <c r="I1" s="80" t="s">
        <v>670</v>
      </c>
      <c r="J1" s="97" t="s">
        <v>671</v>
      </c>
      <c r="K1" s="97" t="s">
        <v>672</v>
      </c>
      <c r="L1" s="97" t="s">
        <v>673</v>
      </c>
      <c r="M1" s="97" t="s">
        <v>674</v>
      </c>
      <c r="N1" s="97" t="s">
        <v>675</v>
      </c>
      <c r="O1" s="80" t="s">
        <v>586</v>
      </c>
      <c r="P1" s="80" t="s">
        <v>590</v>
      </c>
      <c r="Q1" s="80" t="s">
        <v>591</v>
      </c>
      <c r="R1" s="81" t="s">
        <v>550</v>
      </c>
      <c r="S1" s="93" t="s">
        <v>621</v>
      </c>
      <c r="T1" s="94" t="s">
        <v>622</v>
      </c>
      <c r="U1" s="94" t="s">
        <v>623</v>
      </c>
      <c r="V1" s="94" t="s">
        <v>624</v>
      </c>
      <c r="W1" s="94" t="s">
        <v>625</v>
      </c>
      <c r="X1" s="94" t="s">
        <v>626</v>
      </c>
      <c r="Y1" s="94" t="s">
        <v>627</v>
      </c>
      <c r="Z1" s="94" t="s">
        <v>628</v>
      </c>
      <c r="AA1" s="94" t="s">
        <v>629</v>
      </c>
      <c r="AB1" s="95" t="s">
        <v>550</v>
      </c>
    </row>
    <row r="2" spans="1:28" s="28" customFormat="1">
      <c r="A2" s="61" t="s">
        <v>235</v>
      </c>
      <c r="B2" s="28" t="s">
        <v>375</v>
      </c>
      <c r="C2" s="28" t="s">
        <v>350</v>
      </c>
      <c r="D2" s="28" t="s">
        <v>374</v>
      </c>
      <c r="E2" s="28" t="s">
        <v>547</v>
      </c>
      <c r="F2" s="75">
        <v>6.05</v>
      </c>
      <c r="G2" s="75">
        <v>6.27</v>
      </c>
      <c r="H2" s="75" t="s">
        <v>350</v>
      </c>
      <c r="I2" s="75" t="s">
        <v>350</v>
      </c>
      <c r="J2" s="98">
        <v>0.15</v>
      </c>
      <c r="K2" s="98" t="s">
        <v>350</v>
      </c>
      <c r="L2" s="98">
        <v>8.5000000000000006E-2</v>
      </c>
      <c r="M2" s="98" t="s">
        <v>350</v>
      </c>
      <c r="N2" s="98" t="s">
        <v>350</v>
      </c>
      <c r="O2" s="75">
        <v>12.7</v>
      </c>
      <c r="P2" s="75" t="s">
        <v>350</v>
      </c>
      <c r="Q2" s="75" t="s">
        <v>350</v>
      </c>
      <c r="R2" s="73" t="s">
        <v>774</v>
      </c>
      <c r="S2" s="90">
        <v>0.82</v>
      </c>
      <c r="T2" s="90">
        <v>0.04</v>
      </c>
      <c r="U2" s="90">
        <v>7.9000000000000001E-2</v>
      </c>
      <c r="V2" s="90" t="s">
        <v>350</v>
      </c>
      <c r="W2" s="90" t="s">
        <v>350</v>
      </c>
      <c r="X2" s="90">
        <v>0.48299999999999998</v>
      </c>
      <c r="Y2" s="90" t="s">
        <v>350</v>
      </c>
      <c r="Z2" s="90" t="s">
        <v>350</v>
      </c>
      <c r="AA2" s="90" t="s">
        <v>350</v>
      </c>
      <c r="AB2" s="73" t="s">
        <v>649</v>
      </c>
    </row>
    <row r="3" spans="1:28" s="28" customFormat="1">
      <c r="A3" s="61" t="s">
        <v>186</v>
      </c>
      <c r="B3" s="28" t="s">
        <v>378</v>
      </c>
      <c r="C3" s="28" t="s">
        <v>350</v>
      </c>
      <c r="D3" s="28" t="s">
        <v>377</v>
      </c>
      <c r="E3" s="28" t="s">
        <v>547</v>
      </c>
      <c r="F3" s="75">
        <v>8</v>
      </c>
      <c r="G3" s="75">
        <v>9</v>
      </c>
      <c r="H3" s="75">
        <v>7</v>
      </c>
      <c r="I3" s="75">
        <v>8</v>
      </c>
      <c r="J3" s="98" t="s">
        <v>350</v>
      </c>
      <c r="K3" s="98" t="s">
        <v>350</v>
      </c>
      <c r="L3" s="98" t="s">
        <v>350</v>
      </c>
      <c r="M3" s="98" t="s">
        <v>350</v>
      </c>
      <c r="N3" s="98" t="s">
        <v>350</v>
      </c>
      <c r="O3" s="75" t="s">
        <v>350</v>
      </c>
      <c r="P3" s="75" t="s">
        <v>350</v>
      </c>
      <c r="Q3" s="75" t="s">
        <v>350</v>
      </c>
      <c r="R3" s="73" t="s">
        <v>473</v>
      </c>
      <c r="S3" s="90" t="s">
        <v>350</v>
      </c>
      <c r="T3" s="90" t="s">
        <v>350</v>
      </c>
      <c r="U3" s="90" t="s">
        <v>350</v>
      </c>
      <c r="V3" s="90" t="s">
        <v>350</v>
      </c>
      <c r="W3" s="90" t="s">
        <v>350</v>
      </c>
      <c r="X3" s="90" t="s">
        <v>350</v>
      </c>
      <c r="Y3" s="90" t="s">
        <v>350</v>
      </c>
      <c r="Z3" s="90" t="s">
        <v>350</v>
      </c>
      <c r="AA3" s="90" t="s">
        <v>350</v>
      </c>
      <c r="AB3" s="90" t="s">
        <v>350</v>
      </c>
    </row>
    <row r="4" spans="1:28" s="28" customFormat="1">
      <c r="A4" s="50" t="s">
        <v>760</v>
      </c>
      <c r="B4" s="28" t="s">
        <v>378</v>
      </c>
      <c r="C4" s="28" t="s">
        <v>350</v>
      </c>
      <c r="D4" s="28" t="s">
        <v>767</v>
      </c>
      <c r="E4" s="28" t="s">
        <v>547</v>
      </c>
      <c r="F4" s="77">
        <v>5.1875</v>
      </c>
      <c r="G4" s="77">
        <v>9.76</v>
      </c>
      <c r="H4" s="77">
        <v>3.5150000000000001</v>
      </c>
      <c r="I4" s="77">
        <v>6.1050000000000004</v>
      </c>
      <c r="J4" s="99">
        <v>0.16700000000000004</v>
      </c>
      <c r="K4" s="99" t="s">
        <v>350</v>
      </c>
      <c r="L4" s="99">
        <v>4.2200000000000001E-2</v>
      </c>
      <c r="M4" s="99">
        <v>9.180000000000002E-2</v>
      </c>
      <c r="N4" s="99">
        <v>4.2200000000000001E-2</v>
      </c>
      <c r="O4" s="77">
        <v>1</v>
      </c>
      <c r="P4" s="77" t="s">
        <v>350</v>
      </c>
      <c r="Q4" s="77">
        <v>2.1753554502369674</v>
      </c>
      <c r="R4" s="28" t="s">
        <v>766</v>
      </c>
      <c r="S4" s="90" t="s">
        <v>350</v>
      </c>
      <c r="T4" s="90">
        <v>8.7008017492702774E-2</v>
      </c>
      <c r="U4" s="90">
        <v>7.5690999999999994E-2</v>
      </c>
      <c r="V4" s="90">
        <v>0.10180344715883068</v>
      </c>
      <c r="W4" s="90">
        <v>0.21479582528139882</v>
      </c>
      <c r="X4" s="90" t="s">
        <v>350</v>
      </c>
      <c r="Y4" s="90" t="s">
        <v>350</v>
      </c>
      <c r="Z4" s="90" t="s">
        <v>350</v>
      </c>
      <c r="AA4" s="90" t="s">
        <v>350</v>
      </c>
      <c r="AB4" s="90" t="s">
        <v>659</v>
      </c>
    </row>
    <row r="5" spans="1:28" s="28" customFormat="1">
      <c r="A5" s="50" t="s">
        <v>95</v>
      </c>
      <c r="B5" s="28" t="s">
        <v>382</v>
      </c>
      <c r="C5" s="28" t="s">
        <v>350</v>
      </c>
      <c r="D5" s="28" t="s">
        <v>377</v>
      </c>
      <c r="E5" s="28" t="s">
        <v>547</v>
      </c>
      <c r="F5" s="75">
        <v>5.0250000000000004</v>
      </c>
      <c r="G5" s="75">
        <v>6.36</v>
      </c>
      <c r="H5" s="75">
        <v>4.05</v>
      </c>
      <c r="I5" s="75">
        <v>8</v>
      </c>
      <c r="J5" s="98">
        <v>0.08</v>
      </c>
      <c r="K5" s="98">
        <v>0.03</v>
      </c>
      <c r="L5" s="98" t="s">
        <v>350</v>
      </c>
      <c r="M5" s="98" t="s">
        <v>350</v>
      </c>
      <c r="N5" s="98" t="s">
        <v>350</v>
      </c>
      <c r="O5" s="75">
        <v>1.65</v>
      </c>
      <c r="P5" s="75" t="s">
        <v>350</v>
      </c>
      <c r="Q5" s="75" t="s">
        <v>350</v>
      </c>
      <c r="R5" s="73" t="s">
        <v>602</v>
      </c>
      <c r="S5" s="90">
        <v>0.40700000000000003</v>
      </c>
      <c r="T5" s="90">
        <v>0.68400000000000005</v>
      </c>
      <c r="U5" s="90">
        <v>7.5999999999999998E-2</v>
      </c>
      <c r="V5" s="90" t="s">
        <v>350</v>
      </c>
      <c r="W5" s="90" t="s">
        <v>350</v>
      </c>
      <c r="X5" s="90" t="s">
        <v>350</v>
      </c>
      <c r="Y5" s="90">
        <v>0.217</v>
      </c>
      <c r="Z5" s="90">
        <v>2.4E-2</v>
      </c>
      <c r="AA5" s="90" t="s">
        <v>350</v>
      </c>
      <c r="AB5" s="28" t="s">
        <v>642</v>
      </c>
    </row>
    <row r="6" spans="1:28" s="28" customFormat="1">
      <c r="A6" s="50" t="s">
        <v>249</v>
      </c>
      <c r="B6" s="28" t="s">
        <v>382</v>
      </c>
      <c r="C6" s="28" t="s">
        <v>350</v>
      </c>
      <c r="D6" s="28" t="s">
        <v>377</v>
      </c>
      <c r="E6" s="28" t="s">
        <v>547</v>
      </c>
      <c r="F6" s="75">
        <v>5</v>
      </c>
      <c r="G6" s="75">
        <v>10</v>
      </c>
      <c r="H6" s="75">
        <v>4</v>
      </c>
      <c r="I6" s="75">
        <v>6</v>
      </c>
      <c r="J6" s="98" t="s">
        <v>350</v>
      </c>
      <c r="K6" s="98" t="s">
        <v>350</v>
      </c>
      <c r="L6" s="98" t="s">
        <v>350</v>
      </c>
      <c r="M6" s="98" t="s">
        <v>350</v>
      </c>
      <c r="N6" s="98" t="s">
        <v>350</v>
      </c>
      <c r="O6" s="75" t="s">
        <v>350</v>
      </c>
      <c r="P6" s="75" t="s">
        <v>350</v>
      </c>
      <c r="Q6" s="75" t="s">
        <v>350</v>
      </c>
      <c r="R6" s="73" t="s">
        <v>473</v>
      </c>
      <c r="S6" s="90" t="s">
        <v>350</v>
      </c>
      <c r="T6" s="90" t="s">
        <v>350</v>
      </c>
      <c r="U6" s="90" t="s">
        <v>350</v>
      </c>
      <c r="V6" s="90" t="s">
        <v>350</v>
      </c>
      <c r="W6" s="90" t="s">
        <v>350</v>
      </c>
      <c r="X6" s="90" t="s">
        <v>350</v>
      </c>
      <c r="Y6" s="90" t="s">
        <v>350</v>
      </c>
      <c r="Z6" s="90" t="s">
        <v>350</v>
      </c>
      <c r="AA6" s="90" t="s">
        <v>350</v>
      </c>
      <c r="AB6" s="90" t="s">
        <v>350</v>
      </c>
    </row>
    <row r="7" spans="1:28" s="28" customFormat="1">
      <c r="A7" s="62" t="s">
        <v>96</v>
      </c>
      <c r="B7" s="28" t="s">
        <v>382</v>
      </c>
      <c r="C7" s="28" t="s">
        <v>350</v>
      </c>
      <c r="D7" s="28" t="s">
        <v>377</v>
      </c>
      <c r="E7" s="28" t="s">
        <v>547</v>
      </c>
      <c r="F7" s="76">
        <v>6.257142857142858</v>
      </c>
      <c r="G7" s="76">
        <v>7.0042857142857144</v>
      </c>
      <c r="H7" s="76">
        <v>4.4119999999999999</v>
      </c>
      <c r="I7" s="76">
        <v>5.2700000000000005</v>
      </c>
      <c r="J7" s="25">
        <v>0.25</v>
      </c>
      <c r="K7" s="25" t="s">
        <v>350</v>
      </c>
      <c r="L7" s="25">
        <v>6.9550000000000001E-2</v>
      </c>
      <c r="M7" s="25" t="s">
        <v>350</v>
      </c>
      <c r="N7" s="25">
        <v>2</v>
      </c>
      <c r="O7" s="76">
        <v>1.6666666666666667</v>
      </c>
      <c r="P7" s="76" t="s">
        <v>350</v>
      </c>
      <c r="Q7" s="76" t="s">
        <v>350</v>
      </c>
      <c r="R7" s="18" t="s">
        <v>592</v>
      </c>
      <c r="S7" s="90">
        <v>0.433</v>
      </c>
      <c r="T7" s="90">
        <v>0.67072503840246056</v>
      </c>
      <c r="U7" s="90">
        <v>7.7989499999999989E-2</v>
      </c>
      <c r="V7" s="90">
        <v>1.4905612061493325E-2</v>
      </c>
      <c r="W7" s="90">
        <v>6.5201378207114441E-2</v>
      </c>
      <c r="X7" s="90" t="s">
        <v>350</v>
      </c>
      <c r="Y7" s="90">
        <v>0.217</v>
      </c>
      <c r="Z7" s="90">
        <v>2.4E-2</v>
      </c>
      <c r="AA7" s="90" t="s">
        <v>350</v>
      </c>
      <c r="AB7" s="28" t="s">
        <v>645</v>
      </c>
    </row>
    <row r="8" spans="1:28" s="28" customFormat="1">
      <c r="A8" s="50" t="s">
        <v>211</v>
      </c>
      <c r="B8" s="28" t="s">
        <v>389</v>
      </c>
      <c r="C8" s="28" t="s">
        <v>350</v>
      </c>
      <c r="D8" s="28" t="s">
        <v>377</v>
      </c>
      <c r="E8" s="28" t="s">
        <v>547</v>
      </c>
      <c r="F8" s="77">
        <v>10.343999999999999</v>
      </c>
      <c r="G8" s="77">
        <v>16.733999999999998</v>
      </c>
      <c r="H8" s="77">
        <v>3.4866666666666668</v>
      </c>
      <c r="I8" s="77">
        <v>4.1099999999999994</v>
      </c>
      <c r="J8" s="99">
        <v>0.93</v>
      </c>
      <c r="K8" s="99" t="s">
        <v>350</v>
      </c>
      <c r="L8" s="99">
        <v>0.01</v>
      </c>
      <c r="M8" s="99" t="s">
        <v>350</v>
      </c>
      <c r="N8" s="99" t="s">
        <v>350</v>
      </c>
      <c r="O8" s="77">
        <v>19.133333333333336</v>
      </c>
      <c r="P8" s="77">
        <v>4.22</v>
      </c>
      <c r="Q8" s="77" t="s">
        <v>350</v>
      </c>
      <c r="R8" s="28" t="s">
        <v>593</v>
      </c>
      <c r="S8" s="90">
        <v>0.69599999999999995</v>
      </c>
      <c r="T8" s="90">
        <v>0.2</v>
      </c>
      <c r="U8" s="90" t="s">
        <v>350</v>
      </c>
      <c r="V8" s="90" t="s">
        <v>350</v>
      </c>
      <c r="W8" s="90" t="s">
        <v>350</v>
      </c>
      <c r="X8" s="90" t="s">
        <v>350</v>
      </c>
      <c r="Y8" s="90" t="s">
        <v>350</v>
      </c>
      <c r="Z8" s="90" t="s">
        <v>350</v>
      </c>
      <c r="AA8" s="90" t="s">
        <v>350</v>
      </c>
      <c r="AB8" s="73" t="s">
        <v>646</v>
      </c>
    </row>
    <row r="9" spans="1:28" s="28" customFormat="1">
      <c r="A9" s="48" t="s">
        <v>250</v>
      </c>
      <c r="B9" t="s">
        <v>390</v>
      </c>
      <c r="C9" s="28" t="s">
        <v>350</v>
      </c>
      <c r="D9" t="s">
        <v>374</v>
      </c>
      <c r="E9" s="28" t="s">
        <v>547</v>
      </c>
      <c r="F9" s="77" t="s">
        <v>350</v>
      </c>
      <c r="G9" s="77" t="s">
        <v>350</v>
      </c>
      <c r="H9" s="77" t="s">
        <v>350</v>
      </c>
      <c r="I9" s="77" t="s">
        <v>350</v>
      </c>
      <c r="J9" s="77" t="s">
        <v>350</v>
      </c>
      <c r="K9" s="77" t="s">
        <v>350</v>
      </c>
      <c r="L9" s="77" t="s">
        <v>350</v>
      </c>
      <c r="M9" s="77" t="s">
        <v>350</v>
      </c>
      <c r="N9" s="77" t="s">
        <v>350</v>
      </c>
      <c r="O9" s="77" t="s">
        <v>350</v>
      </c>
      <c r="P9" s="77" t="s">
        <v>350</v>
      </c>
      <c r="Q9" s="77" t="s">
        <v>350</v>
      </c>
      <c r="R9" s="77" t="s">
        <v>350</v>
      </c>
      <c r="S9" s="77" t="s">
        <v>350</v>
      </c>
      <c r="T9" s="77" t="s">
        <v>350</v>
      </c>
      <c r="U9" s="77" t="s">
        <v>350</v>
      </c>
      <c r="V9" s="77" t="s">
        <v>350</v>
      </c>
      <c r="W9" s="77" t="s">
        <v>350</v>
      </c>
      <c r="X9" s="77" t="s">
        <v>350</v>
      </c>
      <c r="Y9" s="77" t="s">
        <v>350</v>
      </c>
      <c r="Z9" s="77" t="s">
        <v>350</v>
      </c>
      <c r="AA9" s="77" t="s">
        <v>350</v>
      </c>
      <c r="AB9" s="77" t="s">
        <v>350</v>
      </c>
    </row>
    <row r="10" spans="1:28" s="28" customFormat="1">
      <c r="A10" s="62" t="s">
        <v>147</v>
      </c>
      <c r="B10" s="28" t="s">
        <v>396</v>
      </c>
      <c r="C10" s="28" t="s">
        <v>350</v>
      </c>
      <c r="D10" s="28" t="s">
        <v>377</v>
      </c>
      <c r="E10" s="28" t="s">
        <v>547</v>
      </c>
      <c r="F10" s="77">
        <v>9.8000000000000007</v>
      </c>
      <c r="G10" s="77">
        <v>12.6</v>
      </c>
      <c r="H10" s="77">
        <v>8.26</v>
      </c>
      <c r="I10" s="77">
        <v>11.274999999999999</v>
      </c>
      <c r="J10" s="99">
        <v>0.9</v>
      </c>
      <c r="K10" s="99" t="s">
        <v>350</v>
      </c>
      <c r="L10" s="99">
        <v>0.7</v>
      </c>
      <c r="M10" s="99" t="s">
        <v>350</v>
      </c>
      <c r="N10" s="99" t="s">
        <v>350</v>
      </c>
      <c r="O10" s="77">
        <v>1</v>
      </c>
      <c r="P10" s="77" t="s">
        <v>350</v>
      </c>
      <c r="Q10" s="77" t="s">
        <v>350</v>
      </c>
      <c r="R10" s="28" t="s">
        <v>594</v>
      </c>
      <c r="S10" s="90" t="s">
        <v>350</v>
      </c>
      <c r="T10" s="90" t="s">
        <v>350</v>
      </c>
      <c r="U10" s="90" t="s">
        <v>350</v>
      </c>
      <c r="V10" s="90" t="s">
        <v>350</v>
      </c>
      <c r="W10" s="90" t="s">
        <v>350</v>
      </c>
      <c r="X10" s="90" t="s">
        <v>350</v>
      </c>
      <c r="Y10" s="90" t="s">
        <v>350</v>
      </c>
      <c r="Z10" s="90" t="s">
        <v>350</v>
      </c>
      <c r="AA10" s="90" t="s">
        <v>350</v>
      </c>
      <c r="AB10" s="90" t="s">
        <v>350</v>
      </c>
    </row>
    <row r="11" spans="1:28" s="28" customFormat="1">
      <c r="A11" s="48" t="s">
        <v>239</v>
      </c>
      <c r="B11" t="s">
        <v>397</v>
      </c>
      <c r="C11" s="28" t="s">
        <v>350</v>
      </c>
      <c r="D11" t="s">
        <v>377</v>
      </c>
      <c r="E11" s="28" t="s">
        <v>547</v>
      </c>
      <c r="F11" s="77">
        <v>7.42</v>
      </c>
      <c r="G11" s="77">
        <v>7.7</v>
      </c>
      <c r="H11" s="77">
        <v>5</v>
      </c>
      <c r="I11" s="77">
        <v>6</v>
      </c>
      <c r="J11" s="99">
        <v>0.54</v>
      </c>
      <c r="K11" s="99" t="s">
        <v>350</v>
      </c>
      <c r="L11" s="99" t="s">
        <v>350</v>
      </c>
      <c r="M11" s="99" t="s">
        <v>350</v>
      </c>
      <c r="N11" s="99" t="s">
        <v>350</v>
      </c>
      <c r="O11" s="77">
        <v>1</v>
      </c>
      <c r="P11" s="77" t="s">
        <v>350</v>
      </c>
      <c r="Q11" s="77" t="s">
        <v>350</v>
      </c>
      <c r="R11" s="28" t="s">
        <v>755</v>
      </c>
      <c r="S11" s="90">
        <v>0.77180000000000004</v>
      </c>
      <c r="T11" s="90">
        <v>0.21864999999999998</v>
      </c>
      <c r="U11" s="90">
        <v>4.7850000000000004E-2</v>
      </c>
      <c r="V11" s="90">
        <v>4.7500000000000001E-2</v>
      </c>
      <c r="W11" s="90" t="s">
        <v>350</v>
      </c>
      <c r="X11" s="90" t="s">
        <v>350</v>
      </c>
      <c r="Y11" s="90" t="s">
        <v>350</v>
      </c>
      <c r="Z11" s="90" t="s">
        <v>350</v>
      </c>
      <c r="AA11" s="90" t="s">
        <v>350</v>
      </c>
      <c r="AB11" s="28" t="s">
        <v>756</v>
      </c>
    </row>
    <row r="12" spans="1:28" s="28" customFormat="1">
      <c r="A12" s="62" t="s">
        <v>58</v>
      </c>
      <c r="B12" s="28" t="s">
        <v>398</v>
      </c>
      <c r="C12" s="28" t="s">
        <v>350</v>
      </c>
      <c r="D12" s="28" t="s">
        <v>377</v>
      </c>
      <c r="E12" s="28" t="s">
        <v>547</v>
      </c>
      <c r="F12" s="77">
        <v>9.7337500000000006</v>
      </c>
      <c r="G12" s="77">
        <v>17.306249999999999</v>
      </c>
      <c r="H12" s="77">
        <v>7.2966666666666669</v>
      </c>
      <c r="I12" s="77">
        <v>9.4324999999999992</v>
      </c>
      <c r="J12" s="99">
        <v>0.93490624999999994</v>
      </c>
      <c r="K12" s="99">
        <v>0.39499999999999996</v>
      </c>
      <c r="L12" s="99">
        <v>0.139125</v>
      </c>
      <c r="M12" s="99">
        <v>0.51612499999999994</v>
      </c>
      <c r="N12" s="99">
        <v>0.40368749999999998</v>
      </c>
      <c r="O12" s="79">
        <v>3.0575000000000001</v>
      </c>
      <c r="P12" s="77" t="s">
        <v>350</v>
      </c>
      <c r="Q12" s="77">
        <v>1.7440896870929297</v>
      </c>
      <c r="R12" s="28" t="s">
        <v>600</v>
      </c>
      <c r="S12" s="90">
        <v>0.40903333333333336</v>
      </c>
      <c r="T12" s="90">
        <v>0.71116666666666661</v>
      </c>
      <c r="U12" s="90">
        <v>8.8350000000000012E-2</v>
      </c>
      <c r="V12" s="90">
        <v>1.1599999999999999E-2</v>
      </c>
      <c r="W12" s="90" t="s">
        <v>350</v>
      </c>
      <c r="X12" s="90" t="s">
        <v>350</v>
      </c>
      <c r="Y12" s="90">
        <v>0.16500000000000001</v>
      </c>
      <c r="Z12" s="90">
        <v>2.3E-2</v>
      </c>
      <c r="AA12" s="90" t="s">
        <v>350</v>
      </c>
      <c r="AB12" s="28" t="s">
        <v>648</v>
      </c>
    </row>
    <row r="13" spans="1:28" s="28" customFormat="1">
      <c r="A13" s="50" t="s">
        <v>150</v>
      </c>
      <c r="B13" s="28" t="s">
        <v>402</v>
      </c>
      <c r="C13" s="28" t="s">
        <v>350</v>
      </c>
      <c r="D13" s="28" t="s">
        <v>377</v>
      </c>
      <c r="E13" s="28" t="s">
        <v>547</v>
      </c>
      <c r="F13" s="77">
        <v>5</v>
      </c>
      <c r="G13" s="77">
        <v>4.5</v>
      </c>
      <c r="H13" s="77">
        <v>1.335</v>
      </c>
      <c r="I13" s="77">
        <v>2.1349999999999998</v>
      </c>
      <c r="J13" s="99">
        <v>0.02</v>
      </c>
      <c r="K13" s="99" t="s">
        <v>350</v>
      </c>
      <c r="L13" s="99">
        <v>3.3E-3</v>
      </c>
      <c r="M13" s="99" t="s">
        <v>350</v>
      </c>
      <c r="N13" s="99" t="s">
        <v>350</v>
      </c>
      <c r="O13" s="77">
        <v>4</v>
      </c>
      <c r="P13" s="77" t="s">
        <v>350</v>
      </c>
      <c r="Q13" s="77" t="s">
        <v>350</v>
      </c>
      <c r="R13" s="28" t="s">
        <v>778</v>
      </c>
      <c r="S13" s="90" t="s">
        <v>350</v>
      </c>
      <c r="T13" s="90" t="s">
        <v>350</v>
      </c>
      <c r="U13" s="90" t="s">
        <v>350</v>
      </c>
      <c r="V13" s="90" t="s">
        <v>350</v>
      </c>
      <c r="W13" s="90" t="s">
        <v>350</v>
      </c>
      <c r="X13" s="90" t="s">
        <v>350</v>
      </c>
      <c r="Y13" s="90" t="s">
        <v>350</v>
      </c>
      <c r="Z13" s="90" t="s">
        <v>350</v>
      </c>
      <c r="AA13" s="90" t="s">
        <v>350</v>
      </c>
      <c r="AB13" s="90" t="s">
        <v>350</v>
      </c>
    </row>
    <row r="14" spans="1:28" s="28" customFormat="1">
      <c r="A14" s="50" t="s">
        <v>22</v>
      </c>
      <c r="B14" s="28" t="s">
        <v>403</v>
      </c>
      <c r="C14" s="28" t="s">
        <v>350</v>
      </c>
      <c r="D14" s="28" t="s">
        <v>391</v>
      </c>
      <c r="E14" s="28" t="s">
        <v>547</v>
      </c>
      <c r="F14" s="75">
        <v>11.2</v>
      </c>
      <c r="G14" s="75">
        <v>147.6</v>
      </c>
      <c r="H14" s="75">
        <v>1.37</v>
      </c>
      <c r="I14" s="75">
        <v>2.4</v>
      </c>
      <c r="J14" s="98">
        <v>14.87</v>
      </c>
      <c r="K14" s="98" t="s">
        <v>350</v>
      </c>
      <c r="L14" s="98">
        <v>1.0000000000000002E-3</v>
      </c>
      <c r="M14" s="28" t="s">
        <v>350</v>
      </c>
      <c r="N14" s="98" t="s">
        <v>350</v>
      </c>
      <c r="O14" s="75">
        <v>2964</v>
      </c>
      <c r="P14" s="75" t="s">
        <v>350</v>
      </c>
      <c r="Q14" s="77" t="s">
        <v>350</v>
      </c>
      <c r="R14" s="73" t="s">
        <v>596</v>
      </c>
      <c r="S14" s="75" t="s">
        <v>350</v>
      </c>
      <c r="T14" s="90">
        <v>3.7072243346005632E-2</v>
      </c>
      <c r="U14" s="90">
        <v>0.12086333333333334</v>
      </c>
      <c r="V14" s="90">
        <v>7.6045627376425846E-3</v>
      </c>
      <c r="W14" s="90">
        <v>7.6846874408169827E-2</v>
      </c>
      <c r="X14" s="96" t="s">
        <v>350</v>
      </c>
      <c r="Y14" s="96" t="s">
        <v>350</v>
      </c>
      <c r="Z14" s="96" t="s">
        <v>350</v>
      </c>
      <c r="AA14" s="96" t="s">
        <v>350</v>
      </c>
      <c r="AB14" s="28" t="s">
        <v>652</v>
      </c>
    </row>
    <row r="15" spans="1:28" s="28" customFormat="1">
      <c r="A15" s="62" t="s">
        <v>60</v>
      </c>
      <c r="B15" s="28" t="s">
        <v>403</v>
      </c>
      <c r="C15" s="28" t="s">
        <v>350</v>
      </c>
      <c r="D15" s="28" t="s">
        <v>391</v>
      </c>
      <c r="E15" s="28" t="s">
        <v>547</v>
      </c>
      <c r="F15" s="75">
        <v>13.65</v>
      </c>
      <c r="G15" s="75">
        <v>159.32</v>
      </c>
      <c r="H15" s="75">
        <v>0.96200000000000008</v>
      </c>
      <c r="I15" s="75">
        <v>2.2850000000000001</v>
      </c>
      <c r="J15" s="98">
        <v>10.4</v>
      </c>
      <c r="K15" s="98" t="s">
        <v>350</v>
      </c>
      <c r="L15" s="98" t="s">
        <v>350</v>
      </c>
      <c r="M15" s="98">
        <v>0.8</v>
      </c>
      <c r="N15" s="98" t="s">
        <v>350</v>
      </c>
      <c r="O15" s="75">
        <v>4137</v>
      </c>
      <c r="P15" s="75" t="s">
        <v>350</v>
      </c>
      <c r="Q15" s="77" t="s">
        <v>350</v>
      </c>
      <c r="R15" s="74" t="s">
        <v>597</v>
      </c>
      <c r="S15" s="90">
        <v>0.63100000000000001</v>
      </c>
      <c r="T15" s="90">
        <v>3.9E-2</v>
      </c>
      <c r="U15" s="90">
        <v>0.11699999999999999</v>
      </c>
      <c r="V15" s="90" t="s">
        <v>350</v>
      </c>
      <c r="W15" s="90" t="s">
        <v>350</v>
      </c>
      <c r="X15" s="90" t="s">
        <v>350</v>
      </c>
      <c r="Y15" s="90">
        <v>0.77599999999999991</v>
      </c>
      <c r="Z15" s="90">
        <v>6.3E-2</v>
      </c>
      <c r="AA15" s="90" t="s">
        <v>350</v>
      </c>
      <c r="AB15" s="28" t="s">
        <v>653</v>
      </c>
    </row>
    <row r="16" spans="1:28" s="28" customFormat="1">
      <c r="A16" s="48" t="s">
        <v>253</v>
      </c>
      <c r="B16" t="s">
        <v>406</v>
      </c>
      <c r="C16" s="28" t="s">
        <v>350</v>
      </c>
      <c r="D16" t="s">
        <v>393</v>
      </c>
      <c r="E16" s="28" t="s">
        <v>547</v>
      </c>
      <c r="F16" s="77" t="s">
        <v>350</v>
      </c>
      <c r="G16" s="77" t="s">
        <v>350</v>
      </c>
      <c r="H16" s="77" t="s">
        <v>350</v>
      </c>
      <c r="I16" s="77" t="s">
        <v>350</v>
      </c>
      <c r="J16" s="77" t="s">
        <v>350</v>
      </c>
      <c r="K16" s="77" t="s">
        <v>350</v>
      </c>
      <c r="L16" s="77" t="s">
        <v>350</v>
      </c>
      <c r="M16" s="77" t="s">
        <v>350</v>
      </c>
      <c r="N16" s="77" t="s">
        <v>350</v>
      </c>
      <c r="O16" s="77" t="s">
        <v>350</v>
      </c>
      <c r="P16" s="77" t="s">
        <v>350</v>
      </c>
      <c r="Q16" s="77" t="s">
        <v>350</v>
      </c>
      <c r="R16" s="77" t="s">
        <v>350</v>
      </c>
      <c r="S16" s="77" t="s">
        <v>350</v>
      </c>
      <c r="T16" s="77" t="s">
        <v>350</v>
      </c>
      <c r="U16" s="77" t="s">
        <v>350</v>
      </c>
      <c r="V16" s="77" t="s">
        <v>350</v>
      </c>
      <c r="W16" s="77" t="s">
        <v>350</v>
      </c>
      <c r="X16" s="77" t="s">
        <v>350</v>
      </c>
      <c r="Y16" s="77" t="s">
        <v>350</v>
      </c>
      <c r="Z16" s="77" t="s">
        <v>350</v>
      </c>
      <c r="AA16" s="77" t="s">
        <v>350</v>
      </c>
      <c r="AB16" s="77" t="s">
        <v>350</v>
      </c>
    </row>
    <row r="17" spans="1:29" s="28" customFormat="1">
      <c r="A17" s="50" t="s">
        <v>23</v>
      </c>
      <c r="B17" s="28" t="s">
        <v>408</v>
      </c>
      <c r="C17" s="28" t="s">
        <v>350</v>
      </c>
      <c r="D17" s="28" t="s">
        <v>407</v>
      </c>
      <c r="E17" s="28" t="s">
        <v>547</v>
      </c>
      <c r="F17" s="78">
        <v>10</v>
      </c>
      <c r="G17" s="78">
        <v>28</v>
      </c>
      <c r="H17" s="78">
        <v>7</v>
      </c>
      <c r="I17" s="78">
        <v>19</v>
      </c>
      <c r="J17" s="98" t="s">
        <v>350</v>
      </c>
      <c r="K17" s="98" t="s">
        <v>350</v>
      </c>
      <c r="L17" s="98" t="s">
        <v>350</v>
      </c>
      <c r="M17" s="98" t="s">
        <v>350</v>
      </c>
      <c r="N17" s="98" t="s">
        <v>350</v>
      </c>
      <c r="O17" s="78" t="s">
        <v>350</v>
      </c>
      <c r="P17" s="78" t="s">
        <v>350</v>
      </c>
      <c r="Q17" s="78" t="s">
        <v>350</v>
      </c>
      <c r="R17" s="73" t="s">
        <v>473</v>
      </c>
      <c r="S17" s="90" t="s">
        <v>350</v>
      </c>
      <c r="T17" s="90" t="s">
        <v>350</v>
      </c>
      <c r="U17" s="90" t="s">
        <v>350</v>
      </c>
      <c r="V17" s="90" t="s">
        <v>350</v>
      </c>
      <c r="W17" s="90" t="s">
        <v>350</v>
      </c>
      <c r="X17" s="90" t="s">
        <v>350</v>
      </c>
      <c r="Y17" s="90" t="s">
        <v>350</v>
      </c>
      <c r="Z17" s="90" t="s">
        <v>350</v>
      </c>
      <c r="AA17" s="90" t="s">
        <v>350</v>
      </c>
      <c r="AB17" s="90" t="s">
        <v>350</v>
      </c>
    </row>
    <row r="18" spans="1:29" s="28" customFormat="1">
      <c r="A18" s="62" t="s">
        <v>62</v>
      </c>
      <c r="B18" s="28" t="s">
        <v>409</v>
      </c>
      <c r="C18" s="28" t="s">
        <v>350</v>
      </c>
      <c r="D18" s="28" t="s">
        <v>407</v>
      </c>
      <c r="E18" s="28" t="s">
        <v>547</v>
      </c>
      <c r="F18" s="77">
        <v>10.5</v>
      </c>
      <c r="G18" s="77">
        <v>14</v>
      </c>
      <c r="H18" s="77">
        <v>8</v>
      </c>
      <c r="I18" s="77">
        <v>8.5</v>
      </c>
      <c r="J18" s="99">
        <v>2.2999999999999998</v>
      </c>
      <c r="K18" s="99" t="s">
        <v>350</v>
      </c>
      <c r="L18" s="99">
        <v>0.5</v>
      </c>
      <c r="M18" s="99" t="s">
        <v>350</v>
      </c>
      <c r="N18" s="99" t="s">
        <v>350</v>
      </c>
      <c r="O18" s="77">
        <v>2</v>
      </c>
      <c r="P18" s="77" t="s">
        <v>350</v>
      </c>
      <c r="Q18" s="77" t="s">
        <v>350</v>
      </c>
      <c r="R18" s="28" t="s">
        <v>598</v>
      </c>
      <c r="S18" s="90">
        <v>0.752</v>
      </c>
      <c r="T18" s="90">
        <v>0.155</v>
      </c>
      <c r="U18" s="90">
        <v>9.3000000000000013E-2</v>
      </c>
      <c r="V18" s="90" t="s">
        <v>350</v>
      </c>
      <c r="W18" s="90" t="s">
        <v>350</v>
      </c>
      <c r="X18" s="90" t="s">
        <v>350</v>
      </c>
      <c r="Y18" s="90">
        <v>0.70299999999999996</v>
      </c>
      <c r="Z18" s="90">
        <v>4.8000000000000001E-2</v>
      </c>
      <c r="AA18" s="90" t="s">
        <v>350</v>
      </c>
      <c r="AB18" s="28" t="s">
        <v>502</v>
      </c>
    </row>
    <row r="19" spans="1:29" s="28" customFormat="1">
      <c r="A19" s="50" t="s">
        <v>314</v>
      </c>
      <c r="B19" s="28" t="s">
        <v>411</v>
      </c>
      <c r="C19" s="28" t="s">
        <v>350</v>
      </c>
      <c r="D19" s="28" t="s">
        <v>377</v>
      </c>
      <c r="E19" s="28" t="s">
        <v>547</v>
      </c>
      <c r="F19" s="77" t="s">
        <v>350</v>
      </c>
      <c r="G19" s="77" t="s">
        <v>350</v>
      </c>
      <c r="H19" s="77" t="s">
        <v>350</v>
      </c>
      <c r="I19" s="77" t="s">
        <v>350</v>
      </c>
      <c r="J19" s="99" t="s">
        <v>350</v>
      </c>
      <c r="K19" s="99" t="s">
        <v>350</v>
      </c>
      <c r="L19" s="99" t="s">
        <v>350</v>
      </c>
      <c r="M19" s="99" t="s">
        <v>350</v>
      </c>
      <c r="N19" s="99" t="s">
        <v>350</v>
      </c>
      <c r="O19" s="77" t="s">
        <v>350</v>
      </c>
      <c r="P19" s="77" t="s">
        <v>350</v>
      </c>
      <c r="Q19" s="77" t="s">
        <v>350</v>
      </c>
      <c r="R19" s="77" t="s">
        <v>350</v>
      </c>
      <c r="S19" s="90" t="s">
        <v>350</v>
      </c>
      <c r="T19" s="90" t="s">
        <v>350</v>
      </c>
      <c r="U19" s="90" t="s">
        <v>350</v>
      </c>
      <c r="V19" s="90" t="s">
        <v>350</v>
      </c>
      <c r="W19" s="90" t="s">
        <v>350</v>
      </c>
      <c r="X19" s="90" t="s">
        <v>350</v>
      </c>
      <c r="Y19" s="90" t="s">
        <v>350</v>
      </c>
      <c r="Z19" s="90" t="s">
        <v>350</v>
      </c>
      <c r="AA19" s="90" t="s">
        <v>350</v>
      </c>
      <c r="AB19" s="90" t="s">
        <v>350</v>
      </c>
    </row>
    <row r="20" spans="1:29" s="28" customFormat="1">
      <c r="A20" s="50" t="s">
        <v>9</v>
      </c>
      <c r="B20" s="28" t="s">
        <v>412</v>
      </c>
      <c r="C20" s="50" t="s">
        <v>759</v>
      </c>
      <c r="D20" s="28" t="s">
        <v>377</v>
      </c>
      <c r="E20" s="28" t="s">
        <v>547</v>
      </c>
      <c r="F20" s="77">
        <v>10.700000000000001</v>
      </c>
      <c r="G20" s="77">
        <v>12.3</v>
      </c>
      <c r="H20" s="77">
        <v>3.5</v>
      </c>
      <c r="I20" s="77">
        <v>9.5</v>
      </c>
      <c r="J20" s="99">
        <v>1.5999999999999999</v>
      </c>
      <c r="K20" s="99">
        <v>0.7</v>
      </c>
      <c r="L20" s="99">
        <v>1.05</v>
      </c>
      <c r="M20" s="99" t="s">
        <v>350</v>
      </c>
      <c r="N20" s="99" t="s">
        <v>350</v>
      </c>
      <c r="O20" s="77">
        <v>2</v>
      </c>
      <c r="P20" s="77" t="s">
        <v>350</v>
      </c>
      <c r="Q20" s="77" t="s">
        <v>350</v>
      </c>
      <c r="R20" s="28" t="s">
        <v>599</v>
      </c>
      <c r="S20" s="90">
        <v>0.81400000000000006</v>
      </c>
      <c r="T20" s="90">
        <v>6.3E-2</v>
      </c>
      <c r="U20" s="90">
        <v>6.8000000000000005E-2</v>
      </c>
      <c r="V20" s="90" t="s">
        <v>350</v>
      </c>
      <c r="W20" s="90" t="s">
        <v>350</v>
      </c>
      <c r="X20" s="90" t="s">
        <v>350</v>
      </c>
      <c r="Y20" s="90">
        <v>0.82700000000000007</v>
      </c>
      <c r="Z20" s="90">
        <v>4.0999999999999995E-2</v>
      </c>
      <c r="AA20" s="90" t="s">
        <v>350</v>
      </c>
      <c r="AB20" s="28" t="s">
        <v>502</v>
      </c>
    </row>
    <row r="21" spans="1:29" s="28" customFormat="1">
      <c r="A21" s="50" t="s">
        <v>212</v>
      </c>
      <c r="B21" s="28" t="s">
        <v>414</v>
      </c>
      <c r="C21" s="28" t="s">
        <v>350</v>
      </c>
      <c r="D21" s="28" t="s">
        <v>377</v>
      </c>
      <c r="E21" s="28" t="s">
        <v>547</v>
      </c>
      <c r="F21" s="77">
        <v>5.4749999999999996</v>
      </c>
      <c r="G21" s="77">
        <v>9.8425000000000011</v>
      </c>
      <c r="H21" s="77">
        <v>1.6966666666666665</v>
      </c>
      <c r="I21" s="77">
        <v>4</v>
      </c>
      <c r="J21" s="99">
        <v>0.25719999999999998</v>
      </c>
      <c r="K21" s="99">
        <v>0.33</v>
      </c>
      <c r="L21" s="99">
        <v>5.1000000000000004E-3</v>
      </c>
      <c r="M21" s="99">
        <v>5.1799999999999999E-2</v>
      </c>
      <c r="N21" s="99">
        <v>0.14899999999999999</v>
      </c>
      <c r="O21" s="77">
        <v>19.933333333333334</v>
      </c>
      <c r="P21" s="77">
        <v>1.1100000000000001</v>
      </c>
      <c r="Q21" s="77">
        <v>0.57416666666666671</v>
      </c>
      <c r="R21" s="28" t="s">
        <v>604</v>
      </c>
      <c r="S21" s="90" t="s">
        <v>350</v>
      </c>
      <c r="T21" s="90">
        <v>0.74609772374074845</v>
      </c>
      <c r="U21" s="90">
        <v>5.5761000000000005E-2</v>
      </c>
      <c r="V21" s="90">
        <v>1.7926766066134539E-2</v>
      </c>
      <c r="W21" s="90">
        <v>3.0705513460981874E-2</v>
      </c>
      <c r="X21" s="90" t="s">
        <v>350</v>
      </c>
      <c r="Y21" s="90">
        <v>9.1700000000000004E-2</v>
      </c>
      <c r="Z21" s="90">
        <v>9.7000000000000003E-3</v>
      </c>
      <c r="AA21" s="90" t="s">
        <v>350</v>
      </c>
      <c r="AB21" s="28" t="s">
        <v>661</v>
      </c>
    </row>
    <row r="22" spans="1:29" s="39" customFormat="1">
      <c r="A22" s="50" t="s">
        <v>190</v>
      </c>
      <c r="B22" s="28" t="s">
        <v>371</v>
      </c>
      <c r="C22" s="28" t="s">
        <v>350</v>
      </c>
      <c r="D22" s="28" t="s">
        <v>416</v>
      </c>
      <c r="E22" s="28" t="s">
        <v>547</v>
      </c>
      <c r="F22" s="77">
        <v>15.360000000000001</v>
      </c>
      <c r="G22" s="77">
        <v>21.445</v>
      </c>
      <c r="H22" s="77">
        <v>9.8633333333333333</v>
      </c>
      <c r="I22" s="77">
        <v>13.736666666666666</v>
      </c>
      <c r="J22" s="99">
        <v>0.98</v>
      </c>
      <c r="K22" s="99" t="s">
        <v>350</v>
      </c>
      <c r="L22" s="99">
        <v>0.70500000000000007</v>
      </c>
      <c r="M22" s="99" t="s">
        <v>350</v>
      </c>
      <c r="N22" s="99" t="s">
        <v>350</v>
      </c>
      <c r="O22" s="77">
        <v>1.0433333333333332</v>
      </c>
      <c r="P22" s="77" t="s">
        <v>350</v>
      </c>
      <c r="Q22" s="77" t="s">
        <v>350</v>
      </c>
      <c r="R22" t="s">
        <v>605</v>
      </c>
      <c r="S22" s="90">
        <v>0.752</v>
      </c>
      <c r="T22" s="90">
        <v>0.155</v>
      </c>
      <c r="U22" s="90">
        <v>9.3000000000000013E-2</v>
      </c>
      <c r="V22" s="90" t="s">
        <v>350</v>
      </c>
      <c r="W22" s="90" t="s">
        <v>350</v>
      </c>
      <c r="X22" s="90" t="s">
        <v>350</v>
      </c>
      <c r="Y22" s="90">
        <v>0.70299999999999996</v>
      </c>
      <c r="Z22" s="90">
        <v>4.8000000000000001E-2</v>
      </c>
      <c r="AA22" s="90" t="s">
        <v>350</v>
      </c>
      <c r="AB22" s="28" t="s">
        <v>502</v>
      </c>
      <c r="AC22" s="28"/>
    </row>
    <row r="23" spans="1:29" s="28" customFormat="1">
      <c r="A23" s="63" t="s">
        <v>335</v>
      </c>
      <c r="B23" s="38" t="s">
        <v>417</v>
      </c>
      <c r="C23" s="28" t="s">
        <v>662</v>
      </c>
      <c r="D23" s="39" t="s">
        <v>377</v>
      </c>
      <c r="E23" s="28" t="s">
        <v>547</v>
      </c>
      <c r="F23" s="77">
        <v>6.5750000000000002</v>
      </c>
      <c r="G23" s="77">
        <v>5.92</v>
      </c>
      <c r="H23" s="77">
        <v>2.855</v>
      </c>
      <c r="I23" s="77">
        <v>3.8850000000000002</v>
      </c>
      <c r="J23" s="99">
        <v>0.13450000000000001</v>
      </c>
      <c r="K23" s="99">
        <v>0.16</v>
      </c>
      <c r="L23" s="99" t="s">
        <v>350</v>
      </c>
      <c r="M23" s="99">
        <v>0.02</v>
      </c>
      <c r="N23" s="99">
        <v>0.02</v>
      </c>
      <c r="O23" s="77">
        <v>1</v>
      </c>
      <c r="P23" s="77" t="s">
        <v>350</v>
      </c>
      <c r="Q23" s="77">
        <v>1</v>
      </c>
      <c r="R23" s="28" t="s">
        <v>606</v>
      </c>
      <c r="S23" s="90">
        <v>0.875</v>
      </c>
      <c r="T23" s="90">
        <v>0.18420000000000003</v>
      </c>
      <c r="U23" s="90">
        <v>9.4499999999999987E-2</v>
      </c>
      <c r="V23" s="90">
        <v>2.0899999999999998E-2</v>
      </c>
      <c r="W23" s="90" t="s">
        <v>350</v>
      </c>
      <c r="X23" s="90" t="s">
        <v>350</v>
      </c>
      <c r="Y23" s="90" t="s">
        <v>350</v>
      </c>
      <c r="Z23" s="90" t="s">
        <v>350</v>
      </c>
      <c r="AA23" s="90" t="s">
        <v>350</v>
      </c>
      <c r="AB23" s="28" t="s">
        <v>660</v>
      </c>
    </row>
    <row r="24" spans="1:29" s="28" customFormat="1">
      <c r="A24" s="50" t="s">
        <v>315</v>
      </c>
      <c r="B24" s="28" t="s">
        <v>417</v>
      </c>
      <c r="C24" s="77" t="s">
        <v>350</v>
      </c>
      <c r="D24" s="28" t="s">
        <v>377</v>
      </c>
      <c r="E24" s="28" t="s">
        <v>547</v>
      </c>
      <c r="F24" s="77">
        <v>11.05</v>
      </c>
      <c r="G24" s="77">
        <v>11.55</v>
      </c>
      <c r="H24" s="77">
        <v>7</v>
      </c>
      <c r="I24" s="77">
        <v>9</v>
      </c>
      <c r="J24" s="99">
        <v>3</v>
      </c>
      <c r="K24" s="99" t="s">
        <v>350</v>
      </c>
      <c r="L24" s="99">
        <v>2</v>
      </c>
      <c r="M24" s="99" t="s">
        <v>350</v>
      </c>
      <c r="N24" s="99" t="s">
        <v>350</v>
      </c>
      <c r="O24" s="77">
        <v>1</v>
      </c>
      <c r="P24" s="77" t="s">
        <v>350</v>
      </c>
      <c r="Q24" s="77" t="s">
        <v>350</v>
      </c>
      <c r="R24" s="28" t="s">
        <v>607</v>
      </c>
      <c r="S24" s="90" t="s">
        <v>350</v>
      </c>
      <c r="T24" s="90" t="s">
        <v>350</v>
      </c>
      <c r="U24" s="90" t="s">
        <v>350</v>
      </c>
      <c r="V24" s="90" t="s">
        <v>350</v>
      </c>
      <c r="W24" s="90" t="s">
        <v>350</v>
      </c>
      <c r="X24" s="90" t="s">
        <v>350</v>
      </c>
      <c r="Y24" s="90" t="s">
        <v>350</v>
      </c>
      <c r="Z24" s="90" t="s">
        <v>350</v>
      </c>
      <c r="AA24" s="90" t="s">
        <v>350</v>
      </c>
      <c r="AB24" s="90" t="s">
        <v>350</v>
      </c>
    </row>
    <row r="25" spans="1:29" s="28" customFormat="1">
      <c r="A25" s="50" t="s">
        <v>24</v>
      </c>
      <c r="B25" s="28" t="s">
        <v>417</v>
      </c>
      <c r="C25" s="77" t="s">
        <v>350</v>
      </c>
      <c r="D25" s="28" t="s">
        <v>350</v>
      </c>
      <c r="E25" s="28" t="s">
        <v>547</v>
      </c>
      <c r="F25" s="77">
        <v>9.1</v>
      </c>
      <c r="G25" s="77">
        <v>11</v>
      </c>
      <c r="H25" s="77">
        <v>4</v>
      </c>
      <c r="I25" s="77">
        <v>7.5</v>
      </c>
      <c r="J25" s="99">
        <v>0.6</v>
      </c>
      <c r="K25" s="99" t="s">
        <v>350</v>
      </c>
      <c r="L25" s="99">
        <v>0.1</v>
      </c>
      <c r="M25" s="99" t="s">
        <v>350</v>
      </c>
      <c r="N25" s="99" t="s">
        <v>350</v>
      </c>
      <c r="O25" s="77">
        <v>1</v>
      </c>
      <c r="P25" s="77" t="s">
        <v>350</v>
      </c>
      <c r="Q25" s="77" t="s">
        <v>350</v>
      </c>
      <c r="R25" s="28" t="s">
        <v>598</v>
      </c>
      <c r="S25" s="90">
        <v>0.81</v>
      </c>
      <c r="T25" s="90">
        <v>1.6E-2</v>
      </c>
      <c r="U25" s="90">
        <v>7.8E-2</v>
      </c>
      <c r="V25" s="90" t="s">
        <v>350</v>
      </c>
      <c r="W25" s="90" t="s">
        <v>350</v>
      </c>
      <c r="X25" s="90" t="s">
        <v>350</v>
      </c>
      <c r="Y25" s="90">
        <v>0.83899999999999997</v>
      </c>
      <c r="Z25" s="90">
        <v>6.8000000000000005E-2</v>
      </c>
      <c r="AA25" s="90" t="s">
        <v>350</v>
      </c>
      <c r="AB25" s="28" t="s">
        <v>502</v>
      </c>
    </row>
    <row r="26" spans="1:29" s="28" customFormat="1">
      <c r="A26" s="82" t="s">
        <v>63</v>
      </c>
      <c r="B26" s="39" t="s">
        <v>403</v>
      </c>
      <c r="C26" s="77" t="s">
        <v>350</v>
      </c>
      <c r="D26" s="39" t="s">
        <v>370</v>
      </c>
      <c r="E26" s="39" t="s">
        <v>547</v>
      </c>
      <c r="F26" s="79">
        <v>12.11</v>
      </c>
      <c r="G26" s="79">
        <v>9.956666666666667</v>
      </c>
      <c r="H26" s="79">
        <v>1.4266666666666667</v>
      </c>
      <c r="I26" s="79">
        <v>2.6466666666666665</v>
      </c>
      <c r="J26" s="40">
        <v>0.35944999999999999</v>
      </c>
      <c r="K26" s="40">
        <v>0.45800000000000002</v>
      </c>
      <c r="L26" s="40">
        <v>2.0000000000000005E-3</v>
      </c>
      <c r="M26" s="40">
        <v>0.1343</v>
      </c>
      <c r="N26" s="40" t="s">
        <v>350</v>
      </c>
      <c r="O26" s="79">
        <v>37.299999999999997</v>
      </c>
      <c r="P26" s="79" t="s">
        <v>350</v>
      </c>
      <c r="Q26" s="79">
        <v>19.14676616915423</v>
      </c>
      <c r="R26" s="39" t="s">
        <v>609</v>
      </c>
      <c r="S26" s="91" t="s">
        <v>350</v>
      </c>
      <c r="T26" s="91">
        <v>2.2737776134571043E-2</v>
      </c>
      <c r="U26" s="91">
        <v>0.12401400000000001</v>
      </c>
      <c r="V26" s="91">
        <v>5.3758128792152594E-3</v>
      </c>
      <c r="W26" s="91">
        <v>6.9127712386219925E-2</v>
      </c>
      <c r="X26" s="91" t="s">
        <v>350</v>
      </c>
      <c r="Y26" s="91" t="s">
        <v>350</v>
      </c>
      <c r="Z26" s="91" t="s">
        <v>350</v>
      </c>
      <c r="AA26" s="91" t="s">
        <v>350</v>
      </c>
      <c r="AB26" s="39" t="s">
        <v>659</v>
      </c>
      <c r="AC26" s="39"/>
    </row>
    <row r="27" spans="1:29" s="28" customFormat="1">
      <c r="A27" s="50" t="s">
        <v>25</v>
      </c>
      <c r="B27" s="28" t="s">
        <v>381</v>
      </c>
      <c r="C27" s="77" t="s">
        <v>350</v>
      </c>
      <c r="D27" s="28" t="s">
        <v>374</v>
      </c>
      <c r="E27" s="28" t="s">
        <v>547</v>
      </c>
      <c r="F27" s="77">
        <v>17.855</v>
      </c>
      <c r="G27" s="77">
        <v>19.95</v>
      </c>
      <c r="H27" s="77">
        <v>13.067499999999999</v>
      </c>
      <c r="I27" s="77">
        <v>17.32</v>
      </c>
      <c r="J27" s="99">
        <v>4.2233749999999999</v>
      </c>
      <c r="K27" s="99">
        <v>2.12</v>
      </c>
      <c r="L27" s="99">
        <v>1.7343249999999999</v>
      </c>
      <c r="M27" s="99">
        <v>1.8431000000000002</v>
      </c>
      <c r="N27" s="99">
        <v>1.6173000000000002</v>
      </c>
      <c r="O27" s="77">
        <v>1</v>
      </c>
      <c r="P27" s="77" t="s">
        <v>350</v>
      </c>
      <c r="Q27" s="77">
        <v>1.1139575451282069</v>
      </c>
      <c r="R27" s="28" t="s">
        <v>656</v>
      </c>
      <c r="S27" s="90">
        <v>0.84205000000000008</v>
      </c>
      <c r="T27" s="90">
        <v>0.13662311126987126</v>
      </c>
      <c r="U27" s="90">
        <v>9.5786807429846521E-2</v>
      </c>
      <c r="V27" s="90">
        <v>0.12784807152891969</v>
      </c>
      <c r="W27" s="90">
        <v>0.13371298514581492</v>
      </c>
      <c r="X27" s="90" t="s">
        <v>350</v>
      </c>
      <c r="Y27" s="90">
        <v>0.84099999999999997</v>
      </c>
      <c r="Z27" s="90">
        <v>3.7999999999999999E-2</v>
      </c>
      <c r="AA27" s="90" t="s">
        <v>350</v>
      </c>
      <c r="AB27" s="28" t="s">
        <v>658</v>
      </c>
    </row>
    <row r="28" spans="1:29" s="28" customFormat="1">
      <c r="A28" s="48" t="s">
        <v>241</v>
      </c>
      <c r="B28" t="s">
        <v>386</v>
      </c>
      <c r="C28" s="28" t="s">
        <v>350</v>
      </c>
      <c r="D28" t="s">
        <v>416</v>
      </c>
      <c r="E28" s="35" t="s">
        <v>547</v>
      </c>
      <c r="F28" s="77">
        <v>7.15</v>
      </c>
      <c r="G28" s="77">
        <v>10.6</v>
      </c>
      <c r="H28" s="77">
        <v>6.9550000000000001</v>
      </c>
      <c r="I28" s="77">
        <v>9.8000000000000007</v>
      </c>
      <c r="J28" s="99">
        <v>0.44</v>
      </c>
      <c r="K28" s="99" t="s">
        <v>350</v>
      </c>
      <c r="L28" s="99">
        <v>0.32</v>
      </c>
      <c r="M28" s="99" t="s">
        <v>350</v>
      </c>
      <c r="N28" s="99" t="s">
        <v>350</v>
      </c>
      <c r="O28" s="77">
        <v>1.2</v>
      </c>
      <c r="P28" s="77" t="s">
        <v>350</v>
      </c>
      <c r="Q28" s="77" t="s">
        <v>350</v>
      </c>
      <c r="R28" s="28" t="s">
        <v>754</v>
      </c>
      <c r="S28" s="90" t="s">
        <v>350</v>
      </c>
      <c r="T28" s="90" t="s">
        <v>350</v>
      </c>
      <c r="U28" s="90" t="s">
        <v>350</v>
      </c>
      <c r="V28" s="90" t="s">
        <v>350</v>
      </c>
      <c r="W28" s="90" t="s">
        <v>350</v>
      </c>
      <c r="X28" s="90" t="s">
        <v>350</v>
      </c>
      <c r="Y28" s="90" t="s">
        <v>350</v>
      </c>
      <c r="Z28" s="90" t="s">
        <v>350</v>
      </c>
      <c r="AA28" s="90" t="s">
        <v>350</v>
      </c>
      <c r="AB28" s="90" t="s">
        <v>350</v>
      </c>
    </row>
    <row r="29" spans="1:29" s="28" customFormat="1">
      <c r="A29" s="50" t="s">
        <v>19</v>
      </c>
      <c r="B29" s="28" t="s">
        <v>386</v>
      </c>
      <c r="C29" s="77" t="s">
        <v>350</v>
      </c>
      <c r="D29" s="28" t="s">
        <v>416</v>
      </c>
      <c r="E29" s="28" t="s">
        <v>547</v>
      </c>
      <c r="F29" s="77">
        <v>15.476666666666667</v>
      </c>
      <c r="G29" s="77">
        <v>20.463333333333335</v>
      </c>
      <c r="H29" s="77">
        <v>9.85</v>
      </c>
      <c r="I29" s="77">
        <v>14.4</v>
      </c>
      <c r="J29" s="99">
        <v>1.4</v>
      </c>
      <c r="K29" s="99" t="s">
        <v>350</v>
      </c>
      <c r="L29" s="99">
        <v>1.1000000000000001</v>
      </c>
      <c r="M29" s="99" t="s">
        <v>350</v>
      </c>
      <c r="N29" s="99" t="s">
        <v>350</v>
      </c>
      <c r="O29" s="77">
        <v>3</v>
      </c>
      <c r="P29" s="77" t="s">
        <v>350</v>
      </c>
      <c r="Q29" s="77" t="s">
        <v>350</v>
      </c>
      <c r="R29" s="28" t="s">
        <v>657</v>
      </c>
      <c r="S29" s="90">
        <v>0.56000000000000005</v>
      </c>
      <c r="T29" s="90">
        <v>0.626</v>
      </c>
      <c r="U29" s="90">
        <v>0.11</v>
      </c>
      <c r="V29" s="90" t="s">
        <v>350</v>
      </c>
      <c r="W29" s="90" t="s">
        <v>350</v>
      </c>
      <c r="X29" s="90" t="s">
        <v>350</v>
      </c>
      <c r="Y29" s="90">
        <v>0.246</v>
      </c>
      <c r="Z29" s="90">
        <v>1.7999999999999999E-2</v>
      </c>
      <c r="AA29" s="90" t="s">
        <v>350</v>
      </c>
      <c r="AB29" s="28" t="s">
        <v>502</v>
      </c>
    </row>
    <row r="30" spans="1:29" s="28" customFormat="1">
      <c r="A30" s="48" t="s">
        <v>66</v>
      </c>
      <c r="B30" t="s">
        <v>418</v>
      </c>
      <c r="C30" s="28" t="s">
        <v>350</v>
      </c>
      <c r="D30" t="s">
        <v>416</v>
      </c>
      <c r="E30" s="4" t="s">
        <v>547</v>
      </c>
      <c r="F30" s="77">
        <v>5.5</v>
      </c>
      <c r="G30" s="77">
        <v>7.8</v>
      </c>
      <c r="H30" s="77">
        <v>3.8</v>
      </c>
      <c r="I30" s="77">
        <v>4</v>
      </c>
      <c r="J30" s="99" t="s">
        <v>350</v>
      </c>
      <c r="K30" s="99" t="s">
        <v>350</v>
      </c>
      <c r="L30" s="99" t="s">
        <v>350</v>
      </c>
      <c r="M30" s="99" t="s">
        <v>350</v>
      </c>
      <c r="N30" s="99" t="s">
        <v>350</v>
      </c>
      <c r="O30" s="77">
        <v>2</v>
      </c>
      <c r="P30" s="77" t="s">
        <v>350</v>
      </c>
      <c r="Q30" s="77" t="s">
        <v>350</v>
      </c>
      <c r="R30" s="28" t="s">
        <v>753</v>
      </c>
      <c r="S30" s="90" t="s">
        <v>350</v>
      </c>
      <c r="T30" s="90" t="s">
        <v>350</v>
      </c>
      <c r="U30" s="90" t="s">
        <v>350</v>
      </c>
      <c r="V30" s="90" t="s">
        <v>350</v>
      </c>
      <c r="W30" s="90" t="s">
        <v>350</v>
      </c>
      <c r="X30" s="90" t="s">
        <v>350</v>
      </c>
      <c r="Y30" s="90" t="s">
        <v>350</v>
      </c>
      <c r="Z30" s="90" t="s">
        <v>350</v>
      </c>
      <c r="AA30" s="90" t="s">
        <v>350</v>
      </c>
      <c r="AB30" s="90" t="s">
        <v>350</v>
      </c>
    </row>
    <row r="31" spans="1:29" s="28" customFormat="1">
      <c r="A31" s="50" t="s">
        <v>67</v>
      </c>
      <c r="B31" s="28" t="s">
        <v>381</v>
      </c>
      <c r="C31" s="77" t="s">
        <v>350</v>
      </c>
      <c r="D31" s="28" t="s">
        <v>370</v>
      </c>
      <c r="E31" s="28" t="s">
        <v>547</v>
      </c>
      <c r="F31" s="77">
        <v>14</v>
      </c>
      <c r="G31" s="77">
        <v>20</v>
      </c>
      <c r="H31" s="77">
        <v>12.5</v>
      </c>
      <c r="I31" s="77">
        <v>18.7</v>
      </c>
      <c r="J31" s="99" t="s">
        <v>350</v>
      </c>
      <c r="K31" s="99" t="s">
        <v>350</v>
      </c>
      <c r="L31" s="99" t="s">
        <v>350</v>
      </c>
      <c r="M31" s="99" t="s">
        <v>350</v>
      </c>
      <c r="N31" s="99" t="s">
        <v>350</v>
      </c>
      <c r="O31" s="77">
        <v>1</v>
      </c>
      <c r="P31" s="77" t="s">
        <v>350</v>
      </c>
      <c r="Q31" s="77" t="s">
        <v>350</v>
      </c>
      <c r="R31" s="28" t="s">
        <v>598</v>
      </c>
      <c r="S31" s="77" t="s">
        <v>350</v>
      </c>
      <c r="T31" s="77" t="s">
        <v>350</v>
      </c>
      <c r="U31" s="77" t="s">
        <v>350</v>
      </c>
      <c r="V31" s="77" t="s">
        <v>350</v>
      </c>
      <c r="W31" s="77" t="s">
        <v>350</v>
      </c>
      <c r="X31" s="77" t="s">
        <v>350</v>
      </c>
      <c r="Y31" s="77" t="s">
        <v>350</v>
      </c>
      <c r="Z31" s="77" t="s">
        <v>350</v>
      </c>
      <c r="AA31" s="77" t="s">
        <v>350</v>
      </c>
      <c r="AB31" s="77" t="s">
        <v>350</v>
      </c>
    </row>
    <row r="32" spans="1:29" s="28" customFormat="1">
      <c r="A32" s="50" t="s">
        <v>192</v>
      </c>
      <c r="B32" s="28" t="s">
        <v>422</v>
      </c>
      <c r="C32" s="77" t="s">
        <v>350</v>
      </c>
      <c r="D32" s="28" t="s">
        <v>377</v>
      </c>
      <c r="E32" s="28" t="s">
        <v>547</v>
      </c>
      <c r="F32" s="77">
        <v>5.49</v>
      </c>
      <c r="G32" s="77">
        <v>7.51</v>
      </c>
      <c r="H32" s="77">
        <v>3.11</v>
      </c>
      <c r="I32" s="77">
        <v>6.27</v>
      </c>
      <c r="J32" s="99">
        <v>0.16840000000000002</v>
      </c>
      <c r="K32" s="99" t="s">
        <v>350</v>
      </c>
      <c r="L32" s="99">
        <v>5.1200000000000002E-2</v>
      </c>
      <c r="M32" s="99">
        <v>0.13589999999999999</v>
      </c>
      <c r="N32" s="99">
        <v>3.2500000000000001E-2</v>
      </c>
      <c r="O32" s="77">
        <v>1</v>
      </c>
      <c r="P32" s="77" t="s">
        <v>350</v>
      </c>
      <c r="Q32" s="77">
        <v>4.1815384615384614</v>
      </c>
      <c r="R32" s="28" t="s">
        <v>596</v>
      </c>
      <c r="S32" s="90" t="s">
        <v>350</v>
      </c>
      <c r="T32" s="90">
        <v>0.88</v>
      </c>
      <c r="U32" s="90">
        <v>8.0000000000000002E-3</v>
      </c>
      <c r="V32" s="90" t="s">
        <v>350</v>
      </c>
      <c r="W32" s="90" t="s">
        <v>350</v>
      </c>
      <c r="X32" s="90" t="s">
        <v>350</v>
      </c>
      <c r="Y32" s="90">
        <v>0.04</v>
      </c>
      <c r="Z32" s="90">
        <v>0.02</v>
      </c>
      <c r="AA32" s="90">
        <v>0.05</v>
      </c>
      <c r="AB32" s="28" t="s">
        <v>508</v>
      </c>
    </row>
    <row r="33" spans="1:28" s="28" customFormat="1">
      <c r="A33" s="50" t="s">
        <v>255</v>
      </c>
      <c r="B33" s="28" t="s">
        <v>422</v>
      </c>
      <c r="C33" s="77" t="s">
        <v>350</v>
      </c>
      <c r="D33" s="28" t="s">
        <v>377</v>
      </c>
      <c r="E33" s="28" t="s">
        <v>547</v>
      </c>
      <c r="F33" s="77">
        <v>4</v>
      </c>
      <c r="G33" s="77">
        <v>11</v>
      </c>
      <c r="H33" s="77">
        <v>4.7</v>
      </c>
      <c r="I33" s="77">
        <v>9</v>
      </c>
      <c r="J33" s="99" t="s">
        <v>350</v>
      </c>
      <c r="K33" s="99" t="s">
        <v>350</v>
      </c>
      <c r="L33" s="99" t="s">
        <v>350</v>
      </c>
      <c r="M33" s="99" t="s">
        <v>350</v>
      </c>
      <c r="N33" s="99" t="s">
        <v>350</v>
      </c>
      <c r="O33" s="99" t="s">
        <v>350</v>
      </c>
      <c r="P33" s="99" t="s">
        <v>350</v>
      </c>
      <c r="Q33" s="99" t="s">
        <v>350</v>
      </c>
      <c r="R33" s="28" t="s">
        <v>473</v>
      </c>
      <c r="S33" s="96" t="s">
        <v>350</v>
      </c>
      <c r="T33" s="96" t="s">
        <v>350</v>
      </c>
      <c r="U33" s="96" t="s">
        <v>350</v>
      </c>
      <c r="V33" s="96" t="s">
        <v>350</v>
      </c>
      <c r="W33" s="96" t="s">
        <v>350</v>
      </c>
      <c r="X33" s="96" t="s">
        <v>350</v>
      </c>
      <c r="Y33" s="96" t="s">
        <v>350</v>
      </c>
      <c r="Z33" s="96" t="s">
        <v>350</v>
      </c>
      <c r="AA33" s="96" t="s">
        <v>350</v>
      </c>
      <c r="AB33" s="96" t="s">
        <v>350</v>
      </c>
    </row>
    <row r="34" spans="1:28" s="28" customFormat="1">
      <c r="A34" s="50" t="s">
        <v>256</v>
      </c>
      <c r="B34" s="28" t="s">
        <v>400</v>
      </c>
      <c r="C34" s="101" t="s">
        <v>665</v>
      </c>
      <c r="D34" s="28" t="s">
        <v>377</v>
      </c>
      <c r="E34" s="28" t="s">
        <v>547</v>
      </c>
      <c r="F34" s="77">
        <v>11</v>
      </c>
      <c r="G34" s="77">
        <v>16</v>
      </c>
      <c r="H34" s="77">
        <v>10</v>
      </c>
      <c r="I34" s="77">
        <v>14</v>
      </c>
      <c r="J34" s="99" t="s">
        <v>350</v>
      </c>
      <c r="K34" s="99" t="s">
        <v>350</v>
      </c>
      <c r="L34" s="99" t="s">
        <v>350</v>
      </c>
      <c r="M34" s="99" t="s">
        <v>350</v>
      </c>
      <c r="N34" s="99" t="s">
        <v>350</v>
      </c>
      <c r="O34" s="99" t="s">
        <v>350</v>
      </c>
      <c r="P34" s="99" t="s">
        <v>350</v>
      </c>
      <c r="Q34" s="99" t="s">
        <v>350</v>
      </c>
      <c r="R34" s="28" t="s">
        <v>473</v>
      </c>
      <c r="S34" s="90" t="s">
        <v>350</v>
      </c>
      <c r="T34" s="90" t="s">
        <v>350</v>
      </c>
      <c r="U34" s="90" t="s">
        <v>350</v>
      </c>
      <c r="V34" s="90" t="s">
        <v>350</v>
      </c>
      <c r="W34" s="90" t="s">
        <v>350</v>
      </c>
      <c r="X34" s="90" t="s">
        <v>350</v>
      </c>
      <c r="Y34" s="90" t="s">
        <v>350</v>
      </c>
      <c r="Z34" s="90" t="s">
        <v>350</v>
      </c>
      <c r="AA34" s="90" t="s">
        <v>350</v>
      </c>
      <c r="AB34" s="90" t="s">
        <v>350</v>
      </c>
    </row>
    <row r="35" spans="1:28" s="28" customFormat="1">
      <c r="A35" s="50" t="s">
        <v>182</v>
      </c>
      <c r="B35" s="28" t="s">
        <v>400</v>
      </c>
      <c r="C35" s="77" t="s">
        <v>350</v>
      </c>
      <c r="D35" s="28" t="s">
        <v>370</v>
      </c>
      <c r="E35" s="28" t="s">
        <v>547</v>
      </c>
      <c r="F35" s="77">
        <v>12.12</v>
      </c>
      <c r="G35" s="77">
        <v>14.95</v>
      </c>
      <c r="H35" s="77">
        <v>9.1300000000000008</v>
      </c>
      <c r="I35" s="77">
        <v>12.06</v>
      </c>
      <c r="J35" s="99">
        <v>1.38</v>
      </c>
      <c r="K35" s="99">
        <v>0.78</v>
      </c>
      <c r="L35" s="99">
        <v>0.6</v>
      </c>
      <c r="M35" s="99">
        <v>0.26</v>
      </c>
      <c r="N35" s="99" t="s">
        <v>350</v>
      </c>
      <c r="O35" s="77">
        <v>1.1599999999999999</v>
      </c>
      <c r="P35" s="77" t="s">
        <v>350</v>
      </c>
      <c r="Q35" s="77">
        <v>0.43333333333333335</v>
      </c>
      <c r="R35" s="28" t="s">
        <v>660</v>
      </c>
      <c r="S35" s="90">
        <v>0.52854999999999996</v>
      </c>
      <c r="T35" s="90">
        <v>3.8650000000000004E-2</v>
      </c>
      <c r="U35" s="90">
        <v>3.5799999999999998E-2</v>
      </c>
      <c r="V35" s="90">
        <v>7.6350000000000001E-2</v>
      </c>
      <c r="W35" s="90" t="s">
        <v>350</v>
      </c>
      <c r="X35" s="90" t="s">
        <v>350</v>
      </c>
      <c r="Y35" s="90" t="s">
        <v>350</v>
      </c>
      <c r="Z35" s="90" t="s">
        <v>350</v>
      </c>
      <c r="AA35" s="90" t="s">
        <v>350</v>
      </c>
      <c r="AB35" s="90" t="s">
        <v>663</v>
      </c>
    </row>
    <row r="36" spans="1:28" s="28" customFormat="1">
      <c r="A36" s="50" t="s">
        <v>101</v>
      </c>
      <c r="B36" s="28" t="s">
        <v>400</v>
      </c>
      <c r="C36" s="101" t="s">
        <v>666</v>
      </c>
      <c r="D36" s="28" t="s">
        <v>377</v>
      </c>
      <c r="E36" s="28" t="s">
        <v>547</v>
      </c>
      <c r="F36" s="77">
        <v>19.07</v>
      </c>
      <c r="G36" s="77">
        <v>24.386666666666667</v>
      </c>
      <c r="H36" s="77">
        <v>9.1999999999999993</v>
      </c>
      <c r="I36" s="77">
        <v>13</v>
      </c>
      <c r="J36" s="99">
        <v>4.9989999999999997</v>
      </c>
      <c r="K36" s="99">
        <v>4.109</v>
      </c>
      <c r="L36" s="99" t="s">
        <v>350</v>
      </c>
      <c r="M36" s="99">
        <v>0.43099999999999999</v>
      </c>
      <c r="N36" s="99" t="s">
        <v>350</v>
      </c>
      <c r="O36" s="77">
        <v>1.23</v>
      </c>
      <c r="P36" s="77" t="s">
        <v>350</v>
      </c>
      <c r="Q36" s="77" t="s">
        <v>350</v>
      </c>
      <c r="R36" s="28" t="s">
        <v>776</v>
      </c>
      <c r="S36" s="90">
        <v>0.85799999999999998</v>
      </c>
      <c r="T36" s="90">
        <v>2.8000000000000001E-2</v>
      </c>
      <c r="U36" s="90">
        <v>5.6000000000000001E-2</v>
      </c>
      <c r="V36" s="90" t="s">
        <v>350</v>
      </c>
      <c r="W36" s="90" t="s">
        <v>350</v>
      </c>
      <c r="X36" s="90">
        <v>0.88</v>
      </c>
      <c r="Y36" s="90" t="s">
        <v>350</v>
      </c>
      <c r="Z36" s="90">
        <v>3.5000000000000003E-2</v>
      </c>
      <c r="AA36" s="90" t="s">
        <v>350</v>
      </c>
      <c r="AB36" s="90" t="s">
        <v>664</v>
      </c>
    </row>
    <row r="37" spans="1:28" s="28" customFormat="1">
      <c r="A37" s="50" t="s">
        <v>3</v>
      </c>
      <c r="B37" s="28" t="s">
        <v>396</v>
      </c>
      <c r="C37" s="28" t="s">
        <v>350</v>
      </c>
      <c r="D37" s="28" t="s">
        <v>370</v>
      </c>
      <c r="E37" s="28" t="s">
        <v>547</v>
      </c>
      <c r="F37" s="77">
        <v>13.294285714285715</v>
      </c>
      <c r="G37" s="77">
        <v>12.980000000000002</v>
      </c>
      <c r="H37" s="77">
        <v>11.3575</v>
      </c>
      <c r="I37" s="77">
        <v>11.62275</v>
      </c>
      <c r="J37" s="99">
        <v>1.4212800000000001</v>
      </c>
      <c r="K37" s="99">
        <v>0.46</v>
      </c>
      <c r="L37" s="99">
        <v>1.06515</v>
      </c>
      <c r="M37" s="99">
        <v>0.32305000000000006</v>
      </c>
      <c r="N37" s="99">
        <v>0.96343333333333325</v>
      </c>
      <c r="O37" s="77">
        <v>1</v>
      </c>
      <c r="P37" s="77" t="s">
        <v>350</v>
      </c>
      <c r="Q37" s="77">
        <v>0.36819721900926922</v>
      </c>
      <c r="R37" s="28" t="s">
        <v>608</v>
      </c>
      <c r="S37" s="90">
        <v>0.67774999999999996</v>
      </c>
      <c r="T37" s="90">
        <v>0.13617499999999999</v>
      </c>
      <c r="U37" s="90">
        <v>5.0733332999999999E-2</v>
      </c>
      <c r="V37" s="90">
        <v>3.65E-3</v>
      </c>
      <c r="W37" s="90">
        <v>0.182</v>
      </c>
      <c r="X37" s="90" t="s">
        <v>350</v>
      </c>
      <c r="Y37" s="90">
        <v>0.69899999999999995</v>
      </c>
      <c r="Z37" s="90">
        <v>2.7E-2</v>
      </c>
      <c r="AA37" s="90" t="s">
        <v>350</v>
      </c>
      <c r="AB37" s="28" t="s">
        <v>647</v>
      </c>
    </row>
    <row r="38" spans="1:28" s="28" customFormat="1">
      <c r="A38" s="48" t="s">
        <v>257</v>
      </c>
      <c r="B38" t="s">
        <v>396</v>
      </c>
      <c r="C38" s="28" t="s">
        <v>350</v>
      </c>
      <c r="D38" t="s">
        <v>370</v>
      </c>
      <c r="E38" s="4" t="s">
        <v>547</v>
      </c>
      <c r="F38" s="77">
        <v>12.3</v>
      </c>
      <c r="G38" s="77">
        <v>12.4</v>
      </c>
      <c r="H38" s="77">
        <v>9.6300000000000008</v>
      </c>
      <c r="I38" s="77">
        <v>10.18</v>
      </c>
      <c r="J38" s="99" t="s">
        <v>350</v>
      </c>
      <c r="K38" s="99" t="s">
        <v>350</v>
      </c>
      <c r="L38" s="99" t="s">
        <v>350</v>
      </c>
      <c r="M38" s="99" t="s">
        <v>350</v>
      </c>
      <c r="N38" s="99" t="s">
        <v>350</v>
      </c>
      <c r="O38" s="77">
        <v>1</v>
      </c>
      <c r="P38" s="77" t="s">
        <v>350</v>
      </c>
      <c r="Q38" s="77" t="s">
        <v>350</v>
      </c>
      <c r="R38" s="28" t="s">
        <v>768</v>
      </c>
      <c r="S38" s="90" t="s">
        <v>350</v>
      </c>
      <c r="T38" s="90">
        <v>0.40749999999999997</v>
      </c>
      <c r="U38" s="90">
        <v>8.1299999999999997E-2</v>
      </c>
      <c r="V38" s="90" t="s">
        <v>350</v>
      </c>
      <c r="W38" s="90" t="s">
        <v>350</v>
      </c>
      <c r="X38" s="90" t="s">
        <v>350</v>
      </c>
      <c r="Y38" s="90">
        <v>0.42530000000000001</v>
      </c>
      <c r="Z38" s="90">
        <v>3.6799999999999999E-2</v>
      </c>
      <c r="AA38" s="90" t="s">
        <v>350</v>
      </c>
      <c r="AB38" s="28" t="s">
        <v>769</v>
      </c>
    </row>
    <row r="39" spans="1:28" s="28" customFormat="1">
      <c r="A39" s="47" t="s">
        <v>728</v>
      </c>
      <c r="B39" t="s">
        <v>423</v>
      </c>
      <c r="C39" s="28" t="s">
        <v>771</v>
      </c>
      <c r="D39" t="s">
        <v>391</v>
      </c>
      <c r="E39" s="4" t="s">
        <v>547</v>
      </c>
      <c r="F39" s="77">
        <v>7.6</v>
      </c>
      <c r="G39" s="77">
        <v>8.9</v>
      </c>
      <c r="H39" s="77">
        <v>6.6000000000000003E-2</v>
      </c>
      <c r="I39" s="77">
        <v>1.21</v>
      </c>
      <c r="J39" s="99">
        <v>0.84499999999999997</v>
      </c>
      <c r="K39" s="99" t="s">
        <v>350</v>
      </c>
      <c r="L39" s="99" t="s">
        <v>350</v>
      </c>
      <c r="M39" s="99">
        <v>8.2000000000000003E-2</v>
      </c>
      <c r="N39" s="99">
        <v>7.5999999999999998E-2</v>
      </c>
      <c r="O39" s="77" t="s">
        <v>350</v>
      </c>
      <c r="P39" s="77" t="s">
        <v>350</v>
      </c>
      <c r="Q39" s="77">
        <v>1.0789473684210527</v>
      </c>
      <c r="R39" s="28" t="s">
        <v>770</v>
      </c>
      <c r="S39" s="90">
        <v>0.79600000000000004</v>
      </c>
      <c r="T39" s="90">
        <v>4.4999999999999998E-2</v>
      </c>
      <c r="U39" s="90">
        <v>6.4000000000000001E-2</v>
      </c>
      <c r="V39" s="90" t="s">
        <v>350</v>
      </c>
      <c r="W39" s="90" t="s">
        <v>350</v>
      </c>
      <c r="X39" s="90">
        <v>0.79900000000000004</v>
      </c>
      <c r="Y39" s="90" t="s">
        <v>350</v>
      </c>
      <c r="Z39" s="90">
        <v>9.1999999999999998E-2</v>
      </c>
      <c r="AA39" s="90" t="s">
        <v>350</v>
      </c>
      <c r="AB39" s="73" t="s">
        <v>664</v>
      </c>
    </row>
    <row r="40" spans="1:28" s="28" customFormat="1">
      <c r="A40" s="64" t="s">
        <v>26</v>
      </c>
      <c r="B40" s="28" t="s">
        <v>423</v>
      </c>
      <c r="C40" s="77" t="s">
        <v>350</v>
      </c>
      <c r="D40" s="28" t="s">
        <v>391</v>
      </c>
      <c r="E40" s="28" t="s">
        <v>547</v>
      </c>
      <c r="F40" s="77">
        <v>14</v>
      </c>
      <c r="G40" s="77">
        <v>14</v>
      </c>
      <c r="H40" s="77" t="s">
        <v>350</v>
      </c>
      <c r="I40" s="77" t="s">
        <v>350</v>
      </c>
      <c r="J40" s="99">
        <v>1.3</v>
      </c>
      <c r="K40" s="99" t="s">
        <v>350</v>
      </c>
      <c r="L40" s="99" t="s">
        <v>350</v>
      </c>
      <c r="M40" s="99" t="s">
        <v>350</v>
      </c>
      <c r="N40" s="99" t="s">
        <v>350</v>
      </c>
      <c r="O40" s="77">
        <v>50</v>
      </c>
      <c r="P40" s="77" t="s">
        <v>350</v>
      </c>
      <c r="Q40" s="77" t="s">
        <v>350</v>
      </c>
      <c r="R40" s="28" t="s">
        <v>676</v>
      </c>
      <c r="S40" s="90">
        <v>0.79500000000000004</v>
      </c>
      <c r="T40" s="90">
        <v>5.4000000000000006E-2</v>
      </c>
      <c r="U40" s="90">
        <v>3.5000000000000003E-2</v>
      </c>
      <c r="V40" s="90" t="s">
        <v>350</v>
      </c>
      <c r="W40" s="90" t="s">
        <v>350</v>
      </c>
      <c r="X40" s="90" t="s">
        <v>350</v>
      </c>
      <c r="Y40" s="90">
        <v>0.79599999999999993</v>
      </c>
      <c r="Z40" s="90">
        <v>0.114</v>
      </c>
      <c r="AA40" s="90" t="s">
        <v>350</v>
      </c>
      <c r="AB40" s="28" t="s">
        <v>502</v>
      </c>
    </row>
    <row r="41" spans="1:28" s="28" customFormat="1">
      <c r="A41" s="65" t="s">
        <v>130</v>
      </c>
      <c r="B41" s="28" t="s">
        <v>423</v>
      </c>
      <c r="C41" s="77" t="s">
        <v>680</v>
      </c>
      <c r="D41" s="28" t="s">
        <v>391</v>
      </c>
      <c r="E41" s="28" t="s">
        <v>547</v>
      </c>
      <c r="F41" s="77">
        <v>8.1999999999999993</v>
      </c>
      <c r="G41" s="77">
        <v>9.1</v>
      </c>
      <c r="H41" s="77">
        <v>0.7</v>
      </c>
      <c r="I41" s="77">
        <v>1</v>
      </c>
      <c r="J41" s="99">
        <v>0.26</v>
      </c>
      <c r="K41" s="99" t="s">
        <v>350</v>
      </c>
      <c r="L41" s="99">
        <v>8.0000000000000004E-4</v>
      </c>
      <c r="M41" s="99" t="s">
        <v>350</v>
      </c>
      <c r="N41" s="99" t="s">
        <v>350</v>
      </c>
      <c r="O41" s="77">
        <v>41.7</v>
      </c>
      <c r="P41" s="77" t="s">
        <v>350</v>
      </c>
      <c r="Q41" s="77" t="s">
        <v>350</v>
      </c>
      <c r="R41" s="28" t="s">
        <v>677</v>
      </c>
      <c r="S41" s="90" t="s">
        <v>350</v>
      </c>
      <c r="T41" s="90" t="s">
        <v>350</v>
      </c>
      <c r="U41" s="90" t="s">
        <v>350</v>
      </c>
      <c r="V41" s="90" t="s">
        <v>350</v>
      </c>
      <c r="W41" s="90" t="s">
        <v>350</v>
      </c>
      <c r="X41" s="90" t="s">
        <v>350</v>
      </c>
      <c r="Y41" s="90" t="s">
        <v>350</v>
      </c>
      <c r="Z41" s="90" t="s">
        <v>350</v>
      </c>
      <c r="AA41" s="90" t="s">
        <v>350</v>
      </c>
      <c r="AB41" s="90" t="s">
        <v>350</v>
      </c>
    </row>
    <row r="42" spans="1:28" s="28" customFormat="1">
      <c r="A42" s="64" t="s">
        <v>259</v>
      </c>
      <c r="B42" s="28" t="s">
        <v>423</v>
      </c>
      <c r="C42" s="77" t="s">
        <v>350</v>
      </c>
      <c r="D42" s="28" t="s">
        <v>391</v>
      </c>
      <c r="E42" s="28" t="s">
        <v>547</v>
      </c>
      <c r="F42" s="77">
        <v>24.310000000000002</v>
      </c>
      <c r="G42" s="77">
        <v>24.738333333333333</v>
      </c>
      <c r="H42" s="77">
        <v>1.5</v>
      </c>
      <c r="I42" s="77">
        <v>2.36</v>
      </c>
      <c r="J42" s="99">
        <v>9.7347999999999999</v>
      </c>
      <c r="K42" s="99">
        <v>10.237</v>
      </c>
      <c r="L42" s="99">
        <v>8.900000000000001E-2</v>
      </c>
      <c r="M42" s="99">
        <v>2.2876250000000002</v>
      </c>
      <c r="N42" s="99">
        <v>0.19350000000000001</v>
      </c>
      <c r="O42" s="77">
        <v>148.9</v>
      </c>
      <c r="P42" s="77" t="s">
        <v>350</v>
      </c>
      <c r="Q42" s="77">
        <v>17.860238278399116</v>
      </c>
      <c r="R42" s="28" t="s">
        <v>678</v>
      </c>
      <c r="S42" s="90">
        <v>0.85849999999999993</v>
      </c>
      <c r="T42" s="90">
        <v>4.4947077333843483E-2</v>
      </c>
      <c r="U42" s="90">
        <v>5.3575999999999999E-2</v>
      </c>
      <c r="V42" s="90">
        <v>2.4763407008446025E-3</v>
      </c>
      <c r="W42" s="90">
        <v>9.1702662701896559E-2</v>
      </c>
      <c r="X42" s="90">
        <v>0.90800000000000003</v>
      </c>
      <c r="Y42" s="90">
        <v>0.80799999999999994</v>
      </c>
      <c r="Z42" s="90">
        <v>6.0999999999999999E-2</v>
      </c>
      <c r="AA42" s="90" t="s">
        <v>350</v>
      </c>
      <c r="AB42" s="28" t="s">
        <v>681</v>
      </c>
    </row>
    <row r="43" spans="1:28" s="28" customFormat="1">
      <c r="A43" s="64" t="s">
        <v>260</v>
      </c>
      <c r="B43" s="28" t="s">
        <v>423</v>
      </c>
      <c r="C43" s="101" t="s">
        <v>679</v>
      </c>
      <c r="D43" s="28" t="s">
        <v>391</v>
      </c>
      <c r="E43" s="35" t="s">
        <v>547</v>
      </c>
      <c r="F43" s="77">
        <v>8</v>
      </c>
      <c r="G43" s="77">
        <v>10</v>
      </c>
      <c r="H43" s="77">
        <v>1</v>
      </c>
      <c r="I43" s="77" t="s">
        <v>350</v>
      </c>
      <c r="J43" s="77" t="s">
        <v>350</v>
      </c>
      <c r="K43" s="77" t="s">
        <v>350</v>
      </c>
      <c r="L43" s="77" t="s">
        <v>350</v>
      </c>
      <c r="M43" s="77" t="s">
        <v>350</v>
      </c>
      <c r="N43" s="77" t="s">
        <v>350</v>
      </c>
      <c r="O43" s="77" t="s">
        <v>350</v>
      </c>
      <c r="P43" s="77" t="s">
        <v>350</v>
      </c>
      <c r="Q43" s="77" t="s">
        <v>350</v>
      </c>
      <c r="R43" s="28" t="s">
        <v>473</v>
      </c>
      <c r="S43" s="90" t="s">
        <v>350</v>
      </c>
      <c r="T43" s="90" t="s">
        <v>350</v>
      </c>
      <c r="U43" s="90" t="s">
        <v>350</v>
      </c>
      <c r="V43" s="90" t="s">
        <v>350</v>
      </c>
      <c r="W43" s="90" t="s">
        <v>350</v>
      </c>
      <c r="X43" s="90" t="s">
        <v>350</v>
      </c>
      <c r="Y43" s="90" t="s">
        <v>350</v>
      </c>
      <c r="Z43" s="90" t="s">
        <v>350</v>
      </c>
      <c r="AA43" s="90" t="s">
        <v>350</v>
      </c>
      <c r="AB43" s="90" t="s">
        <v>350</v>
      </c>
    </row>
    <row r="44" spans="1:28" s="28" customFormat="1">
      <c r="A44" s="64" t="s">
        <v>262</v>
      </c>
      <c r="B44" s="28" t="s">
        <v>424</v>
      </c>
      <c r="C44" s="28" t="s">
        <v>615</v>
      </c>
      <c r="D44" s="28" t="s">
        <v>370</v>
      </c>
      <c r="E44" s="28" t="s">
        <v>547</v>
      </c>
      <c r="F44" s="77">
        <v>9</v>
      </c>
      <c r="G44" s="77">
        <v>10.6</v>
      </c>
      <c r="H44" s="77" t="s">
        <v>350</v>
      </c>
      <c r="I44" s="77" t="s">
        <v>350</v>
      </c>
      <c r="J44" s="99">
        <v>0.6</v>
      </c>
      <c r="K44" s="99" t="s">
        <v>350</v>
      </c>
      <c r="L44" s="99">
        <v>0.1</v>
      </c>
      <c r="M44" s="99">
        <v>0.13</v>
      </c>
      <c r="N44" s="99" t="s">
        <v>350</v>
      </c>
      <c r="O44" s="77">
        <v>1</v>
      </c>
      <c r="P44" s="77" t="s">
        <v>350</v>
      </c>
      <c r="Q44" s="77" t="s">
        <v>350</v>
      </c>
      <c r="R44" s="28" t="s">
        <v>774</v>
      </c>
      <c r="S44" s="90" t="s">
        <v>350</v>
      </c>
      <c r="T44" s="90" t="s">
        <v>350</v>
      </c>
      <c r="U44" s="90" t="s">
        <v>350</v>
      </c>
      <c r="V44" s="90" t="s">
        <v>350</v>
      </c>
      <c r="W44" s="90" t="s">
        <v>350</v>
      </c>
      <c r="X44" s="90" t="s">
        <v>350</v>
      </c>
      <c r="Y44" s="90" t="s">
        <v>350</v>
      </c>
      <c r="Z44" s="90" t="s">
        <v>350</v>
      </c>
      <c r="AA44" s="90" t="s">
        <v>350</v>
      </c>
      <c r="AB44" s="90" t="s">
        <v>350</v>
      </c>
    </row>
    <row r="45" spans="1:28" s="28" customFormat="1">
      <c r="A45" s="64" t="s">
        <v>131</v>
      </c>
      <c r="B45" s="28" t="s">
        <v>426</v>
      </c>
      <c r="C45" s="77" t="s">
        <v>350</v>
      </c>
      <c r="D45" s="28" t="s">
        <v>416</v>
      </c>
      <c r="E45" s="28" t="s">
        <v>547</v>
      </c>
      <c r="F45" s="77">
        <v>6.7537500000000001</v>
      </c>
      <c r="G45" s="77">
        <v>8.35</v>
      </c>
      <c r="H45" s="77">
        <v>4.1033333333333335</v>
      </c>
      <c r="I45" s="77">
        <v>6.7766666666666664</v>
      </c>
      <c r="J45" s="99">
        <v>0.19342499999999999</v>
      </c>
      <c r="K45" s="99">
        <v>0.16</v>
      </c>
      <c r="L45" s="99">
        <v>4.4450000000000003E-2</v>
      </c>
      <c r="M45" s="99">
        <v>6.094999999999999E-2</v>
      </c>
      <c r="N45" s="99">
        <v>3.1800000000000009E-2</v>
      </c>
      <c r="O45" s="77">
        <v>1</v>
      </c>
      <c r="P45" s="77">
        <v>1.75</v>
      </c>
      <c r="Q45" s="77">
        <v>1.7449685534591188</v>
      </c>
      <c r="R45" s="28" t="s">
        <v>683</v>
      </c>
      <c r="S45" s="90">
        <v>0.76200000000000001</v>
      </c>
      <c r="T45" s="90">
        <v>2.4614824629022293E-2</v>
      </c>
      <c r="U45" s="90">
        <v>0.18857499999999999</v>
      </c>
      <c r="V45" s="90">
        <v>3.0427057790241518E-2</v>
      </c>
      <c r="W45" s="90">
        <v>9.273965188665384E-2</v>
      </c>
      <c r="X45" s="90" t="s">
        <v>350</v>
      </c>
      <c r="Y45" s="90">
        <v>0.6915</v>
      </c>
      <c r="Z45" s="90">
        <v>5.3499999999999999E-2</v>
      </c>
      <c r="AA45" s="90" t="s">
        <v>350</v>
      </c>
      <c r="AB45" s="28" t="s">
        <v>682</v>
      </c>
    </row>
    <row r="46" spans="1:28" s="28" customFormat="1">
      <c r="A46" s="64" t="s">
        <v>73</v>
      </c>
      <c r="B46" s="28" t="s">
        <v>398</v>
      </c>
      <c r="C46" s="77" t="s">
        <v>350</v>
      </c>
      <c r="D46" s="28" t="s">
        <v>377</v>
      </c>
      <c r="E46" s="28" t="s">
        <v>547</v>
      </c>
      <c r="F46" s="77">
        <v>8.5383333333333322</v>
      </c>
      <c r="G46" s="77">
        <v>11.948333333333332</v>
      </c>
      <c r="H46" s="77">
        <v>8.33</v>
      </c>
      <c r="I46" s="77">
        <v>11.076666666666668</v>
      </c>
      <c r="J46" s="99">
        <v>0.49099999999999994</v>
      </c>
      <c r="K46" s="99">
        <v>0.15</v>
      </c>
      <c r="L46" s="99">
        <v>0.323125</v>
      </c>
      <c r="M46" s="99">
        <v>0.10837499999999999</v>
      </c>
      <c r="N46" s="99">
        <v>0.28625</v>
      </c>
      <c r="O46" s="77">
        <v>1</v>
      </c>
      <c r="P46" s="77" t="s">
        <v>350</v>
      </c>
      <c r="Q46" s="77">
        <v>0.36428918000970401</v>
      </c>
      <c r="R46" s="28" t="s">
        <v>684</v>
      </c>
      <c r="S46" s="90">
        <v>0.73510000000000009</v>
      </c>
      <c r="T46" s="90">
        <v>0.44079999999999997</v>
      </c>
      <c r="U46" s="90">
        <v>8.9600000000000013E-2</v>
      </c>
      <c r="V46" s="90">
        <v>1E-3</v>
      </c>
      <c r="W46" s="90" t="s">
        <v>350</v>
      </c>
      <c r="X46" s="90" t="s">
        <v>350</v>
      </c>
      <c r="Y46" s="90" t="s">
        <v>350</v>
      </c>
      <c r="Z46" s="90" t="s">
        <v>350</v>
      </c>
      <c r="AA46" s="90" t="s">
        <v>350</v>
      </c>
      <c r="AB46" s="28" t="s">
        <v>660</v>
      </c>
    </row>
    <row r="47" spans="1:28" s="28" customFormat="1">
      <c r="A47" s="64" t="s">
        <v>300</v>
      </c>
      <c r="B47" s="28" t="s">
        <v>392</v>
      </c>
      <c r="C47" s="73" t="s">
        <v>350</v>
      </c>
      <c r="D47" s="28" t="s">
        <v>370</v>
      </c>
      <c r="E47" s="28" t="s">
        <v>547</v>
      </c>
      <c r="F47" s="73">
        <v>6</v>
      </c>
      <c r="G47" s="73">
        <v>11.265000000000001</v>
      </c>
      <c r="H47" s="73">
        <v>5.52</v>
      </c>
      <c r="I47" s="73">
        <v>8.5</v>
      </c>
      <c r="J47" s="73">
        <v>0.38</v>
      </c>
      <c r="K47" s="73" t="s">
        <v>350</v>
      </c>
      <c r="L47" s="73" t="s">
        <v>350</v>
      </c>
      <c r="M47" s="73" t="s">
        <v>350</v>
      </c>
      <c r="N47" s="73" t="s">
        <v>350</v>
      </c>
      <c r="O47" s="73">
        <v>1</v>
      </c>
      <c r="P47" s="73" t="s">
        <v>350</v>
      </c>
      <c r="Q47" s="73" t="s">
        <v>350</v>
      </c>
      <c r="R47" s="73" t="s">
        <v>654</v>
      </c>
      <c r="S47" s="90">
        <v>0.67800000000000005</v>
      </c>
      <c r="T47" s="90">
        <v>8.5999999999999993E-2</v>
      </c>
      <c r="U47" s="90" t="s">
        <v>350</v>
      </c>
      <c r="V47" s="90" t="s">
        <v>350</v>
      </c>
      <c r="W47" s="90" t="s">
        <v>350</v>
      </c>
      <c r="X47" s="90" t="s">
        <v>350</v>
      </c>
      <c r="Y47" s="90" t="s">
        <v>350</v>
      </c>
      <c r="Z47" s="90" t="s">
        <v>350</v>
      </c>
      <c r="AA47" s="90" t="s">
        <v>350</v>
      </c>
      <c r="AB47" s="28" t="s">
        <v>646</v>
      </c>
    </row>
    <row r="48" spans="1:28" s="28" customFormat="1">
      <c r="A48" s="64" t="s">
        <v>263</v>
      </c>
      <c r="B48" s="28" t="s">
        <v>389</v>
      </c>
      <c r="C48" s="28" t="s">
        <v>350</v>
      </c>
      <c r="D48" s="28" t="s">
        <v>370</v>
      </c>
      <c r="E48" s="28" t="s">
        <v>547</v>
      </c>
      <c r="F48" s="77">
        <v>9.8000000000000007</v>
      </c>
      <c r="G48" s="77">
        <v>8.1</v>
      </c>
      <c r="H48" s="77">
        <v>13.3</v>
      </c>
      <c r="I48" s="77">
        <v>15</v>
      </c>
      <c r="J48" s="99" t="s">
        <v>350</v>
      </c>
      <c r="K48" s="99" t="s">
        <v>350</v>
      </c>
      <c r="L48" s="99" t="s">
        <v>350</v>
      </c>
      <c r="M48" s="99" t="s">
        <v>350</v>
      </c>
      <c r="N48" s="99" t="s">
        <v>350</v>
      </c>
      <c r="O48" s="99" t="s">
        <v>350</v>
      </c>
      <c r="P48" s="99" t="s">
        <v>350</v>
      </c>
      <c r="Q48" s="99" t="s">
        <v>350</v>
      </c>
      <c r="R48" s="28" t="s">
        <v>473</v>
      </c>
      <c r="S48" s="90" t="s">
        <v>350</v>
      </c>
      <c r="T48" s="90" t="s">
        <v>350</v>
      </c>
      <c r="U48" s="90" t="s">
        <v>350</v>
      </c>
      <c r="V48" s="90" t="s">
        <v>350</v>
      </c>
      <c r="W48" s="90" t="s">
        <v>350</v>
      </c>
      <c r="X48" s="90" t="s">
        <v>350</v>
      </c>
      <c r="Y48" s="90" t="s">
        <v>350</v>
      </c>
      <c r="Z48" s="90" t="s">
        <v>350</v>
      </c>
      <c r="AA48" s="90" t="s">
        <v>350</v>
      </c>
      <c r="AB48" s="90" t="s">
        <v>350</v>
      </c>
    </row>
    <row r="49" spans="1:29" s="28" customFormat="1">
      <c r="A49" s="65" t="s">
        <v>12</v>
      </c>
      <c r="B49" s="28" t="s">
        <v>427</v>
      </c>
      <c r="C49" s="28" t="s">
        <v>350</v>
      </c>
      <c r="D49" s="28" t="s">
        <v>377</v>
      </c>
      <c r="E49" s="28" t="s">
        <v>547</v>
      </c>
      <c r="F49" s="77">
        <v>11.9</v>
      </c>
      <c r="G49" s="77">
        <v>13.3</v>
      </c>
      <c r="H49" s="77" t="s">
        <v>350</v>
      </c>
      <c r="I49" s="77" t="s">
        <v>350</v>
      </c>
      <c r="J49" s="77" t="s">
        <v>350</v>
      </c>
      <c r="K49" s="77" t="s">
        <v>350</v>
      </c>
      <c r="L49" s="77" t="s">
        <v>350</v>
      </c>
      <c r="M49" s="77" t="s">
        <v>350</v>
      </c>
      <c r="N49" s="77" t="s">
        <v>350</v>
      </c>
      <c r="O49" s="77" t="s">
        <v>350</v>
      </c>
      <c r="P49" s="77" t="s">
        <v>350</v>
      </c>
      <c r="Q49" s="77" t="s">
        <v>350</v>
      </c>
      <c r="R49" s="28" t="s">
        <v>10</v>
      </c>
      <c r="S49" s="90" t="s">
        <v>350</v>
      </c>
      <c r="T49" s="90" t="s">
        <v>350</v>
      </c>
      <c r="U49" s="90" t="s">
        <v>350</v>
      </c>
      <c r="V49" s="90" t="s">
        <v>350</v>
      </c>
      <c r="W49" s="90" t="s">
        <v>350</v>
      </c>
      <c r="X49" s="90" t="s">
        <v>350</v>
      </c>
      <c r="Y49" s="90" t="s">
        <v>350</v>
      </c>
      <c r="Z49" s="90" t="s">
        <v>350</v>
      </c>
      <c r="AA49" s="90" t="s">
        <v>350</v>
      </c>
      <c r="AB49" s="90" t="s">
        <v>350</v>
      </c>
    </row>
    <row r="50" spans="1:29" s="27" customFormat="1">
      <c r="A50" s="68" t="s">
        <v>733</v>
      </c>
      <c r="B50" s="28" t="s">
        <v>747</v>
      </c>
      <c r="C50" s="28" t="s">
        <v>350</v>
      </c>
      <c r="D50" s="28" t="s">
        <v>350</v>
      </c>
      <c r="E50" s="28" t="s">
        <v>547</v>
      </c>
      <c r="F50" s="77" t="s">
        <v>350</v>
      </c>
      <c r="G50" s="77" t="s">
        <v>350</v>
      </c>
      <c r="H50" s="77" t="s">
        <v>350</v>
      </c>
      <c r="I50" s="77" t="s">
        <v>350</v>
      </c>
      <c r="J50" s="77" t="s">
        <v>350</v>
      </c>
      <c r="K50" s="77" t="s">
        <v>350</v>
      </c>
      <c r="L50" s="77" t="s">
        <v>350</v>
      </c>
      <c r="M50" s="77" t="s">
        <v>350</v>
      </c>
      <c r="N50" s="77" t="s">
        <v>350</v>
      </c>
      <c r="O50" s="77" t="s">
        <v>350</v>
      </c>
      <c r="P50" s="77" t="s">
        <v>350</v>
      </c>
      <c r="Q50" s="77" t="s">
        <v>350</v>
      </c>
      <c r="R50" s="77" t="s">
        <v>350</v>
      </c>
      <c r="S50" s="77" t="s">
        <v>350</v>
      </c>
      <c r="T50" s="77" t="s">
        <v>350</v>
      </c>
      <c r="U50" s="77" t="s">
        <v>350</v>
      </c>
      <c r="V50" s="77" t="s">
        <v>350</v>
      </c>
      <c r="W50" s="77" t="s">
        <v>350</v>
      </c>
      <c r="X50" s="77" t="s">
        <v>350</v>
      </c>
      <c r="Y50" s="77" t="s">
        <v>350</v>
      </c>
      <c r="Z50" s="77" t="s">
        <v>350</v>
      </c>
      <c r="AA50" s="77" t="s">
        <v>350</v>
      </c>
      <c r="AB50" s="77" t="s">
        <v>350</v>
      </c>
      <c r="AC50" s="28"/>
    </row>
    <row r="51" spans="1:29" s="28" customFormat="1">
      <c r="A51" s="64" t="s">
        <v>161</v>
      </c>
      <c r="B51" s="28" t="s">
        <v>430</v>
      </c>
      <c r="C51" s="28" t="s">
        <v>350</v>
      </c>
      <c r="D51" s="28" t="s">
        <v>370</v>
      </c>
      <c r="E51" s="28" t="s">
        <v>547</v>
      </c>
      <c r="F51" s="77">
        <v>3.145</v>
      </c>
      <c r="G51" s="77">
        <v>3.86</v>
      </c>
      <c r="H51" s="77">
        <v>1.7779999999999998</v>
      </c>
      <c r="I51" s="77">
        <v>2.8553333333333337</v>
      </c>
      <c r="J51" s="99">
        <v>4.8799999999999996E-2</v>
      </c>
      <c r="K51" s="99" t="s">
        <v>350</v>
      </c>
      <c r="L51" s="99">
        <v>5.3900000000000007E-3</v>
      </c>
      <c r="M51" s="99">
        <v>2.9100000000000004E-2</v>
      </c>
      <c r="N51" s="99">
        <v>1.9699999999999999E-2</v>
      </c>
      <c r="O51" s="77">
        <v>4.0999999999999996</v>
      </c>
      <c r="P51" s="77" t="s">
        <v>350</v>
      </c>
      <c r="Q51" s="77">
        <v>1.4771573604060917</v>
      </c>
      <c r="R51" s="28" t="s">
        <v>685</v>
      </c>
      <c r="S51" s="90" t="s">
        <v>350</v>
      </c>
      <c r="T51" s="90" t="s">
        <v>350</v>
      </c>
      <c r="U51" s="90" t="s">
        <v>350</v>
      </c>
      <c r="V51" s="90" t="s">
        <v>350</v>
      </c>
      <c r="W51" s="90" t="s">
        <v>350</v>
      </c>
      <c r="X51" s="90" t="s">
        <v>350</v>
      </c>
      <c r="Y51" s="90" t="s">
        <v>350</v>
      </c>
      <c r="Z51" s="90" t="s">
        <v>350</v>
      </c>
      <c r="AA51" s="90" t="s">
        <v>350</v>
      </c>
      <c r="AB51" s="90" t="s">
        <v>350</v>
      </c>
    </row>
    <row r="52" spans="1:29" s="28" customFormat="1">
      <c r="A52" s="64" t="s">
        <v>264</v>
      </c>
      <c r="B52" s="28" t="s">
        <v>430</v>
      </c>
      <c r="C52" s="28" t="s">
        <v>350</v>
      </c>
      <c r="D52" s="28" t="s">
        <v>370</v>
      </c>
      <c r="E52" s="28" t="s">
        <v>547</v>
      </c>
      <c r="F52" s="77">
        <v>7.9049999999999994</v>
      </c>
      <c r="G52" s="77">
        <v>9.2249999999999996</v>
      </c>
      <c r="H52" s="77">
        <v>2.7313333333333332</v>
      </c>
      <c r="I52" s="77">
        <v>4.056</v>
      </c>
      <c r="J52" s="99">
        <v>0.23</v>
      </c>
      <c r="K52" s="99">
        <v>0.18</v>
      </c>
      <c r="L52" s="99">
        <v>2.9020000000000001E-2</v>
      </c>
      <c r="M52" s="99">
        <v>0.05</v>
      </c>
      <c r="N52" s="99" t="s">
        <v>350</v>
      </c>
      <c r="O52" s="77">
        <v>3.7</v>
      </c>
      <c r="P52" s="77" t="s">
        <v>350</v>
      </c>
      <c r="Q52" s="77">
        <v>1</v>
      </c>
      <c r="R52" s="28" t="s">
        <v>686</v>
      </c>
      <c r="S52" s="28" t="s">
        <v>350</v>
      </c>
      <c r="T52" s="28" t="s">
        <v>350</v>
      </c>
      <c r="U52" s="28" t="s">
        <v>350</v>
      </c>
      <c r="V52" s="28" t="s">
        <v>350</v>
      </c>
      <c r="W52" s="28" t="s">
        <v>350</v>
      </c>
      <c r="X52" s="28" t="s">
        <v>350</v>
      </c>
      <c r="Y52" s="28" t="s">
        <v>350</v>
      </c>
      <c r="Z52" s="28" t="s">
        <v>350</v>
      </c>
      <c r="AA52" s="28" t="s">
        <v>350</v>
      </c>
      <c r="AB52" s="28" t="s">
        <v>350</v>
      </c>
    </row>
    <row r="53" spans="1:29" s="28" customFormat="1">
      <c r="A53" s="65" t="s">
        <v>132</v>
      </c>
      <c r="B53" s="28" t="s">
        <v>412</v>
      </c>
      <c r="C53" s="28" t="s">
        <v>350</v>
      </c>
      <c r="D53" s="28" t="s">
        <v>370</v>
      </c>
      <c r="E53" s="28" t="s">
        <v>547</v>
      </c>
      <c r="F53" s="77">
        <v>5</v>
      </c>
      <c r="G53" s="77">
        <v>4.4000000000000004</v>
      </c>
      <c r="H53" s="77">
        <v>3</v>
      </c>
      <c r="I53" s="77">
        <v>3.3</v>
      </c>
      <c r="J53" s="99">
        <v>7.0999999999999994E-2</v>
      </c>
      <c r="K53" s="99" t="s">
        <v>350</v>
      </c>
      <c r="L53" s="99">
        <v>7.0000000000000001E-3</v>
      </c>
      <c r="M53" s="99" t="s">
        <v>350</v>
      </c>
      <c r="N53" s="99" t="s">
        <v>350</v>
      </c>
      <c r="O53" s="77">
        <v>1</v>
      </c>
      <c r="P53" s="77" t="s">
        <v>350</v>
      </c>
      <c r="Q53" s="77" t="s">
        <v>350</v>
      </c>
      <c r="R53" s="28" t="s">
        <v>677</v>
      </c>
      <c r="S53" s="28" t="s">
        <v>350</v>
      </c>
      <c r="T53" s="28" t="s">
        <v>350</v>
      </c>
      <c r="U53" s="28" t="s">
        <v>350</v>
      </c>
      <c r="V53" s="28" t="s">
        <v>350</v>
      </c>
      <c r="W53" s="28" t="s">
        <v>350</v>
      </c>
      <c r="X53" s="28" t="s">
        <v>350</v>
      </c>
      <c r="Y53" s="28" t="s">
        <v>350</v>
      </c>
      <c r="Z53" s="28" t="s">
        <v>350</v>
      </c>
      <c r="AA53" s="28" t="s">
        <v>350</v>
      </c>
      <c r="AB53" s="28" t="s">
        <v>350</v>
      </c>
    </row>
    <row r="54" spans="1:29" s="28" customFormat="1">
      <c r="A54" s="65" t="s">
        <v>304</v>
      </c>
      <c r="B54" s="28" t="s">
        <v>427</v>
      </c>
      <c r="C54" s="28" t="s">
        <v>611</v>
      </c>
      <c r="D54" s="28" t="s">
        <v>370</v>
      </c>
      <c r="E54" s="28" t="s">
        <v>547</v>
      </c>
      <c r="F54" s="77">
        <v>6.81</v>
      </c>
      <c r="G54" s="77">
        <v>7.05</v>
      </c>
      <c r="H54" s="77">
        <v>0.61</v>
      </c>
      <c r="I54" s="77">
        <v>1.1399999999999999</v>
      </c>
      <c r="J54" s="99">
        <v>0.188</v>
      </c>
      <c r="K54" s="99" t="s">
        <v>350</v>
      </c>
      <c r="L54" s="99">
        <v>1E-3</v>
      </c>
      <c r="M54" s="99" t="s">
        <v>350</v>
      </c>
      <c r="N54" s="99" t="s">
        <v>350</v>
      </c>
      <c r="O54" s="77">
        <v>160.19999999999999</v>
      </c>
      <c r="P54" s="77" t="s">
        <v>350</v>
      </c>
      <c r="Q54" s="77" t="s">
        <v>350</v>
      </c>
      <c r="R54" s="28" t="s">
        <v>687</v>
      </c>
      <c r="S54" s="90" t="s">
        <v>350</v>
      </c>
      <c r="T54" s="90" t="s">
        <v>350</v>
      </c>
      <c r="U54" s="90" t="s">
        <v>350</v>
      </c>
      <c r="V54" s="90" t="s">
        <v>350</v>
      </c>
      <c r="W54" s="90" t="s">
        <v>350</v>
      </c>
      <c r="X54" s="90" t="s">
        <v>350</v>
      </c>
      <c r="Y54" s="90" t="s">
        <v>350</v>
      </c>
      <c r="Z54" s="90" t="s">
        <v>350</v>
      </c>
      <c r="AA54" s="90" t="s">
        <v>350</v>
      </c>
      <c r="AB54" s="90" t="s">
        <v>350</v>
      </c>
    </row>
    <row r="55" spans="1:29" s="28" customFormat="1">
      <c r="A55" s="55" t="s">
        <v>105</v>
      </c>
      <c r="B55" t="s">
        <v>396</v>
      </c>
      <c r="C55" s="28" t="s">
        <v>350</v>
      </c>
      <c r="D55" t="s">
        <v>391</v>
      </c>
      <c r="E55" s="4" t="s">
        <v>547</v>
      </c>
      <c r="F55" s="77">
        <v>14.1</v>
      </c>
      <c r="G55" s="77">
        <v>20.149999999999999</v>
      </c>
      <c r="H55" s="77">
        <v>10</v>
      </c>
      <c r="I55" s="77">
        <v>14</v>
      </c>
      <c r="J55" s="99" t="s">
        <v>350</v>
      </c>
      <c r="K55" s="99" t="s">
        <v>350</v>
      </c>
      <c r="L55" s="99" t="s">
        <v>350</v>
      </c>
      <c r="M55" s="99" t="s">
        <v>350</v>
      </c>
      <c r="N55" s="99" t="s">
        <v>350</v>
      </c>
      <c r="O55" s="77">
        <v>1</v>
      </c>
      <c r="P55" s="77" t="s">
        <v>350</v>
      </c>
      <c r="Q55" s="77" t="s">
        <v>350</v>
      </c>
      <c r="R55" s="28" t="s">
        <v>768</v>
      </c>
      <c r="S55" s="90" t="s">
        <v>350</v>
      </c>
      <c r="T55" s="90" t="s">
        <v>350</v>
      </c>
      <c r="U55" s="90" t="s">
        <v>350</v>
      </c>
      <c r="V55" s="90" t="s">
        <v>350</v>
      </c>
      <c r="W55" s="90" t="s">
        <v>350</v>
      </c>
      <c r="X55" s="90" t="s">
        <v>350</v>
      </c>
      <c r="Y55" s="90" t="s">
        <v>350</v>
      </c>
      <c r="Z55" s="90" t="s">
        <v>350</v>
      </c>
      <c r="AA55" s="90" t="s">
        <v>350</v>
      </c>
      <c r="AB55" s="90" t="s">
        <v>350</v>
      </c>
    </row>
    <row r="56" spans="1:29" s="28" customFormat="1">
      <c r="A56" s="66" t="s">
        <v>269</v>
      </c>
      <c r="B56" s="28" t="s">
        <v>432</v>
      </c>
      <c r="C56" s="28" t="s">
        <v>612</v>
      </c>
      <c r="D56" s="28" t="s">
        <v>377</v>
      </c>
      <c r="E56" s="28" t="s">
        <v>547</v>
      </c>
      <c r="F56" s="77">
        <v>10.39</v>
      </c>
      <c r="G56" s="77">
        <v>12.803333333333333</v>
      </c>
      <c r="H56" s="77">
        <v>8.7100000000000009</v>
      </c>
      <c r="I56" s="77">
        <v>11.563333333333333</v>
      </c>
      <c r="J56" s="99">
        <v>0.52190000000000003</v>
      </c>
      <c r="K56" s="99" t="s">
        <v>350</v>
      </c>
      <c r="L56" s="99">
        <v>0.23940000000000003</v>
      </c>
      <c r="M56" s="99">
        <v>0.26500000000000001</v>
      </c>
      <c r="N56" s="99">
        <v>0.27880000000000005</v>
      </c>
      <c r="O56" s="77">
        <v>50</v>
      </c>
      <c r="P56" s="77" t="s">
        <v>350</v>
      </c>
      <c r="Q56" s="77">
        <v>0.95050215208034416</v>
      </c>
      <c r="R56" s="28" t="s">
        <v>688</v>
      </c>
      <c r="S56" s="90" t="s">
        <v>350</v>
      </c>
      <c r="T56" s="90">
        <v>0.52600000000000002</v>
      </c>
      <c r="U56" s="90">
        <v>7.2999999999999995E-2</v>
      </c>
      <c r="V56" s="90">
        <v>4.0000000000000001E-3</v>
      </c>
      <c r="W56" s="90">
        <v>7.0000000000000007E-2</v>
      </c>
      <c r="X56" s="90" t="s">
        <v>350</v>
      </c>
      <c r="Y56" s="90" t="s">
        <v>350</v>
      </c>
      <c r="Z56" s="90" t="s">
        <v>350</v>
      </c>
      <c r="AA56" s="90" t="s">
        <v>350</v>
      </c>
      <c r="AB56" s="28" t="s">
        <v>659</v>
      </c>
    </row>
    <row r="57" spans="1:29" s="39" customFormat="1">
      <c r="A57" s="66" t="s">
        <v>27</v>
      </c>
      <c r="B57" s="28" t="s">
        <v>386</v>
      </c>
      <c r="C57" s="28" t="s">
        <v>350</v>
      </c>
      <c r="D57" s="28" t="s">
        <v>374</v>
      </c>
      <c r="E57" s="28" t="s">
        <v>547</v>
      </c>
      <c r="F57" s="77">
        <v>11.5</v>
      </c>
      <c r="G57" s="77">
        <v>14.5</v>
      </c>
      <c r="H57" s="77">
        <v>7.25</v>
      </c>
      <c r="I57" s="77">
        <v>10.5</v>
      </c>
      <c r="J57" s="99" t="s">
        <v>350</v>
      </c>
      <c r="K57" s="99" t="s">
        <v>350</v>
      </c>
      <c r="L57" s="99">
        <v>0.5</v>
      </c>
      <c r="M57" s="99" t="s">
        <v>350</v>
      </c>
      <c r="N57" s="99" t="s">
        <v>350</v>
      </c>
      <c r="O57" s="77">
        <v>3</v>
      </c>
      <c r="P57" s="77" t="s">
        <v>350</v>
      </c>
      <c r="Q57" s="77" t="s">
        <v>350</v>
      </c>
      <c r="R57" s="28" t="s">
        <v>598</v>
      </c>
      <c r="S57" s="90" t="s">
        <v>350</v>
      </c>
      <c r="T57" s="90">
        <v>0.27699999999999997</v>
      </c>
      <c r="U57" s="90" t="s">
        <v>350</v>
      </c>
      <c r="V57" s="90" t="s">
        <v>350</v>
      </c>
      <c r="W57" s="90" t="s">
        <v>350</v>
      </c>
      <c r="X57" s="90" t="s">
        <v>350</v>
      </c>
      <c r="Y57" s="90" t="s">
        <v>350</v>
      </c>
      <c r="Z57" s="90" t="s">
        <v>350</v>
      </c>
      <c r="AA57" s="90" t="s">
        <v>350</v>
      </c>
      <c r="AB57" s="28" t="s">
        <v>502</v>
      </c>
      <c r="AC57" s="28"/>
    </row>
    <row r="58" spans="1:29" s="28" customFormat="1">
      <c r="A58" s="66" t="s">
        <v>291</v>
      </c>
      <c r="B58" s="28" t="s">
        <v>386</v>
      </c>
      <c r="C58" s="28" t="s">
        <v>350</v>
      </c>
      <c r="D58" s="28" t="s">
        <v>374</v>
      </c>
      <c r="E58" s="28" t="s">
        <v>547</v>
      </c>
      <c r="F58" s="77">
        <v>10.897777777777778</v>
      </c>
      <c r="G58" s="77">
        <v>11.127777777777778</v>
      </c>
      <c r="H58" s="77">
        <v>6.7577777777777772</v>
      </c>
      <c r="I58" s="77">
        <v>9.5722222222222229</v>
      </c>
      <c r="J58" s="99">
        <v>0.23400000000000004</v>
      </c>
      <c r="K58" s="99" t="s">
        <v>350</v>
      </c>
      <c r="L58" s="99">
        <v>0.10277777777777776</v>
      </c>
      <c r="M58" s="99">
        <v>0.14022222222222222</v>
      </c>
      <c r="N58" s="99">
        <v>9.3777777777777793E-2</v>
      </c>
      <c r="O58" s="77">
        <v>1</v>
      </c>
      <c r="P58" s="77" t="s">
        <v>350</v>
      </c>
      <c r="Q58" s="77">
        <v>1.4952606635071088</v>
      </c>
      <c r="R58" s="28" t="s">
        <v>595</v>
      </c>
      <c r="S58" s="90" t="s">
        <v>350</v>
      </c>
      <c r="T58" s="90" t="s">
        <v>350</v>
      </c>
      <c r="U58" s="90">
        <v>8.7809999999999999E-2</v>
      </c>
      <c r="V58" s="90" t="s">
        <v>350</v>
      </c>
      <c r="W58" s="90" t="s">
        <v>350</v>
      </c>
      <c r="X58" s="90" t="s">
        <v>350</v>
      </c>
      <c r="Y58" s="90" t="s">
        <v>350</v>
      </c>
      <c r="Z58" s="90" t="s">
        <v>350</v>
      </c>
      <c r="AA58" s="90" t="s">
        <v>350</v>
      </c>
      <c r="AB58" s="28" t="s">
        <v>659</v>
      </c>
    </row>
    <row r="59" spans="1:29" s="28" customFormat="1">
      <c r="A59" s="66" t="s">
        <v>197</v>
      </c>
      <c r="B59" s="28" t="s">
        <v>398</v>
      </c>
      <c r="C59" s="28" t="s">
        <v>350</v>
      </c>
      <c r="D59" s="28" t="s">
        <v>374</v>
      </c>
      <c r="E59" s="28" t="s">
        <v>547</v>
      </c>
      <c r="F59" s="77">
        <v>12</v>
      </c>
      <c r="G59" s="77">
        <v>18</v>
      </c>
      <c r="H59" s="77">
        <v>1.6</v>
      </c>
      <c r="I59" s="77">
        <v>3.5</v>
      </c>
      <c r="J59" s="99">
        <v>1.19</v>
      </c>
      <c r="K59" s="99" t="s">
        <v>350</v>
      </c>
      <c r="L59" s="99" t="s">
        <v>350</v>
      </c>
      <c r="M59" s="99">
        <v>0.27</v>
      </c>
      <c r="N59" s="99" t="s">
        <v>350</v>
      </c>
      <c r="O59" s="77" t="s">
        <v>350</v>
      </c>
      <c r="P59" s="77" t="s">
        <v>350</v>
      </c>
      <c r="Q59" s="77" t="s">
        <v>350</v>
      </c>
      <c r="R59" s="28" t="s">
        <v>689</v>
      </c>
      <c r="S59" s="90">
        <v>0.629</v>
      </c>
      <c r="T59" s="90">
        <v>4.8850000000000005E-2</v>
      </c>
      <c r="U59" s="90">
        <v>6.0950000000000004E-2</v>
      </c>
      <c r="V59" s="90" t="s">
        <v>350</v>
      </c>
      <c r="W59" s="90" t="s">
        <v>350</v>
      </c>
      <c r="X59" s="90" t="s">
        <v>350</v>
      </c>
      <c r="Y59" s="90" t="s">
        <v>350</v>
      </c>
      <c r="Z59" s="90">
        <v>4.3999999999999997E-2</v>
      </c>
      <c r="AA59" s="90">
        <v>0.38679999999999998</v>
      </c>
      <c r="AB59" s="90" t="s">
        <v>775</v>
      </c>
    </row>
    <row r="60" spans="1:29" s="28" customFormat="1">
      <c r="A60" s="103" t="s">
        <v>28</v>
      </c>
      <c r="B60" s="12" t="s">
        <v>436</v>
      </c>
      <c r="C60" s="39" t="s">
        <v>350</v>
      </c>
      <c r="D60" s="39" t="s">
        <v>393</v>
      </c>
      <c r="E60" s="39" t="s">
        <v>547</v>
      </c>
      <c r="F60" s="79">
        <v>21</v>
      </c>
      <c r="G60" s="79">
        <v>29</v>
      </c>
      <c r="H60" s="79">
        <v>11</v>
      </c>
      <c r="I60" s="79">
        <v>14</v>
      </c>
      <c r="J60" s="40">
        <v>5.2</v>
      </c>
      <c r="K60" s="40" t="s">
        <v>350</v>
      </c>
      <c r="L60" s="40">
        <v>1.1000000000000001</v>
      </c>
      <c r="M60" s="40" t="s">
        <v>350</v>
      </c>
      <c r="N60" s="40" t="s">
        <v>350</v>
      </c>
      <c r="O60" s="79">
        <v>1</v>
      </c>
      <c r="P60" s="79" t="s">
        <v>350</v>
      </c>
      <c r="Q60" s="79" t="s">
        <v>350</v>
      </c>
      <c r="R60" s="39" t="s">
        <v>676</v>
      </c>
      <c r="S60" s="91" t="s">
        <v>350</v>
      </c>
      <c r="T60" s="91" t="s">
        <v>350</v>
      </c>
      <c r="U60" s="91" t="s">
        <v>350</v>
      </c>
      <c r="V60" s="91" t="s">
        <v>350</v>
      </c>
      <c r="W60" s="91" t="s">
        <v>350</v>
      </c>
      <c r="X60" s="91" t="s">
        <v>350</v>
      </c>
      <c r="Y60" s="91" t="s">
        <v>350</v>
      </c>
      <c r="Z60" s="91" t="s">
        <v>350</v>
      </c>
      <c r="AA60" s="91" t="s">
        <v>350</v>
      </c>
      <c r="AB60" s="91" t="s">
        <v>350</v>
      </c>
      <c r="AC60" s="27"/>
    </row>
    <row r="61" spans="1:29" s="28" customFormat="1">
      <c r="A61" s="67" t="s">
        <v>13</v>
      </c>
      <c r="B61" s="28" t="s">
        <v>427</v>
      </c>
      <c r="C61" s="28" t="s">
        <v>350</v>
      </c>
      <c r="D61" s="28" t="s">
        <v>370</v>
      </c>
      <c r="E61" s="28" t="s">
        <v>547</v>
      </c>
      <c r="F61" s="77">
        <v>6.9700000000000006</v>
      </c>
      <c r="G61" s="77">
        <v>5.0200000000000005</v>
      </c>
      <c r="H61" s="77">
        <v>0.86</v>
      </c>
      <c r="I61" s="77">
        <v>1.02</v>
      </c>
      <c r="J61" s="99">
        <v>0.215</v>
      </c>
      <c r="K61" s="99" t="s">
        <v>350</v>
      </c>
      <c r="L61" s="99" t="s">
        <v>350</v>
      </c>
      <c r="M61" s="99" t="s">
        <v>350</v>
      </c>
      <c r="N61" s="99" t="s">
        <v>350</v>
      </c>
      <c r="O61" s="77">
        <v>31.060000000000002</v>
      </c>
      <c r="P61" s="77">
        <v>24</v>
      </c>
      <c r="Q61" s="77" t="s">
        <v>350</v>
      </c>
      <c r="R61" s="28" t="s">
        <v>690</v>
      </c>
      <c r="S61" s="90" t="s">
        <v>350</v>
      </c>
      <c r="T61" s="90" t="s">
        <v>350</v>
      </c>
      <c r="U61" s="90" t="s">
        <v>350</v>
      </c>
      <c r="V61" s="90" t="s">
        <v>350</v>
      </c>
      <c r="W61" s="90" t="s">
        <v>350</v>
      </c>
      <c r="X61" s="90" t="s">
        <v>350</v>
      </c>
      <c r="Y61" s="90" t="s">
        <v>350</v>
      </c>
      <c r="Z61" s="90" t="s">
        <v>350</v>
      </c>
      <c r="AA61" s="90" t="s">
        <v>350</v>
      </c>
      <c r="AB61" s="90" t="s">
        <v>350</v>
      </c>
    </row>
    <row r="62" spans="1:29" s="28" customFormat="1">
      <c r="A62" s="66" t="s">
        <v>41</v>
      </c>
      <c r="B62" s="28" t="s">
        <v>427</v>
      </c>
      <c r="C62" s="28" t="s">
        <v>350</v>
      </c>
      <c r="D62" s="28" t="s">
        <v>370</v>
      </c>
      <c r="E62" s="28" t="s">
        <v>547</v>
      </c>
      <c r="F62" s="77">
        <v>4</v>
      </c>
      <c r="G62" s="77">
        <v>3.3</v>
      </c>
      <c r="H62" s="77" t="s">
        <v>350</v>
      </c>
      <c r="I62" s="77" t="s">
        <v>350</v>
      </c>
      <c r="J62" s="77" t="s">
        <v>350</v>
      </c>
      <c r="K62" s="77" t="s">
        <v>350</v>
      </c>
      <c r="L62" s="77" t="s">
        <v>350</v>
      </c>
      <c r="M62" s="77" t="s">
        <v>350</v>
      </c>
      <c r="N62" s="77" t="s">
        <v>350</v>
      </c>
      <c r="O62" s="77" t="s">
        <v>350</v>
      </c>
      <c r="P62" s="77" t="s">
        <v>350</v>
      </c>
      <c r="Q62" s="77" t="s">
        <v>350</v>
      </c>
      <c r="R62" s="28" t="s">
        <v>473</v>
      </c>
      <c r="S62" s="90" t="s">
        <v>350</v>
      </c>
      <c r="T62" s="90" t="s">
        <v>350</v>
      </c>
      <c r="U62" s="90" t="s">
        <v>350</v>
      </c>
      <c r="V62" s="90" t="s">
        <v>350</v>
      </c>
      <c r="W62" s="90" t="s">
        <v>350</v>
      </c>
      <c r="X62" s="90" t="s">
        <v>350</v>
      </c>
      <c r="Y62" s="90" t="s">
        <v>350</v>
      </c>
      <c r="Z62" s="90" t="s">
        <v>350</v>
      </c>
      <c r="AA62" s="90" t="s">
        <v>350</v>
      </c>
      <c r="AB62" s="90" t="s">
        <v>350</v>
      </c>
    </row>
    <row r="63" spans="1:29" s="28" customFormat="1">
      <c r="A63" s="67" t="s">
        <v>198</v>
      </c>
      <c r="B63" s="28" t="s">
        <v>427</v>
      </c>
      <c r="C63" s="28" t="s">
        <v>350</v>
      </c>
      <c r="D63" s="28" t="s">
        <v>370</v>
      </c>
      <c r="E63" s="28" t="s">
        <v>547</v>
      </c>
      <c r="F63" s="77">
        <v>4.8899999999999997</v>
      </c>
      <c r="G63" s="77">
        <v>4.1950000000000003</v>
      </c>
      <c r="H63" s="77">
        <v>2.34</v>
      </c>
      <c r="I63" s="77">
        <v>1.47</v>
      </c>
      <c r="J63" s="99">
        <v>0.124</v>
      </c>
      <c r="K63" s="99" t="s">
        <v>350</v>
      </c>
      <c r="L63" s="99">
        <v>3.8E-3</v>
      </c>
      <c r="M63" s="99" t="s">
        <v>350</v>
      </c>
      <c r="N63" s="99" t="s">
        <v>350</v>
      </c>
      <c r="O63" s="77">
        <v>4.55</v>
      </c>
      <c r="P63" s="77" t="s">
        <v>350</v>
      </c>
      <c r="Q63" s="77" t="s">
        <v>350</v>
      </c>
      <c r="R63" s="28" t="s">
        <v>691</v>
      </c>
      <c r="S63" s="90" t="s">
        <v>350</v>
      </c>
      <c r="T63" s="90" t="s">
        <v>350</v>
      </c>
      <c r="U63" s="90" t="s">
        <v>350</v>
      </c>
      <c r="V63" s="90" t="s">
        <v>350</v>
      </c>
      <c r="W63" s="90" t="s">
        <v>350</v>
      </c>
      <c r="X63" s="90" t="s">
        <v>350</v>
      </c>
      <c r="Y63" s="90" t="s">
        <v>350</v>
      </c>
      <c r="Z63" s="90" t="s">
        <v>350</v>
      </c>
      <c r="AA63" s="90" t="s">
        <v>350</v>
      </c>
      <c r="AB63" s="90" t="s">
        <v>350</v>
      </c>
    </row>
    <row r="64" spans="1:29" s="28" customFormat="1">
      <c r="A64" s="66" t="s">
        <v>43</v>
      </c>
      <c r="B64" s="28" t="s">
        <v>427</v>
      </c>
      <c r="C64" s="28" t="s">
        <v>350</v>
      </c>
      <c r="D64" s="28" t="s">
        <v>370</v>
      </c>
      <c r="E64" s="28" t="s">
        <v>547</v>
      </c>
      <c r="F64" s="77">
        <v>3.16</v>
      </c>
      <c r="G64" s="77">
        <v>4.0274999999999999</v>
      </c>
      <c r="H64" s="77">
        <v>0.55000000000000004</v>
      </c>
      <c r="I64" s="77">
        <v>0.8</v>
      </c>
      <c r="J64" s="99" t="s">
        <v>350</v>
      </c>
      <c r="K64" s="99" t="s">
        <v>350</v>
      </c>
      <c r="L64" s="99" t="s">
        <v>350</v>
      </c>
      <c r="M64" s="99" t="s">
        <v>350</v>
      </c>
      <c r="N64" s="99" t="s">
        <v>350</v>
      </c>
      <c r="O64" s="77" t="s">
        <v>350</v>
      </c>
      <c r="P64" s="77" t="s">
        <v>350</v>
      </c>
      <c r="Q64" s="77" t="s">
        <v>350</v>
      </c>
      <c r="R64" s="28" t="s">
        <v>692</v>
      </c>
      <c r="S64" s="90" t="s">
        <v>350</v>
      </c>
      <c r="T64" s="90" t="s">
        <v>350</v>
      </c>
      <c r="U64" s="90" t="s">
        <v>350</v>
      </c>
      <c r="V64" s="90" t="s">
        <v>350</v>
      </c>
      <c r="W64" s="90" t="s">
        <v>350</v>
      </c>
      <c r="X64" s="90" t="s">
        <v>350</v>
      </c>
      <c r="Y64" s="90" t="s">
        <v>350</v>
      </c>
      <c r="Z64" s="90" t="s">
        <v>350</v>
      </c>
      <c r="AA64" s="90" t="s">
        <v>350</v>
      </c>
      <c r="AB64" s="90" t="s">
        <v>350</v>
      </c>
    </row>
    <row r="65" spans="1:29" s="28" customFormat="1">
      <c r="A65" s="66" t="s">
        <v>270</v>
      </c>
      <c r="B65" s="28" t="s">
        <v>427</v>
      </c>
      <c r="C65" s="28" t="s">
        <v>350</v>
      </c>
      <c r="D65" s="28" t="s">
        <v>370</v>
      </c>
      <c r="E65" s="28" t="s">
        <v>547</v>
      </c>
      <c r="F65" s="77">
        <v>4.25</v>
      </c>
      <c r="G65" s="77">
        <v>3.9000000000000004</v>
      </c>
      <c r="H65" s="77">
        <v>1</v>
      </c>
      <c r="I65" s="77" t="s">
        <v>350</v>
      </c>
      <c r="J65" s="99">
        <v>0.06</v>
      </c>
      <c r="K65" s="99" t="s">
        <v>350</v>
      </c>
      <c r="L65" s="99" t="s">
        <v>350</v>
      </c>
      <c r="M65" s="99" t="s">
        <v>350</v>
      </c>
      <c r="N65" s="99" t="s">
        <v>350</v>
      </c>
      <c r="O65" s="77">
        <v>29.3</v>
      </c>
      <c r="P65" s="77" t="s">
        <v>350</v>
      </c>
      <c r="Q65" s="77" t="s">
        <v>350</v>
      </c>
      <c r="R65" s="28" t="s">
        <v>654</v>
      </c>
      <c r="S65" s="90">
        <v>0.63900000000000001</v>
      </c>
      <c r="T65" s="90">
        <v>0.15</v>
      </c>
      <c r="U65" s="90" t="s">
        <v>350</v>
      </c>
      <c r="V65" s="90" t="s">
        <v>350</v>
      </c>
      <c r="W65" s="90" t="s">
        <v>350</v>
      </c>
      <c r="X65" s="90" t="s">
        <v>350</v>
      </c>
      <c r="Y65" s="90" t="s">
        <v>350</v>
      </c>
      <c r="Z65" s="90" t="s">
        <v>350</v>
      </c>
      <c r="AA65" s="90" t="s">
        <v>350</v>
      </c>
      <c r="AB65" s="28" t="s">
        <v>646</v>
      </c>
    </row>
    <row r="66" spans="1:29" s="28" customFormat="1">
      <c r="A66" s="66" t="s">
        <v>272</v>
      </c>
      <c r="B66" s="28" t="s">
        <v>427</v>
      </c>
      <c r="C66" s="28" t="s">
        <v>350</v>
      </c>
      <c r="D66" s="28" t="s">
        <v>370</v>
      </c>
      <c r="E66" s="28" t="s">
        <v>547</v>
      </c>
      <c r="F66" s="77">
        <v>4.3650000000000002</v>
      </c>
      <c r="G66" s="77">
        <v>3.7650000000000001</v>
      </c>
      <c r="H66" s="77">
        <v>0.96</v>
      </c>
      <c r="I66" s="77">
        <v>1.31</v>
      </c>
      <c r="J66" s="99">
        <v>0.10500000000000001</v>
      </c>
      <c r="K66" s="99" t="s">
        <v>350</v>
      </c>
      <c r="L66" s="99">
        <v>1E-4</v>
      </c>
      <c r="M66" s="99" t="s">
        <v>350</v>
      </c>
      <c r="N66" s="99" t="s">
        <v>350</v>
      </c>
      <c r="O66" s="77">
        <v>19.484999999999999</v>
      </c>
      <c r="P66" s="77">
        <v>4</v>
      </c>
      <c r="Q66" s="77" t="s">
        <v>350</v>
      </c>
      <c r="R66" s="28" t="s">
        <v>693</v>
      </c>
      <c r="S66" s="90" t="s">
        <v>350</v>
      </c>
      <c r="T66" s="90" t="s">
        <v>350</v>
      </c>
      <c r="U66" s="90" t="s">
        <v>350</v>
      </c>
      <c r="V66" s="90" t="s">
        <v>350</v>
      </c>
      <c r="W66" s="90" t="s">
        <v>350</v>
      </c>
      <c r="X66" s="90" t="s">
        <v>350</v>
      </c>
      <c r="Y66" s="90" t="s">
        <v>350</v>
      </c>
      <c r="Z66" s="90" t="s">
        <v>350</v>
      </c>
      <c r="AA66" s="90" t="s">
        <v>350</v>
      </c>
      <c r="AB66" s="90" t="s">
        <v>350</v>
      </c>
    </row>
    <row r="67" spans="1:29" s="28" customFormat="1">
      <c r="A67" s="55" t="s">
        <v>242</v>
      </c>
      <c r="B67" t="s">
        <v>427</v>
      </c>
      <c r="C67" s="28" t="s">
        <v>350</v>
      </c>
      <c r="D67" t="s">
        <v>370</v>
      </c>
      <c r="E67" s="4" t="s">
        <v>547</v>
      </c>
      <c r="F67" s="77">
        <v>3.27</v>
      </c>
      <c r="G67" s="77">
        <v>3.4350000000000001</v>
      </c>
      <c r="H67" s="77" t="s">
        <v>350</v>
      </c>
      <c r="I67" s="77" t="s">
        <v>350</v>
      </c>
      <c r="J67" s="77" t="s">
        <v>350</v>
      </c>
      <c r="K67" s="77" t="s">
        <v>350</v>
      </c>
      <c r="L67" s="77" t="s">
        <v>350</v>
      </c>
      <c r="M67" s="77" t="s">
        <v>350</v>
      </c>
      <c r="N67" s="77" t="s">
        <v>350</v>
      </c>
      <c r="O67" s="77" t="s">
        <v>350</v>
      </c>
      <c r="P67" s="77" t="s">
        <v>350</v>
      </c>
      <c r="Q67" s="77" t="s">
        <v>350</v>
      </c>
      <c r="R67" s="28" t="s">
        <v>752</v>
      </c>
      <c r="S67" s="90" t="s">
        <v>350</v>
      </c>
      <c r="T67" s="90" t="s">
        <v>350</v>
      </c>
      <c r="U67" s="90" t="s">
        <v>350</v>
      </c>
      <c r="V67" s="90" t="s">
        <v>350</v>
      </c>
      <c r="W67" s="90" t="s">
        <v>350</v>
      </c>
      <c r="X67" s="90" t="s">
        <v>350</v>
      </c>
      <c r="Y67" s="90" t="s">
        <v>350</v>
      </c>
      <c r="Z67" s="90" t="s">
        <v>350</v>
      </c>
      <c r="AA67" s="90" t="s">
        <v>350</v>
      </c>
      <c r="AB67" s="90" t="s">
        <v>350</v>
      </c>
    </row>
    <row r="68" spans="1:29" s="28" customFormat="1">
      <c r="A68" s="64" t="s">
        <v>321</v>
      </c>
      <c r="B68" s="28" t="s">
        <v>427</v>
      </c>
      <c r="C68" s="28" t="s">
        <v>350</v>
      </c>
      <c r="D68" s="28" t="s">
        <v>370</v>
      </c>
      <c r="E68" s="28" t="s">
        <v>547</v>
      </c>
      <c r="F68" s="79">
        <v>2.5499999999999998</v>
      </c>
      <c r="G68" s="79">
        <v>2.4</v>
      </c>
      <c r="H68" s="79">
        <v>1.4</v>
      </c>
      <c r="I68" s="79" t="s">
        <v>350</v>
      </c>
      <c r="J68" s="40">
        <v>0.03</v>
      </c>
      <c r="K68" s="40" t="s">
        <v>350</v>
      </c>
      <c r="L68" s="40" t="s">
        <v>350</v>
      </c>
      <c r="M68" s="40" t="s">
        <v>350</v>
      </c>
      <c r="N68" s="40" t="s">
        <v>350</v>
      </c>
      <c r="O68" s="79">
        <v>2</v>
      </c>
      <c r="P68" s="79" t="s">
        <v>350</v>
      </c>
      <c r="Q68" s="79" t="s">
        <v>350</v>
      </c>
      <c r="R68" s="39" t="s">
        <v>654</v>
      </c>
      <c r="S68" s="91">
        <v>0.84899999999999998</v>
      </c>
      <c r="T68" s="91">
        <v>1.4999999999999999E-2</v>
      </c>
      <c r="U68" s="91" t="s">
        <v>350</v>
      </c>
      <c r="V68" s="91" t="s">
        <v>350</v>
      </c>
      <c r="W68" s="91" t="s">
        <v>350</v>
      </c>
      <c r="X68" s="91" t="s">
        <v>350</v>
      </c>
      <c r="Y68" s="91" t="s">
        <v>350</v>
      </c>
      <c r="Z68" s="91" t="s">
        <v>350</v>
      </c>
      <c r="AA68" s="91" t="s">
        <v>350</v>
      </c>
      <c r="AB68" s="39" t="s">
        <v>646</v>
      </c>
      <c r="AC68" s="39"/>
    </row>
    <row r="69" spans="1:29" s="39" customFormat="1">
      <c r="A69" s="64" t="s">
        <v>14</v>
      </c>
      <c r="B69" s="28" t="s">
        <v>427</v>
      </c>
      <c r="C69" s="28" t="s">
        <v>350</v>
      </c>
      <c r="D69" s="28" t="s">
        <v>370</v>
      </c>
      <c r="E69" s="28" t="s">
        <v>547</v>
      </c>
      <c r="F69" s="77">
        <v>5.44</v>
      </c>
      <c r="G69" s="77">
        <v>4.706666666666667</v>
      </c>
      <c r="H69" s="77">
        <v>0.61</v>
      </c>
      <c r="I69" s="77">
        <v>0.6</v>
      </c>
      <c r="J69" s="99">
        <v>0.12</v>
      </c>
      <c r="K69" s="99" t="s">
        <v>350</v>
      </c>
      <c r="L69" s="99" t="s">
        <v>350</v>
      </c>
      <c r="M69" s="99" t="s">
        <v>350</v>
      </c>
      <c r="N69" s="99" t="s">
        <v>350</v>
      </c>
      <c r="O69" s="77">
        <v>50</v>
      </c>
      <c r="P69" s="77" t="s">
        <v>350</v>
      </c>
      <c r="Q69" s="77" t="s">
        <v>350</v>
      </c>
      <c r="R69" s="28" t="s">
        <v>694</v>
      </c>
      <c r="S69" s="90" t="s">
        <v>350</v>
      </c>
      <c r="T69" s="90">
        <v>2.2000000000000002E-2</v>
      </c>
      <c r="U69" s="90">
        <v>3.5000000000000003E-2</v>
      </c>
      <c r="V69" s="90" t="s">
        <v>350</v>
      </c>
      <c r="W69" s="90" t="s">
        <v>350</v>
      </c>
      <c r="X69" s="90" t="s">
        <v>350</v>
      </c>
      <c r="Y69" s="90" t="s">
        <v>350</v>
      </c>
      <c r="Z69" s="90" t="s">
        <v>350</v>
      </c>
      <c r="AA69" s="90" t="s">
        <v>350</v>
      </c>
      <c r="AB69" s="28" t="s">
        <v>696</v>
      </c>
      <c r="AC69" s="28"/>
    </row>
    <row r="70" spans="1:29" s="28" customFormat="1">
      <c r="A70" s="64" t="s">
        <v>48</v>
      </c>
      <c r="B70" s="28" t="s">
        <v>427</v>
      </c>
      <c r="C70" s="28" t="s">
        <v>350</v>
      </c>
      <c r="D70" s="28" t="s">
        <v>370</v>
      </c>
      <c r="E70" s="28" t="s">
        <v>547</v>
      </c>
      <c r="F70" s="77">
        <v>4.2433333333333332</v>
      </c>
      <c r="G70" s="77">
        <v>4.1900000000000004</v>
      </c>
      <c r="H70" s="77">
        <v>1.7933333333333332</v>
      </c>
      <c r="I70" s="77">
        <v>2.855</v>
      </c>
      <c r="J70" s="99">
        <v>6.3400000000000012E-2</v>
      </c>
      <c r="K70" s="99" t="s">
        <v>350</v>
      </c>
      <c r="L70" s="99">
        <v>6.899999999999999E-3</v>
      </c>
      <c r="M70" s="99">
        <v>5.6499999999999995E-2</v>
      </c>
      <c r="N70" s="99">
        <v>1.25345</v>
      </c>
      <c r="O70" s="77">
        <v>2.6</v>
      </c>
      <c r="P70" s="77" t="s">
        <v>350</v>
      </c>
      <c r="Q70" s="77">
        <v>8.1884057971014492</v>
      </c>
      <c r="R70" s="28" t="s">
        <v>695</v>
      </c>
      <c r="S70" s="90" t="s">
        <v>350</v>
      </c>
      <c r="T70" s="90">
        <v>0.111</v>
      </c>
      <c r="U70" s="90">
        <v>0.14122825912113343</v>
      </c>
      <c r="V70" s="90">
        <v>8.900000000000001E-2</v>
      </c>
      <c r="W70" s="90">
        <v>7.0000000000000007E-2</v>
      </c>
      <c r="X70" s="90" t="s">
        <v>350</v>
      </c>
      <c r="Y70" s="90" t="s">
        <v>350</v>
      </c>
      <c r="Z70" s="90" t="s">
        <v>350</v>
      </c>
      <c r="AA70" s="90" t="s">
        <v>350</v>
      </c>
      <c r="AB70" s="28" t="s">
        <v>659</v>
      </c>
    </row>
    <row r="71" spans="1:29" s="28" customFormat="1">
      <c r="A71" s="64" t="s">
        <v>46</v>
      </c>
      <c r="B71" s="28" t="s">
        <v>427</v>
      </c>
      <c r="C71" s="28" t="s">
        <v>350</v>
      </c>
      <c r="D71" s="28" t="s">
        <v>370</v>
      </c>
      <c r="E71" s="28" t="s">
        <v>547</v>
      </c>
      <c r="F71" s="77">
        <v>3.2</v>
      </c>
      <c r="G71" s="77">
        <v>3.355</v>
      </c>
      <c r="H71" s="77">
        <v>0.61</v>
      </c>
      <c r="I71" s="77">
        <v>1.1499999999999999</v>
      </c>
      <c r="J71" s="99">
        <v>5.4700000000000006E-2</v>
      </c>
      <c r="K71" s="99" t="s">
        <v>350</v>
      </c>
      <c r="L71" s="99">
        <v>5.0449134199134207E-4</v>
      </c>
      <c r="M71" s="99">
        <v>5.2777777777777778E-2</v>
      </c>
      <c r="N71" s="99">
        <v>5.7777777777777784E-3</v>
      </c>
      <c r="O71" s="77">
        <v>12.6</v>
      </c>
      <c r="P71" s="77" t="s">
        <v>350</v>
      </c>
      <c r="Q71" s="77">
        <v>9.1346153846153832</v>
      </c>
      <c r="R71" s="28" t="s">
        <v>595</v>
      </c>
      <c r="S71" s="90" t="s">
        <v>350</v>
      </c>
      <c r="T71" s="90" t="s">
        <v>350</v>
      </c>
      <c r="U71" s="90" t="s">
        <v>350</v>
      </c>
      <c r="V71" s="90" t="s">
        <v>350</v>
      </c>
      <c r="W71" s="90" t="s">
        <v>350</v>
      </c>
      <c r="X71" s="90" t="s">
        <v>350</v>
      </c>
      <c r="Y71" s="90" t="s">
        <v>350</v>
      </c>
      <c r="Z71" s="90" t="s">
        <v>350</v>
      </c>
      <c r="AA71" s="90" t="s">
        <v>350</v>
      </c>
      <c r="AB71" s="90" t="s">
        <v>350</v>
      </c>
    </row>
    <row r="72" spans="1:29" s="28" customFormat="1">
      <c r="A72" s="64" t="s">
        <v>47</v>
      </c>
      <c r="B72" s="28" t="s">
        <v>427</v>
      </c>
      <c r="C72" s="28" t="s">
        <v>350</v>
      </c>
      <c r="D72" s="28" t="s">
        <v>370</v>
      </c>
      <c r="E72" s="28" t="s">
        <v>547</v>
      </c>
      <c r="F72" s="77">
        <v>3.4749999999999996</v>
      </c>
      <c r="G72" s="77">
        <v>3.8</v>
      </c>
      <c r="H72" s="77">
        <v>1.28</v>
      </c>
      <c r="I72" s="77">
        <v>2.11</v>
      </c>
      <c r="J72" s="99">
        <v>0.11349999999999998</v>
      </c>
      <c r="K72" s="99" t="s">
        <v>350</v>
      </c>
      <c r="L72" s="99" t="s">
        <v>350</v>
      </c>
      <c r="M72" s="99">
        <v>0.10700000000000001</v>
      </c>
      <c r="N72" s="99" t="s">
        <v>350</v>
      </c>
      <c r="O72" s="77">
        <v>6.5</v>
      </c>
      <c r="P72" s="77" t="s">
        <v>350</v>
      </c>
      <c r="Q72" s="77">
        <v>16.461538461538463</v>
      </c>
      <c r="R72" s="28" t="s">
        <v>595</v>
      </c>
      <c r="S72" s="90" t="s">
        <v>350</v>
      </c>
      <c r="T72" s="90" t="s">
        <v>350</v>
      </c>
      <c r="U72" s="90" t="s">
        <v>350</v>
      </c>
      <c r="V72" s="90" t="s">
        <v>350</v>
      </c>
      <c r="W72" s="90" t="s">
        <v>350</v>
      </c>
      <c r="X72" s="90" t="s">
        <v>350</v>
      </c>
      <c r="Y72" s="90" t="s">
        <v>350</v>
      </c>
      <c r="Z72" s="90" t="s">
        <v>350</v>
      </c>
      <c r="AA72" s="90" t="s">
        <v>350</v>
      </c>
      <c r="AB72" s="90" t="s">
        <v>350</v>
      </c>
    </row>
    <row r="73" spans="1:29" s="28" customFormat="1">
      <c r="A73" s="64" t="s">
        <v>273</v>
      </c>
      <c r="B73" s="28" t="s">
        <v>427</v>
      </c>
      <c r="C73" s="28" t="s">
        <v>350</v>
      </c>
      <c r="D73" s="28" t="s">
        <v>370</v>
      </c>
      <c r="E73" s="28" t="s">
        <v>547</v>
      </c>
      <c r="F73" s="77" t="s">
        <v>350</v>
      </c>
      <c r="G73" s="77" t="s">
        <v>350</v>
      </c>
      <c r="H73" s="77" t="s">
        <v>350</v>
      </c>
      <c r="I73" s="77" t="s">
        <v>350</v>
      </c>
      <c r="J73" s="77" t="s">
        <v>350</v>
      </c>
      <c r="K73" s="77" t="s">
        <v>350</v>
      </c>
      <c r="L73" s="77" t="s">
        <v>350</v>
      </c>
      <c r="M73" s="77" t="s">
        <v>350</v>
      </c>
      <c r="N73" s="77" t="s">
        <v>350</v>
      </c>
      <c r="O73" s="77" t="s">
        <v>350</v>
      </c>
      <c r="P73" s="77" t="s">
        <v>350</v>
      </c>
      <c r="Q73" s="77" t="s">
        <v>350</v>
      </c>
      <c r="R73" s="77" t="s">
        <v>350</v>
      </c>
      <c r="S73" s="90" t="s">
        <v>350</v>
      </c>
      <c r="T73" s="90" t="s">
        <v>350</v>
      </c>
      <c r="U73" s="90" t="s">
        <v>350</v>
      </c>
      <c r="V73" s="90" t="s">
        <v>350</v>
      </c>
      <c r="W73" s="90" t="s">
        <v>350</v>
      </c>
      <c r="X73" s="90" t="s">
        <v>350</v>
      </c>
      <c r="Y73" s="90" t="s">
        <v>350</v>
      </c>
      <c r="Z73" s="90" t="s">
        <v>350</v>
      </c>
      <c r="AA73" s="90" t="s">
        <v>350</v>
      </c>
      <c r="AB73" s="90" t="s">
        <v>350</v>
      </c>
    </row>
    <row r="74" spans="1:29" s="28" customFormat="1">
      <c r="A74" s="64" t="s">
        <v>323</v>
      </c>
      <c r="B74" s="28" t="s">
        <v>400</v>
      </c>
      <c r="C74" s="28" t="s">
        <v>350</v>
      </c>
      <c r="D74" s="28" t="s">
        <v>370</v>
      </c>
      <c r="E74" s="28" t="s">
        <v>547</v>
      </c>
      <c r="F74" s="77">
        <v>10.5</v>
      </c>
      <c r="G74" s="77">
        <v>16.5</v>
      </c>
      <c r="H74" s="77">
        <v>8</v>
      </c>
      <c r="I74" s="77">
        <v>3</v>
      </c>
      <c r="J74" s="99">
        <v>2</v>
      </c>
      <c r="K74" s="99" t="s">
        <v>350</v>
      </c>
      <c r="L74" s="99">
        <v>0.1</v>
      </c>
      <c r="M74" s="99" t="s">
        <v>350</v>
      </c>
      <c r="N74" s="99" t="s">
        <v>350</v>
      </c>
      <c r="O74" s="77">
        <v>2</v>
      </c>
      <c r="P74" s="77" t="s">
        <v>350</v>
      </c>
      <c r="Q74" s="77" t="s">
        <v>350</v>
      </c>
      <c r="R74" s="28" t="s">
        <v>598</v>
      </c>
      <c r="S74" s="90">
        <v>0.86</v>
      </c>
      <c r="T74" s="90">
        <v>5.5999999999999994E-2</v>
      </c>
      <c r="U74" s="90">
        <v>9.3000000000000013E-2</v>
      </c>
      <c r="V74" s="90" t="s">
        <v>350</v>
      </c>
      <c r="W74" s="90" t="s">
        <v>350</v>
      </c>
      <c r="X74" s="90" t="s">
        <v>350</v>
      </c>
      <c r="Y74" s="90">
        <v>0.80099999999999993</v>
      </c>
      <c r="Z74" s="90">
        <v>5.0999999999999997E-2</v>
      </c>
      <c r="AA74" s="90" t="s">
        <v>350</v>
      </c>
      <c r="AB74" s="28" t="s">
        <v>502</v>
      </c>
    </row>
    <row r="75" spans="1:29" s="28" customFormat="1">
      <c r="A75" s="69" t="s">
        <v>460</v>
      </c>
      <c r="B75" s="39" t="s">
        <v>400</v>
      </c>
      <c r="C75" s="101" t="s">
        <v>166</v>
      </c>
      <c r="D75" s="39" t="s">
        <v>370</v>
      </c>
      <c r="E75" s="39" t="s">
        <v>547</v>
      </c>
      <c r="F75" s="77">
        <v>7.3000000000000007</v>
      </c>
      <c r="G75" s="77">
        <v>9.7666666666666675</v>
      </c>
      <c r="H75" s="77">
        <v>3.8</v>
      </c>
      <c r="I75" s="77">
        <v>5.9</v>
      </c>
      <c r="J75" s="99">
        <v>0.14000000000000001</v>
      </c>
      <c r="K75" s="99" t="s">
        <v>350</v>
      </c>
      <c r="L75" s="99">
        <v>6.2E-2</v>
      </c>
      <c r="M75" s="99" t="s">
        <v>350</v>
      </c>
      <c r="N75" s="99" t="s">
        <v>350</v>
      </c>
      <c r="O75" s="77">
        <v>1</v>
      </c>
      <c r="P75" s="77" t="s">
        <v>350</v>
      </c>
      <c r="Q75" s="77" t="s">
        <v>350</v>
      </c>
      <c r="R75" s="28" t="s">
        <v>699</v>
      </c>
      <c r="S75" s="90" t="s">
        <v>350</v>
      </c>
      <c r="T75" s="90">
        <v>0.144624167459563</v>
      </c>
      <c r="U75" s="90">
        <v>0.1142915</v>
      </c>
      <c r="V75" s="90">
        <v>7.5461793365924096E-2</v>
      </c>
      <c r="W75" s="90">
        <v>0.198861875754162</v>
      </c>
      <c r="X75" s="90" t="s">
        <v>350</v>
      </c>
      <c r="Y75" s="90" t="s">
        <v>350</v>
      </c>
      <c r="Z75" s="90" t="s">
        <v>350</v>
      </c>
      <c r="AA75" s="90" t="s">
        <v>350</v>
      </c>
      <c r="AB75" s="28" t="s">
        <v>502</v>
      </c>
    </row>
    <row r="76" spans="1:29" s="28" customFormat="1">
      <c r="A76" s="65" t="s">
        <v>5</v>
      </c>
      <c r="B76" s="28" t="s">
        <v>400</v>
      </c>
      <c r="C76" s="28" t="s">
        <v>350</v>
      </c>
      <c r="D76" s="28" t="s">
        <v>370</v>
      </c>
      <c r="E76" s="28" t="s">
        <v>547</v>
      </c>
      <c r="F76" s="77">
        <v>13.1533333333333</v>
      </c>
      <c r="G76" s="77">
        <v>15.709999999999999</v>
      </c>
      <c r="H76" s="77">
        <v>3.1</v>
      </c>
      <c r="I76" s="77">
        <v>5.583333333333333</v>
      </c>
      <c r="J76" s="99">
        <v>2.0425999999999997</v>
      </c>
      <c r="K76" s="99" t="s">
        <v>350</v>
      </c>
      <c r="L76" s="99">
        <v>0.19390000000000002</v>
      </c>
      <c r="M76" s="99">
        <v>2.6467999999999998</v>
      </c>
      <c r="N76" s="99">
        <v>0.43839999999999996</v>
      </c>
      <c r="O76" s="77">
        <v>1.8</v>
      </c>
      <c r="P76" s="77" t="s">
        <v>350</v>
      </c>
      <c r="Q76" s="77">
        <v>6.0374087591240881</v>
      </c>
      <c r="R76" s="28" t="s">
        <v>688</v>
      </c>
      <c r="S76" s="90" t="s">
        <v>350</v>
      </c>
      <c r="T76" s="90">
        <v>8.4000000000000005E-2</v>
      </c>
      <c r="U76" s="90">
        <v>6.0837313709109539E-2</v>
      </c>
      <c r="V76" s="90">
        <v>0.22800000000000001</v>
      </c>
      <c r="W76" s="90">
        <v>6.7000000000000004E-2</v>
      </c>
      <c r="X76" s="90" t="s">
        <v>350</v>
      </c>
      <c r="Y76" s="90" t="s">
        <v>350</v>
      </c>
      <c r="Z76" s="90" t="s">
        <v>350</v>
      </c>
      <c r="AA76" s="90" t="s">
        <v>350</v>
      </c>
      <c r="AB76" s="28" t="s">
        <v>659</v>
      </c>
    </row>
    <row r="77" spans="1:29" s="28" customFormat="1">
      <c r="A77" s="64" t="s">
        <v>278</v>
      </c>
      <c r="B77" s="28" t="s">
        <v>400</v>
      </c>
      <c r="C77" s="28" t="s">
        <v>616</v>
      </c>
      <c r="D77" s="28" t="s">
        <v>370</v>
      </c>
      <c r="E77" s="28" t="s">
        <v>547</v>
      </c>
      <c r="F77" s="77">
        <v>4.2</v>
      </c>
      <c r="G77" s="77">
        <v>4.3</v>
      </c>
      <c r="H77" s="77">
        <v>4.3</v>
      </c>
      <c r="I77" s="77">
        <v>4.5</v>
      </c>
      <c r="J77" s="99" t="s">
        <v>350</v>
      </c>
      <c r="K77" s="99" t="s">
        <v>350</v>
      </c>
      <c r="L77" s="99" t="s">
        <v>350</v>
      </c>
      <c r="M77" s="99" t="s">
        <v>350</v>
      </c>
      <c r="N77" s="99" t="s">
        <v>350</v>
      </c>
      <c r="O77" s="99" t="s">
        <v>350</v>
      </c>
      <c r="P77" s="99" t="s">
        <v>350</v>
      </c>
      <c r="Q77" s="99" t="s">
        <v>350</v>
      </c>
      <c r="R77" s="28" t="s">
        <v>473</v>
      </c>
      <c r="S77" s="90" t="s">
        <v>350</v>
      </c>
      <c r="T77" s="90" t="s">
        <v>350</v>
      </c>
      <c r="U77" s="90" t="s">
        <v>350</v>
      </c>
      <c r="V77" s="90" t="s">
        <v>350</v>
      </c>
      <c r="W77" s="90" t="s">
        <v>350</v>
      </c>
      <c r="X77" s="90" t="s">
        <v>350</v>
      </c>
      <c r="Y77" s="90" t="s">
        <v>350</v>
      </c>
      <c r="Z77" s="90" t="s">
        <v>350</v>
      </c>
      <c r="AA77" s="90" t="s">
        <v>350</v>
      </c>
      <c r="AB77" s="90" t="s">
        <v>350</v>
      </c>
    </row>
    <row r="78" spans="1:29" s="28" customFormat="1">
      <c r="A78" s="64" t="s">
        <v>279</v>
      </c>
      <c r="B78" s="28" t="s">
        <v>400</v>
      </c>
      <c r="C78" s="28" t="s">
        <v>697</v>
      </c>
      <c r="D78" s="28" t="s">
        <v>370</v>
      </c>
      <c r="E78" s="28" t="s">
        <v>547</v>
      </c>
      <c r="F78" s="77" t="s">
        <v>350</v>
      </c>
      <c r="G78" s="77" t="s">
        <v>350</v>
      </c>
      <c r="H78" s="77" t="s">
        <v>350</v>
      </c>
      <c r="I78" s="77" t="s">
        <v>350</v>
      </c>
      <c r="J78" s="77" t="s">
        <v>350</v>
      </c>
      <c r="K78" s="77" t="s">
        <v>350</v>
      </c>
      <c r="L78" s="77" t="s">
        <v>350</v>
      </c>
      <c r="M78" s="77" t="s">
        <v>350</v>
      </c>
      <c r="N78" s="77" t="s">
        <v>350</v>
      </c>
      <c r="O78" s="77" t="s">
        <v>350</v>
      </c>
      <c r="P78" s="77" t="s">
        <v>350</v>
      </c>
      <c r="Q78" s="77" t="s">
        <v>350</v>
      </c>
      <c r="R78" s="77" t="s">
        <v>350</v>
      </c>
      <c r="S78" s="77" t="s">
        <v>350</v>
      </c>
      <c r="T78" s="77" t="s">
        <v>350</v>
      </c>
      <c r="U78" s="77" t="s">
        <v>350</v>
      </c>
      <c r="V78" s="77" t="s">
        <v>350</v>
      </c>
      <c r="W78" s="77" t="s">
        <v>350</v>
      </c>
      <c r="X78" s="77" t="s">
        <v>350</v>
      </c>
      <c r="Y78" s="77" t="s">
        <v>350</v>
      </c>
      <c r="Z78" s="77" t="s">
        <v>350</v>
      </c>
      <c r="AA78" s="77" t="s">
        <v>350</v>
      </c>
      <c r="AB78" s="77" t="s">
        <v>350</v>
      </c>
    </row>
    <row r="79" spans="1:29" s="28" customFormat="1">
      <c r="A79" s="68" t="s">
        <v>80</v>
      </c>
      <c r="B79" s="28" t="s">
        <v>440</v>
      </c>
      <c r="C79" s="28" t="s">
        <v>698</v>
      </c>
      <c r="D79" s="28" t="s">
        <v>370</v>
      </c>
      <c r="E79" s="28" t="s">
        <v>547</v>
      </c>
      <c r="F79" s="77">
        <v>3.5175000000000001</v>
      </c>
      <c r="G79" s="77">
        <v>3.7733333333333334</v>
      </c>
      <c r="H79" s="77">
        <v>2.96</v>
      </c>
      <c r="I79" s="77">
        <v>2.9909999999999997</v>
      </c>
      <c r="J79" s="99">
        <v>2.53E-2</v>
      </c>
      <c r="K79" s="99" t="s">
        <v>350</v>
      </c>
      <c r="L79" s="99">
        <v>1.3000000000000001E-2</v>
      </c>
      <c r="M79" s="99">
        <v>1.3000000000000001E-2</v>
      </c>
      <c r="N79" s="99">
        <v>1.2299999999999997E-2</v>
      </c>
      <c r="O79" s="77">
        <v>1</v>
      </c>
      <c r="P79" s="77" t="s">
        <v>350</v>
      </c>
      <c r="Q79" s="77">
        <v>1.0569105691056915</v>
      </c>
      <c r="R79" s="28" t="s">
        <v>700</v>
      </c>
      <c r="S79" s="90" t="s">
        <v>350</v>
      </c>
      <c r="T79" s="90">
        <v>0.50800000000000001</v>
      </c>
      <c r="U79" s="90" t="s">
        <v>350</v>
      </c>
      <c r="V79" s="90">
        <v>1.2E-2</v>
      </c>
      <c r="W79" s="90">
        <v>4.2000000000000003E-2</v>
      </c>
      <c r="X79" s="90" t="s">
        <v>350</v>
      </c>
      <c r="Y79" s="90" t="s">
        <v>350</v>
      </c>
      <c r="Z79" s="90" t="s">
        <v>350</v>
      </c>
      <c r="AA79" s="90" t="s">
        <v>350</v>
      </c>
      <c r="AB79" s="28" t="s">
        <v>659</v>
      </c>
    </row>
    <row r="80" spans="1:29" s="28" customFormat="1">
      <c r="A80" s="48" t="s">
        <v>244</v>
      </c>
      <c r="B80" t="s">
        <v>440</v>
      </c>
      <c r="C80" s="28" t="s">
        <v>734</v>
      </c>
      <c r="D80" t="s">
        <v>370</v>
      </c>
      <c r="E80" s="4" t="s">
        <v>547</v>
      </c>
      <c r="F80" s="77">
        <v>4.2050000000000001</v>
      </c>
      <c r="G80" s="77">
        <v>4.33</v>
      </c>
      <c r="H80" s="77">
        <v>4.47</v>
      </c>
      <c r="I80" s="77">
        <v>4.5999999999999996</v>
      </c>
      <c r="J80" s="99">
        <v>6.4799999999999996E-2</v>
      </c>
      <c r="K80" s="99" t="s">
        <v>350</v>
      </c>
      <c r="L80" s="99">
        <v>4.2599999999999985E-2</v>
      </c>
      <c r="M80" s="99">
        <v>2.2200000000000001E-2</v>
      </c>
      <c r="N80" s="99">
        <v>4.2599999999999985E-2</v>
      </c>
      <c r="O80" s="77">
        <v>1</v>
      </c>
      <c r="P80" s="77" t="s">
        <v>350</v>
      </c>
      <c r="Q80" s="77">
        <v>0.52112676056338048</v>
      </c>
      <c r="R80" s="28" t="s">
        <v>595</v>
      </c>
      <c r="S80" s="90" t="s">
        <v>350</v>
      </c>
      <c r="T80" s="90">
        <v>0.11875589066917111</v>
      </c>
      <c r="U80" s="90">
        <v>8.9795E-2</v>
      </c>
      <c r="V80" s="90">
        <v>3.1460235951769638E-2</v>
      </c>
      <c r="W80" s="90">
        <v>0.11772310514551083</v>
      </c>
      <c r="X80" s="90" t="s">
        <v>350</v>
      </c>
      <c r="Y80" s="90" t="s">
        <v>350</v>
      </c>
      <c r="Z80" s="90" t="s">
        <v>350</v>
      </c>
      <c r="AA80" s="90" t="s">
        <v>350</v>
      </c>
      <c r="AB80" s="28" t="s">
        <v>659</v>
      </c>
    </row>
    <row r="81" spans="1:29" s="28" customFormat="1">
      <c r="A81" s="68" t="s">
        <v>81</v>
      </c>
      <c r="B81" s="28" t="s">
        <v>440</v>
      </c>
      <c r="C81" s="39" t="s">
        <v>350</v>
      </c>
      <c r="D81" s="28" t="s">
        <v>370</v>
      </c>
      <c r="E81" s="28" t="s">
        <v>547</v>
      </c>
      <c r="F81" s="79">
        <v>5.2616666666666667</v>
      </c>
      <c r="G81" s="79">
        <v>5.2283333333333335</v>
      </c>
      <c r="H81" s="79">
        <v>4.0860000000000003</v>
      </c>
      <c r="I81" s="79">
        <v>4.5239999999999991</v>
      </c>
      <c r="J81" s="40">
        <v>0.16140000000000002</v>
      </c>
      <c r="K81" s="40">
        <v>0.1</v>
      </c>
      <c r="L81" s="40">
        <v>8.5199999999999998E-2</v>
      </c>
      <c r="M81" s="40">
        <v>8.0000000000000002E-3</v>
      </c>
      <c r="N81" s="40">
        <v>2.2800000000000001E-2</v>
      </c>
      <c r="O81" s="79">
        <v>1</v>
      </c>
      <c r="P81" s="79" t="s">
        <v>350</v>
      </c>
      <c r="Q81" s="79">
        <v>0.35897435897435898</v>
      </c>
      <c r="R81" s="39" t="s">
        <v>701</v>
      </c>
      <c r="S81" s="91">
        <v>0.86180000000000012</v>
      </c>
      <c r="T81" s="91">
        <v>7.980000000000001E-2</v>
      </c>
      <c r="U81" s="91">
        <v>2.86E-2</v>
      </c>
      <c r="V81" s="91">
        <v>1E-3</v>
      </c>
      <c r="W81" s="91" t="s">
        <v>350</v>
      </c>
      <c r="X81" s="91" t="s">
        <v>350</v>
      </c>
      <c r="Y81" s="91" t="s">
        <v>350</v>
      </c>
      <c r="Z81" s="91" t="s">
        <v>350</v>
      </c>
      <c r="AA81" s="91" t="s">
        <v>350</v>
      </c>
      <c r="AB81" s="39" t="s">
        <v>660</v>
      </c>
      <c r="AC81" s="39"/>
    </row>
    <row r="82" spans="1:29" s="28" customFormat="1">
      <c r="A82" s="64" t="s">
        <v>169</v>
      </c>
      <c r="B82" s="28" t="s">
        <v>381</v>
      </c>
      <c r="C82" s="39" t="s">
        <v>350</v>
      </c>
      <c r="D82" s="28" t="s">
        <v>370</v>
      </c>
      <c r="E82" s="28" t="s">
        <v>547</v>
      </c>
      <c r="F82" s="77">
        <v>18</v>
      </c>
      <c r="G82" s="77">
        <v>21</v>
      </c>
      <c r="H82" s="77">
        <v>11.4</v>
      </c>
      <c r="I82" s="77">
        <v>15.7</v>
      </c>
      <c r="J82" s="99" t="s">
        <v>350</v>
      </c>
      <c r="K82" s="99" t="s">
        <v>350</v>
      </c>
      <c r="L82" s="99" t="s">
        <v>350</v>
      </c>
      <c r="M82" s="99" t="s">
        <v>350</v>
      </c>
      <c r="N82" s="99" t="s">
        <v>350</v>
      </c>
      <c r="O82" s="99" t="s">
        <v>350</v>
      </c>
      <c r="P82" s="99" t="s">
        <v>350</v>
      </c>
      <c r="Q82" s="99" t="s">
        <v>350</v>
      </c>
      <c r="R82" s="28" t="s">
        <v>473</v>
      </c>
      <c r="S82" s="90" t="s">
        <v>350</v>
      </c>
      <c r="T82" s="90" t="s">
        <v>350</v>
      </c>
      <c r="U82" s="90" t="s">
        <v>350</v>
      </c>
      <c r="V82" s="90" t="s">
        <v>350</v>
      </c>
      <c r="W82" s="90" t="s">
        <v>350</v>
      </c>
      <c r="X82" s="90" t="s">
        <v>350</v>
      </c>
      <c r="Y82" s="90" t="s">
        <v>350</v>
      </c>
      <c r="Z82" s="90" t="s">
        <v>350</v>
      </c>
      <c r="AA82" s="90" t="s">
        <v>350</v>
      </c>
      <c r="AB82" s="90" t="s">
        <v>350</v>
      </c>
    </row>
    <row r="83" spans="1:29" s="28" customFormat="1">
      <c r="A83" s="68" t="s">
        <v>29</v>
      </c>
      <c r="B83" s="28" t="s">
        <v>381</v>
      </c>
      <c r="C83" s="39" t="s">
        <v>350</v>
      </c>
      <c r="D83" s="28" t="s">
        <v>370</v>
      </c>
      <c r="E83" s="28" t="s">
        <v>547</v>
      </c>
      <c r="F83" s="77">
        <v>7.8224999999999998</v>
      </c>
      <c r="G83" s="77">
        <v>11.41</v>
      </c>
      <c r="H83" s="77">
        <v>7.4124999999999996</v>
      </c>
      <c r="I83" s="77">
        <v>9.1274999999999995</v>
      </c>
      <c r="J83" s="99">
        <v>0.33</v>
      </c>
      <c r="K83" s="99" t="s">
        <v>350</v>
      </c>
      <c r="L83" s="99">
        <v>0.15</v>
      </c>
      <c r="M83" s="99" t="s">
        <v>350</v>
      </c>
      <c r="N83" s="99" t="s">
        <v>350</v>
      </c>
      <c r="O83" s="77">
        <v>1</v>
      </c>
      <c r="P83" s="77" t="s">
        <v>350</v>
      </c>
      <c r="Q83" s="77" t="s">
        <v>350</v>
      </c>
      <c r="R83" s="28" t="s">
        <v>703</v>
      </c>
      <c r="S83" s="90">
        <v>0.56159999999999999</v>
      </c>
      <c r="T83" s="90">
        <v>0.58940000000000003</v>
      </c>
      <c r="U83" s="90">
        <v>0.1101</v>
      </c>
      <c r="V83" s="90" t="s">
        <v>350</v>
      </c>
      <c r="W83" s="90" t="s">
        <v>350</v>
      </c>
      <c r="X83" s="90" t="s">
        <v>350</v>
      </c>
      <c r="Y83" s="90" t="s">
        <v>350</v>
      </c>
      <c r="Z83" s="90">
        <v>0.1278</v>
      </c>
      <c r="AA83" s="90">
        <v>8.1799999999999998E-2</v>
      </c>
      <c r="AB83" s="90" t="s">
        <v>702</v>
      </c>
    </row>
    <row r="84" spans="1:29" s="28" customFormat="1">
      <c r="A84" s="64" t="s">
        <v>207</v>
      </c>
      <c r="B84" s="28" t="s">
        <v>381</v>
      </c>
      <c r="C84" s="39" t="s">
        <v>350</v>
      </c>
      <c r="D84" s="28" t="s">
        <v>370</v>
      </c>
      <c r="E84" s="28" t="s">
        <v>547</v>
      </c>
      <c r="F84" s="77">
        <v>6.0780000000000003</v>
      </c>
      <c r="G84" s="77">
        <v>8.9740000000000002</v>
      </c>
      <c r="H84" s="77">
        <v>4.8166666666666664</v>
      </c>
      <c r="I84" s="77">
        <v>7.61</v>
      </c>
      <c r="J84" s="99">
        <v>0.16980000000000001</v>
      </c>
      <c r="K84" s="99">
        <v>0.08</v>
      </c>
      <c r="L84" s="99">
        <v>0.11025</v>
      </c>
      <c r="M84" s="99">
        <v>7.425000000000001E-2</v>
      </c>
      <c r="N84" s="99">
        <v>0.10025000000000001</v>
      </c>
      <c r="O84" s="77">
        <v>1</v>
      </c>
      <c r="P84" s="77">
        <v>0.8</v>
      </c>
      <c r="Q84" s="77">
        <v>0.67920124481327804</v>
      </c>
      <c r="R84" s="28" t="s">
        <v>704</v>
      </c>
      <c r="S84" s="90">
        <v>0.65650000000000008</v>
      </c>
      <c r="T84" s="90">
        <v>0.60570000000000002</v>
      </c>
      <c r="U84" s="90">
        <v>5.1900000000000002E-2</v>
      </c>
      <c r="V84" s="90">
        <v>1.5E-3</v>
      </c>
      <c r="W84" s="90" t="s">
        <v>350</v>
      </c>
      <c r="X84" s="90" t="s">
        <v>350</v>
      </c>
      <c r="Y84" s="90" t="s">
        <v>350</v>
      </c>
      <c r="Z84" s="90" t="s">
        <v>350</v>
      </c>
      <c r="AA84" s="90" t="s">
        <v>350</v>
      </c>
      <c r="AB84" s="28" t="s">
        <v>660</v>
      </c>
    </row>
    <row r="85" spans="1:29" s="28" customFormat="1">
      <c r="A85" s="64" t="s">
        <v>208</v>
      </c>
      <c r="B85" s="28" t="s">
        <v>386</v>
      </c>
      <c r="C85" s="39" t="s">
        <v>350</v>
      </c>
      <c r="D85" s="28" t="s">
        <v>416</v>
      </c>
      <c r="E85" s="28" t="s">
        <v>547</v>
      </c>
      <c r="F85" s="77">
        <v>14.1</v>
      </c>
      <c r="G85" s="77">
        <v>12.8</v>
      </c>
      <c r="H85" s="77">
        <v>9.9</v>
      </c>
      <c r="I85" s="77" t="s">
        <v>350</v>
      </c>
      <c r="J85" s="99">
        <v>1.6</v>
      </c>
      <c r="K85" s="99" t="s">
        <v>350</v>
      </c>
      <c r="L85" s="99" t="s">
        <v>350</v>
      </c>
      <c r="M85" s="99" t="s">
        <v>350</v>
      </c>
      <c r="N85" s="99" t="s">
        <v>350</v>
      </c>
      <c r="O85" s="77">
        <v>1.1000000000000001</v>
      </c>
      <c r="P85" s="77" t="s">
        <v>350</v>
      </c>
      <c r="Q85" s="77" t="s">
        <v>350</v>
      </c>
      <c r="R85" s="28" t="s">
        <v>646</v>
      </c>
      <c r="S85" s="90">
        <v>0.621</v>
      </c>
      <c r="T85" s="90">
        <v>0.01</v>
      </c>
      <c r="U85" s="90" t="s">
        <v>350</v>
      </c>
      <c r="V85" s="90" t="s">
        <v>350</v>
      </c>
      <c r="W85" s="90" t="s">
        <v>350</v>
      </c>
      <c r="X85" s="90" t="s">
        <v>350</v>
      </c>
      <c r="Y85" s="90" t="s">
        <v>350</v>
      </c>
      <c r="Z85" s="90" t="s">
        <v>350</v>
      </c>
      <c r="AA85" s="90" t="s">
        <v>350</v>
      </c>
      <c r="AB85" s="28" t="s">
        <v>646</v>
      </c>
    </row>
    <row r="86" spans="1:29" s="28" customFormat="1">
      <c r="A86" s="52" t="s">
        <v>245</v>
      </c>
      <c r="B86" t="s">
        <v>386</v>
      </c>
      <c r="C86" s="28" t="s">
        <v>350</v>
      </c>
      <c r="D86" t="s">
        <v>416</v>
      </c>
      <c r="E86" s="4" t="s">
        <v>547</v>
      </c>
      <c r="F86" s="77" t="s">
        <v>350</v>
      </c>
      <c r="G86" s="77" t="s">
        <v>350</v>
      </c>
      <c r="H86" s="77" t="s">
        <v>350</v>
      </c>
      <c r="I86" s="77" t="s">
        <v>350</v>
      </c>
      <c r="J86" s="77" t="s">
        <v>350</v>
      </c>
      <c r="K86" s="77" t="s">
        <v>350</v>
      </c>
      <c r="L86" s="77" t="s">
        <v>350</v>
      </c>
      <c r="M86" s="77" t="s">
        <v>350</v>
      </c>
      <c r="N86" s="77" t="s">
        <v>350</v>
      </c>
      <c r="O86" s="77" t="s">
        <v>350</v>
      </c>
      <c r="P86" s="77" t="s">
        <v>350</v>
      </c>
      <c r="Q86" s="77" t="s">
        <v>350</v>
      </c>
      <c r="R86" s="77" t="s">
        <v>350</v>
      </c>
      <c r="S86" s="77" t="s">
        <v>350</v>
      </c>
      <c r="T86" s="77" t="s">
        <v>350</v>
      </c>
      <c r="U86" s="77" t="s">
        <v>350</v>
      </c>
      <c r="V86" s="77" t="s">
        <v>350</v>
      </c>
      <c r="W86" s="77" t="s">
        <v>350</v>
      </c>
      <c r="X86" s="77" t="s">
        <v>350</v>
      </c>
      <c r="Y86" s="77" t="s">
        <v>350</v>
      </c>
      <c r="Z86" s="77" t="s">
        <v>350</v>
      </c>
      <c r="AA86" s="77" t="s">
        <v>350</v>
      </c>
      <c r="AB86" s="77" t="s">
        <v>350</v>
      </c>
    </row>
    <row r="87" spans="1:29" s="28" customFormat="1">
      <c r="A87" s="52" t="s">
        <v>236</v>
      </c>
      <c r="B87" t="s">
        <v>442</v>
      </c>
      <c r="C87" s="28" t="s">
        <v>350</v>
      </c>
      <c r="D87" t="s">
        <v>377</v>
      </c>
      <c r="E87" s="4" t="s">
        <v>547</v>
      </c>
      <c r="F87" s="77">
        <v>3.4259999999999997</v>
      </c>
      <c r="G87" s="77">
        <v>5.9160000000000004</v>
      </c>
      <c r="H87" s="77">
        <v>2.98</v>
      </c>
      <c r="I87" s="77">
        <v>4.5933333333333328</v>
      </c>
      <c r="J87" s="99">
        <v>2.5499999999999998E-2</v>
      </c>
      <c r="K87" s="99" t="s">
        <v>350</v>
      </c>
      <c r="L87" s="99">
        <v>2.41E-2</v>
      </c>
      <c r="M87" s="99" t="s">
        <v>350</v>
      </c>
      <c r="N87" s="99" t="s">
        <v>350</v>
      </c>
      <c r="O87" s="77">
        <v>2.9249999999999998</v>
      </c>
      <c r="P87" s="77" t="s">
        <v>350</v>
      </c>
      <c r="Q87" s="77" t="s">
        <v>350</v>
      </c>
      <c r="R87" s="28" t="s">
        <v>751</v>
      </c>
      <c r="S87" s="90" t="s">
        <v>350</v>
      </c>
      <c r="T87" s="90">
        <v>0.747</v>
      </c>
      <c r="U87" s="90">
        <v>0.16600000000000001</v>
      </c>
      <c r="V87" s="90">
        <v>0.03</v>
      </c>
      <c r="W87" s="90" t="s">
        <v>350</v>
      </c>
      <c r="X87" s="90" t="s">
        <v>350</v>
      </c>
      <c r="Y87" s="90" t="s">
        <v>350</v>
      </c>
      <c r="Z87" s="90" t="s">
        <v>350</v>
      </c>
      <c r="AA87" s="90" t="s">
        <v>350</v>
      </c>
      <c r="AB87" s="28" t="s">
        <v>696</v>
      </c>
    </row>
    <row r="88" spans="1:29" s="28" customFormat="1">
      <c r="A88" s="64" t="s">
        <v>246</v>
      </c>
      <c r="B88" s="28" t="s">
        <v>381</v>
      </c>
      <c r="C88" s="101" t="s">
        <v>705</v>
      </c>
      <c r="D88" s="28" t="s">
        <v>370</v>
      </c>
      <c r="E88" s="28" t="s">
        <v>547</v>
      </c>
      <c r="F88" s="77">
        <v>12</v>
      </c>
      <c r="G88" s="77" t="s">
        <v>350</v>
      </c>
      <c r="H88" s="77" t="s">
        <v>350</v>
      </c>
      <c r="I88" s="77" t="s">
        <v>350</v>
      </c>
      <c r="J88" s="99">
        <v>1.38</v>
      </c>
      <c r="K88" s="99" t="s">
        <v>350</v>
      </c>
      <c r="L88" s="99" t="s">
        <v>350</v>
      </c>
      <c r="M88" s="99">
        <v>0.221</v>
      </c>
      <c r="N88" s="99">
        <v>0.221</v>
      </c>
      <c r="O88" s="77">
        <v>1</v>
      </c>
      <c r="P88" s="77" t="s">
        <v>350</v>
      </c>
      <c r="Q88" s="77">
        <v>1</v>
      </c>
      <c r="R88" s="28" t="s">
        <v>664</v>
      </c>
      <c r="S88" s="90" t="s">
        <v>350</v>
      </c>
      <c r="T88" s="90">
        <v>0.28000000000000003</v>
      </c>
      <c r="U88" s="90">
        <v>1.2E-2</v>
      </c>
      <c r="V88" s="90" t="s">
        <v>350</v>
      </c>
      <c r="W88" s="90" t="s">
        <v>350</v>
      </c>
      <c r="X88" s="90">
        <v>0.09</v>
      </c>
      <c r="Y88" s="90" t="s">
        <v>350</v>
      </c>
      <c r="Z88" s="90" t="s">
        <v>350</v>
      </c>
      <c r="AA88" s="90" t="s">
        <v>350</v>
      </c>
      <c r="AB88" s="28" t="s">
        <v>664</v>
      </c>
    </row>
    <row r="89" spans="1:29" s="28" customFormat="1">
      <c r="A89" s="68" t="s">
        <v>735</v>
      </c>
      <c r="B89" t="s">
        <v>443</v>
      </c>
      <c r="C89" s="28" t="s">
        <v>350</v>
      </c>
      <c r="D89" s="28" t="s">
        <v>350</v>
      </c>
      <c r="E89" s="28" t="s">
        <v>547</v>
      </c>
      <c r="F89" s="77">
        <v>3.3</v>
      </c>
      <c r="G89" s="77">
        <v>4.2</v>
      </c>
      <c r="H89" s="77" t="s">
        <v>350</v>
      </c>
      <c r="I89" s="77" t="s">
        <v>350</v>
      </c>
      <c r="J89" s="77" t="s">
        <v>350</v>
      </c>
      <c r="K89" s="77" t="s">
        <v>350</v>
      </c>
      <c r="L89" s="77" t="s">
        <v>350</v>
      </c>
      <c r="M89" s="77" t="s">
        <v>350</v>
      </c>
      <c r="N89" s="77" t="s">
        <v>350</v>
      </c>
      <c r="O89" s="77">
        <v>1</v>
      </c>
      <c r="P89" s="77" t="s">
        <v>350</v>
      </c>
      <c r="Q89" s="77" t="s">
        <v>350</v>
      </c>
      <c r="R89" s="28" t="s">
        <v>748</v>
      </c>
      <c r="S89" s="90" t="s">
        <v>350</v>
      </c>
      <c r="T89" s="90" t="s">
        <v>350</v>
      </c>
      <c r="U89" s="90" t="s">
        <v>350</v>
      </c>
      <c r="V89" s="90" t="s">
        <v>350</v>
      </c>
      <c r="W89" s="90" t="s">
        <v>350</v>
      </c>
      <c r="X89" s="90" t="s">
        <v>350</v>
      </c>
      <c r="Y89" s="90" t="s">
        <v>350</v>
      </c>
      <c r="Z89" s="90" t="s">
        <v>350</v>
      </c>
      <c r="AA89" s="90" t="s">
        <v>350</v>
      </c>
      <c r="AB89" s="90" t="s">
        <v>350</v>
      </c>
    </row>
    <row r="90" spans="1:29" s="28" customFormat="1">
      <c r="A90" s="65" t="s">
        <v>135</v>
      </c>
      <c r="B90" s="28" t="s">
        <v>443</v>
      </c>
      <c r="C90" s="39" t="s">
        <v>350</v>
      </c>
      <c r="D90" s="28" t="s">
        <v>374</v>
      </c>
      <c r="E90" s="28" t="s">
        <v>547</v>
      </c>
      <c r="F90" s="77">
        <v>3.9666666666666668</v>
      </c>
      <c r="G90" s="77">
        <v>4.7666666666666666</v>
      </c>
      <c r="H90" s="77">
        <v>1.8</v>
      </c>
      <c r="I90" s="77" t="s">
        <v>350</v>
      </c>
      <c r="J90" s="99">
        <v>0.04</v>
      </c>
      <c r="K90" s="99" t="s">
        <v>350</v>
      </c>
      <c r="L90" s="99" t="s">
        <v>350</v>
      </c>
      <c r="M90" s="99" t="s">
        <v>350</v>
      </c>
      <c r="N90" s="99" t="s">
        <v>350</v>
      </c>
      <c r="O90" s="77">
        <v>1</v>
      </c>
      <c r="P90" s="77" t="s">
        <v>350</v>
      </c>
      <c r="Q90" s="77" t="s">
        <v>350</v>
      </c>
      <c r="R90" s="28" t="s">
        <v>707</v>
      </c>
      <c r="S90" s="90">
        <v>0.92200000000000004</v>
      </c>
      <c r="T90" s="90" t="s">
        <v>350</v>
      </c>
      <c r="U90" s="90" t="s">
        <v>350</v>
      </c>
      <c r="V90" s="90" t="s">
        <v>350</v>
      </c>
      <c r="W90" s="90" t="s">
        <v>350</v>
      </c>
      <c r="X90" s="90" t="s">
        <v>350</v>
      </c>
      <c r="Y90" s="90" t="s">
        <v>350</v>
      </c>
      <c r="Z90" s="90" t="s">
        <v>350</v>
      </c>
      <c r="AA90" s="90" t="s">
        <v>350</v>
      </c>
      <c r="AB90" s="28" t="s">
        <v>646</v>
      </c>
    </row>
    <row r="91" spans="1:29" s="28" customFormat="1">
      <c r="A91" s="61" t="s">
        <v>136</v>
      </c>
      <c r="B91" s="28" t="s">
        <v>443</v>
      </c>
      <c r="C91" s="39" t="s">
        <v>350</v>
      </c>
      <c r="D91" s="28" t="s">
        <v>374</v>
      </c>
      <c r="E91" s="28" t="s">
        <v>547</v>
      </c>
      <c r="F91" s="77" t="s">
        <v>350</v>
      </c>
      <c r="G91" s="77" t="s">
        <v>350</v>
      </c>
      <c r="H91" s="77" t="s">
        <v>350</v>
      </c>
      <c r="I91" s="77" t="s">
        <v>350</v>
      </c>
      <c r="J91" s="77" t="s">
        <v>350</v>
      </c>
      <c r="K91" s="77" t="s">
        <v>350</v>
      </c>
      <c r="L91" s="77" t="s">
        <v>350</v>
      </c>
      <c r="M91" s="77" t="s">
        <v>350</v>
      </c>
      <c r="N91" s="77" t="s">
        <v>350</v>
      </c>
      <c r="O91" s="77" t="s">
        <v>350</v>
      </c>
      <c r="P91" s="77" t="s">
        <v>350</v>
      </c>
      <c r="Q91" s="77" t="s">
        <v>350</v>
      </c>
      <c r="R91" s="77" t="s">
        <v>350</v>
      </c>
      <c r="S91" s="77" t="s">
        <v>350</v>
      </c>
      <c r="T91" s="77" t="s">
        <v>350</v>
      </c>
      <c r="U91" s="77" t="s">
        <v>350</v>
      </c>
      <c r="V91" s="77" t="s">
        <v>350</v>
      </c>
      <c r="W91" s="77" t="s">
        <v>350</v>
      </c>
      <c r="X91" s="77" t="s">
        <v>350</v>
      </c>
      <c r="Y91" s="77" t="s">
        <v>350</v>
      </c>
      <c r="Z91" s="77" t="s">
        <v>350</v>
      </c>
      <c r="AA91" s="77" t="s">
        <v>350</v>
      </c>
      <c r="AB91" s="77" t="s">
        <v>350</v>
      </c>
    </row>
    <row r="92" spans="1:29" s="39" customFormat="1">
      <c r="A92" s="64" t="s">
        <v>30</v>
      </c>
      <c r="B92" s="28" t="s">
        <v>444</v>
      </c>
      <c r="C92" s="39" t="s">
        <v>350</v>
      </c>
      <c r="D92" s="28" t="s">
        <v>374</v>
      </c>
      <c r="E92" s="28" t="s">
        <v>547</v>
      </c>
      <c r="F92" s="77">
        <v>8.1933333333333334</v>
      </c>
      <c r="G92" s="77">
        <v>10.950000000000001</v>
      </c>
      <c r="H92" s="77">
        <v>2.39</v>
      </c>
      <c r="I92" s="77">
        <v>3.0949999999999998</v>
      </c>
      <c r="J92" s="99">
        <v>0.26229999999999998</v>
      </c>
      <c r="K92" s="99" t="s">
        <v>350</v>
      </c>
      <c r="L92" s="99">
        <v>5.4999999999999997E-3</v>
      </c>
      <c r="M92" s="99">
        <v>0.19400000000000001</v>
      </c>
      <c r="N92" s="99">
        <v>3.0599999999999999E-2</v>
      </c>
      <c r="O92" s="77">
        <v>8.6999999999999993</v>
      </c>
      <c r="P92" s="77" t="s">
        <v>350</v>
      </c>
      <c r="Q92" s="77">
        <v>6.3398692810457522</v>
      </c>
      <c r="R92" s="28" t="s">
        <v>688</v>
      </c>
      <c r="S92" s="90">
        <v>0.65799999999999992</v>
      </c>
      <c r="T92" s="90">
        <v>4.8464657602406536E-2</v>
      </c>
      <c r="U92" s="90">
        <v>0.1175085</v>
      </c>
      <c r="V92" s="90">
        <v>9.0419688574244164E-2</v>
      </c>
      <c r="W92" s="90">
        <v>0.39032796540339298</v>
      </c>
      <c r="X92" s="90" t="s">
        <v>350</v>
      </c>
      <c r="Y92" s="90">
        <v>0.72599999999999998</v>
      </c>
      <c r="Z92" s="90">
        <v>6.3E-2</v>
      </c>
      <c r="AA92" s="90" t="s">
        <v>350</v>
      </c>
      <c r="AB92" s="28" t="s">
        <v>645</v>
      </c>
      <c r="AC92" s="28"/>
    </row>
    <row r="93" spans="1:29" s="28" customFormat="1">
      <c r="A93" s="65" t="s">
        <v>139</v>
      </c>
      <c r="B93" s="28" t="s">
        <v>445</v>
      </c>
      <c r="C93" s="39" t="s">
        <v>350</v>
      </c>
      <c r="D93" s="28" t="s">
        <v>391</v>
      </c>
      <c r="E93" s="28" t="s">
        <v>547</v>
      </c>
      <c r="F93" s="77">
        <v>8.1</v>
      </c>
      <c r="G93" s="77">
        <v>188.5</v>
      </c>
      <c r="H93" s="77">
        <v>1</v>
      </c>
      <c r="I93" s="77" t="s">
        <v>350</v>
      </c>
      <c r="J93" s="99">
        <v>9.56</v>
      </c>
      <c r="K93" s="99" t="s">
        <v>350</v>
      </c>
      <c r="L93" s="99" t="s">
        <v>350</v>
      </c>
      <c r="M93" s="99" t="s">
        <v>350</v>
      </c>
      <c r="N93" s="99" t="s">
        <v>350</v>
      </c>
      <c r="O93" s="77">
        <v>938</v>
      </c>
      <c r="P93" s="77" t="s">
        <v>350</v>
      </c>
      <c r="Q93" s="77" t="s">
        <v>350</v>
      </c>
      <c r="R93" s="28" t="s">
        <v>646</v>
      </c>
      <c r="S93" s="90">
        <v>0.89600000000000002</v>
      </c>
      <c r="T93" s="90">
        <v>2.1999999999999999E-2</v>
      </c>
      <c r="U93" s="90" t="s">
        <v>350</v>
      </c>
      <c r="V93" s="90" t="s">
        <v>350</v>
      </c>
      <c r="W93" s="90" t="s">
        <v>350</v>
      </c>
      <c r="X93" s="90" t="s">
        <v>350</v>
      </c>
      <c r="Y93" s="90" t="s">
        <v>350</v>
      </c>
      <c r="Z93" s="90" t="s">
        <v>350</v>
      </c>
      <c r="AA93" s="90" t="s">
        <v>350</v>
      </c>
      <c r="AB93" s="28" t="s">
        <v>646</v>
      </c>
    </row>
    <row r="94" spans="1:29" s="39" customFormat="1">
      <c r="A94" s="64" t="s">
        <v>173</v>
      </c>
      <c r="B94" s="28" t="s">
        <v>400</v>
      </c>
      <c r="C94" s="28" t="s">
        <v>614</v>
      </c>
      <c r="D94" s="28" t="s">
        <v>391</v>
      </c>
      <c r="E94" s="28" t="s">
        <v>547</v>
      </c>
      <c r="F94" s="73">
        <v>19</v>
      </c>
      <c r="G94" s="73">
        <v>17</v>
      </c>
      <c r="H94" s="73">
        <v>5.5</v>
      </c>
      <c r="I94" s="73">
        <v>10</v>
      </c>
      <c r="J94" s="99">
        <v>3.5</v>
      </c>
      <c r="K94" s="73" t="s">
        <v>350</v>
      </c>
      <c r="L94" s="73" t="s">
        <v>350</v>
      </c>
      <c r="M94" s="73" t="s">
        <v>350</v>
      </c>
      <c r="N94" s="73" t="s">
        <v>350</v>
      </c>
      <c r="O94" s="73" t="s">
        <v>350</v>
      </c>
      <c r="P94" s="73" t="s">
        <v>350</v>
      </c>
      <c r="Q94" s="73" t="s">
        <v>350</v>
      </c>
      <c r="R94" s="73" t="s">
        <v>779</v>
      </c>
      <c r="S94" s="90" t="s">
        <v>350</v>
      </c>
      <c r="T94" s="90" t="s">
        <v>350</v>
      </c>
      <c r="U94" s="90" t="s">
        <v>350</v>
      </c>
      <c r="V94" s="90" t="s">
        <v>350</v>
      </c>
      <c r="W94" s="90" t="s">
        <v>350</v>
      </c>
      <c r="X94" s="90" t="s">
        <v>350</v>
      </c>
      <c r="Y94" s="90" t="s">
        <v>350</v>
      </c>
      <c r="Z94" s="90" t="s">
        <v>350</v>
      </c>
      <c r="AA94" s="90" t="s">
        <v>350</v>
      </c>
      <c r="AB94" s="90" t="s">
        <v>350</v>
      </c>
      <c r="AC94" s="28"/>
    </row>
    <row r="95" spans="1:29" s="28" customFormat="1">
      <c r="A95" s="65" t="s">
        <v>140</v>
      </c>
      <c r="B95" s="28" t="s">
        <v>447</v>
      </c>
      <c r="C95" s="28" t="s">
        <v>618</v>
      </c>
      <c r="D95" s="28" t="s">
        <v>416</v>
      </c>
      <c r="E95" s="28" t="s">
        <v>547</v>
      </c>
      <c r="F95" s="77">
        <v>12.697500000000002</v>
      </c>
      <c r="G95" s="77">
        <v>20.348000000000003</v>
      </c>
      <c r="H95" s="77">
        <v>8.6583333333333332</v>
      </c>
      <c r="I95" s="77">
        <v>13.593999999999999</v>
      </c>
      <c r="J95" s="99">
        <v>1.9566000000000001</v>
      </c>
      <c r="K95" s="99">
        <v>2.74</v>
      </c>
      <c r="L95" s="99">
        <v>0.26463333333333333</v>
      </c>
      <c r="M95" s="99">
        <v>0.91759999999999997</v>
      </c>
      <c r="N95" s="99">
        <v>0.31730000000000003</v>
      </c>
      <c r="O95" s="77">
        <v>1.1324999999999998</v>
      </c>
      <c r="P95" s="77" t="s">
        <v>350</v>
      </c>
      <c r="Q95" s="77">
        <v>3.9414883677473607</v>
      </c>
      <c r="R95" s="28" t="s">
        <v>708</v>
      </c>
      <c r="S95" s="90">
        <v>0.80159999999999998</v>
      </c>
      <c r="T95" s="90">
        <v>9.849999999999999E-2</v>
      </c>
      <c r="U95" s="90">
        <v>6.3503000000000004E-2</v>
      </c>
      <c r="V95" s="90">
        <v>1.41E-2</v>
      </c>
      <c r="W95" s="90" t="s">
        <v>350</v>
      </c>
      <c r="X95" s="90" t="s">
        <v>350</v>
      </c>
      <c r="Y95" s="90" t="s">
        <v>350</v>
      </c>
      <c r="Z95" s="90" t="s">
        <v>350</v>
      </c>
      <c r="AA95" s="90" t="s">
        <v>350</v>
      </c>
      <c r="AB95" s="28" t="s">
        <v>709</v>
      </c>
    </row>
    <row r="96" spans="1:29" s="28" customFormat="1">
      <c r="A96" s="69" t="s">
        <v>521</v>
      </c>
      <c r="B96" s="39" t="s">
        <v>421</v>
      </c>
      <c r="C96" s="28" t="s">
        <v>706</v>
      </c>
      <c r="D96" s="39" t="s">
        <v>370</v>
      </c>
      <c r="E96" s="28" t="s">
        <v>547</v>
      </c>
      <c r="F96" s="77">
        <v>10.0375</v>
      </c>
      <c r="G96" s="77">
        <v>12.641666666666666</v>
      </c>
      <c r="H96" s="77">
        <v>7.0562500000000004</v>
      </c>
      <c r="I96" s="77">
        <v>9.3812499999999996</v>
      </c>
      <c r="J96" s="99">
        <v>0.43568750000000001</v>
      </c>
      <c r="K96" s="99" t="s">
        <v>350</v>
      </c>
      <c r="L96" s="99">
        <v>0.41887500000000005</v>
      </c>
      <c r="M96" s="99">
        <v>0.17249999999999999</v>
      </c>
      <c r="N96" s="99">
        <v>0.41887500000000005</v>
      </c>
      <c r="O96" s="77">
        <v>1</v>
      </c>
      <c r="P96" s="77" t="s">
        <v>350</v>
      </c>
      <c r="Q96" s="77">
        <v>0.41181736794986562</v>
      </c>
      <c r="R96" s="28" t="s">
        <v>710</v>
      </c>
      <c r="S96" s="90" t="s">
        <v>350</v>
      </c>
      <c r="T96" s="90" t="s">
        <v>350</v>
      </c>
      <c r="U96" s="90" t="s">
        <v>350</v>
      </c>
      <c r="V96" s="90" t="s">
        <v>350</v>
      </c>
      <c r="W96" s="90" t="s">
        <v>350</v>
      </c>
      <c r="X96" s="90" t="s">
        <v>350</v>
      </c>
      <c r="Y96" s="90" t="s">
        <v>350</v>
      </c>
      <c r="Z96" s="90" t="s">
        <v>350</v>
      </c>
      <c r="AA96" s="90" t="s">
        <v>350</v>
      </c>
      <c r="AB96" s="90" t="s">
        <v>350</v>
      </c>
    </row>
    <row r="97" spans="1:29" s="28" customFormat="1">
      <c r="A97" s="52" t="s">
        <v>142</v>
      </c>
      <c r="B97" t="s">
        <v>400</v>
      </c>
      <c r="D97" t="s">
        <v>374</v>
      </c>
      <c r="E97" s="35" t="s">
        <v>547</v>
      </c>
      <c r="F97" s="77">
        <v>58.672222222222224</v>
      </c>
      <c r="G97" s="77">
        <v>67.12777777777778</v>
      </c>
      <c r="H97" s="77">
        <v>1.79375</v>
      </c>
      <c r="I97" s="77">
        <v>2.9491666666666667</v>
      </c>
      <c r="J97" s="77">
        <v>60.098416666666672</v>
      </c>
      <c r="K97" s="77" t="s">
        <v>350</v>
      </c>
      <c r="L97" s="77">
        <v>0.20866666666666667</v>
      </c>
      <c r="M97" s="77">
        <v>94.884500000000003</v>
      </c>
      <c r="N97" s="77">
        <v>31.156166666666667</v>
      </c>
      <c r="O97" s="77">
        <v>170.16666666666666</v>
      </c>
      <c r="P97" s="77" t="s">
        <v>350</v>
      </c>
      <c r="Q97" s="77">
        <v>41.034092547210612</v>
      </c>
      <c r="R97" s="77" t="s">
        <v>772</v>
      </c>
      <c r="S97" s="77">
        <v>0.84</v>
      </c>
      <c r="T97" s="77">
        <v>1.9101368782054286E-2</v>
      </c>
      <c r="U97" s="77">
        <v>3.9645666666666669E-2</v>
      </c>
      <c r="V97" s="77">
        <v>0.1821710064166274</v>
      </c>
      <c r="W97" s="77">
        <v>0.20872847843683651</v>
      </c>
      <c r="X97" s="77">
        <v>0.622</v>
      </c>
      <c r="Y97" s="77" t="s">
        <v>350</v>
      </c>
      <c r="Z97" s="77">
        <v>3.5000000000000003E-2</v>
      </c>
      <c r="AA97" s="77" t="s">
        <v>350</v>
      </c>
      <c r="AB97" s="77" t="s">
        <v>773</v>
      </c>
    </row>
    <row r="98" spans="1:29" s="28" customFormat="1">
      <c r="A98" s="68" t="s">
        <v>6</v>
      </c>
      <c r="B98" s="28" t="s">
        <v>448</v>
      </c>
      <c r="C98" s="28" t="s">
        <v>350</v>
      </c>
      <c r="D98" s="28" t="s">
        <v>374</v>
      </c>
      <c r="E98" s="28" t="s">
        <v>547</v>
      </c>
      <c r="F98" s="77">
        <v>15.955</v>
      </c>
      <c r="G98" s="77">
        <v>20.855</v>
      </c>
      <c r="H98" s="77">
        <v>10.199999999999999</v>
      </c>
      <c r="I98" s="77">
        <v>16.634999999999998</v>
      </c>
      <c r="J98" s="99">
        <v>3.1950000000000003</v>
      </c>
      <c r="K98" s="99">
        <v>1.45</v>
      </c>
      <c r="L98" s="99">
        <v>1.9</v>
      </c>
      <c r="M98" s="99">
        <v>0.23</v>
      </c>
      <c r="N98" s="99">
        <v>1.53</v>
      </c>
      <c r="O98" s="77">
        <v>1.5</v>
      </c>
      <c r="P98" s="77" t="s">
        <v>350</v>
      </c>
      <c r="Q98" s="77">
        <v>0.15032679738562091</v>
      </c>
      <c r="R98" s="28" t="s">
        <v>711</v>
      </c>
      <c r="S98" s="90">
        <v>0.8569</v>
      </c>
      <c r="T98" s="90">
        <v>9.9000000000000005E-2</v>
      </c>
      <c r="U98" s="90">
        <v>6.2399999999999997E-2</v>
      </c>
      <c r="V98" s="90">
        <v>4.0000000000000002E-4</v>
      </c>
      <c r="W98" s="90" t="s">
        <v>350</v>
      </c>
      <c r="X98" s="90" t="s">
        <v>350</v>
      </c>
      <c r="Y98" s="90">
        <v>0.69499999999999995</v>
      </c>
      <c r="Z98" s="90">
        <v>0.19600000000000001</v>
      </c>
      <c r="AA98" s="90" t="s">
        <v>350</v>
      </c>
      <c r="AB98" s="28" t="s">
        <v>713</v>
      </c>
    </row>
    <row r="99" spans="1:29" s="28" customFormat="1">
      <c r="A99" s="64" t="s">
        <v>280</v>
      </c>
      <c r="B99" s="28" t="s">
        <v>429</v>
      </c>
      <c r="C99" s="28" t="s">
        <v>350</v>
      </c>
      <c r="D99" s="28" t="s">
        <v>377</v>
      </c>
      <c r="E99" s="28" t="s">
        <v>547</v>
      </c>
      <c r="F99" s="77">
        <v>7.3</v>
      </c>
      <c r="G99" s="77">
        <v>11.3</v>
      </c>
      <c r="H99" s="77">
        <v>3.8</v>
      </c>
      <c r="I99" s="77">
        <v>6.8</v>
      </c>
      <c r="J99" s="99">
        <v>0.27</v>
      </c>
      <c r="K99" s="99" t="s">
        <v>350</v>
      </c>
      <c r="L99" s="99" t="s">
        <v>350</v>
      </c>
      <c r="M99" s="99" t="s">
        <v>350</v>
      </c>
      <c r="N99" s="99" t="s">
        <v>350</v>
      </c>
      <c r="O99" s="77">
        <v>1.1000000000000001</v>
      </c>
      <c r="P99" s="77" t="s">
        <v>350</v>
      </c>
      <c r="Q99" s="77" t="s">
        <v>350</v>
      </c>
      <c r="R99" s="28" t="s">
        <v>714</v>
      </c>
      <c r="S99" s="90">
        <v>0.73</v>
      </c>
      <c r="T99" s="90">
        <v>0.27</v>
      </c>
      <c r="U99" s="90">
        <v>2.1999999999999999E-2</v>
      </c>
      <c r="V99" s="90" t="s">
        <v>350</v>
      </c>
      <c r="W99" s="90" t="s">
        <v>350</v>
      </c>
      <c r="X99" s="90" t="s">
        <v>350</v>
      </c>
      <c r="Y99" s="90" t="s">
        <v>350</v>
      </c>
      <c r="Z99" s="90" t="s">
        <v>350</v>
      </c>
      <c r="AA99" s="90" t="s">
        <v>350</v>
      </c>
      <c r="AB99" s="28" t="s">
        <v>715</v>
      </c>
      <c r="AC99" s="28" t="s">
        <v>712</v>
      </c>
    </row>
    <row r="100" spans="1:29" s="28" customFormat="1">
      <c r="A100" s="64" t="s">
        <v>210</v>
      </c>
      <c r="B100" s="28" t="s">
        <v>419</v>
      </c>
      <c r="C100" s="28" t="s">
        <v>617</v>
      </c>
      <c r="D100" s="28" t="s">
        <v>370</v>
      </c>
      <c r="E100" s="28" t="s">
        <v>547</v>
      </c>
      <c r="F100" s="77">
        <v>6.8999999999999995</v>
      </c>
      <c r="G100" s="77">
        <v>7.8999999999999995</v>
      </c>
      <c r="H100" s="77">
        <v>4</v>
      </c>
      <c r="I100" s="77">
        <v>5</v>
      </c>
      <c r="J100" s="99">
        <v>0.505</v>
      </c>
      <c r="K100" s="99" t="s">
        <v>350</v>
      </c>
      <c r="L100" s="99">
        <v>4.4999999999999998E-2</v>
      </c>
      <c r="M100" s="99">
        <v>0.11600000000000001</v>
      </c>
      <c r="N100" s="99">
        <v>1.4E-2</v>
      </c>
      <c r="O100" s="77">
        <v>1.6</v>
      </c>
      <c r="P100" s="77" t="s">
        <v>350</v>
      </c>
      <c r="Q100" s="77">
        <v>8.2857142857142865</v>
      </c>
      <c r="R100" s="28" t="s">
        <v>719</v>
      </c>
      <c r="S100" s="90">
        <v>0.78</v>
      </c>
      <c r="T100" s="90">
        <v>0.17900000000000002</v>
      </c>
      <c r="U100" s="90">
        <v>0.11899999999999999</v>
      </c>
      <c r="V100" s="90" t="s">
        <v>350</v>
      </c>
      <c r="W100" s="90" t="s">
        <v>350</v>
      </c>
      <c r="X100" s="90">
        <v>0.54600000000000004</v>
      </c>
      <c r="Y100" s="90" t="s">
        <v>350</v>
      </c>
      <c r="Z100" s="90" t="s">
        <v>350</v>
      </c>
      <c r="AA100" s="90" t="s">
        <v>350</v>
      </c>
      <c r="AB100" s="28" t="s">
        <v>715</v>
      </c>
    </row>
    <row r="101" spans="1:29" s="28" customFormat="1">
      <c r="A101" s="65" t="s">
        <v>144</v>
      </c>
      <c r="B101" s="28" t="s">
        <v>390</v>
      </c>
      <c r="C101" s="28" t="s">
        <v>350</v>
      </c>
      <c r="D101" s="28" t="s">
        <v>377</v>
      </c>
      <c r="E101" s="28" t="s">
        <v>547</v>
      </c>
      <c r="F101" s="77">
        <v>5.1733333333333329</v>
      </c>
      <c r="G101" s="77">
        <v>5.0959999999999992</v>
      </c>
      <c r="H101" s="77">
        <v>3.5525000000000002</v>
      </c>
      <c r="I101" s="77">
        <v>3.5100000000000002</v>
      </c>
      <c r="J101" s="99">
        <v>2.82256E-2</v>
      </c>
      <c r="K101" s="99">
        <v>0.01</v>
      </c>
      <c r="L101" s="99">
        <v>1.3157999999999998E-2</v>
      </c>
      <c r="M101" s="99">
        <v>7.4514000000000004E-3</v>
      </c>
      <c r="N101" s="99">
        <v>1.1774E-2</v>
      </c>
      <c r="O101" s="77">
        <v>1</v>
      </c>
      <c r="P101" s="77" t="s">
        <v>350</v>
      </c>
      <c r="Q101" s="77">
        <v>0.5455367759470019</v>
      </c>
      <c r="R101" s="28" t="s">
        <v>720</v>
      </c>
      <c r="S101" s="90">
        <v>0.65910000000000002</v>
      </c>
      <c r="T101" s="90">
        <v>5.4699999999999999E-2</v>
      </c>
      <c r="U101" s="90">
        <v>6.8600000000000008E-2</v>
      </c>
      <c r="V101" s="90">
        <v>8.6999999999999994E-3</v>
      </c>
      <c r="W101" s="90" t="s">
        <v>350</v>
      </c>
      <c r="X101" s="90" t="s">
        <v>350</v>
      </c>
      <c r="Y101" s="90" t="s">
        <v>350</v>
      </c>
      <c r="Z101" s="90" t="s">
        <v>350</v>
      </c>
      <c r="AA101" s="90" t="s">
        <v>350</v>
      </c>
      <c r="AB101" s="28" t="s">
        <v>660</v>
      </c>
    </row>
    <row r="102" spans="1:29" s="28" customFormat="1">
      <c r="A102" s="70" t="s">
        <v>459</v>
      </c>
      <c r="B102" s="39" t="s">
        <v>371</v>
      </c>
      <c r="C102" s="28" t="s">
        <v>350</v>
      </c>
      <c r="D102" s="39" t="s">
        <v>391</v>
      </c>
      <c r="E102" s="39" t="s">
        <v>547</v>
      </c>
      <c r="F102" s="77" t="s">
        <v>350</v>
      </c>
      <c r="G102" s="77" t="s">
        <v>350</v>
      </c>
      <c r="H102" s="77" t="s">
        <v>350</v>
      </c>
      <c r="I102" s="77" t="s">
        <v>350</v>
      </c>
      <c r="J102" s="77" t="s">
        <v>350</v>
      </c>
      <c r="K102" s="77" t="s">
        <v>350</v>
      </c>
      <c r="L102" s="77" t="s">
        <v>350</v>
      </c>
      <c r="M102" s="77" t="s">
        <v>350</v>
      </c>
      <c r="N102" s="77" t="s">
        <v>350</v>
      </c>
      <c r="O102" s="77" t="s">
        <v>350</v>
      </c>
      <c r="P102" s="77" t="s">
        <v>350</v>
      </c>
      <c r="Q102" s="77" t="s">
        <v>350</v>
      </c>
      <c r="R102" s="77" t="s">
        <v>350</v>
      </c>
      <c r="S102" s="77" t="s">
        <v>350</v>
      </c>
      <c r="T102" s="77" t="s">
        <v>350</v>
      </c>
      <c r="U102" s="77" t="s">
        <v>350</v>
      </c>
      <c r="V102" s="77" t="s">
        <v>350</v>
      </c>
      <c r="W102" s="77" t="s">
        <v>350</v>
      </c>
      <c r="X102" s="77" t="s">
        <v>350</v>
      </c>
      <c r="Y102" s="77" t="s">
        <v>350</v>
      </c>
      <c r="Z102" s="77" t="s">
        <v>350</v>
      </c>
      <c r="AA102" s="77" t="s">
        <v>350</v>
      </c>
      <c r="AB102" s="77" t="s">
        <v>350</v>
      </c>
    </row>
    <row r="103" spans="1:29" s="39" customFormat="1">
      <c r="A103" s="50" t="s">
        <v>53</v>
      </c>
      <c r="B103" s="28" t="s">
        <v>449</v>
      </c>
      <c r="C103" s="28" t="s">
        <v>350</v>
      </c>
      <c r="D103" s="28" t="s">
        <v>416</v>
      </c>
      <c r="E103" s="28" t="s">
        <v>547</v>
      </c>
      <c r="F103" s="77">
        <v>7</v>
      </c>
      <c r="G103" s="77">
        <v>12</v>
      </c>
      <c r="H103" s="77">
        <v>6</v>
      </c>
      <c r="I103" s="77">
        <v>11</v>
      </c>
      <c r="J103" s="99">
        <v>0.3</v>
      </c>
      <c r="K103" s="99" t="s">
        <v>350</v>
      </c>
      <c r="L103" s="99">
        <v>0.2</v>
      </c>
      <c r="M103" s="99" t="s">
        <v>350</v>
      </c>
      <c r="N103" s="99" t="s">
        <v>350</v>
      </c>
      <c r="O103" s="77">
        <v>1</v>
      </c>
      <c r="P103" s="77" t="s">
        <v>350</v>
      </c>
      <c r="Q103" s="77" t="s">
        <v>350</v>
      </c>
      <c r="R103" s="28" t="s">
        <v>676</v>
      </c>
      <c r="S103" s="90">
        <v>0.90900000000000003</v>
      </c>
      <c r="T103" s="90">
        <v>2.5000000000000001E-2</v>
      </c>
      <c r="U103" s="90">
        <v>6.9000000000000006E-2</v>
      </c>
      <c r="V103" s="90" t="s">
        <v>350</v>
      </c>
      <c r="W103" s="90" t="s">
        <v>350</v>
      </c>
      <c r="X103" s="90" t="s">
        <v>350</v>
      </c>
      <c r="Y103" s="90">
        <v>0.877</v>
      </c>
      <c r="Z103" s="90">
        <v>2.8999999999999998E-2</v>
      </c>
      <c r="AA103" s="90" t="s">
        <v>350</v>
      </c>
      <c r="AB103" s="28" t="s">
        <v>502</v>
      </c>
      <c r="AC103" s="28"/>
    </row>
    <row r="104" spans="1:29" s="28" customFormat="1">
      <c r="A104" s="70" t="s">
        <v>507</v>
      </c>
      <c r="B104" s="71" t="s">
        <v>449</v>
      </c>
      <c r="C104" s="28" t="s">
        <v>310</v>
      </c>
      <c r="D104" s="39" t="s">
        <v>407</v>
      </c>
      <c r="E104" s="28" t="s">
        <v>547</v>
      </c>
      <c r="F104" s="77">
        <v>10.033333333333333</v>
      </c>
      <c r="G104" s="77">
        <v>14.733333333333334</v>
      </c>
      <c r="H104" s="77">
        <v>9.2333333333333343</v>
      </c>
      <c r="I104" s="77">
        <v>13.866666666666667</v>
      </c>
      <c r="J104" s="99">
        <v>1.2296666666666667</v>
      </c>
      <c r="K104" s="99" t="s">
        <v>350</v>
      </c>
      <c r="L104" s="99">
        <v>0.48233333333333328</v>
      </c>
      <c r="M104" s="99">
        <v>0.74733333333333329</v>
      </c>
      <c r="N104" s="99">
        <v>0.48233333333333328</v>
      </c>
      <c r="O104" s="77">
        <v>1</v>
      </c>
      <c r="P104" s="77" t="s">
        <v>350</v>
      </c>
      <c r="Q104" s="77">
        <v>1.5494125777470629</v>
      </c>
      <c r="R104" s="28" t="s">
        <v>596</v>
      </c>
      <c r="S104" s="90" t="s">
        <v>350</v>
      </c>
      <c r="T104" s="90" t="s">
        <v>350</v>
      </c>
      <c r="U104" s="90" t="s">
        <v>350</v>
      </c>
      <c r="V104" s="90" t="s">
        <v>350</v>
      </c>
      <c r="W104" s="90" t="s">
        <v>350</v>
      </c>
      <c r="X104" s="90" t="s">
        <v>350</v>
      </c>
      <c r="Y104" s="90" t="s">
        <v>350</v>
      </c>
      <c r="Z104" s="90" t="s">
        <v>350</v>
      </c>
      <c r="AA104" s="90" t="s">
        <v>350</v>
      </c>
      <c r="AB104" s="90" t="s">
        <v>350</v>
      </c>
    </row>
    <row r="105" spans="1:29" s="28" customFormat="1">
      <c r="A105" s="70" t="s">
        <v>523</v>
      </c>
      <c r="B105" s="72" t="s">
        <v>375</v>
      </c>
      <c r="C105" s="28" t="s">
        <v>350</v>
      </c>
      <c r="D105" s="39" t="s">
        <v>350</v>
      </c>
      <c r="E105" s="39" t="s">
        <v>547</v>
      </c>
      <c r="F105" s="77" t="s">
        <v>350</v>
      </c>
      <c r="G105" s="77" t="s">
        <v>350</v>
      </c>
      <c r="H105" s="77" t="s">
        <v>350</v>
      </c>
      <c r="I105" s="77" t="s">
        <v>350</v>
      </c>
      <c r="J105" s="77" t="s">
        <v>350</v>
      </c>
      <c r="K105" s="77" t="s">
        <v>350</v>
      </c>
      <c r="L105" s="77" t="s">
        <v>350</v>
      </c>
      <c r="M105" s="77" t="s">
        <v>350</v>
      </c>
      <c r="N105" s="77" t="s">
        <v>350</v>
      </c>
      <c r="O105" s="77" t="s">
        <v>350</v>
      </c>
      <c r="P105" s="77" t="s">
        <v>350</v>
      </c>
      <c r="Q105" s="77" t="s">
        <v>350</v>
      </c>
      <c r="R105" s="77" t="s">
        <v>350</v>
      </c>
      <c r="S105" s="77" t="s">
        <v>350</v>
      </c>
      <c r="T105" s="77" t="s">
        <v>350</v>
      </c>
      <c r="U105" s="77" t="s">
        <v>350</v>
      </c>
      <c r="V105" s="77" t="s">
        <v>350</v>
      </c>
      <c r="W105" s="77" t="s">
        <v>350</v>
      </c>
      <c r="X105" s="77" t="s">
        <v>350</v>
      </c>
      <c r="Y105" s="77" t="s">
        <v>350</v>
      </c>
      <c r="Z105" s="77" t="s">
        <v>350</v>
      </c>
      <c r="AA105" s="77" t="s">
        <v>350</v>
      </c>
      <c r="AB105" s="77" t="s">
        <v>350</v>
      </c>
    </row>
    <row r="106" spans="1:29" s="28" customFormat="1">
      <c r="A106" s="64" t="s">
        <v>283</v>
      </c>
      <c r="B106" s="28" t="s">
        <v>375</v>
      </c>
      <c r="C106" s="101" t="s">
        <v>717</v>
      </c>
      <c r="D106" s="28" t="s">
        <v>391</v>
      </c>
      <c r="E106" s="28" t="s">
        <v>547</v>
      </c>
      <c r="F106" s="77">
        <v>11</v>
      </c>
      <c r="G106" s="77" t="s">
        <v>350</v>
      </c>
      <c r="H106" s="77">
        <v>0.17299999999999999</v>
      </c>
      <c r="I106" s="77">
        <v>2.09</v>
      </c>
      <c r="J106" s="99">
        <v>1.5</v>
      </c>
      <c r="K106" s="99" t="s">
        <v>350</v>
      </c>
      <c r="L106" s="99" t="s">
        <v>350</v>
      </c>
      <c r="M106" s="99" t="s">
        <v>350</v>
      </c>
      <c r="N106" s="99" t="s">
        <v>350</v>
      </c>
      <c r="O106" s="77" t="s">
        <v>350</v>
      </c>
      <c r="P106" s="77" t="s">
        <v>350</v>
      </c>
      <c r="Q106" s="77" t="s">
        <v>350</v>
      </c>
      <c r="R106" s="28" t="s">
        <v>780</v>
      </c>
      <c r="S106" s="90" t="s">
        <v>350</v>
      </c>
      <c r="T106" s="90" t="s">
        <v>350</v>
      </c>
      <c r="U106" s="90" t="s">
        <v>350</v>
      </c>
      <c r="V106" s="90" t="s">
        <v>350</v>
      </c>
      <c r="W106" s="90" t="s">
        <v>350</v>
      </c>
      <c r="X106" s="90" t="s">
        <v>350</v>
      </c>
      <c r="Y106" s="90" t="s">
        <v>350</v>
      </c>
      <c r="Z106" s="90" t="s">
        <v>350</v>
      </c>
      <c r="AA106" s="90" t="s">
        <v>350</v>
      </c>
      <c r="AB106" s="90" t="s">
        <v>350</v>
      </c>
    </row>
    <row r="107" spans="1:29" s="28" customFormat="1">
      <c r="A107" s="64" t="s">
        <v>284</v>
      </c>
      <c r="B107" s="28" t="s">
        <v>375</v>
      </c>
      <c r="C107" s="28" t="s">
        <v>350</v>
      </c>
      <c r="D107" s="28" t="s">
        <v>391</v>
      </c>
      <c r="E107" s="28" t="s">
        <v>547</v>
      </c>
      <c r="F107" s="77" t="s">
        <v>350</v>
      </c>
      <c r="G107" s="77" t="s">
        <v>350</v>
      </c>
      <c r="H107" s="77" t="s">
        <v>350</v>
      </c>
      <c r="I107" s="77" t="s">
        <v>350</v>
      </c>
      <c r="J107" s="77" t="s">
        <v>350</v>
      </c>
      <c r="K107" s="77" t="s">
        <v>350</v>
      </c>
      <c r="L107" s="77" t="s">
        <v>350</v>
      </c>
      <c r="M107" s="77" t="s">
        <v>350</v>
      </c>
      <c r="N107" s="77" t="s">
        <v>350</v>
      </c>
      <c r="O107" s="77" t="s">
        <v>350</v>
      </c>
      <c r="P107" s="77" t="s">
        <v>350</v>
      </c>
      <c r="Q107" s="77" t="s">
        <v>350</v>
      </c>
      <c r="R107" s="77" t="s">
        <v>350</v>
      </c>
      <c r="S107" s="90" t="s">
        <v>350</v>
      </c>
      <c r="T107" s="90" t="s">
        <v>350</v>
      </c>
      <c r="U107" s="90" t="s">
        <v>350</v>
      </c>
      <c r="V107" s="90" t="s">
        <v>350</v>
      </c>
      <c r="W107" s="90" t="s">
        <v>350</v>
      </c>
      <c r="X107" s="90" t="s">
        <v>350</v>
      </c>
      <c r="Y107" s="90" t="s">
        <v>350</v>
      </c>
      <c r="Z107" s="90" t="s">
        <v>350</v>
      </c>
      <c r="AA107" s="90" t="s">
        <v>350</v>
      </c>
      <c r="AB107" s="90" t="s">
        <v>350</v>
      </c>
    </row>
    <row r="108" spans="1:29" s="28" customFormat="1">
      <c r="A108" s="64" t="s">
        <v>330</v>
      </c>
      <c r="B108" s="28" t="s">
        <v>375</v>
      </c>
      <c r="C108" s="39" t="s">
        <v>350</v>
      </c>
      <c r="D108" s="28" t="s">
        <v>391</v>
      </c>
      <c r="E108" s="28" t="s">
        <v>547</v>
      </c>
      <c r="F108" s="79">
        <v>8.6</v>
      </c>
      <c r="G108" s="79">
        <v>8.6999999999999993</v>
      </c>
      <c r="H108" s="79">
        <v>3.1</v>
      </c>
      <c r="I108" s="79" t="s">
        <v>350</v>
      </c>
      <c r="J108" s="40">
        <v>0.4</v>
      </c>
      <c r="K108" s="40" t="s">
        <v>350</v>
      </c>
      <c r="L108" s="40" t="s">
        <v>350</v>
      </c>
      <c r="M108" s="40" t="s">
        <v>350</v>
      </c>
      <c r="N108" s="40" t="s">
        <v>350</v>
      </c>
      <c r="O108" s="79">
        <v>9.5</v>
      </c>
      <c r="P108" s="79" t="s">
        <v>350</v>
      </c>
      <c r="Q108" s="79" t="s">
        <v>350</v>
      </c>
      <c r="R108" s="39" t="s">
        <v>646</v>
      </c>
      <c r="S108" s="91">
        <v>0.69</v>
      </c>
      <c r="T108" s="91">
        <v>3.0000000000000001E-3</v>
      </c>
      <c r="U108" s="91" t="s">
        <v>350</v>
      </c>
      <c r="V108" s="91" t="s">
        <v>350</v>
      </c>
      <c r="W108" s="91" t="s">
        <v>350</v>
      </c>
      <c r="X108" s="91" t="s">
        <v>350</v>
      </c>
      <c r="Y108" s="91" t="s">
        <v>350</v>
      </c>
      <c r="Z108" s="91" t="s">
        <v>350</v>
      </c>
      <c r="AA108" s="91" t="s">
        <v>350</v>
      </c>
      <c r="AB108" s="39" t="s">
        <v>646</v>
      </c>
      <c r="AC108" s="39"/>
    </row>
    <row r="109" spans="1:29" s="28" customFormat="1">
      <c r="A109" s="69" t="s">
        <v>454</v>
      </c>
      <c r="B109" s="28" t="s">
        <v>423</v>
      </c>
      <c r="C109" s="28" t="s">
        <v>92</v>
      </c>
      <c r="D109" s="28" t="s">
        <v>416</v>
      </c>
      <c r="E109" s="28" t="s">
        <v>547</v>
      </c>
      <c r="F109" s="77">
        <v>12.327500000000001</v>
      </c>
      <c r="G109" s="77">
        <v>13.815000000000001</v>
      </c>
      <c r="H109" s="77">
        <v>8.7850000000000001</v>
      </c>
      <c r="I109" s="77">
        <v>11.264999999999999</v>
      </c>
      <c r="J109" s="99">
        <v>1.7966666666666666</v>
      </c>
      <c r="K109" s="99">
        <v>2.15</v>
      </c>
      <c r="L109" s="99">
        <v>0.58499999999999996</v>
      </c>
      <c r="M109" s="99">
        <v>0.28999999999999998</v>
      </c>
      <c r="N109" s="99">
        <v>0.64</v>
      </c>
      <c r="O109" s="77">
        <v>1</v>
      </c>
      <c r="P109" s="77" t="s">
        <v>350</v>
      </c>
      <c r="Q109" s="77">
        <v>1.9656477390852389</v>
      </c>
      <c r="R109" s="28" t="s">
        <v>721</v>
      </c>
      <c r="S109" s="90">
        <v>0.77099999999999991</v>
      </c>
      <c r="T109" s="90">
        <v>0.05</v>
      </c>
      <c r="U109" s="90">
        <v>0.10300000000000001</v>
      </c>
      <c r="V109" s="90" t="s">
        <v>350</v>
      </c>
      <c r="W109" s="90" t="s">
        <v>350</v>
      </c>
      <c r="X109" s="90" t="s">
        <v>350</v>
      </c>
      <c r="Y109" s="90">
        <v>0.81099999999999994</v>
      </c>
      <c r="Z109" s="90">
        <v>3.6000000000000004E-2</v>
      </c>
      <c r="AA109" s="90" t="s">
        <v>350</v>
      </c>
      <c r="AB109" s="28" t="s">
        <v>502</v>
      </c>
    </row>
    <row r="110" spans="1:29" s="28" customFormat="1">
      <c r="A110" s="64" t="s">
        <v>146</v>
      </c>
      <c r="B110" s="28" t="s">
        <v>450</v>
      </c>
      <c r="C110" s="101" t="s">
        <v>718</v>
      </c>
      <c r="D110" s="28" t="s">
        <v>350</v>
      </c>
      <c r="E110" s="28" t="s">
        <v>547</v>
      </c>
      <c r="F110" s="39">
        <v>4.3499999999999996</v>
      </c>
      <c r="G110" s="101">
        <v>6.7249999999999996</v>
      </c>
      <c r="H110" s="79">
        <v>2.5</v>
      </c>
      <c r="I110" s="79">
        <v>4.8250000000000002</v>
      </c>
      <c r="J110" s="40">
        <v>0.11399999999999999</v>
      </c>
      <c r="K110" s="40" t="s">
        <v>350</v>
      </c>
      <c r="L110" s="40">
        <v>2.1750000000000002E-2</v>
      </c>
      <c r="M110" s="40">
        <v>9.2249999999999999E-2</v>
      </c>
      <c r="N110" s="40">
        <v>2.1750000000000002E-2</v>
      </c>
      <c r="O110" s="79">
        <v>1</v>
      </c>
      <c r="P110" s="79" t="s">
        <v>350</v>
      </c>
      <c r="Q110" s="79">
        <v>4.2413793103448274</v>
      </c>
      <c r="R110" s="39" t="s">
        <v>596</v>
      </c>
      <c r="S110" s="91" t="s">
        <v>350</v>
      </c>
      <c r="T110" s="91" t="s">
        <v>350</v>
      </c>
      <c r="U110" s="91" t="s">
        <v>350</v>
      </c>
      <c r="V110" s="91" t="s">
        <v>350</v>
      </c>
      <c r="W110" s="91" t="s">
        <v>350</v>
      </c>
      <c r="X110" s="91" t="s">
        <v>350</v>
      </c>
      <c r="Y110" s="91" t="s">
        <v>350</v>
      </c>
      <c r="Z110" s="91" t="s">
        <v>350</v>
      </c>
      <c r="AA110" s="91" t="s">
        <v>350</v>
      </c>
      <c r="AB110" s="91" t="s">
        <v>350</v>
      </c>
      <c r="AC110" s="39"/>
    </row>
    <row r="111" spans="1:29" s="28" customFormat="1">
      <c r="A111" s="64" t="s">
        <v>285</v>
      </c>
      <c r="B111" s="28" t="s">
        <v>451</v>
      </c>
      <c r="C111" s="28" t="s">
        <v>350</v>
      </c>
      <c r="D111" s="28" t="s">
        <v>370</v>
      </c>
      <c r="E111" s="28" t="s">
        <v>547</v>
      </c>
      <c r="F111" s="77">
        <v>9.0500000000000007</v>
      </c>
      <c r="G111" s="77">
        <v>10</v>
      </c>
      <c r="H111" s="77">
        <v>5.5</v>
      </c>
      <c r="I111" s="77">
        <v>11.8</v>
      </c>
      <c r="J111" s="99" t="s">
        <v>350</v>
      </c>
      <c r="K111" s="99" t="s">
        <v>350</v>
      </c>
      <c r="L111" s="99" t="s">
        <v>350</v>
      </c>
      <c r="M111" s="99" t="s">
        <v>350</v>
      </c>
      <c r="N111" s="99" t="s">
        <v>350</v>
      </c>
      <c r="O111" s="77">
        <v>1</v>
      </c>
      <c r="P111" s="77" t="s">
        <v>350</v>
      </c>
      <c r="Q111" s="77" t="s">
        <v>350</v>
      </c>
      <c r="R111" s="28" t="s">
        <v>722</v>
      </c>
      <c r="S111" s="90" t="s">
        <v>350</v>
      </c>
      <c r="T111" s="90" t="s">
        <v>350</v>
      </c>
      <c r="U111" s="90" t="s">
        <v>350</v>
      </c>
      <c r="V111" s="90" t="s">
        <v>350</v>
      </c>
      <c r="W111" s="90" t="s">
        <v>350</v>
      </c>
      <c r="X111" s="90" t="s">
        <v>350</v>
      </c>
      <c r="Y111" s="90" t="s">
        <v>350</v>
      </c>
      <c r="Z111" s="90" t="s">
        <v>350</v>
      </c>
      <c r="AA111" s="90" t="s">
        <v>350</v>
      </c>
      <c r="AB111" s="90" t="s">
        <v>350</v>
      </c>
    </row>
    <row r="112" spans="1:29" s="28" customFormat="1">
      <c r="A112" s="68" t="s">
        <v>7</v>
      </c>
      <c r="B112" s="28" t="s">
        <v>452</v>
      </c>
      <c r="C112" s="28" t="s">
        <v>350</v>
      </c>
      <c r="D112" s="28" t="s">
        <v>370</v>
      </c>
      <c r="E112" s="28" t="s">
        <v>547</v>
      </c>
      <c r="F112" s="77">
        <v>10.9</v>
      </c>
      <c r="G112" s="77" t="s">
        <v>350</v>
      </c>
      <c r="H112" s="77" t="s">
        <v>350</v>
      </c>
      <c r="I112" s="77" t="s">
        <v>350</v>
      </c>
      <c r="J112" s="77" t="s">
        <v>350</v>
      </c>
      <c r="K112" s="77" t="s">
        <v>350</v>
      </c>
      <c r="L112" s="77" t="s">
        <v>350</v>
      </c>
      <c r="M112" s="77" t="s">
        <v>350</v>
      </c>
      <c r="N112" s="77" t="s">
        <v>350</v>
      </c>
      <c r="O112" s="77">
        <v>1</v>
      </c>
      <c r="P112" s="77" t="s">
        <v>350</v>
      </c>
      <c r="Q112" s="77" t="s">
        <v>350</v>
      </c>
      <c r="R112" s="28" t="s">
        <v>505</v>
      </c>
      <c r="S112" s="90" t="s">
        <v>350</v>
      </c>
      <c r="T112" s="90" t="s">
        <v>350</v>
      </c>
      <c r="U112" s="90" t="s">
        <v>350</v>
      </c>
      <c r="V112" s="90" t="s">
        <v>350</v>
      </c>
      <c r="W112" s="90" t="s">
        <v>350</v>
      </c>
      <c r="X112" s="90" t="s">
        <v>350</v>
      </c>
      <c r="Y112" s="90" t="s">
        <v>350</v>
      </c>
      <c r="Z112" s="90" t="s">
        <v>350</v>
      </c>
      <c r="AA112" s="90" t="s">
        <v>350</v>
      </c>
      <c r="AB112" s="90" t="s">
        <v>350</v>
      </c>
    </row>
    <row r="113" spans="1:29" s="28" customFormat="1">
      <c r="A113" s="64" t="s">
        <v>286</v>
      </c>
      <c r="B113" s="28" t="s">
        <v>400</v>
      </c>
      <c r="C113" s="28" t="s">
        <v>613</v>
      </c>
      <c r="D113" s="28" t="s">
        <v>370</v>
      </c>
      <c r="E113" s="28" t="s">
        <v>547</v>
      </c>
      <c r="F113" s="77" t="s">
        <v>350</v>
      </c>
      <c r="G113" s="77">
        <v>22.3</v>
      </c>
      <c r="H113" s="77">
        <v>9.3800000000000008</v>
      </c>
      <c r="I113" s="77">
        <v>14.5</v>
      </c>
      <c r="J113" s="99">
        <v>2.6</v>
      </c>
      <c r="K113" s="99" t="s">
        <v>350</v>
      </c>
      <c r="L113" s="99" t="s">
        <v>350</v>
      </c>
      <c r="M113" s="99" t="s">
        <v>350</v>
      </c>
      <c r="N113" s="99" t="s">
        <v>350</v>
      </c>
      <c r="O113" s="77" t="s">
        <v>350</v>
      </c>
      <c r="P113" s="77" t="s">
        <v>350</v>
      </c>
      <c r="Q113" s="77" t="s">
        <v>350</v>
      </c>
      <c r="R113" s="28" t="s">
        <v>781</v>
      </c>
      <c r="S113" s="90" t="s">
        <v>350</v>
      </c>
      <c r="T113" s="90" t="s">
        <v>350</v>
      </c>
      <c r="U113" s="90" t="s">
        <v>350</v>
      </c>
      <c r="V113" s="90" t="s">
        <v>350</v>
      </c>
      <c r="W113" s="90" t="s">
        <v>350</v>
      </c>
      <c r="X113" s="90" t="s">
        <v>350</v>
      </c>
      <c r="Y113" s="90" t="s">
        <v>350</v>
      </c>
      <c r="Z113" s="90" t="s">
        <v>350</v>
      </c>
      <c r="AA113" s="90" t="s">
        <v>350</v>
      </c>
      <c r="AB113" s="90" t="s">
        <v>350</v>
      </c>
    </row>
    <row r="114" spans="1:29" s="28" customFormat="1">
      <c r="A114" s="47" t="s">
        <v>93</v>
      </c>
      <c r="B114" t="s">
        <v>390</v>
      </c>
      <c r="C114" s="28" t="s">
        <v>350</v>
      </c>
      <c r="D114" t="s">
        <v>370</v>
      </c>
      <c r="E114" s="28" t="s">
        <v>547</v>
      </c>
      <c r="F114" s="77">
        <v>10.474</v>
      </c>
      <c r="G114" s="77">
        <v>14.028</v>
      </c>
      <c r="H114" s="77">
        <v>9.1466666666666665</v>
      </c>
      <c r="I114" s="77">
        <v>11.63</v>
      </c>
      <c r="J114" s="77">
        <v>0.74192499999999995</v>
      </c>
      <c r="K114" s="77">
        <v>0.59</v>
      </c>
      <c r="L114" s="77">
        <v>0.2601</v>
      </c>
      <c r="M114" s="77">
        <v>0.56875000000000009</v>
      </c>
      <c r="N114" s="77">
        <v>0.22020000000000001</v>
      </c>
      <c r="O114" s="77">
        <v>1</v>
      </c>
      <c r="P114" s="77" t="s">
        <v>350</v>
      </c>
      <c r="Q114" s="77">
        <v>2.5043596730245232</v>
      </c>
      <c r="R114" s="28" t="s">
        <v>749</v>
      </c>
      <c r="S114" s="90">
        <v>0.79535</v>
      </c>
      <c r="T114" s="90">
        <v>7.5081210121013958E-2</v>
      </c>
      <c r="U114" s="90">
        <v>4.8041E-2</v>
      </c>
      <c r="V114" s="90">
        <v>5.3345778338190118E-2</v>
      </c>
      <c r="W114" s="90">
        <v>0.11043249918861621</v>
      </c>
      <c r="X114" s="90">
        <v>0.88</v>
      </c>
      <c r="Y114" s="90" t="s">
        <v>350</v>
      </c>
      <c r="Z114" s="90" t="s">
        <v>350</v>
      </c>
      <c r="AA114" s="90" t="s">
        <v>350</v>
      </c>
      <c r="AB114" s="28" t="s">
        <v>750</v>
      </c>
    </row>
    <row r="115" spans="1:29" s="28" customFormat="1">
      <c r="A115" s="50" t="s">
        <v>118</v>
      </c>
      <c r="B115" s="28" t="s">
        <v>404</v>
      </c>
      <c r="C115" s="28" t="s">
        <v>350</v>
      </c>
      <c r="D115" s="28" t="s">
        <v>377</v>
      </c>
      <c r="E115" s="28" t="s">
        <v>547</v>
      </c>
      <c r="F115" s="77">
        <v>2.9199999999999995</v>
      </c>
      <c r="G115" s="77">
        <v>3.2375000000000003</v>
      </c>
      <c r="H115" s="77">
        <v>1.83125</v>
      </c>
      <c r="I115" s="77">
        <v>1.96875</v>
      </c>
      <c r="J115" s="99">
        <v>9.75E-3</v>
      </c>
      <c r="K115" s="99" t="s">
        <v>350</v>
      </c>
      <c r="L115" s="99">
        <v>4.0000000000000001E-3</v>
      </c>
      <c r="M115" s="99">
        <v>5.749999999999999E-3</v>
      </c>
      <c r="N115" s="99" t="s">
        <v>350</v>
      </c>
      <c r="O115" s="77">
        <v>1</v>
      </c>
      <c r="P115" s="77" t="s">
        <v>350</v>
      </c>
      <c r="Q115" s="77">
        <v>1.4374999999999998</v>
      </c>
      <c r="R115" s="28" t="s">
        <v>723</v>
      </c>
      <c r="S115" s="90" t="s">
        <v>350</v>
      </c>
      <c r="T115" s="90">
        <v>0.48760568793234976</v>
      </c>
      <c r="U115" s="90">
        <v>0.107406</v>
      </c>
      <c r="V115" s="90">
        <v>1.2626597282962414E-3</v>
      </c>
      <c r="W115" s="90">
        <v>2.0982975076643082E-2</v>
      </c>
      <c r="X115" s="90" t="s">
        <v>350</v>
      </c>
      <c r="Y115" s="90" t="s">
        <v>350</v>
      </c>
      <c r="Z115" s="90" t="s">
        <v>350</v>
      </c>
      <c r="AA115" s="90" t="s">
        <v>350</v>
      </c>
      <c r="AB115" s="28" t="s">
        <v>659</v>
      </c>
    </row>
    <row r="116" spans="1:29" s="28" customFormat="1">
      <c r="A116" s="50" t="s">
        <v>287</v>
      </c>
      <c r="B116" s="28" t="s">
        <v>398</v>
      </c>
      <c r="C116" s="28" t="s">
        <v>350</v>
      </c>
      <c r="D116" s="28" t="s">
        <v>377</v>
      </c>
      <c r="E116" s="28" t="s">
        <v>547</v>
      </c>
      <c r="F116" s="77">
        <v>7.2</v>
      </c>
      <c r="G116" s="77">
        <v>14.1</v>
      </c>
      <c r="H116" s="77">
        <v>5.85</v>
      </c>
      <c r="I116" s="77">
        <v>10.65</v>
      </c>
      <c r="J116" s="99" t="s">
        <v>350</v>
      </c>
      <c r="K116" s="99" t="s">
        <v>350</v>
      </c>
      <c r="L116" s="99" t="s">
        <v>350</v>
      </c>
      <c r="M116" s="99" t="s">
        <v>350</v>
      </c>
      <c r="N116" s="99">
        <v>2</v>
      </c>
      <c r="O116" s="77" t="s">
        <v>350</v>
      </c>
      <c r="P116" s="77" t="s">
        <v>350</v>
      </c>
      <c r="Q116" s="77" t="s">
        <v>350</v>
      </c>
      <c r="R116" s="28" t="s">
        <v>724</v>
      </c>
      <c r="S116" s="90" t="s">
        <v>350</v>
      </c>
      <c r="T116" s="90" t="s">
        <v>350</v>
      </c>
      <c r="U116" s="90" t="s">
        <v>350</v>
      </c>
      <c r="V116" s="90" t="s">
        <v>350</v>
      </c>
      <c r="W116" s="90" t="s">
        <v>350</v>
      </c>
      <c r="X116" s="90" t="s">
        <v>350</v>
      </c>
      <c r="Y116" s="90" t="s">
        <v>350</v>
      </c>
      <c r="Z116" s="90" t="s">
        <v>350</v>
      </c>
      <c r="AA116" s="90" t="s">
        <v>350</v>
      </c>
      <c r="AB116" s="90" t="s">
        <v>350</v>
      </c>
    </row>
    <row r="117" spans="1:29" s="28" customFormat="1">
      <c r="A117" s="61" t="s">
        <v>288</v>
      </c>
      <c r="B117" s="28" t="s">
        <v>398</v>
      </c>
      <c r="C117" s="28" t="s">
        <v>350</v>
      </c>
      <c r="D117" s="28" t="s">
        <v>377</v>
      </c>
      <c r="E117" s="28" t="s">
        <v>547</v>
      </c>
      <c r="F117" s="77">
        <v>7.7</v>
      </c>
      <c r="G117" s="77">
        <v>9.5500000000000007</v>
      </c>
      <c r="H117" s="77">
        <v>9</v>
      </c>
      <c r="I117" s="77">
        <v>6</v>
      </c>
      <c r="J117" s="99">
        <v>0.5</v>
      </c>
      <c r="K117" s="99" t="s">
        <v>350</v>
      </c>
      <c r="L117" s="99" t="s">
        <v>350</v>
      </c>
      <c r="M117" s="99" t="s">
        <v>350</v>
      </c>
      <c r="N117" s="99" t="s">
        <v>350</v>
      </c>
      <c r="O117" s="99" t="s">
        <v>350</v>
      </c>
      <c r="P117" s="99" t="s">
        <v>350</v>
      </c>
      <c r="Q117" s="99" t="s">
        <v>350</v>
      </c>
      <c r="R117" s="28" t="s">
        <v>777</v>
      </c>
      <c r="S117" s="90" t="s">
        <v>350</v>
      </c>
      <c r="T117" s="90" t="s">
        <v>350</v>
      </c>
      <c r="U117" s="90" t="s">
        <v>350</v>
      </c>
      <c r="V117" s="90" t="s">
        <v>350</v>
      </c>
      <c r="W117" s="90" t="s">
        <v>350</v>
      </c>
      <c r="X117" s="90" t="s">
        <v>350</v>
      </c>
      <c r="Y117" s="90" t="s">
        <v>350</v>
      </c>
      <c r="Z117" s="90" t="s">
        <v>350</v>
      </c>
      <c r="AA117" s="90" t="s">
        <v>350</v>
      </c>
      <c r="AB117" s="90" t="s">
        <v>350</v>
      </c>
    </row>
    <row r="118" spans="1:29" s="28" customFormat="1">
      <c r="A118" s="50" t="s">
        <v>51</v>
      </c>
      <c r="B118" s="28" t="s">
        <v>453</v>
      </c>
      <c r="C118" s="28" t="s">
        <v>350</v>
      </c>
      <c r="D118" s="28" t="s">
        <v>377</v>
      </c>
      <c r="E118" s="28" t="s">
        <v>547</v>
      </c>
      <c r="F118" s="77">
        <v>17.906666666666666</v>
      </c>
      <c r="G118" s="77">
        <v>29.706666666666667</v>
      </c>
      <c r="H118" s="77">
        <v>14.366666666666667</v>
      </c>
      <c r="I118" s="77">
        <v>23.060000000000002</v>
      </c>
      <c r="J118" s="99">
        <v>5.2576666666666663</v>
      </c>
      <c r="K118" s="99">
        <v>1.55</v>
      </c>
      <c r="L118" s="99">
        <v>2.1990000000000003</v>
      </c>
      <c r="M118" s="99">
        <v>0.71</v>
      </c>
      <c r="N118" s="99">
        <v>1.5569999999999999</v>
      </c>
      <c r="O118" s="77">
        <v>1</v>
      </c>
      <c r="P118" s="77" t="s">
        <v>350</v>
      </c>
      <c r="Q118" s="77">
        <v>2.1963571626138605</v>
      </c>
      <c r="R118" s="73" t="s">
        <v>609</v>
      </c>
      <c r="S118" s="90">
        <v>0.54189999999999994</v>
      </c>
      <c r="T118" s="90">
        <v>0.56909999999999994</v>
      </c>
      <c r="U118" s="90">
        <v>5.4851999999999998E-2</v>
      </c>
      <c r="V118" s="90">
        <v>3.2000000000000002E-3</v>
      </c>
      <c r="W118" s="90" t="s">
        <v>350</v>
      </c>
      <c r="X118" s="90" t="s">
        <v>350</v>
      </c>
      <c r="Y118" s="90" t="s">
        <v>350</v>
      </c>
      <c r="Z118" s="90" t="s">
        <v>350</v>
      </c>
      <c r="AA118" s="90" t="s">
        <v>350</v>
      </c>
      <c r="AB118" s="28" t="s">
        <v>651</v>
      </c>
    </row>
    <row r="119" spans="1:29" s="28" customFormat="1">
      <c r="A119" s="108" t="s">
        <v>31</v>
      </c>
      <c r="B119" s="28" t="s">
        <v>453</v>
      </c>
      <c r="C119" s="28" t="s">
        <v>350</v>
      </c>
      <c r="D119" s="28" t="s">
        <v>377</v>
      </c>
      <c r="E119" s="28" t="s">
        <v>547</v>
      </c>
      <c r="F119" s="77">
        <v>26.67</v>
      </c>
      <c r="G119" s="77">
        <v>35.924999999999997</v>
      </c>
      <c r="H119" s="77">
        <v>20</v>
      </c>
      <c r="I119" s="77">
        <v>25</v>
      </c>
      <c r="J119" s="99">
        <v>6.3</v>
      </c>
      <c r="K119" s="99" t="s">
        <v>350</v>
      </c>
      <c r="L119" s="99">
        <v>5.6</v>
      </c>
      <c r="M119" s="99" t="s">
        <v>350</v>
      </c>
      <c r="N119" s="99" t="s">
        <v>350</v>
      </c>
      <c r="O119" s="77">
        <v>1</v>
      </c>
      <c r="P119" s="77" t="s">
        <v>350</v>
      </c>
      <c r="Q119" s="77" t="s">
        <v>350</v>
      </c>
      <c r="R119" s="28" t="s">
        <v>598</v>
      </c>
      <c r="S119" s="90">
        <v>0.72299999999999998</v>
      </c>
      <c r="T119" s="90">
        <v>0.88800000000000001</v>
      </c>
      <c r="U119" s="90">
        <v>4.9000000000000002E-2</v>
      </c>
      <c r="V119" s="90" t="s">
        <v>350</v>
      </c>
      <c r="W119" s="90" t="s">
        <v>350</v>
      </c>
      <c r="X119" s="90" t="s">
        <v>350</v>
      </c>
      <c r="Y119" s="90">
        <v>5.2999999999999999E-2</v>
      </c>
      <c r="Z119" s="90">
        <v>1.1000000000000001E-2</v>
      </c>
      <c r="AA119" s="90" t="s">
        <v>350</v>
      </c>
      <c r="AB119" s="28" t="s">
        <v>502</v>
      </c>
    </row>
    <row r="120" spans="1:29" s="28" customFormat="1">
      <c r="A120" s="109" t="s">
        <v>32</v>
      </c>
      <c r="B120" s="39" t="s">
        <v>453</v>
      </c>
      <c r="C120" s="28" t="s">
        <v>350</v>
      </c>
      <c r="D120" s="39" t="s">
        <v>377</v>
      </c>
      <c r="E120" s="39" t="s">
        <v>547</v>
      </c>
      <c r="F120" s="77">
        <v>15.7</v>
      </c>
      <c r="G120" s="77">
        <v>23.7</v>
      </c>
      <c r="H120" s="77" t="s">
        <v>350</v>
      </c>
      <c r="I120" s="77" t="s">
        <v>350</v>
      </c>
      <c r="J120" s="99">
        <v>3.5</v>
      </c>
      <c r="K120" s="99">
        <v>1.1000000000000001</v>
      </c>
      <c r="L120" s="99" t="s">
        <v>350</v>
      </c>
      <c r="M120" s="99" t="s">
        <v>350</v>
      </c>
      <c r="N120" s="99" t="s">
        <v>350</v>
      </c>
      <c r="O120" s="77">
        <v>1</v>
      </c>
      <c r="P120" s="77" t="s">
        <v>350</v>
      </c>
      <c r="Q120" s="77" t="s">
        <v>350</v>
      </c>
      <c r="R120" s="77" t="s">
        <v>603</v>
      </c>
      <c r="S120" s="91">
        <v>0.62680000000000002</v>
      </c>
      <c r="T120" s="91">
        <v>0.61839999999999995</v>
      </c>
      <c r="U120" s="91">
        <v>4.6050000000000001E-2</v>
      </c>
      <c r="V120" s="91" t="s">
        <v>350</v>
      </c>
      <c r="W120" s="91" t="s">
        <v>350</v>
      </c>
      <c r="X120" s="90" t="s">
        <v>350</v>
      </c>
      <c r="Y120" s="91">
        <v>0.32119999999999999</v>
      </c>
      <c r="Z120" s="91">
        <v>1.4E-2</v>
      </c>
      <c r="AA120" s="91" t="s">
        <v>350</v>
      </c>
      <c r="AB120" s="39" t="s">
        <v>655</v>
      </c>
      <c r="AC120" s="39"/>
    </row>
    <row r="121" spans="1:29" s="28" customFormat="1">
      <c r="A121" s="66" t="s">
        <v>248</v>
      </c>
      <c r="B121" s="28" t="s">
        <v>453</v>
      </c>
      <c r="C121" s="28" t="s">
        <v>350</v>
      </c>
      <c r="D121" s="28" t="s">
        <v>377</v>
      </c>
      <c r="E121" s="28" t="s">
        <v>547</v>
      </c>
      <c r="F121" s="77">
        <v>10.49</v>
      </c>
      <c r="G121" s="77">
        <v>14.664000000000001</v>
      </c>
      <c r="H121" s="77">
        <v>10.353333333333333</v>
      </c>
      <c r="I121" s="77">
        <v>13.504999999999999</v>
      </c>
      <c r="J121" s="99">
        <v>0.75</v>
      </c>
      <c r="K121" s="99" t="s">
        <v>350</v>
      </c>
      <c r="L121" s="99">
        <v>0.54</v>
      </c>
      <c r="M121" s="99">
        <v>0.12</v>
      </c>
      <c r="N121" s="99">
        <v>0.36</v>
      </c>
      <c r="O121" s="77">
        <v>1</v>
      </c>
      <c r="P121" s="77" t="s">
        <v>350</v>
      </c>
      <c r="Q121" s="77">
        <v>0.33333333333333331</v>
      </c>
      <c r="R121" s="28" t="s">
        <v>593</v>
      </c>
      <c r="S121" s="90">
        <v>0.40949999999999998</v>
      </c>
      <c r="T121" s="90">
        <v>0.53849999999999998</v>
      </c>
      <c r="U121" s="90">
        <v>7.0999999999999994E-2</v>
      </c>
      <c r="V121" s="90" t="s">
        <v>350</v>
      </c>
      <c r="W121" s="90" t="s">
        <v>350</v>
      </c>
      <c r="X121" s="90">
        <v>8.4000000000000005E-2</v>
      </c>
      <c r="Y121" s="90" t="s">
        <v>350</v>
      </c>
      <c r="Z121" s="90">
        <v>2.5000000000000001E-2</v>
      </c>
      <c r="AA121" s="90" t="s">
        <v>350</v>
      </c>
      <c r="AB121" s="28" t="s">
        <v>650</v>
      </c>
    </row>
    <row r="122" spans="1:29" s="28" customFormat="1">
      <c r="A122" s="67" t="s">
        <v>202</v>
      </c>
      <c r="B122" s="28" t="s">
        <v>378</v>
      </c>
      <c r="C122" s="28" t="s">
        <v>350</v>
      </c>
      <c r="D122" s="28" t="s">
        <v>370</v>
      </c>
      <c r="E122" s="28" t="s">
        <v>547</v>
      </c>
      <c r="F122" s="77">
        <v>16.63</v>
      </c>
      <c r="G122" s="77">
        <v>17.059999999999999</v>
      </c>
      <c r="H122" s="77">
        <v>8.15</v>
      </c>
      <c r="I122" s="77">
        <v>13.72</v>
      </c>
      <c r="J122" s="99">
        <v>2.57</v>
      </c>
      <c r="K122" s="99">
        <v>1.97</v>
      </c>
      <c r="L122" s="99" t="s">
        <v>350</v>
      </c>
      <c r="M122" s="99">
        <v>0.48</v>
      </c>
      <c r="N122" s="99">
        <v>0.59</v>
      </c>
      <c r="O122" s="77">
        <v>1</v>
      </c>
      <c r="P122" s="77" t="s">
        <v>350</v>
      </c>
      <c r="Q122" s="77">
        <f>(M122/N122)</f>
        <v>0.81355932203389836</v>
      </c>
      <c r="R122" s="28" t="s">
        <v>660</v>
      </c>
      <c r="S122" s="90">
        <v>0.75629999999999997</v>
      </c>
      <c r="T122" s="90">
        <v>1.6E-2</v>
      </c>
      <c r="U122" s="90">
        <v>3.56E-2</v>
      </c>
      <c r="V122" s="90">
        <v>1.9699999999999999E-2</v>
      </c>
      <c r="W122" s="90" t="s">
        <v>350</v>
      </c>
      <c r="X122" s="90" t="s">
        <v>350</v>
      </c>
      <c r="Y122" s="90" t="s">
        <v>350</v>
      </c>
      <c r="Z122" s="90" t="s">
        <v>350</v>
      </c>
      <c r="AA122" s="90" t="s">
        <v>350</v>
      </c>
      <c r="AB122" s="28" t="s">
        <v>660</v>
      </c>
    </row>
    <row r="123" spans="1:29" s="28" customFormat="1">
      <c r="A123" s="66" t="s">
        <v>16</v>
      </c>
      <c r="B123" s="28" t="s">
        <v>392</v>
      </c>
      <c r="C123" s="28" t="s">
        <v>350</v>
      </c>
      <c r="D123" s="28" t="s">
        <v>416</v>
      </c>
      <c r="E123" s="28" t="s">
        <v>547</v>
      </c>
      <c r="F123" s="77">
        <v>9.8000000000000007</v>
      </c>
      <c r="G123" s="77">
        <v>14.25</v>
      </c>
      <c r="H123" s="77">
        <v>5</v>
      </c>
      <c r="I123" s="77">
        <v>8</v>
      </c>
      <c r="J123" s="99" t="s">
        <v>350</v>
      </c>
      <c r="K123" s="99" t="s">
        <v>350</v>
      </c>
      <c r="L123" s="99" t="s">
        <v>350</v>
      </c>
      <c r="M123" s="99" t="s">
        <v>350</v>
      </c>
      <c r="N123" s="99" t="s">
        <v>350</v>
      </c>
      <c r="O123" s="77">
        <v>1</v>
      </c>
      <c r="P123" s="77" t="s">
        <v>350</v>
      </c>
      <c r="Q123" s="77" t="s">
        <v>350</v>
      </c>
      <c r="R123" s="28" t="s">
        <v>716</v>
      </c>
      <c r="S123" s="90" t="s">
        <v>350</v>
      </c>
      <c r="T123" s="90" t="s">
        <v>350</v>
      </c>
      <c r="U123" s="90" t="s">
        <v>350</v>
      </c>
      <c r="V123" s="90" t="s">
        <v>350</v>
      </c>
      <c r="W123" s="90" t="s">
        <v>350</v>
      </c>
      <c r="X123" s="90" t="s">
        <v>350</v>
      </c>
      <c r="Y123" s="90" t="s">
        <v>350</v>
      </c>
      <c r="Z123" s="90" t="s">
        <v>350</v>
      </c>
      <c r="AA123" s="90" t="s">
        <v>350</v>
      </c>
      <c r="AB123" s="90" t="s">
        <v>350</v>
      </c>
    </row>
    <row r="124" spans="1:29" s="28" customFormat="1">
      <c r="A124" s="55" t="s">
        <v>238</v>
      </c>
      <c r="B124" t="s">
        <v>371</v>
      </c>
      <c r="D124" t="s">
        <v>370</v>
      </c>
      <c r="E124" s="28" t="s">
        <v>546</v>
      </c>
      <c r="F124" s="77" t="s">
        <v>350</v>
      </c>
      <c r="G124" s="77" t="s">
        <v>350</v>
      </c>
      <c r="H124" s="77" t="s">
        <v>350</v>
      </c>
      <c r="I124" s="77" t="s">
        <v>350</v>
      </c>
      <c r="J124" s="77" t="s">
        <v>350</v>
      </c>
      <c r="K124" s="77" t="s">
        <v>350</v>
      </c>
      <c r="L124" s="77" t="s">
        <v>350</v>
      </c>
      <c r="M124" s="77" t="s">
        <v>350</v>
      </c>
      <c r="N124" s="77" t="s">
        <v>350</v>
      </c>
      <c r="O124" s="77" t="s">
        <v>350</v>
      </c>
      <c r="P124" s="77" t="s">
        <v>350</v>
      </c>
      <c r="Q124" s="77" t="s">
        <v>350</v>
      </c>
      <c r="R124" s="77" t="s">
        <v>350</v>
      </c>
      <c r="S124" s="77" t="s">
        <v>350</v>
      </c>
      <c r="T124" s="77" t="s">
        <v>350</v>
      </c>
      <c r="U124" s="77" t="s">
        <v>350</v>
      </c>
      <c r="V124" s="77" t="s">
        <v>350</v>
      </c>
      <c r="W124" s="77" t="s">
        <v>350</v>
      </c>
      <c r="X124" s="77" t="s">
        <v>350</v>
      </c>
      <c r="Y124" s="77" t="s">
        <v>350</v>
      </c>
      <c r="Z124" s="77" t="s">
        <v>350</v>
      </c>
      <c r="AA124" s="77" t="s">
        <v>350</v>
      </c>
      <c r="AB124" s="77" t="s">
        <v>350</v>
      </c>
    </row>
    <row r="125" spans="1:29" s="28" customFormat="1">
      <c r="A125" s="56" t="s">
        <v>297</v>
      </c>
      <c r="B125" t="s">
        <v>381</v>
      </c>
      <c r="D125" t="s">
        <v>370</v>
      </c>
      <c r="E125" s="28" t="s">
        <v>546</v>
      </c>
      <c r="F125" s="77" t="s">
        <v>350</v>
      </c>
      <c r="G125" s="77" t="s">
        <v>350</v>
      </c>
      <c r="H125" s="77" t="s">
        <v>350</v>
      </c>
      <c r="I125" s="77" t="s">
        <v>350</v>
      </c>
      <c r="J125" s="77" t="s">
        <v>350</v>
      </c>
      <c r="K125" s="77" t="s">
        <v>350</v>
      </c>
      <c r="L125" s="77" t="s">
        <v>350</v>
      </c>
      <c r="M125" s="77" t="s">
        <v>350</v>
      </c>
      <c r="N125" s="77" t="s">
        <v>350</v>
      </c>
      <c r="O125" s="77" t="s">
        <v>350</v>
      </c>
      <c r="P125" s="77" t="s">
        <v>350</v>
      </c>
      <c r="Q125" s="77" t="s">
        <v>350</v>
      </c>
      <c r="R125" s="77" t="s">
        <v>350</v>
      </c>
      <c r="S125" s="77" t="s">
        <v>350</v>
      </c>
      <c r="T125" s="77" t="s">
        <v>350</v>
      </c>
      <c r="U125" s="77" t="s">
        <v>350</v>
      </c>
      <c r="V125" s="77" t="s">
        <v>350</v>
      </c>
      <c r="W125" s="77" t="s">
        <v>350</v>
      </c>
      <c r="X125" s="77" t="s">
        <v>350</v>
      </c>
      <c r="Y125" s="77" t="s">
        <v>350</v>
      </c>
      <c r="Z125" s="77" t="s">
        <v>350</v>
      </c>
      <c r="AA125" s="77" t="s">
        <v>350</v>
      </c>
      <c r="AB125" s="77" t="s">
        <v>350</v>
      </c>
    </row>
    <row r="126" spans="1:29" s="28" customFormat="1">
      <c r="A126" s="57" t="s">
        <v>455</v>
      </c>
      <c r="B126" t="s">
        <v>386</v>
      </c>
      <c r="D126" t="s">
        <v>377</v>
      </c>
      <c r="E126" s="28" t="s">
        <v>546</v>
      </c>
      <c r="F126" s="77" t="s">
        <v>350</v>
      </c>
      <c r="G126" s="77" t="s">
        <v>350</v>
      </c>
      <c r="H126" s="77" t="s">
        <v>350</v>
      </c>
      <c r="I126" s="77" t="s">
        <v>350</v>
      </c>
      <c r="J126" s="77" t="s">
        <v>350</v>
      </c>
      <c r="K126" s="77" t="s">
        <v>350</v>
      </c>
      <c r="L126" s="77" t="s">
        <v>350</v>
      </c>
      <c r="M126" s="77" t="s">
        <v>350</v>
      </c>
      <c r="N126" s="77" t="s">
        <v>350</v>
      </c>
      <c r="O126" s="77" t="s">
        <v>350</v>
      </c>
      <c r="P126" s="77" t="s">
        <v>350</v>
      </c>
      <c r="Q126" s="77" t="s">
        <v>350</v>
      </c>
      <c r="R126" s="77" t="s">
        <v>350</v>
      </c>
      <c r="S126" s="77" t="s">
        <v>350</v>
      </c>
      <c r="T126" s="77" t="s">
        <v>350</v>
      </c>
      <c r="U126" s="77" t="s">
        <v>350</v>
      </c>
      <c r="V126" s="77" t="s">
        <v>350</v>
      </c>
      <c r="W126" s="77" t="s">
        <v>350</v>
      </c>
      <c r="X126" s="77" t="s">
        <v>350</v>
      </c>
      <c r="Y126" s="77" t="s">
        <v>350</v>
      </c>
      <c r="Z126" s="77" t="s">
        <v>350</v>
      </c>
      <c r="AA126" s="77" t="s">
        <v>350</v>
      </c>
      <c r="AB126" s="77" t="s">
        <v>350</v>
      </c>
    </row>
    <row r="127" spans="1:29" s="28" customFormat="1">
      <c r="A127" s="56" t="s">
        <v>97</v>
      </c>
      <c r="B127" t="s">
        <v>389</v>
      </c>
      <c r="D127" t="s">
        <v>377</v>
      </c>
      <c r="E127" s="28" t="s">
        <v>546</v>
      </c>
      <c r="F127" s="77" t="s">
        <v>350</v>
      </c>
      <c r="G127" s="77" t="s">
        <v>350</v>
      </c>
      <c r="H127" s="77" t="s">
        <v>350</v>
      </c>
      <c r="I127" s="77" t="s">
        <v>350</v>
      </c>
      <c r="J127" s="77" t="s">
        <v>350</v>
      </c>
      <c r="K127" s="77" t="s">
        <v>350</v>
      </c>
      <c r="L127" s="77" t="s">
        <v>350</v>
      </c>
      <c r="M127" s="77" t="s">
        <v>350</v>
      </c>
      <c r="N127" s="77" t="s">
        <v>350</v>
      </c>
      <c r="O127" s="77" t="s">
        <v>350</v>
      </c>
      <c r="P127" s="77" t="s">
        <v>350</v>
      </c>
      <c r="Q127" s="77" t="s">
        <v>350</v>
      </c>
      <c r="R127" s="77" t="s">
        <v>350</v>
      </c>
      <c r="S127" s="77" t="s">
        <v>350</v>
      </c>
      <c r="T127" s="77" t="s">
        <v>350</v>
      </c>
      <c r="U127" s="77" t="s">
        <v>350</v>
      </c>
      <c r="V127" s="77" t="s">
        <v>350</v>
      </c>
      <c r="W127" s="77" t="s">
        <v>350</v>
      </c>
      <c r="X127" s="77" t="s">
        <v>350</v>
      </c>
      <c r="Y127" s="77" t="s">
        <v>350</v>
      </c>
      <c r="Z127" s="77" t="s">
        <v>350</v>
      </c>
      <c r="AA127" s="77" t="s">
        <v>350</v>
      </c>
      <c r="AB127" s="77" t="s">
        <v>350</v>
      </c>
    </row>
    <row r="128" spans="1:29" s="28" customFormat="1">
      <c r="A128" s="57" t="s">
        <v>55</v>
      </c>
      <c r="B128" t="s">
        <v>392</v>
      </c>
      <c r="D128" t="s">
        <v>391</v>
      </c>
      <c r="E128" s="28" t="s">
        <v>546</v>
      </c>
      <c r="F128" s="77" t="s">
        <v>350</v>
      </c>
      <c r="G128" s="77" t="s">
        <v>350</v>
      </c>
      <c r="H128" s="77" t="s">
        <v>350</v>
      </c>
      <c r="I128" s="77" t="s">
        <v>350</v>
      </c>
      <c r="J128" s="77" t="s">
        <v>350</v>
      </c>
      <c r="K128" s="77" t="s">
        <v>350</v>
      </c>
      <c r="L128" s="77" t="s">
        <v>350</v>
      </c>
      <c r="M128" s="77" t="s">
        <v>350</v>
      </c>
      <c r="N128" s="77" t="s">
        <v>350</v>
      </c>
      <c r="O128" s="77" t="s">
        <v>350</v>
      </c>
      <c r="P128" s="77" t="s">
        <v>350</v>
      </c>
      <c r="Q128" s="77" t="s">
        <v>350</v>
      </c>
      <c r="R128" s="77" t="s">
        <v>350</v>
      </c>
      <c r="S128" s="77" t="s">
        <v>350</v>
      </c>
      <c r="T128" s="77" t="s">
        <v>350</v>
      </c>
      <c r="U128" s="77" t="s">
        <v>350</v>
      </c>
      <c r="V128" s="77" t="s">
        <v>350</v>
      </c>
      <c r="W128" s="77" t="s">
        <v>350</v>
      </c>
      <c r="X128" s="77" t="s">
        <v>350</v>
      </c>
      <c r="Y128" s="77" t="s">
        <v>350</v>
      </c>
      <c r="Z128" s="77" t="s">
        <v>350</v>
      </c>
      <c r="AA128" s="77" t="s">
        <v>350</v>
      </c>
      <c r="AB128" s="77" t="s">
        <v>350</v>
      </c>
    </row>
    <row r="129" spans="1:28" s="28" customFormat="1">
      <c r="A129" s="56" t="s">
        <v>119</v>
      </c>
      <c r="B129" t="s">
        <v>394</v>
      </c>
      <c r="D129" t="s">
        <v>393</v>
      </c>
      <c r="E129" s="28" t="s">
        <v>546</v>
      </c>
      <c r="F129" s="77" t="s">
        <v>350</v>
      </c>
      <c r="G129" s="77" t="s">
        <v>350</v>
      </c>
      <c r="H129" s="77" t="s">
        <v>350</v>
      </c>
      <c r="I129" s="77" t="s">
        <v>350</v>
      </c>
      <c r="J129" s="77" t="s">
        <v>350</v>
      </c>
      <c r="K129" s="77" t="s">
        <v>350</v>
      </c>
      <c r="L129" s="77" t="s">
        <v>350</v>
      </c>
      <c r="M129" s="77" t="s">
        <v>350</v>
      </c>
      <c r="N129" s="77" t="s">
        <v>350</v>
      </c>
      <c r="O129" s="77" t="s">
        <v>350</v>
      </c>
      <c r="P129" s="77" t="s">
        <v>350</v>
      </c>
      <c r="Q129" s="77" t="s">
        <v>350</v>
      </c>
      <c r="R129" s="77" t="s">
        <v>350</v>
      </c>
      <c r="S129" s="77" t="s">
        <v>350</v>
      </c>
      <c r="T129" s="77" t="s">
        <v>350</v>
      </c>
      <c r="U129" s="77" t="s">
        <v>350</v>
      </c>
      <c r="V129" s="77" t="s">
        <v>350</v>
      </c>
      <c r="W129" s="77" t="s">
        <v>350</v>
      </c>
      <c r="X129" s="77" t="s">
        <v>350</v>
      </c>
      <c r="Y129" s="77" t="s">
        <v>350</v>
      </c>
      <c r="Z129" s="77" t="s">
        <v>350</v>
      </c>
      <c r="AA129" s="77" t="s">
        <v>350</v>
      </c>
      <c r="AB129" s="77" t="s">
        <v>350</v>
      </c>
    </row>
    <row r="130" spans="1:28" s="28" customFormat="1">
      <c r="A130" s="55" t="s">
        <v>313</v>
      </c>
      <c r="B130" t="s">
        <v>375</v>
      </c>
      <c r="D130" t="s">
        <v>350</v>
      </c>
      <c r="E130" s="28" t="s">
        <v>546</v>
      </c>
      <c r="F130" s="77" t="s">
        <v>350</v>
      </c>
      <c r="G130" s="77" t="s">
        <v>350</v>
      </c>
      <c r="H130" s="77" t="s">
        <v>350</v>
      </c>
      <c r="I130" s="77" t="s">
        <v>350</v>
      </c>
      <c r="J130" s="77" t="s">
        <v>350</v>
      </c>
      <c r="K130" s="77" t="s">
        <v>350</v>
      </c>
      <c r="L130" s="77" t="s">
        <v>350</v>
      </c>
      <c r="M130" s="77" t="s">
        <v>350</v>
      </c>
      <c r="N130" s="77" t="s">
        <v>350</v>
      </c>
      <c r="O130" s="77" t="s">
        <v>350</v>
      </c>
      <c r="P130" s="77" t="s">
        <v>350</v>
      </c>
      <c r="Q130" s="77" t="s">
        <v>350</v>
      </c>
      <c r="R130" s="77" t="s">
        <v>350</v>
      </c>
      <c r="S130" s="77" t="s">
        <v>350</v>
      </c>
      <c r="T130" s="77" t="s">
        <v>350</v>
      </c>
      <c r="U130" s="77" t="s">
        <v>350</v>
      </c>
      <c r="V130" s="77" t="s">
        <v>350</v>
      </c>
      <c r="W130" s="77" t="s">
        <v>350</v>
      </c>
      <c r="X130" s="77" t="s">
        <v>350</v>
      </c>
      <c r="Y130" s="77" t="s">
        <v>350</v>
      </c>
      <c r="Z130" s="77" t="s">
        <v>350</v>
      </c>
      <c r="AA130" s="77" t="s">
        <v>350</v>
      </c>
      <c r="AB130" s="77" t="s">
        <v>350</v>
      </c>
    </row>
    <row r="131" spans="1:28" s="28" customFormat="1">
      <c r="A131" s="56" t="s">
        <v>187</v>
      </c>
      <c r="B131" t="s">
        <v>396</v>
      </c>
      <c r="D131" t="s">
        <v>370</v>
      </c>
      <c r="E131" s="28" t="s">
        <v>546</v>
      </c>
      <c r="F131" s="77" t="s">
        <v>350</v>
      </c>
      <c r="G131" s="77" t="s">
        <v>350</v>
      </c>
      <c r="H131" s="77" t="s">
        <v>350</v>
      </c>
      <c r="I131" s="77" t="s">
        <v>350</v>
      </c>
      <c r="J131" s="77" t="s">
        <v>350</v>
      </c>
      <c r="K131" s="77" t="s">
        <v>350</v>
      </c>
      <c r="L131" s="77" t="s">
        <v>350</v>
      </c>
      <c r="M131" s="77" t="s">
        <v>350</v>
      </c>
      <c r="N131" s="77" t="s">
        <v>350</v>
      </c>
      <c r="O131" s="77" t="s">
        <v>350</v>
      </c>
      <c r="P131" s="77" t="s">
        <v>350</v>
      </c>
      <c r="Q131" s="77" t="s">
        <v>350</v>
      </c>
      <c r="R131" s="77" t="s">
        <v>350</v>
      </c>
      <c r="S131" s="77" t="s">
        <v>350</v>
      </c>
      <c r="T131" s="77" t="s">
        <v>350</v>
      </c>
      <c r="U131" s="77" t="s">
        <v>350</v>
      </c>
      <c r="V131" s="77" t="s">
        <v>350</v>
      </c>
      <c r="W131" s="77" t="s">
        <v>350</v>
      </c>
      <c r="X131" s="77" t="s">
        <v>350</v>
      </c>
      <c r="Y131" s="77" t="s">
        <v>350</v>
      </c>
      <c r="Z131" s="77" t="s">
        <v>350</v>
      </c>
      <c r="AA131" s="77" t="s">
        <v>350</v>
      </c>
      <c r="AB131" s="77" t="s">
        <v>350</v>
      </c>
    </row>
    <row r="132" spans="1:28" s="28" customFormat="1">
      <c r="A132" s="57" t="s">
        <v>56</v>
      </c>
      <c r="B132" t="s">
        <v>397</v>
      </c>
      <c r="D132" t="s">
        <v>377</v>
      </c>
      <c r="E132" s="28" t="s">
        <v>546</v>
      </c>
      <c r="F132" s="77" t="s">
        <v>350</v>
      </c>
      <c r="G132" s="77" t="s">
        <v>350</v>
      </c>
      <c r="H132" s="77" t="s">
        <v>350</v>
      </c>
      <c r="I132" s="77" t="s">
        <v>350</v>
      </c>
      <c r="J132" s="77" t="s">
        <v>350</v>
      </c>
      <c r="K132" s="77" t="s">
        <v>350</v>
      </c>
      <c r="L132" s="77" t="s">
        <v>350</v>
      </c>
      <c r="M132" s="77" t="s">
        <v>350</v>
      </c>
      <c r="N132" s="77" t="s">
        <v>350</v>
      </c>
      <c r="O132" s="77" t="s">
        <v>350</v>
      </c>
      <c r="P132" s="77" t="s">
        <v>350</v>
      </c>
      <c r="Q132" s="77" t="s">
        <v>350</v>
      </c>
      <c r="R132" s="77" t="s">
        <v>350</v>
      </c>
      <c r="S132" s="77" t="s">
        <v>350</v>
      </c>
      <c r="T132" s="77" t="s">
        <v>350</v>
      </c>
      <c r="U132" s="77" t="s">
        <v>350</v>
      </c>
      <c r="V132" s="77" t="s">
        <v>350</v>
      </c>
      <c r="W132" s="77" t="s">
        <v>350</v>
      </c>
      <c r="X132" s="77" t="s">
        <v>350</v>
      </c>
      <c r="Y132" s="77" t="s">
        <v>350</v>
      </c>
      <c r="Z132" s="77" t="s">
        <v>350</v>
      </c>
      <c r="AA132" s="77" t="s">
        <v>350</v>
      </c>
      <c r="AB132" s="77" t="s">
        <v>350</v>
      </c>
    </row>
    <row r="133" spans="1:28" s="28" customFormat="1">
      <c r="A133" s="51" t="s">
        <v>57</v>
      </c>
      <c r="B133" t="s">
        <v>397</v>
      </c>
      <c r="D133" t="s">
        <v>377</v>
      </c>
      <c r="E133" s="28" t="s">
        <v>546</v>
      </c>
      <c r="F133" s="77" t="s">
        <v>350</v>
      </c>
      <c r="G133" s="77" t="s">
        <v>350</v>
      </c>
      <c r="H133" s="77" t="s">
        <v>350</v>
      </c>
      <c r="I133" s="77" t="s">
        <v>350</v>
      </c>
      <c r="J133" s="77" t="s">
        <v>350</v>
      </c>
      <c r="K133" s="77" t="s">
        <v>350</v>
      </c>
      <c r="L133" s="77" t="s">
        <v>350</v>
      </c>
      <c r="M133" s="77" t="s">
        <v>350</v>
      </c>
      <c r="N133" s="77" t="s">
        <v>350</v>
      </c>
      <c r="O133" s="77" t="s">
        <v>350</v>
      </c>
      <c r="P133" s="77" t="s">
        <v>350</v>
      </c>
      <c r="Q133" s="77" t="s">
        <v>350</v>
      </c>
      <c r="R133" s="77" t="s">
        <v>350</v>
      </c>
      <c r="S133" s="77" t="s">
        <v>350</v>
      </c>
      <c r="T133" s="77" t="s">
        <v>350</v>
      </c>
      <c r="U133" s="77" t="s">
        <v>350</v>
      </c>
      <c r="V133" s="77" t="s">
        <v>350</v>
      </c>
      <c r="W133" s="77" t="s">
        <v>350</v>
      </c>
      <c r="X133" s="77" t="s">
        <v>350</v>
      </c>
      <c r="Y133" s="77" t="s">
        <v>350</v>
      </c>
      <c r="Z133" s="77" t="s">
        <v>350</v>
      </c>
      <c r="AA133" s="77" t="s">
        <v>350</v>
      </c>
      <c r="AB133" s="77" t="s">
        <v>350</v>
      </c>
    </row>
    <row r="134" spans="1:28" s="28" customFormat="1">
      <c r="A134" s="51" t="s">
        <v>148</v>
      </c>
      <c r="B134" t="s">
        <v>399</v>
      </c>
      <c r="D134" t="s">
        <v>391</v>
      </c>
      <c r="E134" s="28" t="s">
        <v>546</v>
      </c>
      <c r="F134" s="77" t="s">
        <v>350</v>
      </c>
      <c r="G134" s="77" t="s">
        <v>350</v>
      </c>
      <c r="H134" s="77" t="s">
        <v>350</v>
      </c>
      <c r="I134" s="77" t="s">
        <v>350</v>
      </c>
      <c r="J134" s="77" t="s">
        <v>350</v>
      </c>
      <c r="K134" s="77" t="s">
        <v>350</v>
      </c>
      <c r="L134" s="77" t="s">
        <v>350</v>
      </c>
      <c r="M134" s="77" t="s">
        <v>350</v>
      </c>
      <c r="N134" s="77" t="s">
        <v>350</v>
      </c>
      <c r="O134" s="77" t="s">
        <v>350</v>
      </c>
      <c r="P134" s="77" t="s">
        <v>350</v>
      </c>
      <c r="Q134" s="77" t="s">
        <v>350</v>
      </c>
      <c r="R134" s="77" t="s">
        <v>350</v>
      </c>
      <c r="S134" s="77" t="s">
        <v>350</v>
      </c>
      <c r="T134" s="77" t="s">
        <v>350</v>
      </c>
      <c r="U134" s="77" t="s">
        <v>350</v>
      </c>
      <c r="V134" s="77" t="s">
        <v>350</v>
      </c>
      <c r="W134" s="77" t="s">
        <v>350</v>
      </c>
      <c r="X134" s="77" t="s">
        <v>350</v>
      </c>
      <c r="Y134" s="77" t="s">
        <v>350</v>
      </c>
      <c r="Z134" s="77" t="s">
        <v>350</v>
      </c>
      <c r="AA134" s="77" t="s">
        <v>350</v>
      </c>
      <c r="AB134" s="77" t="s">
        <v>350</v>
      </c>
    </row>
    <row r="135" spans="1:28" s="28" customFormat="1">
      <c r="A135" s="53" t="s">
        <v>298</v>
      </c>
      <c r="B135" t="s">
        <v>400</v>
      </c>
      <c r="D135" t="s">
        <v>370</v>
      </c>
      <c r="E135" s="28" t="s">
        <v>546</v>
      </c>
      <c r="F135" s="77" t="s">
        <v>350</v>
      </c>
      <c r="G135" s="77" t="s">
        <v>350</v>
      </c>
      <c r="H135" s="77" t="s">
        <v>350</v>
      </c>
      <c r="I135" s="77" t="s">
        <v>350</v>
      </c>
      <c r="J135" s="77" t="s">
        <v>350</v>
      </c>
      <c r="K135" s="77" t="s">
        <v>350</v>
      </c>
      <c r="L135" s="77" t="s">
        <v>350</v>
      </c>
      <c r="M135" s="77" t="s">
        <v>350</v>
      </c>
      <c r="N135" s="77" t="s">
        <v>350</v>
      </c>
      <c r="O135" s="77" t="s">
        <v>350</v>
      </c>
      <c r="P135" s="77" t="s">
        <v>350</v>
      </c>
      <c r="Q135" s="77" t="s">
        <v>350</v>
      </c>
      <c r="R135" s="77" t="s">
        <v>350</v>
      </c>
      <c r="S135" s="77" t="s">
        <v>350</v>
      </c>
      <c r="T135" s="77" t="s">
        <v>350</v>
      </c>
      <c r="U135" s="77" t="s">
        <v>350</v>
      </c>
      <c r="V135" s="77" t="s">
        <v>350</v>
      </c>
      <c r="W135" s="77" t="s">
        <v>350</v>
      </c>
      <c r="X135" s="77" t="s">
        <v>350</v>
      </c>
      <c r="Y135" s="77" t="s">
        <v>350</v>
      </c>
      <c r="Z135" s="77" t="s">
        <v>350</v>
      </c>
      <c r="AA135" s="77" t="s">
        <v>350</v>
      </c>
      <c r="AB135" s="77" t="s">
        <v>350</v>
      </c>
    </row>
    <row r="136" spans="1:28" s="28" customFormat="1">
      <c r="A136" s="53" t="s">
        <v>188</v>
      </c>
      <c r="B136" t="s">
        <v>400</v>
      </c>
      <c r="D136" t="s">
        <v>374</v>
      </c>
      <c r="E136" s="28" t="s">
        <v>546</v>
      </c>
      <c r="F136" s="77" t="s">
        <v>350</v>
      </c>
      <c r="G136" s="77" t="s">
        <v>350</v>
      </c>
      <c r="H136" s="77" t="s">
        <v>350</v>
      </c>
      <c r="I136" s="77" t="s">
        <v>350</v>
      </c>
      <c r="J136" s="77" t="s">
        <v>350</v>
      </c>
      <c r="K136" s="77" t="s">
        <v>350</v>
      </c>
      <c r="L136" s="77" t="s">
        <v>350</v>
      </c>
      <c r="M136" s="77" t="s">
        <v>350</v>
      </c>
      <c r="N136" s="77" t="s">
        <v>350</v>
      </c>
      <c r="O136" s="77" t="s">
        <v>350</v>
      </c>
      <c r="P136" s="77" t="s">
        <v>350</v>
      </c>
      <c r="Q136" s="77" t="s">
        <v>350</v>
      </c>
      <c r="R136" s="77" t="s">
        <v>350</v>
      </c>
      <c r="S136" s="77" t="s">
        <v>350</v>
      </c>
      <c r="T136" s="77" t="s">
        <v>350</v>
      </c>
      <c r="U136" s="77" t="s">
        <v>350</v>
      </c>
      <c r="V136" s="77" t="s">
        <v>350</v>
      </c>
      <c r="W136" s="77" t="s">
        <v>350</v>
      </c>
      <c r="X136" s="77" t="s">
        <v>350</v>
      </c>
      <c r="Y136" s="77" t="s">
        <v>350</v>
      </c>
      <c r="Z136" s="77" t="s">
        <v>350</v>
      </c>
      <c r="AA136" s="77" t="s">
        <v>350</v>
      </c>
      <c r="AB136" s="77" t="s">
        <v>350</v>
      </c>
    </row>
    <row r="137" spans="1:28" s="28" customFormat="1">
      <c r="A137" s="51" t="s">
        <v>59</v>
      </c>
      <c r="B137" t="s">
        <v>400</v>
      </c>
      <c r="D137" t="s">
        <v>374</v>
      </c>
      <c r="E137" s="28" t="s">
        <v>546</v>
      </c>
      <c r="F137" s="77" t="s">
        <v>350</v>
      </c>
      <c r="G137" s="77" t="s">
        <v>350</v>
      </c>
      <c r="H137" s="77" t="s">
        <v>350</v>
      </c>
      <c r="I137" s="77" t="s">
        <v>350</v>
      </c>
      <c r="J137" s="77" t="s">
        <v>350</v>
      </c>
      <c r="K137" s="77" t="s">
        <v>350</v>
      </c>
      <c r="L137" s="77" t="s">
        <v>350</v>
      </c>
      <c r="M137" s="77" t="s">
        <v>350</v>
      </c>
      <c r="N137" s="77" t="s">
        <v>350</v>
      </c>
      <c r="O137" s="77" t="s">
        <v>350</v>
      </c>
      <c r="P137" s="77" t="s">
        <v>350</v>
      </c>
      <c r="Q137" s="77" t="s">
        <v>350</v>
      </c>
      <c r="R137" s="77" t="s">
        <v>350</v>
      </c>
      <c r="S137" s="77" t="s">
        <v>350</v>
      </c>
      <c r="T137" s="77" t="s">
        <v>350</v>
      </c>
      <c r="U137" s="77" t="s">
        <v>350</v>
      </c>
      <c r="V137" s="77" t="s">
        <v>350</v>
      </c>
      <c r="W137" s="77" t="s">
        <v>350</v>
      </c>
      <c r="X137" s="77" t="s">
        <v>350</v>
      </c>
      <c r="Y137" s="77" t="s">
        <v>350</v>
      </c>
      <c r="Z137" s="77" t="s">
        <v>350</v>
      </c>
      <c r="AA137" s="77" t="s">
        <v>350</v>
      </c>
      <c r="AB137" s="77" t="s">
        <v>350</v>
      </c>
    </row>
    <row r="138" spans="1:28" s="28" customFormat="1">
      <c r="A138" s="51" t="s">
        <v>149</v>
      </c>
      <c r="B138" t="s">
        <v>401</v>
      </c>
      <c r="D138" t="s">
        <v>374</v>
      </c>
      <c r="E138" s="28" t="s">
        <v>546</v>
      </c>
      <c r="F138" s="77" t="s">
        <v>350</v>
      </c>
      <c r="G138" s="77" t="s">
        <v>350</v>
      </c>
      <c r="H138" s="77" t="s">
        <v>350</v>
      </c>
      <c r="I138" s="77" t="s">
        <v>350</v>
      </c>
      <c r="J138" s="77" t="s">
        <v>350</v>
      </c>
      <c r="K138" s="77" t="s">
        <v>350</v>
      </c>
      <c r="L138" s="77" t="s">
        <v>350</v>
      </c>
      <c r="M138" s="77" t="s">
        <v>350</v>
      </c>
      <c r="N138" s="77" t="s">
        <v>350</v>
      </c>
      <c r="O138" s="77" t="s">
        <v>350</v>
      </c>
      <c r="P138" s="77" t="s">
        <v>350</v>
      </c>
      <c r="Q138" s="77" t="s">
        <v>350</v>
      </c>
      <c r="R138" s="77" t="s">
        <v>350</v>
      </c>
      <c r="S138" s="77" t="s">
        <v>350</v>
      </c>
      <c r="T138" s="77" t="s">
        <v>350</v>
      </c>
      <c r="U138" s="77" t="s">
        <v>350</v>
      </c>
      <c r="V138" s="77" t="s">
        <v>350</v>
      </c>
      <c r="W138" s="77" t="s">
        <v>350</v>
      </c>
      <c r="X138" s="77" t="s">
        <v>350</v>
      </c>
      <c r="Y138" s="77" t="s">
        <v>350</v>
      </c>
      <c r="Z138" s="77" t="s">
        <v>350</v>
      </c>
      <c r="AA138" s="77" t="s">
        <v>350</v>
      </c>
      <c r="AB138" s="77" t="s">
        <v>350</v>
      </c>
    </row>
    <row r="139" spans="1:28" s="28" customFormat="1">
      <c r="A139" s="51" t="s">
        <v>151</v>
      </c>
      <c r="B139" t="s">
        <v>403</v>
      </c>
      <c r="D139" t="s">
        <v>391</v>
      </c>
      <c r="E139" s="28" t="s">
        <v>546</v>
      </c>
      <c r="F139" s="77" t="s">
        <v>350</v>
      </c>
      <c r="G139" s="77" t="s">
        <v>350</v>
      </c>
      <c r="H139" s="77" t="s">
        <v>350</v>
      </c>
      <c r="I139" s="77" t="s">
        <v>350</v>
      </c>
      <c r="J139" s="77" t="s">
        <v>350</v>
      </c>
      <c r="K139" s="77" t="s">
        <v>350</v>
      </c>
      <c r="L139" s="77" t="s">
        <v>350</v>
      </c>
      <c r="M139" s="77" t="s">
        <v>350</v>
      </c>
      <c r="N139" s="77" t="s">
        <v>350</v>
      </c>
      <c r="O139" s="77" t="s">
        <v>350</v>
      </c>
      <c r="P139" s="77" t="s">
        <v>350</v>
      </c>
      <c r="Q139" s="77" t="s">
        <v>350</v>
      </c>
      <c r="R139" s="77" t="s">
        <v>350</v>
      </c>
      <c r="S139" s="77" t="s">
        <v>350</v>
      </c>
      <c r="T139" s="77" t="s">
        <v>350</v>
      </c>
      <c r="U139" s="77" t="s">
        <v>350</v>
      </c>
      <c r="V139" s="77" t="s">
        <v>350</v>
      </c>
      <c r="W139" s="77" t="s">
        <v>350</v>
      </c>
      <c r="X139" s="77" t="s">
        <v>350</v>
      </c>
      <c r="Y139" s="77" t="s">
        <v>350</v>
      </c>
      <c r="Z139" s="77" t="s">
        <v>350</v>
      </c>
      <c r="AA139" s="77" t="s">
        <v>350</v>
      </c>
      <c r="AB139" s="77" t="s">
        <v>350</v>
      </c>
    </row>
    <row r="140" spans="1:28" s="28" customFormat="1">
      <c r="A140" s="51" t="s">
        <v>152</v>
      </c>
      <c r="B140" t="s">
        <v>404</v>
      </c>
      <c r="D140" t="s">
        <v>374</v>
      </c>
      <c r="E140" s="28" t="s">
        <v>546</v>
      </c>
      <c r="F140" s="77" t="s">
        <v>350</v>
      </c>
      <c r="G140" s="77" t="s">
        <v>350</v>
      </c>
      <c r="H140" s="77" t="s">
        <v>350</v>
      </c>
      <c r="I140" s="77" t="s">
        <v>350</v>
      </c>
      <c r="J140" s="77" t="s">
        <v>350</v>
      </c>
      <c r="K140" s="77" t="s">
        <v>350</v>
      </c>
      <c r="L140" s="77" t="s">
        <v>350</v>
      </c>
      <c r="M140" s="77" t="s">
        <v>350</v>
      </c>
      <c r="N140" s="77" t="s">
        <v>350</v>
      </c>
      <c r="O140" s="77" t="s">
        <v>350</v>
      </c>
      <c r="P140" s="77" t="s">
        <v>350</v>
      </c>
      <c r="Q140" s="77" t="s">
        <v>350</v>
      </c>
      <c r="R140" s="77" t="s">
        <v>350</v>
      </c>
      <c r="S140" s="77" t="s">
        <v>350</v>
      </c>
      <c r="T140" s="77" t="s">
        <v>350</v>
      </c>
      <c r="U140" s="77" t="s">
        <v>350</v>
      </c>
      <c r="V140" s="77" t="s">
        <v>350</v>
      </c>
      <c r="W140" s="77" t="s">
        <v>350</v>
      </c>
      <c r="X140" s="77" t="s">
        <v>350</v>
      </c>
      <c r="Y140" s="77" t="s">
        <v>350</v>
      </c>
      <c r="Z140" s="77" t="s">
        <v>350</v>
      </c>
      <c r="AA140" s="77" t="s">
        <v>350</v>
      </c>
      <c r="AB140" s="77" t="s">
        <v>350</v>
      </c>
    </row>
    <row r="141" spans="1:28" s="28" customFormat="1">
      <c r="A141" s="52" t="s">
        <v>251</v>
      </c>
      <c r="B141" t="s">
        <v>405</v>
      </c>
      <c r="D141" t="s">
        <v>377</v>
      </c>
      <c r="E141" s="28" t="s">
        <v>546</v>
      </c>
      <c r="F141" s="77" t="s">
        <v>350</v>
      </c>
      <c r="G141" s="77" t="s">
        <v>350</v>
      </c>
      <c r="H141" s="77" t="s">
        <v>350</v>
      </c>
      <c r="I141" s="77" t="s">
        <v>350</v>
      </c>
      <c r="J141" s="77" t="s">
        <v>350</v>
      </c>
      <c r="K141" s="77" t="s">
        <v>350</v>
      </c>
      <c r="L141" s="77" t="s">
        <v>350</v>
      </c>
      <c r="M141" s="77" t="s">
        <v>350</v>
      </c>
      <c r="N141" s="77" t="s">
        <v>350</v>
      </c>
      <c r="O141" s="77" t="s">
        <v>350</v>
      </c>
      <c r="P141" s="77" t="s">
        <v>350</v>
      </c>
      <c r="Q141" s="77" t="s">
        <v>350</v>
      </c>
      <c r="R141" s="77" t="s">
        <v>350</v>
      </c>
      <c r="S141" s="77" t="s">
        <v>350</v>
      </c>
      <c r="T141" s="77" t="s">
        <v>350</v>
      </c>
      <c r="U141" s="77" t="s">
        <v>350</v>
      </c>
      <c r="V141" s="77" t="s">
        <v>350</v>
      </c>
      <c r="W141" s="77" t="s">
        <v>350</v>
      </c>
      <c r="X141" s="77" t="s">
        <v>350</v>
      </c>
      <c r="Y141" s="77" t="s">
        <v>350</v>
      </c>
      <c r="Z141" s="77" t="s">
        <v>350</v>
      </c>
      <c r="AA141" s="77" t="s">
        <v>350</v>
      </c>
      <c r="AB141" s="77" t="s">
        <v>350</v>
      </c>
    </row>
    <row r="142" spans="1:28" s="28" customFormat="1">
      <c r="A142" s="52" t="s">
        <v>252</v>
      </c>
      <c r="B142" t="s">
        <v>375</v>
      </c>
      <c r="D142" t="s">
        <v>370</v>
      </c>
      <c r="E142" s="28" t="s">
        <v>546</v>
      </c>
      <c r="F142" s="77" t="s">
        <v>350</v>
      </c>
      <c r="G142" s="77" t="s">
        <v>350</v>
      </c>
      <c r="H142" s="77" t="s">
        <v>350</v>
      </c>
      <c r="I142" s="77" t="s">
        <v>350</v>
      </c>
      <c r="J142" s="77" t="s">
        <v>350</v>
      </c>
      <c r="K142" s="77" t="s">
        <v>350</v>
      </c>
      <c r="L142" s="77" t="s">
        <v>350</v>
      </c>
      <c r="M142" s="77" t="s">
        <v>350</v>
      </c>
      <c r="N142" s="77" t="s">
        <v>350</v>
      </c>
      <c r="O142" s="77" t="s">
        <v>350</v>
      </c>
      <c r="P142" s="77" t="s">
        <v>350</v>
      </c>
      <c r="Q142" s="77" t="s">
        <v>350</v>
      </c>
      <c r="R142" s="77" t="s">
        <v>350</v>
      </c>
      <c r="S142" s="77" t="s">
        <v>350</v>
      </c>
      <c r="T142" s="77" t="s">
        <v>350</v>
      </c>
      <c r="U142" s="77" t="s">
        <v>350</v>
      </c>
      <c r="V142" s="77" t="s">
        <v>350</v>
      </c>
      <c r="W142" s="77" t="s">
        <v>350</v>
      </c>
      <c r="X142" s="77" t="s">
        <v>350</v>
      </c>
      <c r="Y142" s="77" t="s">
        <v>350</v>
      </c>
      <c r="Z142" s="77" t="s">
        <v>350</v>
      </c>
      <c r="AA142" s="77" t="s">
        <v>350</v>
      </c>
      <c r="AB142" s="77" t="s">
        <v>350</v>
      </c>
    </row>
    <row r="143" spans="1:28" s="28" customFormat="1">
      <c r="A143" s="51" t="s">
        <v>61</v>
      </c>
      <c r="B143" t="s">
        <v>389</v>
      </c>
      <c r="D143" t="s">
        <v>350</v>
      </c>
      <c r="E143" s="28" t="s">
        <v>546</v>
      </c>
      <c r="F143" s="77" t="s">
        <v>350</v>
      </c>
      <c r="G143" s="77" t="s">
        <v>350</v>
      </c>
      <c r="H143" s="77" t="s">
        <v>350</v>
      </c>
      <c r="I143" s="77" t="s">
        <v>350</v>
      </c>
      <c r="J143" s="77" t="s">
        <v>350</v>
      </c>
      <c r="K143" s="77" t="s">
        <v>350</v>
      </c>
      <c r="L143" s="77" t="s">
        <v>350</v>
      </c>
      <c r="M143" s="77" t="s">
        <v>350</v>
      </c>
      <c r="N143" s="77" t="s">
        <v>350</v>
      </c>
      <c r="O143" s="77" t="s">
        <v>350</v>
      </c>
      <c r="P143" s="77" t="s">
        <v>350</v>
      </c>
      <c r="Q143" s="77" t="s">
        <v>350</v>
      </c>
      <c r="R143" s="77" t="s">
        <v>350</v>
      </c>
      <c r="S143" s="77" t="s">
        <v>350</v>
      </c>
      <c r="T143" s="77" t="s">
        <v>350</v>
      </c>
      <c r="U143" s="77" t="s">
        <v>350</v>
      </c>
      <c r="V143" s="77" t="s">
        <v>350</v>
      </c>
      <c r="W143" s="77" t="s">
        <v>350</v>
      </c>
      <c r="X143" s="77" t="s">
        <v>350</v>
      </c>
      <c r="Y143" s="77" t="s">
        <v>350</v>
      </c>
      <c r="Z143" s="77" t="s">
        <v>350</v>
      </c>
      <c r="AA143" s="77" t="s">
        <v>350</v>
      </c>
      <c r="AB143" s="77" t="s">
        <v>350</v>
      </c>
    </row>
    <row r="144" spans="1:28" s="28" customFormat="1">
      <c r="A144" s="53" t="s">
        <v>299</v>
      </c>
      <c r="B144" t="s">
        <v>410</v>
      </c>
      <c r="D144" t="s">
        <v>350</v>
      </c>
      <c r="E144" s="28" t="s">
        <v>546</v>
      </c>
      <c r="F144" s="77" t="s">
        <v>350</v>
      </c>
      <c r="G144" s="77" t="s">
        <v>350</v>
      </c>
      <c r="H144" s="77" t="s">
        <v>350</v>
      </c>
      <c r="I144" s="77" t="s">
        <v>350</v>
      </c>
      <c r="J144" s="77" t="s">
        <v>350</v>
      </c>
      <c r="K144" s="77" t="s">
        <v>350</v>
      </c>
      <c r="L144" s="77" t="s">
        <v>350</v>
      </c>
      <c r="M144" s="77" t="s">
        <v>350</v>
      </c>
      <c r="N144" s="77" t="s">
        <v>350</v>
      </c>
      <c r="O144" s="77" t="s">
        <v>350</v>
      </c>
      <c r="P144" s="77" t="s">
        <v>350</v>
      </c>
      <c r="Q144" s="77" t="s">
        <v>350</v>
      </c>
      <c r="R144" s="77" t="s">
        <v>350</v>
      </c>
      <c r="S144" s="77" t="s">
        <v>350</v>
      </c>
      <c r="T144" s="77" t="s">
        <v>350</v>
      </c>
      <c r="U144" s="77" t="s">
        <v>350</v>
      </c>
      <c r="V144" s="77" t="s">
        <v>350</v>
      </c>
      <c r="W144" s="77" t="s">
        <v>350</v>
      </c>
      <c r="X144" s="77" t="s">
        <v>350</v>
      </c>
      <c r="Y144" s="77" t="s">
        <v>350</v>
      </c>
      <c r="Z144" s="77" t="s">
        <v>350</v>
      </c>
      <c r="AA144" s="77" t="s">
        <v>350</v>
      </c>
      <c r="AB144" s="77" t="s">
        <v>350</v>
      </c>
    </row>
    <row r="145" spans="1:29" s="28" customFormat="1">
      <c r="A145" s="51" t="s">
        <v>98</v>
      </c>
      <c r="B145" t="s">
        <v>411</v>
      </c>
      <c r="D145" t="s">
        <v>377</v>
      </c>
      <c r="E145" s="28" t="s">
        <v>546</v>
      </c>
      <c r="F145" s="77" t="s">
        <v>350</v>
      </c>
      <c r="G145" s="77" t="s">
        <v>350</v>
      </c>
      <c r="H145" s="77" t="s">
        <v>350</v>
      </c>
      <c r="I145" s="77" t="s">
        <v>350</v>
      </c>
      <c r="J145" s="77" t="s">
        <v>350</v>
      </c>
      <c r="K145" s="77" t="s">
        <v>350</v>
      </c>
      <c r="L145" s="77" t="s">
        <v>350</v>
      </c>
      <c r="M145" s="77" t="s">
        <v>350</v>
      </c>
      <c r="N145" s="77" t="s">
        <v>350</v>
      </c>
      <c r="O145" s="77" t="s">
        <v>350</v>
      </c>
      <c r="P145" s="77" t="s">
        <v>350</v>
      </c>
      <c r="Q145" s="77" t="s">
        <v>350</v>
      </c>
      <c r="R145" s="77" t="s">
        <v>350</v>
      </c>
      <c r="S145" s="77" t="s">
        <v>350</v>
      </c>
      <c r="T145" s="77" t="s">
        <v>350</v>
      </c>
      <c r="U145" s="77" t="s">
        <v>350</v>
      </c>
      <c r="V145" s="77" t="s">
        <v>350</v>
      </c>
      <c r="W145" s="77" t="s">
        <v>350</v>
      </c>
      <c r="X145" s="77" t="s">
        <v>350</v>
      </c>
      <c r="Y145" s="77" t="s">
        <v>350</v>
      </c>
      <c r="Z145" s="77" t="s">
        <v>350</v>
      </c>
      <c r="AA145" s="77" t="s">
        <v>350</v>
      </c>
      <c r="AB145" s="77" t="s">
        <v>350</v>
      </c>
    </row>
    <row r="146" spans="1:29" s="28" customFormat="1">
      <c r="A146" s="53" t="s">
        <v>189</v>
      </c>
      <c r="B146" t="s">
        <v>411</v>
      </c>
      <c r="D146" t="s">
        <v>377</v>
      </c>
      <c r="E146" s="28" t="s">
        <v>546</v>
      </c>
      <c r="F146" s="77" t="s">
        <v>350</v>
      </c>
      <c r="G146" s="77" t="s">
        <v>350</v>
      </c>
      <c r="H146" s="77" t="s">
        <v>350</v>
      </c>
      <c r="I146" s="77" t="s">
        <v>350</v>
      </c>
      <c r="J146" s="77" t="s">
        <v>350</v>
      </c>
      <c r="K146" s="77" t="s">
        <v>350</v>
      </c>
      <c r="L146" s="77" t="s">
        <v>350</v>
      </c>
      <c r="M146" s="77" t="s">
        <v>350</v>
      </c>
      <c r="N146" s="77" t="s">
        <v>350</v>
      </c>
      <c r="O146" s="77" t="s">
        <v>350</v>
      </c>
      <c r="P146" s="77" t="s">
        <v>350</v>
      </c>
      <c r="Q146" s="77" t="s">
        <v>350</v>
      </c>
      <c r="R146" s="77" t="s">
        <v>350</v>
      </c>
      <c r="S146" s="77" t="s">
        <v>350</v>
      </c>
      <c r="T146" s="77" t="s">
        <v>350</v>
      </c>
      <c r="U146" s="77" t="s">
        <v>350</v>
      </c>
      <c r="V146" s="77" t="s">
        <v>350</v>
      </c>
      <c r="W146" s="77" t="s">
        <v>350</v>
      </c>
      <c r="X146" s="77" t="s">
        <v>350</v>
      </c>
      <c r="Y146" s="77" t="s">
        <v>350</v>
      </c>
      <c r="Z146" s="77" t="s">
        <v>350</v>
      </c>
      <c r="AA146" s="77" t="s">
        <v>350</v>
      </c>
      <c r="AB146" s="77" t="s">
        <v>350</v>
      </c>
    </row>
    <row r="147" spans="1:29" s="28" customFormat="1">
      <c r="A147" s="52" t="s">
        <v>240</v>
      </c>
      <c r="B147" t="s">
        <v>413</v>
      </c>
      <c r="D147" t="s">
        <v>374</v>
      </c>
      <c r="E147" s="28" t="s">
        <v>546</v>
      </c>
      <c r="F147" s="77" t="s">
        <v>350</v>
      </c>
      <c r="G147" s="77" t="s">
        <v>350</v>
      </c>
      <c r="H147" s="77" t="s">
        <v>350</v>
      </c>
      <c r="I147" s="77" t="s">
        <v>350</v>
      </c>
      <c r="J147" s="77" t="s">
        <v>350</v>
      </c>
      <c r="K147" s="77" t="s">
        <v>350</v>
      </c>
      <c r="L147" s="77" t="s">
        <v>350</v>
      </c>
      <c r="M147" s="77" t="s">
        <v>350</v>
      </c>
      <c r="N147" s="77" t="s">
        <v>350</v>
      </c>
      <c r="O147" s="77" t="s">
        <v>350</v>
      </c>
      <c r="P147" s="77" t="s">
        <v>350</v>
      </c>
      <c r="Q147" s="77" t="s">
        <v>350</v>
      </c>
      <c r="R147" s="77" t="s">
        <v>350</v>
      </c>
      <c r="S147" s="77" t="s">
        <v>350</v>
      </c>
      <c r="T147" s="77" t="s">
        <v>350</v>
      </c>
      <c r="U147" s="77" t="s">
        <v>350</v>
      </c>
      <c r="V147" s="77" t="s">
        <v>350</v>
      </c>
      <c r="W147" s="77" t="s">
        <v>350</v>
      </c>
      <c r="X147" s="77" t="s">
        <v>350</v>
      </c>
      <c r="Y147" s="77" t="s">
        <v>350</v>
      </c>
      <c r="Z147" s="77" t="s">
        <v>350</v>
      </c>
      <c r="AA147" s="77" t="s">
        <v>350</v>
      </c>
      <c r="AB147" s="77" t="s">
        <v>350</v>
      </c>
    </row>
    <row r="148" spans="1:29" s="28" customFormat="1">
      <c r="A148" s="51" t="s">
        <v>153</v>
      </c>
      <c r="B148" t="s">
        <v>413</v>
      </c>
      <c r="D148" t="s">
        <v>374</v>
      </c>
      <c r="E148" s="28" t="s">
        <v>546</v>
      </c>
      <c r="F148" s="77" t="s">
        <v>350</v>
      </c>
      <c r="G148" s="77" t="s">
        <v>350</v>
      </c>
      <c r="H148" s="77" t="s">
        <v>350</v>
      </c>
      <c r="I148" s="77" t="s">
        <v>350</v>
      </c>
      <c r="J148" s="77" t="s">
        <v>350</v>
      </c>
      <c r="K148" s="77" t="s">
        <v>350</v>
      </c>
      <c r="L148" s="77" t="s">
        <v>350</v>
      </c>
      <c r="M148" s="77" t="s">
        <v>350</v>
      </c>
      <c r="N148" s="77" t="s">
        <v>350</v>
      </c>
      <c r="O148" s="77" t="s">
        <v>350</v>
      </c>
      <c r="P148" s="77" t="s">
        <v>350</v>
      </c>
      <c r="Q148" s="77" t="s">
        <v>350</v>
      </c>
      <c r="R148" s="77" t="s">
        <v>350</v>
      </c>
      <c r="S148" s="77" t="s">
        <v>350</v>
      </c>
      <c r="T148" s="77" t="s">
        <v>350</v>
      </c>
      <c r="U148" s="77" t="s">
        <v>350</v>
      </c>
      <c r="V148" s="77" t="s">
        <v>350</v>
      </c>
      <c r="W148" s="77" t="s">
        <v>350</v>
      </c>
      <c r="X148" s="77" t="s">
        <v>350</v>
      </c>
      <c r="Y148" s="77" t="s">
        <v>350</v>
      </c>
      <c r="Z148" s="77" t="s">
        <v>350</v>
      </c>
      <c r="AA148" s="77" t="s">
        <v>350</v>
      </c>
      <c r="AB148" s="77" t="s">
        <v>350</v>
      </c>
    </row>
    <row r="149" spans="1:29" s="28" customFormat="1">
      <c r="A149" s="51" t="s">
        <v>154</v>
      </c>
      <c r="B149" t="s">
        <v>389</v>
      </c>
      <c r="D149" t="s">
        <v>377</v>
      </c>
      <c r="E149" s="28" t="s">
        <v>546</v>
      </c>
      <c r="F149" s="77" t="s">
        <v>350</v>
      </c>
      <c r="G149" s="77" t="s">
        <v>350</v>
      </c>
      <c r="H149" s="77" t="s">
        <v>350</v>
      </c>
      <c r="I149" s="77" t="s">
        <v>350</v>
      </c>
      <c r="J149" s="77" t="s">
        <v>350</v>
      </c>
      <c r="K149" s="77" t="s">
        <v>350</v>
      </c>
      <c r="L149" s="77" t="s">
        <v>350</v>
      </c>
      <c r="M149" s="77" t="s">
        <v>350</v>
      </c>
      <c r="N149" s="77" t="s">
        <v>350</v>
      </c>
      <c r="O149" s="77" t="s">
        <v>350</v>
      </c>
      <c r="P149" s="77" t="s">
        <v>350</v>
      </c>
      <c r="Q149" s="77" t="s">
        <v>350</v>
      </c>
      <c r="R149" s="77" t="s">
        <v>350</v>
      </c>
      <c r="S149" s="77" t="s">
        <v>350</v>
      </c>
      <c r="T149" s="77" t="s">
        <v>350</v>
      </c>
      <c r="U149" s="77" t="s">
        <v>350</v>
      </c>
      <c r="V149" s="77" t="s">
        <v>350</v>
      </c>
      <c r="W149" s="77" t="s">
        <v>350</v>
      </c>
      <c r="X149" s="77" t="s">
        <v>350</v>
      </c>
      <c r="Y149" s="77" t="s">
        <v>350</v>
      </c>
      <c r="Z149" s="77" t="s">
        <v>350</v>
      </c>
      <c r="AA149" s="77" t="s">
        <v>350</v>
      </c>
      <c r="AB149" s="77" t="s">
        <v>350</v>
      </c>
    </row>
    <row r="150" spans="1:29" s="28" customFormat="1">
      <c r="A150" s="51" t="s">
        <v>120</v>
      </c>
      <c r="B150" t="s">
        <v>415</v>
      </c>
      <c r="D150" t="s">
        <v>377</v>
      </c>
      <c r="E150" s="28" t="s">
        <v>546</v>
      </c>
      <c r="F150" s="77" t="s">
        <v>350</v>
      </c>
      <c r="G150" s="77" t="s">
        <v>350</v>
      </c>
      <c r="H150" s="77" t="s">
        <v>350</v>
      </c>
      <c r="I150" s="77" t="s">
        <v>350</v>
      </c>
      <c r="J150" s="77" t="s">
        <v>350</v>
      </c>
      <c r="K150" s="77" t="s">
        <v>350</v>
      </c>
      <c r="L150" s="77" t="s">
        <v>350</v>
      </c>
      <c r="M150" s="77" t="s">
        <v>350</v>
      </c>
      <c r="N150" s="77" t="s">
        <v>350</v>
      </c>
      <c r="O150" s="77" t="s">
        <v>350</v>
      </c>
      <c r="P150" s="77" t="s">
        <v>350</v>
      </c>
      <c r="Q150" s="77" t="s">
        <v>350</v>
      </c>
      <c r="R150" s="77" t="s">
        <v>350</v>
      </c>
      <c r="S150" s="77" t="s">
        <v>350</v>
      </c>
      <c r="T150" s="77" t="s">
        <v>350</v>
      </c>
      <c r="U150" s="77" t="s">
        <v>350</v>
      </c>
      <c r="V150" s="77" t="s">
        <v>350</v>
      </c>
      <c r="W150" s="77" t="s">
        <v>350</v>
      </c>
      <c r="X150" s="77" t="s">
        <v>350</v>
      </c>
      <c r="Y150" s="77" t="s">
        <v>350</v>
      </c>
      <c r="Z150" s="77" t="s">
        <v>350</v>
      </c>
      <c r="AA150" s="77" t="s">
        <v>350</v>
      </c>
      <c r="AB150" s="77" t="s">
        <v>350</v>
      </c>
    </row>
    <row r="151" spans="1:29" s="28" customFormat="1">
      <c r="A151" s="52" t="s">
        <v>99</v>
      </c>
      <c r="B151" t="s">
        <v>371</v>
      </c>
      <c r="D151" t="s">
        <v>416</v>
      </c>
      <c r="E151" s="28" t="s">
        <v>546</v>
      </c>
      <c r="F151" s="77" t="s">
        <v>350</v>
      </c>
      <c r="G151" s="77" t="s">
        <v>350</v>
      </c>
      <c r="H151" s="77" t="s">
        <v>350</v>
      </c>
      <c r="I151" s="77" t="s">
        <v>350</v>
      </c>
      <c r="J151" s="77" t="s">
        <v>350</v>
      </c>
      <c r="K151" s="77" t="s">
        <v>350</v>
      </c>
      <c r="L151" s="77" t="s">
        <v>350</v>
      </c>
      <c r="M151" s="77" t="s">
        <v>350</v>
      </c>
      <c r="N151" s="77" t="s">
        <v>350</v>
      </c>
      <c r="O151" s="77" t="s">
        <v>350</v>
      </c>
      <c r="P151" s="77" t="s">
        <v>350</v>
      </c>
      <c r="Q151" s="77" t="s">
        <v>350</v>
      </c>
      <c r="R151" s="77" t="s">
        <v>350</v>
      </c>
      <c r="S151" s="77" t="s">
        <v>350</v>
      </c>
      <c r="T151" s="77" t="s">
        <v>350</v>
      </c>
      <c r="U151" s="77" t="s">
        <v>350</v>
      </c>
      <c r="V151" s="77" t="s">
        <v>350</v>
      </c>
      <c r="W151" s="77" t="s">
        <v>350</v>
      </c>
      <c r="X151" s="77" t="s">
        <v>350</v>
      </c>
      <c r="Y151" s="77" t="s">
        <v>350</v>
      </c>
      <c r="Z151" s="77" t="s">
        <v>350</v>
      </c>
      <c r="AA151" s="77" t="s">
        <v>350</v>
      </c>
      <c r="AB151" s="77" t="s">
        <v>350</v>
      </c>
    </row>
    <row r="152" spans="1:29" s="28" customFormat="1">
      <c r="A152" s="52" t="s">
        <v>254</v>
      </c>
      <c r="B152" t="s">
        <v>417</v>
      </c>
      <c r="D152" t="s">
        <v>350</v>
      </c>
      <c r="E152" s="28" t="s">
        <v>546</v>
      </c>
      <c r="F152" s="77" t="s">
        <v>350</v>
      </c>
      <c r="G152" s="77" t="s">
        <v>350</v>
      </c>
      <c r="H152" s="77" t="s">
        <v>350</v>
      </c>
      <c r="I152" s="77" t="s">
        <v>350</v>
      </c>
      <c r="J152" s="77" t="s">
        <v>350</v>
      </c>
      <c r="K152" s="77" t="s">
        <v>350</v>
      </c>
      <c r="L152" s="77" t="s">
        <v>350</v>
      </c>
      <c r="M152" s="77" t="s">
        <v>350</v>
      </c>
      <c r="N152" s="77" t="s">
        <v>350</v>
      </c>
      <c r="O152" s="77" t="s">
        <v>350</v>
      </c>
      <c r="P152" s="77" t="s">
        <v>350</v>
      </c>
      <c r="Q152" s="77" t="s">
        <v>350</v>
      </c>
      <c r="R152" s="77" t="s">
        <v>350</v>
      </c>
      <c r="S152" s="77" t="s">
        <v>350</v>
      </c>
      <c r="T152" s="77" t="s">
        <v>350</v>
      </c>
      <c r="U152" s="77" t="s">
        <v>350</v>
      </c>
      <c r="V152" s="77" t="s">
        <v>350</v>
      </c>
      <c r="W152" s="77" t="s">
        <v>350</v>
      </c>
      <c r="X152" s="77" t="s">
        <v>350</v>
      </c>
      <c r="Y152" s="77" t="s">
        <v>350</v>
      </c>
      <c r="Z152" s="77" t="s">
        <v>350</v>
      </c>
      <c r="AA152" s="77" t="s">
        <v>350</v>
      </c>
      <c r="AB152" s="77" t="s">
        <v>350</v>
      </c>
    </row>
    <row r="153" spans="1:29" s="28" customFormat="1">
      <c r="A153" s="51" t="s">
        <v>155</v>
      </c>
      <c r="B153" t="s">
        <v>389</v>
      </c>
      <c r="D153" t="s">
        <v>350</v>
      </c>
      <c r="E153" s="4" t="s">
        <v>546</v>
      </c>
      <c r="F153" s="77" t="s">
        <v>350</v>
      </c>
      <c r="G153" s="77" t="s">
        <v>350</v>
      </c>
      <c r="H153" s="77" t="s">
        <v>350</v>
      </c>
      <c r="I153" s="77" t="s">
        <v>350</v>
      </c>
      <c r="J153" s="77" t="s">
        <v>350</v>
      </c>
      <c r="K153" s="77" t="s">
        <v>350</v>
      </c>
      <c r="L153" s="77" t="s">
        <v>350</v>
      </c>
      <c r="M153" s="77" t="s">
        <v>350</v>
      </c>
      <c r="N153" s="77" t="s">
        <v>350</v>
      </c>
      <c r="O153" s="77" t="s">
        <v>350</v>
      </c>
      <c r="P153" s="77" t="s">
        <v>350</v>
      </c>
      <c r="Q153" s="77" t="s">
        <v>350</v>
      </c>
      <c r="R153" s="77" t="s">
        <v>350</v>
      </c>
      <c r="S153" s="77" t="s">
        <v>350</v>
      </c>
      <c r="T153" s="77" t="s">
        <v>350</v>
      </c>
      <c r="U153" s="77" t="s">
        <v>350</v>
      </c>
      <c r="V153" s="77" t="s">
        <v>350</v>
      </c>
      <c r="W153" s="77" t="s">
        <v>350</v>
      </c>
      <c r="X153" s="77" t="s">
        <v>350</v>
      </c>
      <c r="Y153" s="77" t="s">
        <v>350</v>
      </c>
      <c r="Z153" s="77" t="s">
        <v>350</v>
      </c>
      <c r="AA153" s="77" t="s">
        <v>350</v>
      </c>
      <c r="AB153" s="77" t="s">
        <v>350</v>
      </c>
    </row>
    <row r="154" spans="1:29" s="27" customFormat="1">
      <c r="A154" s="51" t="s">
        <v>156</v>
      </c>
      <c r="B154" t="s">
        <v>389</v>
      </c>
      <c r="C154" s="28"/>
      <c r="D154" t="s">
        <v>370</v>
      </c>
      <c r="E154" s="4" t="s">
        <v>546</v>
      </c>
      <c r="F154" s="77" t="s">
        <v>350</v>
      </c>
      <c r="G154" s="77" t="s">
        <v>350</v>
      </c>
      <c r="H154" s="77" t="s">
        <v>350</v>
      </c>
      <c r="I154" s="77" t="s">
        <v>350</v>
      </c>
      <c r="J154" s="77" t="s">
        <v>350</v>
      </c>
      <c r="K154" s="77" t="s">
        <v>350</v>
      </c>
      <c r="L154" s="77" t="s">
        <v>350</v>
      </c>
      <c r="M154" s="77" t="s">
        <v>350</v>
      </c>
      <c r="N154" s="77" t="s">
        <v>350</v>
      </c>
      <c r="O154" s="77" t="s">
        <v>350</v>
      </c>
      <c r="P154" s="77" t="s">
        <v>350</v>
      </c>
      <c r="Q154" s="77" t="s">
        <v>350</v>
      </c>
      <c r="R154" s="77" t="s">
        <v>350</v>
      </c>
      <c r="S154" s="77" t="s">
        <v>350</v>
      </c>
      <c r="T154" s="77" t="s">
        <v>350</v>
      </c>
      <c r="U154" s="77" t="s">
        <v>350</v>
      </c>
      <c r="V154" s="77" t="s">
        <v>350</v>
      </c>
      <c r="W154" s="77" t="s">
        <v>350</v>
      </c>
      <c r="X154" s="77" t="s">
        <v>350</v>
      </c>
      <c r="Y154" s="77" t="s">
        <v>350</v>
      </c>
      <c r="Z154" s="77" t="s">
        <v>350</v>
      </c>
      <c r="AA154" s="77" t="s">
        <v>350</v>
      </c>
      <c r="AB154" s="77" t="s">
        <v>350</v>
      </c>
      <c r="AC154" s="28"/>
    </row>
    <row r="155" spans="1:29" s="28" customFormat="1">
      <c r="A155" s="52" t="s">
        <v>213</v>
      </c>
      <c r="B155" t="s">
        <v>381</v>
      </c>
      <c r="D155" t="s">
        <v>374</v>
      </c>
      <c r="E155" s="4" t="s">
        <v>546</v>
      </c>
      <c r="F155" s="77" t="s">
        <v>350</v>
      </c>
      <c r="G155" s="77" t="s">
        <v>350</v>
      </c>
      <c r="H155" s="77" t="s">
        <v>350</v>
      </c>
      <c r="I155" s="77" t="s">
        <v>350</v>
      </c>
      <c r="J155" s="77" t="s">
        <v>350</v>
      </c>
      <c r="K155" s="77" t="s">
        <v>350</v>
      </c>
      <c r="L155" s="77" t="s">
        <v>350</v>
      </c>
      <c r="M155" s="77" t="s">
        <v>350</v>
      </c>
      <c r="N155" s="77" t="s">
        <v>350</v>
      </c>
      <c r="O155" s="77" t="s">
        <v>350</v>
      </c>
      <c r="P155" s="77" t="s">
        <v>350</v>
      </c>
      <c r="Q155" s="77" t="s">
        <v>350</v>
      </c>
      <c r="R155" s="77" t="s">
        <v>350</v>
      </c>
      <c r="S155" s="77" t="s">
        <v>350</v>
      </c>
      <c r="T155" s="77" t="s">
        <v>350</v>
      </c>
      <c r="U155" s="77" t="s">
        <v>350</v>
      </c>
      <c r="V155" s="77" t="s">
        <v>350</v>
      </c>
      <c r="W155" s="77" t="s">
        <v>350</v>
      </c>
      <c r="X155" s="77" t="s">
        <v>350</v>
      </c>
      <c r="Y155" s="77" t="s">
        <v>350</v>
      </c>
      <c r="Z155" s="77" t="s">
        <v>350</v>
      </c>
      <c r="AA155" s="77" t="s">
        <v>350</v>
      </c>
      <c r="AB155" s="77" t="s">
        <v>350</v>
      </c>
    </row>
    <row r="156" spans="1:29" s="28" customFormat="1">
      <c r="A156" s="51" t="s">
        <v>64</v>
      </c>
      <c r="B156" t="s">
        <v>381</v>
      </c>
      <c r="D156" t="s">
        <v>374</v>
      </c>
      <c r="E156" s="4" t="s">
        <v>546</v>
      </c>
      <c r="F156" s="77" t="s">
        <v>350</v>
      </c>
      <c r="G156" s="77" t="s">
        <v>350</v>
      </c>
      <c r="H156" s="77" t="s">
        <v>350</v>
      </c>
      <c r="I156" s="77" t="s">
        <v>350</v>
      </c>
      <c r="J156" s="77" t="s">
        <v>350</v>
      </c>
      <c r="K156" s="77" t="s">
        <v>350</v>
      </c>
      <c r="L156" s="77" t="s">
        <v>350</v>
      </c>
      <c r="M156" s="77" t="s">
        <v>350</v>
      </c>
      <c r="N156" s="77" t="s">
        <v>350</v>
      </c>
      <c r="O156" s="77" t="s">
        <v>350</v>
      </c>
      <c r="P156" s="77" t="s">
        <v>350</v>
      </c>
      <c r="Q156" s="77" t="s">
        <v>350</v>
      </c>
      <c r="R156" s="77" t="s">
        <v>350</v>
      </c>
      <c r="S156" s="77" t="s">
        <v>350</v>
      </c>
      <c r="T156" s="77" t="s">
        <v>350</v>
      </c>
      <c r="U156" s="77" t="s">
        <v>350</v>
      </c>
      <c r="V156" s="77" t="s">
        <v>350</v>
      </c>
      <c r="W156" s="77" t="s">
        <v>350</v>
      </c>
      <c r="X156" s="77" t="s">
        <v>350</v>
      </c>
      <c r="Y156" s="77" t="s">
        <v>350</v>
      </c>
      <c r="Z156" s="77" t="s">
        <v>350</v>
      </c>
      <c r="AA156" s="77" t="s">
        <v>350</v>
      </c>
      <c r="AB156" s="77" t="s">
        <v>350</v>
      </c>
    </row>
    <row r="157" spans="1:29" s="28" customFormat="1">
      <c r="A157" s="52" t="s">
        <v>65</v>
      </c>
      <c r="B157" t="s">
        <v>386</v>
      </c>
      <c r="C157" s="28" t="s">
        <v>350</v>
      </c>
      <c r="D157" t="s">
        <v>416</v>
      </c>
      <c r="E157" s="4" t="s">
        <v>546</v>
      </c>
      <c r="F157" s="77" t="s">
        <v>350</v>
      </c>
      <c r="G157" s="77" t="s">
        <v>350</v>
      </c>
      <c r="H157" s="77" t="s">
        <v>350</v>
      </c>
      <c r="I157" s="77" t="s">
        <v>350</v>
      </c>
      <c r="J157" s="77" t="s">
        <v>350</v>
      </c>
      <c r="K157" s="77" t="s">
        <v>350</v>
      </c>
      <c r="L157" s="77" t="s">
        <v>350</v>
      </c>
      <c r="M157" s="77" t="s">
        <v>350</v>
      </c>
      <c r="N157" s="77" t="s">
        <v>350</v>
      </c>
      <c r="O157" s="77" t="s">
        <v>350</v>
      </c>
      <c r="P157" s="77" t="s">
        <v>350</v>
      </c>
      <c r="Q157" s="77" t="s">
        <v>350</v>
      </c>
      <c r="R157" s="77" t="s">
        <v>350</v>
      </c>
      <c r="S157" s="77" t="s">
        <v>350</v>
      </c>
      <c r="T157" s="77" t="s">
        <v>350</v>
      </c>
      <c r="U157" s="77" t="s">
        <v>350</v>
      </c>
      <c r="V157" s="77" t="s">
        <v>350</v>
      </c>
      <c r="W157" s="77" t="s">
        <v>350</v>
      </c>
      <c r="X157" s="77" t="s">
        <v>350</v>
      </c>
      <c r="Y157" s="77" t="s">
        <v>350</v>
      </c>
      <c r="Z157" s="77" t="s">
        <v>350</v>
      </c>
      <c r="AA157" s="77" t="s">
        <v>350</v>
      </c>
      <c r="AB157" s="77" t="s">
        <v>350</v>
      </c>
    </row>
    <row r="158" spans="1:29" s="28" customFormat="1">
      <c r="A158" s="52" t="s">
        <v>316</v>
      </c>
      <c r="B158" t="s">
        <v>419</v>
      </c>
      <c r="D158" t="s">
        <v>370</v>
      </c>
      <c r="E158" s="4" t="s">
        <v>546</v>
      </c>
      <c r="F158" s="77" t="s">
        <v>350</v>
      </c>
      <c r="G158" s="77" t="s">
        <v>350</v>
      </c>
      <c r="H158" s="77" t="s">
        <v>350</v>
      </c>
      <c r="I158" s="77" t="s">
        <v>350</v>
      </c>
      <c r="J158" s="77" t="s">
        <v>350</v>
      </c>
      <c r="K158" s="77" t="s">
        <v>350</v>
      </c>
      <c r="L158" s="77" t="s">
        <v>350</v>
      </c>
      <c r="M158" s="77" t="s">
        <v>350</v>
      </c>
      <c r="N158" s="77" t="s">
        <v>350</v>
      </c>
      <c r="O158" s="77" t="s">
        <v>350</v>
      </c>
      <c r="P158" s="77" t="s">
        <v>350</v>
      </c>
      <c r="Q158" s="77" t="s">
        <v>350</v>
      </c>
      <c r="R158" s="77" t="s">
        <v>350</v>
      </c>
      <c r="S158" s="77" t="s">
        <v>350</v>
      </c>
      <c r="T158" s="77" t="s">
        <v>350</v>
      </c>
      <c r="U158" s="77" t="s">
        <v>350</v>
      </c>
      <c r="V158" s="77" t="s">
        <v>350</v>
      </c>
      <c r="W158" s="77" t="s">
        <v>350</v>
      </c>
      <c r="X158" s="77" t="s">
        <v>350</v>
      </c>
      <c r="Y158" s="77" t="s">
        <v>350</v>
      </c>
      <c r="Z158" s="77" t="s">
        <v>350</v>
      </c>
      <c r="AA158" s="77" t="s">
        <v>350</v>
      </c>
      <c r="AB158" s="77" t="s">
        <v>350</v>
      </c>
    </row>
    <row r="159" spans="1:29" s="28" customFormat="1">
      <c r="A159" s="52" t="s">
        <v>191</v>
      </c>
      <c r="B159" t="s">
        <v>420</v>
      </c>
      <c r="D159" t="s">
        <v>377</v>
      </c>
      <c r="E159" s="4" t="s">
        <v>546</v>
      </c>
      <c r="F159" s="77" t="s">
        <v>350</v>
      </c>
      <c r="G159" s="77" t="s">
        <v>350</v>
      </c>
      <c r="H159" s="77" t="s">
        <v>350</v>
      </c>
      <c r="I159" s="77" t="s">
        <v>350</v>
      </c>
      <c r="J159" s="77" t="s">
        <v>350</v>
      </c>
      <c r="K159" s="77" t="s">
        <v>350</v>
      </c>
      <c r="L159" s="77" t="s">
        <v>350</v>
      </c>
      <c r="M159" s="77" t="s">
        <v>350</v>
      </c>
      <c r="N159" s="77" t="s">
        <v>350</v>
      </c>
      <c r="O159" s="77" t="s">
        <v>350</v>
      </c>
      <c r="P159" s="77" t="s">
        <v>350</v>
      </c>
      <c r="Q159" s="77" t="s">
        <v>350</v>
      </c>
      <c r="R159" s="77" t="s">
        <v>350</v>
      </c>
      <c r="S159" s="77" t="s">
        <v>350</v>
      </c>
      <c r="T159" s="77" t="s">
        <v>350</v>
      </c>
      <c r="U159" s="77" t="s">
        <v>350</v>
      </c>
      <c r="V159" s="77" t="s">
        <v>350</v>
      </c>
      <c r="W159" s="77" t="s">
        <v>350</v>
      </c>
      <c r="X159" s="77" t="s">
        <v>350</v>
      </c>
      <c r="Y159" s="77" t="s">
        <v>350</v>
      </c>
      <c r="Z159" s="77" t="s">
        <v>350</v>
      </c>
      <c r="AA159" s="77" t="s">
        <v>350</v>
      </c>
      <c r="AB159" s="77" t="s">
        <v>350</v>
      </c>
    </row>
    <row r="160" spans="1:29" s="28" customFormat="1">
      <c r="A160" s="52" t="s">
        <v>100</v>
      </c>
      <c r="B160" t="s">
        <v>421</v>
      </c>
      <c r="D160" t="s">
        <v>374</v>
      </c>
      <c r="E160" s="4" t="s">
        <v>546</v>
      </c>
      <c r="F160" s="77" t="s">
        <v>350</v>
      </c>
      <c r="G160" s="77" t="s">
        <v>350</v>
      </c>
      <c r="H160" s="77" t="s">
        <v>350</v>
      </c>
      <c r="I160" s="77" t="s">
        <v>350</v>
      </c>
      <c r="J160" s="77" t="s">
        <v>350</v>
      </c>
      <c r="K160" s="77" t="s">
        <v>350</v>
      </c>
      <c r="L160" s="77" t="s">
        <v>350</v>
      </c>
      <c r="M160" s="77" t="s">
        <v>350</v>
      </c>
      <c r="N160" s="77" t="s">
        <v>350</v>
      </c>
      <c r="O160" s="77" t="s">
        <v>350</v>
      </c>
      <c r="P160" s="77" t="s">
        <v>350</v>
      </c>
      <c r="Q160" s="77" t="s">
        <v>350</v>
      </c>
      <c r="R160" s="77" t="s">
        <v>350</v>
      </c>
      <c r="S160" s="77" t="s">
        <v>350</v>
      </c>
      <c r="T160" s="77" t="s">
        <v>350</v>
      </c>
      <c r="U160" s="77" t="s">
        <v>350</v>
      </c>
      <c r="V160" s="77" t="s">
        <v>350</v>
      </c>
      <c r="W160" s="77" t="s">
        <v>350</v>
      </c>
      <c r="X160" s="77" t="s">
        <v>350</v>
      </c>
      <c r="Y160" s="77" t="s">
        <v>350</v>
      </c>
      <c r="Z160" s="77" t="s">
        <v>350</v>
      </c>
      <c r="AA160" s="77" t="s">
        <v>350</v>
      </c>
      <c r="AB160" s="77" t="s">
        <v>350</v>
      </c>
    </row>
    <row r="161" spans="1:29" s="28" customFormat="1">
      <c r="A161" s="52" t="s">
        <v>317</v>
      </c>
      <c r="B161" t="s">
        <v>422</v>
      </c>
      <c r="D161" t="s">
        <v>377</v>
      </c>
      <c r="E161" s="4" t="s">
        <v>546</v>
      </c>
      <c r="F161" s="77" t="s">
        <v>350</v>
      </c>
      <c r="G161" s="77" t="s">
        <v>350</v>
      </c>
      <c r="H161" s="77" t="s">
        <v>350</v>
      </c>
      <c r="I161" s="77" t="s">
        <v>350</v>
      </c>
      <c r="J161" s="77" t="s">
        <v>350</v>
      </c>
      <c r="K161" s="77" t="s">
        <v>350</v>
      </c>
      <c r="L161" s="77" t="s">
        <v>350</v>
      </c>
      <c r="M161" s="77" t="s">
        <v>350</v>
      </c>
      <c r="N161" s="77" t="s">
        <v>350</v>
      </c>
      <c r="O161" s="77" t="s">
        <v>350</v>
      </c>
      <c r="P161" s="77" t="s">
        <v>350</v>
      </c>
      <c r="Q161" s="77" t="s">
        <v>350</v>
      </c>
      <c r="R161" s="77" t="s">
        <v>350</v>
      </c>
      <c r="S161" s="77" t="s">
        <v>350</v>
      </c>
      <c r="T161" s="77" t="s">
        <v>350</v>
      </c>
      <c r="U161" s="77" t="s">
        <v>350</v>
      </c>
      <c r="V161" s="77" t="s">
        <v>350</v>
      </c>
      <c r="W161" s="77" t="s">
        <v>350</v>
      </c>
      <c r="X161" s="77" t="s">
        <v>350</v>
      </c>
      <c r="Y161" s="77" t="s">
        <v>350</v>
      </c>
      <c r="Z161" s="77" t="s">
        <v>350</v>
      </c>
      <c r="AA161" s="77" t="s">
        <v>350</v>
      </c>
      <c r="AB161" s="77" t="s">
        <v>350</v>
      </c>
    </row>
    <row r="162" spans="1:29" s="28" customFormat="1">
      <c r="A162" s="53" t="s">
        <v>181</v>
      </c>
      <c r="B162" t="s">
        <v>400</v>
      </c>
      <c r="D162" t="s">
        <v>377</v>
      </c>
      <c r="E162" s="4" t="s">
        <v>546</v>
      </c>
      <c r="F162" s="77" t="s">
        <v>350</v>
      </c>
      <c r="G162" s="77" t="s">
        <v>350</v>
      </c>
      <c r="H162" s="77" t="s">
        <v>350</v>
      </c>
      <c r="I162" s="77" t="s">
        <v>350</v>
      </c>
      <c r="J162" s="77" t="s">
        <v>350</v>
      </c>
      <c r="K162" s="77" t="s">
        <v>350</v>
      </c>
      <c r="L162" s="77" t="s">
        <v>350</v>
      </c>
      <c r="M162" s="77" t="s">
        <v>350</v>
      </c>
      <c r="N162" s="77" t="s">
        <v>350</v>
      </c>
      <c r="O162" s="77" t="s">
        <v>350</v>
      </c>
      <c r="P162" s="77" t="s">
        <v>350</v>
      </c>
      <c r="Q162" s="77" t="s">
        <v>350</v>
      </c>
      <c r="R162" s="77" t="s">
        <v>350</v>
      </c>
      <c r="S162" s="77" t="s">
        <v>350</v>
      </c>
      <c r="T162" s="77" t="s">
        <v>350</v>
      </c>
      <c r="U162" s="77" t="s">
        <v>350</v>
      </c>
      <c r="V162" s="77" t="s">
        <v>350</v>
      </c>
      <c r="W162" s="77" t="s">
        <v>350</v>
      </c>
      <c r="X162" s="77" t="s">
        <v>350</v>
      </c>
      <c r="Y162" s="77" t="s">
        <v>350</v>
      </c>
      <c r="Z162" s="77" t="s">
        <v>350</v>
      </c>
      <c r="AA162" s="77" t="s">
        <v>350</v>
      </c>
      <c r="AB162" s="77" t="s">
        <v>350</v>
      </c>
    </row>
    <row r="163" spans="1:29" s="28" customFormat="1">
      <c r="A163" s="51" t="s">
        <v>68</v>
      </c>
      <c r="B163" t="s">
        <v>400</v>
      </c>
      <c r="D163" t="s">
        <v>377</v>
      </c>
      <c r="E163" s="4" t="s">
        <v>546</v>
      </c>
      <c r="F163" s="77" t="s">
        <v>350</v>
      </c>
      <c r="G163" s="77" t="s">
        <v>350</v>
      </c>
      <c r="H163" s="77" t="s">
        <v>350</v>
      </c>
      <c r="I163" s="77" t="s">
        <v>350</v>
      </c>
      <c r="J163" s="77" t="s">
        <v>350</v>
      </c>
      <c r="K163" s="77" t="s">
        <v>350</v>
      </c>
      <c r="L163" s="77" t="s">
        <v>350</v>
      </c>
      <c r="M163" s="77" t="s">
        <v>350</v>
      </c>
      <c r="N163" s="77" t="s">
        <v>350</v>
      </c>
      <c r="O163" s="77" t="s">
        <v>350</v>
      </c>
      <c r="P163" s="77" t="s">
        <v>350</v>
      </c>
      <c r="Q163" s="77" t="s">
        <v>350</v>
      </c>
      <c r="R163" s="77" t="s">
        <v>350</v>
      </c>
      <c r="S163" s="77" t="s">
        <v>350</v>
      </c>
      <c r="T163" s="77" t="s">
        <v>350</v>
      </c>
      <c r="U163" s="77" t="s">
        <v>350</v>
      </c>
      <c r="V163" s="77" t="s">
        <v>350</v>
      </c>
      <c r="W163" s="77" t="s">
        <v>350</v>
      </c>
      <c r="X163" s="77" t="s">
        <v>350</v>
      </c>
      <c r="Y163" s="77" t="s">
        <v>350</v>
      </c>
      <c r="Z163" s="77" t="s">
        <v>350</v>
      </c>
      <c r="AA163" s="77" t="s">
        <v>350</v>
      </c>
      <c r="AB163" s="77" t="s">
        <v>350</v>
      </c>
    </row>
    <row r="164" spans="1:29" s="28" customFormat="1">
      <c r="A164" s="52" t="s">
        <v>214</v>
      </c>
      <c r="B164" t="s">
        <v>400</v>
      </c>
      <c r="D164" t="s">
        <v>377</v>
      </c>
      <c r="E164" s="4" t="s">
        <v>546</v>
      </c>
      <c r="F164" s="77" t="s">
        <v>350</v>
      </c>
      <c r="G164" s="77" t="s">
        <v>350</v>
      </c>
      <c r="H164" s="77" t="s">
        <v>350</v>
      </c>
      <c r="I164" s="77" t="s">
        <v>350</v>
      </c>
      <c r="J164" s="77" t="s">
        <v>350</v>
      </c>
      <c r="K164" s="77" t="s">
        <v>350</v>
      </c>
      <c r="L164" s="77" t="s">
        <v>350</v>
      </c>
      <c r="M164" s="77" t="s">
        <v>350</v>
      </c>
      <c r="N164" s="77" t="s">
        <v>350</v>
      </c>
      <c r="O164" s="77" t="s">
        <v>350</v>
      </c>
      <c r="P164" s="77" t="s">
        <v>350</v>
      </c>
      <c r="Q164" s="77" t="s">
        <v>350</v>
      </c>
      <c r="R164" s="77" t="s">
        <v>350</v>
      </c>
      <c r="S164" s="77" t="s">
        <v>350</v>
      </c>
      <c r="T164" s="77" t="s">
        <v>350</v>
      </c>
      <c r="U164" s="77" t="s">
        <v>350</v>
      </c>
      <c r="V164" s="77" t="s">
        <v>350</v>
      </c>
      <c r="W164" s="77" t="s">
        <v>350</v>
      </c>
      <c r="X164" s="77" t="s">
        <v>350</v>
      </c>
      <c r="Y164" s="77" t="s">
        <v>350</v>
      </c>
      <c r="Z164" s="77" t="s">
        <v>350</v>
      </c>
      <c r="AA164" s="77" t="s">
        <v>350</v>
      </c>
      <c r="AB164" s="77" t="s">
        <v>350</v>
      </c>
    </row>
    <row r="165" spans="1:29" s="28" customFormat="1">
      <c r="A165" s="52" t="s">
        <v>215</v>
      </c>
      <c r="B165" t="s">
        <v>400</v>
      </c>
      <c r="C165" s="27"/>
      <c r="D165" t="s">
        <v>377</v>
      </c>
      <c r="E165" s="4" t="s">
        <v>546</v>
      </c>
      <c r="F165" s="77" t="s">
        <v>350</v>
      </c>
      <c r="G165" s="77" t="s">
        <v>350</v>
      </c>
      <c r="H165" s="77" t="s">
        <v>350</v>
      </c>
      <c r="I165" s="77" t="s">
        <v>350</v>
      </c>
      <c r="J165" s="77" t="s">
        <v>350</v>
      </c>
      <c r="K165" s="77" t="s">
        <v>350</v>
      </c>
      <c r="L165" s="77" t="s">
        <v>350</v>
      </c>
      <c r="M165" s="77" t="s">
        <v>350</v>
      </c>
      <c r="N165" s="77" t="s">
        <v>350</v>
      </c>
      <c r="O165" s="77" t="s">
        <v>350</v>
      </c>
      <c r="P165" s="77" t="s">
        <v>350</v>
      </c>
      <c r="Q165" s="77" t="s">
        <v>350</v>
      </c>
      <c r="R165" s="77" t="s">
        <v>350</v>
      </c>
      <c r="S165" s="77" t="s">
        <v>350</v>
      </c>
      <c r="T165" s="77" t="s">
        <v>350</v>
      </c>
      <c r="U165" s="77" t="s">
        <v>350</v>
      </c>
      <c r="V165" s="77" t="s">
        <v>350</v>
      </c>
      <c r="W165" s="77" t="s">
        <v>350</v>
      </c>
      <c r="X165" s="77" t="s">
        <v>350</v>
      </c>
      <c r="Y165" s="77" t="s">
        <v>350</v>
      </c>
      <c r="Z165" s="77" t="s">
        <v>350</v>
      </c>
      <c r="AA165" s="77" t="s">
        <v>350</v>
      </c>
      <c r="AB165" s="77" t="s">
        <v>350</v>
      </c>
      <c r="AC165" s="27"/>
    </row>
    <row r="166" spans="1:29" s="28" customFormat="1">
      <c r="A166" s="52" t="s">
        <v>318</v>
      </c>
      <c r="B166" t="s">
        <v>400</v>
      </c>
      <c r="D166" t="s">
        <v>377</v>
      </c>
      <c r="E166" s="4" t="s">
        <v>546</v>
      </c>
      <c r="F166" s="77" t="s">
        <v>350</v>
      </c>
      <c r="G166" s="77" t="s">
        <v>350</v>
      </c>
      <c r="H166" s="77" t="s">
        <v>350</v>
      </c>
      <c r="I166" s="77" t="s">
        <v>350</v>
      </c>
      <c r="J166" s="77" t="s">
        <v>350</v>
      </c>
      <c r="K166" s="77" t="s">
        <v>350</v>
      </c>
      <c r="L166" s="77" t="s">
        <v>350</v>
      </c>
      <c r="M166" s="77" t="s">
        <v>350</v>
      </c>
      <c r="N166" s="77" t="s">
        <v>350</v>
      </c>
      <c r="O166" s="77" t="s">
        <v>350</v>
      </c>
      <c r="P166" s="77" t="s">
        <v>350</v>
      </c>
      <c r="Q166" s="77" t="s">
        <v>350</v>
      </c>
      <c r="R166" s="77" t="s">
        <v>350</v>
      </c>
      <c r="S166" s="77" t="s">
        <v>350</v>
      </c>
      <c r="T166" s="77" t="s">
        <v>350</v>
      </c>
      <c r="U166" s="77" t="s">
        <v>350</v>
      </c>
      <c r="V166" s="77" t="s">
        <v>350</v>
      </c>
      <c r="W166" s="77" t="s">
        <v>350</v>
      </c>
      <c r="X166" s="77" t="s">
        <v>350</v>
      </c>
      <c r="Y166" s="77" t="s">
        <v>350</v>
      </c>
      <c r="Z166" s="77" t="s">
        <v>350</v>
      </c>
      <c r="AA166" s="77" t="s">
        <v>350</v>
      </c>
      <c r="AB166" s="77" t="s">
        <v>350</v>
      </c>
    </row>
    <row r="167" spans="1:29" s="28" customFormat="1">
      <c r="A167" s="51" t="s">
        <v>69</v>
      </c>
      <c r="B167" t="s">
        <v>400</v>
      </c>
      <c r="D167" t="s">
        <v>377</v>
      </c>
      <c r="E167" s="4" t="s">
        <v>546</v>
      </c>
      <c r="F167" s="77" t="s">
        <v>350</v>
      </c>
      <c r="G167" s="77" t="s">
        <v>350</v>
      </c>
      <c r="H167" s="77" t="s">
        <v>350</v>
      </c>
      <c r="I167" s="77" t="s">
        <v>350</v>
      </c>
      <c r="J167" s="77" t="s">
        <v>350</v>
      </c>
      <c r="K167" s="77" t="s">
        <v>350</v>
      </c>
      <c r="L167" s="77" t="s">
        <v>350</v>
      </c>
      <c r="M167" s="77" t="s">
        <v>350</v>
      </c>
      <c r="N167" s="77" t="s">
        <v>350</v>
      </c>
      <c r="O167" s="77" t="s">
        <v>350</v>
      </c>
      <c r="P167" s="77" t="s">
        <v>350</v>
      </c>
      <c r="Q167" s="77" t="s">
        <v>350</v>
      </c>
      <c r="R167" s="77" t="s">
        <v>350</v>
      </c>
      <c r="S167" s="77" t="s">
        <v>350</v>
      </c>
      <c r="T167" s="77" t="s">
        <v>350</v>
      </c>
      <c r="U167" s="77" t="s">
        <v>350</v>
      </c>
      <c r="V167" s="77" t="s">
        <v>350</v>
      </c>
      <c r="W167" s="77" t="s">
        <v>350</v>
      </c>
      <c r="X167" s="77" t="s">
        <v>350</v>
      </c>
      <c r="Y167" s="77" t="s">
        <v>350</v>
      </c>
      <c r="Z167" s="77" t="s">
        <v>350</v>
      </c>
      <c r="AA167" s="77" t="s">
        <v>350</v>
      </c>
      <c r="AB167" s="77" t="s">
        <v>350</v>
      </c>
    </row>
    <row r="168" spans="1:29" s="28" customFormat="1">
      <c r="A168" s="51" t="s">
        <v>157</v>
      </c>
      <c r="B168" t="s">
        <v>400</v>
      </c>
      <c r="D168" t="s">
        <v>377</v>
      </c>
      <c r="E168" s="4" t="s">
        <v>546</v>
      </c>
      <c r="F168" s="77" t="s">
        <v>350</v>
      </c>
      <c r="G168" s="77" t="s">
        <v>350</v>
      </c>
      <c r="H168" s="77" t="s">
        <v>350</v>
      </c>
      <c r="I168" s="77" t="s">
        <v>350</v>
      </c>
      <c r="J168" s="77" t="s">
        <v>350</v>
      </c>
      <c r="K168" s="77" t="s">
        <v>350</v>
      </c>
      <c r="L168" s="77" t="s">
        <v>350</v>
      </c>
      <c r="M168" s="77" t="s">
        <v>350</v>
      </c>
      <c r="N168" s="77" t="s">
        <v>350</v>
      </c>
      <c r="O168" s="77" t="s">
        <v>350</v>
      </c>
      <c r="P168" s="77" t="s">
        <v>350</v>
      </c>
      <c r="Q168" s="77" t="s">
        <v>350</v>
      </c>
      <c r="R168" s="77" t="s">
        <v>350</v>
      </c>
      <c r="S168" s="77" t="s">
        <v>350</v>
      </c>
      <c r="T168" s="77" t="s">
        <v>350</v>
      </c>
      <c r="U168" s="77" t="s">
        <v>350</v>
      </c>
      <c r="V168" s="77" t="s">
        <v>350</v>
      </c>
      <c r="W168" s="77" t="s">
        <v>350</v>
      </c>
      <c r="X168" s="77" t="s">
        <v>350</v>
      </c>
      <c r="Y168" s="77" t="s">
        <v>350</v>
      </c>
      <c r="Z168" s="77" t="s">
        <v>350</v>
      </c>
      <c r="AA168" s="77" t="s">
        <v>350</v>
      </c>
      <c r="AB168" s="77" t="s">
        <v>350</v>
      </c>
    </row>
    <row r="169" spans="1:29" s="28" customFormat="1">
      <c r="A169" s="51" t="s">
        <v>158</v>
      </c>
      <c r="B169" t="s">
        <v>400</v>
      </c>
      <c r="D169" t="s">
        <v>377</v>
      </c>
      <c r="E169" s="4" t="s">
        <v>546</v>
      </c>
      <c r="F169" s="77" t="s">
        <v>350</v>
      </c>
      <c r="G169" s="77" t="s">
        <v>350</v>
      </c>
      <c r="H169" s="77" t="s">
        <v>350</v>
      </c>
      <c r="I169" s="77" t="s">
        <v>350</v>
      </c>
      <c r="J169" s="77" t="s">
        <v>350</v>
      </c>
      <c r="K169" s="77" t="s">
        <v>350</v>
      </c>
      <c r="L169" s="77" t="s">
        <v>350</v>
      </c>
      <c r="M169" s="77" t="s">
        <v>350</v>
      </c>
      <c r="N169" s="77" t="s">
        <v>350</v>
      </c>
      <c r="O169" s="77" t="s">
        <v>350</v>
      </c>
      <c r="P169" s="77" t="s">
        <v>350</v>
      </c>
      <c r="Q169" s="77" t="s">
        <v>350</v>
      </c>
      <c r="R169" s="77" t="s">
        <v>350</v>
      </c>
      <c r="S169" s="77" t="s">
        <v>350</v>
      </c>
      <c r="T169" s="77" t="s">
        <v>350</v>
      </c>
      <c r="U169" s="77" t="s">
        <v>350</v>
      </c>
      <c r="V169" s="77" t="s">
        <v>350</v>
      </c>
      <c r="W169" s="77" t="s">
        <v>350</v>
      </c>
      <c r="X169" s="77" t="s">
        <v>350</v>
      </c>
      <c r="Y169" s="77" t="s">
        <v>350</v>
      </c>
      <c r="Z169" s="77" t="s">
        <v>350</v>
      </c>
      <c r="AA169" s="77" t="s">
        <v>350</v>
      </c>
      <c r="AB169" s="77" t="s">
        <v>350</v>
      </c>
    </row>
    <row r="170" spans="1:29" s="28" customFormat="1">
      <c r="A170" s="52" t="s">
        <v>216</v>
      </c>
      <c r="B170" t="s">
        <v>400</v>
      </c>
      <c r="D170" t="s">
        <v>377</v>
      </c>
      <c r="E170" s="35" t="s">
        <v>546</v>
      </c>
      <c r="F170" s="77" t="s">
        <v>350</v>
      </c>
      <c r="G170" s="77" t="s">
        <v>350</v>
      </c>
      <c r="H170" s="77" t="s">
        <v>350</v>
      </c>
      <c r="I170" s="77" t="s">
        <v>350</v>
      </c>
      <c r="J170" s="77" t="s">
        <v>350</v>
      </c>
      <c r="K170" s="77" t="s">
        <v>350</v>
      </c>
      <c r="L170" s="77" t="s">
        <v>350</v>
      </c>
      <c r="M170" s="77" t="s">
        <v>350</v>
      </c>
      <c r="N170" s="77" t="s">
        <v>350</v>
      </c>
      <c r="O170" s="77" t="s">
        <v>350</v>
      </c>
      <c r="P170" s="77" t="s">
        <v>350</v>
      </c>
      <c r="Q170" s="77" t="s">
        <v>350</v>
      </c>
      <c r="R170" s="77" t="s">
        <v>350</v>
      </c>
      <c r="S170" s="77" t="s">
        <v>350</v>
      </c>
      <c r="T170" s="77" t="s">
        <v>350</v>
      </c>
      <c r="U170" s="77" t="s">
        <v>350</v>
      </c>
      <c r="V170" s="77" t="s">
        <v>350</v>
      </c>
      <c r="W170" s="77" t="s">
        <v>350</v>
      </c>
      <c r="X170" s="77" t="s">
        <v>350</v>
      </c>
      <c r="Y170" s="77" t="s">
        <v>350</v>
      </c>
      <c r="Z170" s="77" t="s">
        <v>350</v>
      </c>
      <c r="AA170" s="77" t="s">
        <v>350</v>
      </c>
      <c r="AB170" s="77" t="s">
        <v>350</v>
      </c>
    </row>
    <row r="171" spans="1:29" s="28" customFormat="1">
      <c r="A171" s="52" t="s">
        <v>319</v>
      </c>
      <c r="B171" t="s">
        <v>400</v>
      </c>
      <c r="D171" t="s">
        <v>377</v>
      </c>
      <c r="E171" s="4" t="s">
        <v>546</v>
      </c>
      <c r="F171" s="77" t="s">
        <v>350</v>
      </c>
      <c r="G171" s="77" t="s">
        <v>350</v>
      </c>
      <c r="H171" s="77" t="s">
        <v>350</v>
      </c>
      <c r="I171" s="77" t="s">
        <v>350</v>
      </c>
      <c r="J171" s="77" t="s">
        <v>350</v>
      </c>
      <c r="K171" s="77" t="s">
        <v>350</v>
      </c>
      <c r="L171" s="77" t="s">
        <v>350</v>
      </c>
      <c r="M171" s="77" t="s">
        <v>350</v>
      </c>
      <c r="N171" s="77" t="s">
        <v>350</v>
      </c>
      <c r="O171" s="77" t="s">
        <v>350</v>
      </c>
      <c r="P171" s="77" t="s">
        <v>350</v>
      </c>
      <c r="Q171" s="77" t="s">
        <v>350</v>
      </c>
      <c r="R171" s="77" t="s">
        <v>350</v>
      </c>
      <c r="S171" s="77" t="s">
        <v>350</v>
      </c>
      <c r="T171" s="77" t="s">
        <v>350</v>
      </c>
      <c r="U171" s="77" t="s">
        <v>350</v>
      </c>
      <c r="V171" s="77" t="s">
        <v>350</v>
      </c>
      <c r="W171" s="77" t="s">
        <v>350</v>
      </c>
      <c r="X171" s="77" t="s">
        <v>350</v>
      </c>
      <c r="Y171" s="77" t="s">
        <v>350</v>
      </c>
      <c r="Z171" s="77" t="s">
        <v>350</v>
      </c>
      <c r="AA171" s="77" t="s">
        <v>350</v>
      </c>
      <c r="AB171" s="77" t="s">
        <v>350</v>
      </c>
    </row>
    <row r="172" spans="1:29" s="28" customFormat="1">
      <c r="A172" s="52" t="s">
        <v>258</v>
      </c>
      <c r="B172" t="s">
        <v>423</v>
      </c>
      <c r="D172" t="s">
        <v>391</v>
      </c>
      <c r="E172" s="4" t="s">
        <v>546</v>
      </c>
      <c r="F172" s="77" t="s">
        <v>350</v>
      </c>
      <c r="G172" s="77" t="s">
        <v>350</v>
      </c>
      <c r="H172" s="77" t="s">
        <v>350</v>
      </c>
      <c r="I172" s="77" t="s">
        <v>350</v>
      </c>
      <c r="J172" s="77" t="s">
        <v>350</v>
      </c>
      <c r="K172" s="77" t="s">
        <v>350</v>
      </c>
      <c r="L172" s="77" t="s">
        <v>350</v>
      </c>
      <c r="M172" s="77" t="s">
        <v>350</v>
      </c>
      <c r="N172" s="77" t="s">
        <v>350</v>
      </c>
      <c r="O172" s="77" t="s">
        <v>350</v>
      </c>
      <c r="P172" s="77" t="s">
        <v>350</v>
      </c>
      <c r="Q172" s="77" t="s">
        <v>350</v>
      </c>
      <c r="R172" s="77" t="s">
        <v>350</v>
      </c>
      <c r="S172" s="77" t="s">
        <v>350</v>
      </c>
      <c r="T172" s="77" t="s">
        <v>350</v>
      </c>
      <c r="U172" s="77" t="s">
        <v>350</v>
      </c>
      <c r="V172" s="77" t="s">
        <v>350</v>
      </c>
      <c r="W172" s="77" t="s">
        <v>350</v>
      </c>
      <c r="X172" s="77" t="s">
        <v>350</v>
      </c>
      <c r="Y172" s="77" t="s">
        <v>350</v>
      </c>
      <c r="Z172" s="77" t="s">
        <v>350</v>
      </c>
      <c r="AA172" s="77" t="s">
        <v>350</v>
      </c>
      <c r="AB172" s="77" t="s">
        <v>350</v>
      </c>
    </row>
    <row r="173" spans="1:29" s="28" customFormat="1">
      <c r="A173" s="52" t="s">
        <v>102</v>
      </c>
      <c r="B173" t="s">
        <v>423</v>
      </c>
      <c r="D173" t="s">
        <v>391</v>
      </c>
      <c r="E173" s="4" t="s">
        <v>546</v>
      </c>
      <c r="F173" s="77" t="s">
        <v>350</v>
      </c>
      <c r="G173" s="77" t="s">
        <v>350</v>
      </c>
      <c r="H173" s="77" t="s">
        <v>350</v>
      </c>
      <c r="I173" s="77" t="s">
        <v>350</v>
      </c>
      <c r="J173" s="77" t="s">
        <v>350</v>
      </c>
      <c r="K173" s="77" t="s">
        <v>350</v>
      </c>
      <c r="L173" s="77" t="s">
        <v>350</v>
      </c>
      <c r="M173" s="77" t="s">
        <v>350</v>
      </c>
      <c r="N173" s="77" t="s">
        <v>350</v>
      </c>
      <c r="O173" s="77" t="s">
        <v>350</v>
      </c>
      <c r="P173" s="77" t="s">
        <v>350</v>
      </c>
      <c r="Q173" s="77" t="s">
        <v>350</v>
      </c>
      <c r="R173" s="77" t="s">
        <v>350</v>
      </c>
      <c r="S173" s="77" t="s">
        <v>350</v>
      </c>
      <c r="T173" s="77" t="s">
        <v>350</v>
      </c>
      <c r="U173" s="77" t="s">
        <v>350</v>
      </c>
      <c r="V173" s="77" t="s">
        <v>350</v>
      </c>
      <c r="W173" s="77" t="s">
        <v>350</v>
      </c>
      <c r="X173" s="77" t="s">
        <v>350</v>
      </c>
      <c r="Y173" s="77" t="s">
        <v>350</v>
      </c>
      <c r="Z173" s="77" t="s">
        <v>350</v>
      </c>
      <c r="AA173" s="77" t="s">
        <v>350</v>
      </c>
      <c r="AB173" s="77" t="s">
        <v>350</v>
      </c>
    </row>
    <row r="174" spans="1:29" s="28" customFormat="1">
      <c r="A174" s="51" t="s">
        <v>70</v>
      </c>
      <c r="B174" t="s">
        <v>423</v>
      </c>
      <c r="D174" t="s">
        <v>391</v>
      </c>
      <c r="E174" s="4" t="s">
        <v>546</v>
      </c>
      <c r="F174" s="77" t="s">
        <v>350</v>
      </c>
      <c r="G174" s="77" t="s">
        <v>350</v>
      </c>
      <c r="H174" s="77" t="s">
        <v>350</v>
      </c>
      <c r="I174" s="77" t="s">
        <v>350</v>
      </c>
      <c r="J174" s="77" t="s">
        <v>350</v>
      </c>
      <c r="K174" s="77" t="s">
        <v>350</v>
      </c>
      <c r="L174" s="77" t="s">
        <v>350</v>
      </c>
      <c r="M174" s="77" t="s">
        <v>350</v>
      </c>
      <c r="N174" s="77" t="s">
        <v>350</v>
      </c>
      <c r="O174" s="77" t="s">
        <v>350</v>
      </c>
      <c r="P174" s="77" t="s">
        <v>350</v>
      </c>
      <c r="Q174" s="77" t="s">
        <v>350</v>
      </c>
      <c r="R174" s="77" t="s">
        <v>350</v>
      </c>
      <c r="S174" s="77" t="s">
        <v>350</v>
      </c>
      <c r="T174" s="77" t="s">
        <v>350</v>
      </c>
      <c r="U174" s="77" t="s">
        <v>350</v>
      </c>
      <c r="V174" s="77" t="s">
        <v>350</v>
      </c>
      <c r="W174" s="77" t="s">
        <v>350</v>
      </c>
      <c r="X174" s="77" t="s">
        <v>350</v>
      </c>
      <c r="Y174" s="77" t="s">
        <v>350</v>
      </c>
      <c r="Z174" s="77" t="s">
        <v>350</v>
      </c>
      <c r="AA174" s="77" t="s">
        <v>350</v>
      </c>
      <c r="AB174" s="77" t="s">
        <v>350</v>
      </c>
    </row>
    <row r="175" spans="1:29" s="28" customFormat="1">
      <c r="A175" s="53" t="s">
        <v>183</v>
      </c>
      <c r="B175" t="s">
        <v>423</v>
      </c>
      <c r="D175" t="s">
        <v>391</v>
      </c>
      <c r="E175" s="4" t="s">
        <v>546</v>
      </c>
      <c r="F175" s="77" t="s">
        <v>350</v>
      </c>
      <c r="G175" s="77" t="s">
        <v>350</v>
      </c>
      <c r="H175" s="77" t="s">
        <v>350</v>
      </c>
      <c r="I175" s="77" t="s">
        <v>350</v>
      </c>
      <c r="J175" s="77" t="s">
        <v>350</v>
      </c>
      <c r="K175" s="77" t="s">
        <v>350</v>
      </c>
      <c r="L175" s="77" t="s">
        <v>350</v>
      </c>
      <c r="M175" s="77" t="s">
        <v>350</v>
      </c>
      <c r="N175" s="77" t="s">
        <v>350</v>
      </c>
      <c r="O175" s="77" t="s">
        <v>350</v>
      </c>
      <c r="P175" s="77" t="s">
        <v>350</v>
      </c>
      <c r="Q175" s="77" t="s">
        <v>350</v>
      </c>
      <c r="R175" s="77" t="s">
        <v>350</v>
      </c>
      <c r="S175" s="77" t="s">
        <v>350</v>
      </c>
      <c r="T175" s="77" t="s">
        <v>350</v>
      </c>
      <c r="U175" s="77" t="s">
        <v>350</v>
      </c>
      <c r="V175" s="77" t="s">
        <v>350</v>
      </c>
      <c r="W175" s="77" t="s">
        <v>350</v>
      </c>
      <c r="X175" s="77" t="s">
        <v>350</v>
      </c>
      <c r="Y175" s="77" t="s">
        <v>350</v>
      </c>
      <c r="Z175" s="77" t="s">
        <v>350</v>
      </c>
      <c r="AA175" s="77" t="s">
        <v>350</v>
      </c>
      <c r="AB175" s="77" t="s">
        <v>350</v>
      </c>
    </row>
    <row r="176" spans="1:29" s="28" customFormat="1">
      <c r="A176" s="52" t="s">
        <v>261</v>
      </c>
      <c r="B176" t="s">
        <v>423</v>
      </c>
      <c r="D176" t="s">
        <v>391</v>
      </c>
      <c r="E176" s="4" t="s">
        <v>546</v>
      </c>
      <c r="F176" s="77" t="s">
        <v>350</v>
      </c>
      <c r="G176" s="77" t="s">
        <v>350</v>
      </c>
      <c r="H176" s="77" t="s">
        <v>350</v>
      </c>
      <c r="I176" s="77" t="s">
        <v>350</v>
      </c>
      <c r="J176" s="77" t="s">
        <v>350</v>
      </c>
      <c r="K176" s="77" t="s">
        <v>350</v>
      </c>
      <c r="L176" s="77" t="s">
        <v>350</v>
      </c>
      <c r="M176" s="77" t="s">
        <v>350</v>
      </c>
      <c r="N176" s="77" t="s">
        <v>350</v>
      </c>
      <c r="O176" s="77" t="s">
        <v>350</v>
      </c>
      <c r="P176" s="77" t="s">
        <v>350</v>
      </c>
      <c r="Q176" s="77" t="s">
        <v>350</v>
      </c>
      <c r="R176" s="77" t="s">
        <v>350</v>
      </c>
      <c r="S176" s="77" t="s">
        <v>350</v>
      </c>
      <c r="T176" s="77" t="s">
        <v>350</v>
      </c>
      <c r="U176" s="77" t="s">
        <v>350</v>
      </c>
      <c r="V176" s="77" t="s">
        <v>350</v>
      </c>
      <c r="W176" s="77" t="s">
        <v>350</v>
      </c>
      <c r="X176" s="77" t="s">
        <v>350</v>
      </c>
      <c r="Y176" s="77" t="s">
        <v>350</v>
      </c>
      <c r="Z176" s="77" t="s">
        <v>350</v>
      </c>
      <c r="AA176" s="77" t="s">
        <v>350</v>
      </c>
      <c r="AB176" s="77" t="s">
        <v>350</v>
      </c>
    </row>
    <row r="177" spans="1:28" s="28" customFormat="1">
      <c r="A177" s="51" t="s">
        <v>71</v>
      </c>
      <c r="B177" t="s">
        <v>423</v>
      </c>
      <c r="D177" t="s">
        <v>391</v>
      </c>
      <c r="E177" s="4" t="s">
        <v>546</v>
      </c>
      <c r="F177" s="77" t="s">
        <v>350</v>
      </c>
      <c r="G177" s="77" t="s">
        <v>350</v>
      </c>
      <c r="H177" s="77" t="s">
        <v>350</v>
      </c>
      <c r="I177" s="77" t="s">
        <v>350</v>
      </c>
      <c r="J177" s="77" t="s">
        <v>350</v>
      </c>
      <c r="K177" s="77" t="s">
        <v>350</v>
      </c>
      <c r="L177" s="77" t="s">
        <v>350</v>
      </c>
      <c r="M177" s="77" t="s">
        <v>350</v>
      </c>
      <c r="N177" s="77" t="s">
        <v>350</v>
      </c>
      <c r="O177" s="77" t="s">
        <v>350</v>
      </c>
      <c r="P177" s="77" t="s">
        <v>350</v>
      </c>
      <c r="Q177" s="77" t="s">
        <v>350</v>
      </c>
      <c r="R177" s="77" t="s">
        <v>350</v>
      </c>
      <c r="S177" s="77" t="s">
        <v>350</v>
      </c>
      <c r="T177" s="77" t="s">
        <v>350</v>
      </c>
      <c r="U177" s="77" t="s">
        <v>350</v>
      </c>
      <c r="V177" s="77" t="s">
        <v>350</v>
      </c>
      <c r="W177" s="77" t="s">
        <v>350</v>
      </c>
      <c r="X177" s="77" t="s">
        <v>350</v>
      </c>
      <c r="Y177" s="77" t="s">
        <v>350</v>
      </c>
      <c r="Z177" s="77" t="s">
        <v>350</v>
      </c>
      <c r="AA177" s="77" t="s">
        <v>350</v>
      </c>
      <c r="AB177" s="77" t="s">
        <v>350</v>
      </c>
    </row>
    <row r="178" spans="1:28" s="28" customFormat="1">
      <c r="A178" s="52" t="s">
        <v>290</v>
      </c>
      <c r="B178" t="s">
        <v>423</v>
      </c>
      <c r="D178" t="s">
        <v>391</v>
      </c>
      <c r="E178" s="4" t="s">
        <v>546</v>
      </c>
      <c r="F178" s="77" t="s">
        <v>350</v>
      </c>
      <c r="G178" s="77" t="s">
        <v>350</v>
      </c>
      <c r="H178" s="77" t="s">
        <v>350</v>
      </c>
      <c r="I178" s="77" t="s">
        <v>350</v>
      </c>
      <c r="J178" s="77" t="s">
        <v>350</v>
      </c>
      <c r="K178" s="77" t="s">
        <v>350</v>
      </c>
      <c r="L178" s="77" t="s">
        <v>350</v>
      </c>
      <c r="M178" s="77" t="s">
        <v>350</v>
      </c>
      <c r="N178" s="77" t="s">
        <v>350</v>
      </c>
      <c r="O178" s="77" t="s">
        <v>350</v>
      </c>
      <c r="P178" s="77" t="s">
        <v>350</v>
      </c>
      <c r="Q178" s="77" t="s">
        <v>350</v>
      </c>
      <c r="R178" s="77" t="s">
        <v>350</v>
      </c>
      <c r="S178" s="77" t="s">
        <v>350</v>
      </c>
      <c r="T178" s="77" t="s">
        <v>350</v>
      </c>
      <c r="U178" s="77" t="s">
        <v>350</v>
      </c>
      <c r="V178" s="77" t="s">
        <v>350</v>
      </c>
      <c r="W178" s="77" t="s">
        <v>350</v>
      </c>
      <c r="X178" s="77" t="s">
        <v>350</v>
      </c>
      <c r="Y178" s="77" t="s">
        <v>350</v>
      </c>
      <c r="Z178" s="77" t="s">
        <v>350</v>
      </c>
      <c r="AA178" s="77" t="s">
        <v>350</v>
      </c>
      <c r="AB178" s="77" t="s">
        <v>350</v>
      </c>
    </row>
    <row r="179" spans="1:28" s="28" customFormat="1">
      <c r="A179" s="53" t="s">
        <v>121</v>
      </c>
      <c r="B179" t="s">
        <v>425</v>
      </c>
      <c r="D179" t="s">
        <v>370</v>
      </c>
      <c r="E179" s="4" t="s">
        <v>546</v>
      </c>
      <c r="F179" s="77" t="s">
        <v>350</v>
      </c>
      <c r="G179" s="77" t="s">
        <v>350</v>
      </c>
      <c r="H179" s="77" t="s">
        <v>350</v>
      </c>
      <c r="I179" s="77" t="s">
        <v>350</v>
      </c>
      <c r="J179" s="77" t="s">
        <v>350</v>
      </c>
      <c r="K179" s="77" t="s">
        <v>350</v>
      </c>
      <c r="L179" s="77" t="s">
        <v>350</v>
      </c>
      <c r="M179" s="77" t="s">
        <v>350</v>
      </c>
      <c r="N179" s="77" t="s">
        <v>350</v>
      </c>
      <c r="O179" s="77" t="s">
        <v>350</v>
      </c>
      <c r="P179" s="77" t="s">
        <v>350</v>
      </c>
      <c r="Q179" s="77" t="s">
        <v>350</v>
      </c>
      <c r="R179" s="77" t="s">
        <v>350</v>
      </c>
      <c r="S179" s="77" t="s">
        <v>350</v>
      </c>
      <c r="T179" s="77" t="s">
        <v>350</v>
      </c>
      <c r="U179" s="77" t="s">
        <v>350</v>
      </c>
      <c r="V179" s="77" t="s">
        <v>350</v>
      </c>
      <c r="W179" s="77" t="s">
        <v>350</v>
      </c>
      <c r="X179" s="77" t="s">
        <v>350</v>
      </c>
      <c r="Y179" s="77" t="s">
        <v>350</v>
      </c>
      <c r="Z179" s="77" t="s">
        <v>350</v>
      </c>
      <c r="AA179" s="77" t="s">
        <v>350</v>
      </c>
      <c r="AB179" s="77" t="s">
        <v>350</v>
      </c>
    </row>
    <row r="180" spans="1:28" s="28" customFormat="1">
      <c r="A180" s="51" t="s">
        <v>72</v>
      </c>
      <c r="B180" t="s">
        <v>414</v>
      </c>
      <c r="D180" t="s">
        <v>374</v>
      </c>
      <c r="E180" s="4" t="s">
        <v>546</v>
      </c>
      <c r="F180" s="77" t="s">
        <v>350</v>
      </c>
      <c r="G180" s="77" t="s">
        <v>350</v>
      </c>
      <c r="H180" s="77" t="s">
        <v>350</v>
      </c>
      <c r="I180" s="77" t="s">
        <v>350</v>
      </c>
      <c r="J180" s="77" t="s">
        <v>350</v>
      </c>
      <c r="K180" s="77" t="s">
        <v>350</v>
      </c>
      <c r="L180" s="77" t="s">
        <v>350</v>
      </c>
      <c r="M180" s="77" t="s">
        <v>350</v>
      </c>
      <c r="N180" s="77" t="s">
        <v>350</v>
      </c>
      <c r="O180" s="77" t="s">
        <v>350</v>
      </c>
      <c r="P180" s="77" t="s">
        <v>350</v>
      </c>
      <c r="Q180" s="77" t="s">
        <v>350</v>
      </c>
      <c r="R180" s="77" t="s">
        <v>350</v>
      </c>
      <c r="S180" s="77" t="s">
        <v>350</v>
      </c>
      <c r="T180" s="77" t="s">
        <v>350</v>
      </c>
      <c r="U180" s="77" t="s">
        <v>350</v>
      </c>
      <c r="V180" s="77" t="s">
        <v>350</v>
      </c>
      <c r="W180" s="77" t="s">
        <v>350</v>
      </c>
      <c r="X180" s="77" t="s">
        <v>350</v>
      </c>
      <c r="Y180" s="77" t="s">
        <v>350</v>
      </c>
      <c r="Z180" s="77" t="s">
        <v>350</v>
      </c>
      <c r="AA180" s="77" t="s">
        <v>350</v>
      </c>
      <c r="AB180" s="77" t="s">
        <v>350</v>
      </c>
    </row>
    <row r="181" spans="1:28" s="28" customFormat="1">
      <c r="A181" s="53" t="s">
        <v>159</v>
      </c>
      <c r="B181" t="s">
        <v>396</v>
      </c>
      <c r="D181" t="s">
        <v>370</v>
      </c>
      <c r="E181" s="4" t="s">
        <v>546</v>
      </c>
      <c r="F181" s="77" t="s">
        <v>350</v>
      </c>
      <c r="G181" s="77" t="s">
        <v>350</v>
      </c>
      <c r="H181" s="77" t="s">
        <v>350</v>
      </c>
      <c r="I181" s="77" t="s">
        <v>350</v>
      </c>
      <c r="J181" s="77" t="s">
        <v>350</v>
      </c>
      <c r="K181" s="77" t="s">
        <v>350</v>
      </c>
      <c r="L181" s="77" t="s">
        <v>350</v>
      </c>
      <c r="M181" s="77" t="s">
        <v>350</v>
      </c>
      <c r="N181" s="77" t="s">
        <v>350</v>
      </c>
      <c r="O181" s="77" t="s">
        <v>350</v>
      </c>
      <c r="P181" s="77" t="s">
        <v>350</v>
      </c>
      <c r="Q181" s="77" t="s">
        <v>350</v>
      </c>
      <c r="R181" s="77" t="s">
        <v>350</v>
      </c>
      <c r="S181" s="77" t="s">
        <v>350</v>
      </c>
      <c r="T181" s="77" t="s">
        <v>350</v>
      </c>
      <c r="U181" s="77" t="s">
        <v>350</v>
      </c>
      <c r="V181" s="77" t="s">
        <v>350</v>
      </c>
      <c r="W181" s="77" t="s">
        <v>350</v>
      </c>
      <c r="X181" s="77" t="s">
        <v>350</v>
      </c>
      <c r="Y181" s="77" t="s">
        <v>350</v>
      </c>
      <c r="Z181" s="77" t="s">
        <v>350</v>
      </c>
      <c r="AA181" s="77" t="s">
        <v>350</v>
      </c>
      <c r="AB181" s="77" t="s">
        <v>350</v>
      </c>
    </row>
    <row r="182" spans="1:28" s="28" customFormat="1">
      <c r="A182" s="51" t="s">
        <v>160</v>
      </c>
      <c r="B182" t="s">
        <v>392</v>
      </c>
      <c r="D182" t="s">
        <v>350</v>
      </c>
      <c r="E182" s="4" t="s">
        <v>546</v>
      </c>
      <c r="F182" s="77" t="s">
        <v>350</v>
      </c>
      <c r="G182" s="77" t="s">
        <v>350</v>
      </c>
      <c r="H182" s="77" t="s">
        <v>350</v>
      </c>
      <c r="I182" s="77" t="s">
        <v>350</v>
      </c>
      <c r="J182" s="77" t="s">
        <v>350</v>
      </c>
      <c r="K182" s="77" t="s">
        <v>350</v>
      </c>
      <c r="L182" s="77" t="s">
        <v>350</v>
      </c>
      <c r="M182" s="77" t="s">
        <v>350</v>
      </c>
      <c r="N182" s="77" t="s">
        <v>350</v>
      </c>
      <c r="O182" s="77" t="s">
        <v>350</v>
      </c>
      <c r="P182" s="77" t="s">
        <v>350</v>
      </c>
      <c r="Q182" s="77" t="s">
        <v>350</v>
      </c>
      <c r="R182" s="77" t="s">
        <v>350</v>
      </c>
      <c r="S182" s="77" t="s">
        <v>350</v>
      </c>
      <c r="T182" s="77" t="s">
        <v>350</v>
      </c>
      <c r="U182" s="77" t="s">
        <v>350</v>
      </c>
      <c r="V182" s="77" t="s">
        <v>350</v>
      </c>
      <c r="W182" s="77" t="s">
        <v>350</v>
      </c>
      <c r="X182" s="77" t="s">
        <v>350</v>
      </c>
      <c r="Y182" s="77" t="s">
        <v>350</v>
      </c>
      <c r="Z182" s="77" t="s">
        <v>350</v>
      </c>
      <c r="AA182" s="77" t="s">
        <v>350</v>
      </c>
      <c r="AB182" s="77" t="s">
        <v>350</v>
      </c>
    </row>
    <row r="183" spans="1:28" s="28" customFormat="1">
      <c r="A183" s="53" t="s">
        <v>193</v>
      </c>
      <c r="B183" t="s">
        <v>419</v>
      </c>
      <c r="D183" t="s">
        <v>350</v>
      </c>
      <c r="E183" s="4" t="s">
        <v>546</v>
      </c>
      <c r="F183" s="77" t="s">
        <v>350</v>
      </c>
      <c r="G183" s="77" t="s">
        <v>350</v>
      </c>
      <c r="H183" s="77" t="s">
        <v>350</v>
      </c>
      <c r="I183" s="77" t="s">
        <v>350</v>
      </c>
      <c r="J183" s="77" t="s">
        <v>350</v>
      </c>
      <c r="K183" s="77" t="s">
        <v>350</v>
      </c>
      <c r="L183" s="77" t="s">
        <v>350</v>
      </c>
      <c r="M183" s="77" t="s">
        <v>350</v>
      </c>
      <c r="N183" s="77" t="s">
        <v>350</v>
      </c>
      <c r="O183" s="77" t="s">
        <v>350</v>
      </c>
      <c r="P183" s="77" t="s">
        <v>350</v>
      </c>
      <c r="Q183" s="77" t="s">
        <v>350</v>
      </c>
      <c r="R183" s="77" t="s">
        <v>350</v>
      </c>
      <c r="S183" s="77" t="s">
        <v>350</v>
      </c>
      <c r="T183" s="77" t="s">
        <v>350</v>
      </c>
      <c r="U183" s="77" t="s">
        <v>350</v>
      </c>
      <c r="V183" s="77" t="s">
        <v>350</v>
      </c>
      <c r="W183" s="77" t="s">
        <v>350</v>
      </c>
      <c r="X183" s="77" t="s">
        <v>350</v>
      </c>
      <c r="Y183" s="77" t="s">
        <v>350</v>
      </c>
      <c r="Z183" s="77" t="s">
        <v>350</v>
      </c>
      <c r="AA183" s="77" t="s">
        <v>350</v>
      </c>
      <c r="AB183" s="77" t="s">
        <v>350</v>
      </c>
    </row>
    <row r="184" spans="1:28" s="28" customFormat="1">
      <c r="A184" s="52" t="s">
        <v>218</v>
      </c>
      <c r="B184" t="s">
        <v>394</v>
      </c>
      <c r="D184" t="s">
        <v>407</v>
      </c>
      <c r="E184" s="4" t="s">
        <v>546</v>
      </c>
      <c r="F184" s="77" t="s">
        <v>350</v>
      </c>
      <c r="G184" s="77" t="s">
        <v>350</v>
      </c>
      <c r="H184" s="77" t="s">
        <v>350</v>
      </c>
      <c r="I184" s="77" t="s">
        <v>350</v>
      </c>
      <c r="J184" s="77" t="s">
        <v>350</v>
      </c>
      <c r="K184" s="77" t="s">
        <v>350</v>
      </c>
      <c r="L184" s="77" t="s">
        <v>350</v>
      </c>
      <c r="M184" s="77" t="s">
        <v>350</v>
      </c>
      <c r="N184" s="77" t="s">
        <v>350</v>
      </c>
      <c r="O184" s="77" t="s">
        <v>350</v>
      </c>
      <c r="P184" s="77" t="s">
        <v>350</v>
      </c>
      <c r="Q184" s="77" t="s">
        <v>350</v>
      </c>
      <c r="R184" s="77" t="s">
        <v>350</v>
      </c>
      <c r="S184" s="77" t="s">
        <v>350</v>
      </c>
      <c r="T184" s="77" t="s">
        <v>350</v>
      </c>
      <c r="U184" s="77" t="s">
        <v>350</v>
      </c>
      <c r="V184" s="77" t="s">
        <v>350</v>
      </c>
      <c r="W184" s="77" t="s">
        <v>350</v>
      </c>
      <c r="X184" s="77" t="s">
        <v>350</v>
      </c>
      <c r="Y184" s="77" t="s">
        <v>350</v>
      </c>
      <c r="Z184" s="77" t="s">
        <v>350</v>
      </c>
      <c r="AA184" s="77" t="s">
        <v>350</v>
      </c>
      <c r="AB184" s="77" t="s">
        <v>350</v>
      </c>
    </row>
    <row r="185" spans="1:28" s="28" customFormat="1">
      <c r="A185" s="53" t="s">
        <v>194</v>
      </c>
      <c r="B185" t="s">
        <v>424</v>
      </c>
      <c r="D185" t="s">
        <v>428</v>
      </c>
      <c r="E185" s="4" t="s">
        <v>546</v>
      </c>
      <c r="F185" s="77" t="s">
        <v>350</v>
      </c>
      <c r="G185" s="77" t="s">
        <v>350</v>
      </c>
      <c r="H185" s="77" t="s">
        <v>350</v>
      </c>
      <c r="I185" s="77" t="s">
        <v>350</v>
      </c>
      <c r="J185" s="77" t="s">
        <v>350</v>
      </c>
      <c r="K185" s="77" t="s">
        <v>350</v>
      </c>
      <c r="L185" s="77" t="s">
        <v>350</v>
      </c>
      <c r="M185" s="77" t="s">
        <v>350</v>
      </c>
      <c r="N185" s="77" t="s">
        <v>350</v>
      </c>
      <c r="O185" s="77" t="s">
        <v>350</v>
      </c>
      <c r="P185" s="77" t="s">
        <v>350</v>
      </c>
      <c r="Q185" s="77" t="s">
        <v>350</v>
      </c>
      <c r="R185" s="77" t="s">
        <v>350</v>
      </c>
      <c r="S185" s="77" t="s">
        <v>350</v>
      </c>
      <c r="T185" s="77" t="s">
        <v>350</v>
      </c>
      <c r="U185" s="77" t="s">
        <v>350</v>
      </c>
      <c r="V185" s="77" t="s">
        <v>350</v>
      </c>
      <c r="W185" s="77" t="s">
        <v>350</v>
      </c>
      <c r="X185" s="77" t="s">
        <v>350</v>
      </c>
      <c r="Y185" s="77" t="s">
        <v>350</v>
      </c>
      <c r="Z185" s="77" t="s">
        <v>350</v>
      </c>
      <c r="AA185" s="77" t="s">
        <v>350</v>
      </c>
      <c r="AB185" s="77" t="s">
        <v>350</v>
      </c>
    </row>
    <row r="186" spans="1:28" s="28" customFormat="1">
      <c r="A186" s="52" t="s">
        <v>74</v>
      </c>
      <c r="B186" t="s">
        <v>429</v>
      </c>
      <c r="D186" t="s">
        <v>370</v>
      </c>
      <c r="E186" s="4" t="s">
        <v>546</v>
      </c>
      <c r="F186" s="77" t="s">
        <v>350</v>
      </c>
      <c r="G186" s="77" t="s">
        <v>350</v>
      </c>
      <c r="H186" s="77" t="s">
        <v>350</v>
      </c>
      <c r="I186" s="77" t="s">
        <v>350</v>
      </c>
      <c r="J186" s="77" t="s">
        <v>350</v>
      </c>
      <c r="K186" s="77" t="s">
        <v>350</v>
      </c>
      <c r="L186" s="77" t="s">
        <v>350</v>
      </c>
      <c r="M186" s="77" t="s">
        <v>350</v>
      </c>
      <c r="N186" s="77" t="s">
        <v>350</v>
      </c>
      <c r="O186" s="77" t="s">
        <v>350</v>
      </c>
      <c r="P186" s="77" t="s">
        <v>350</v>
      </c>
      <c r="Q186" s="77" t="s">
        <v>350</v>
      </c>
      <c r="R186" s="77" t="s">
        <v>350</v>
      </c>
      <c r="S186" s="77" t="s">
        <v>350</v>
      </c>
      <c r="T186" s="77" t="s">
        <v>350</v>
      </c>
      <c r="U186" s="77" t="s">
        <v>350</v>
      </c>
      <c r="V186" s="77" t="s">
        <v>350</v>
      </c>
      <c r="W186" s="77" t="s">
        <v>350</v>
      </c>
      <c r="X186" s="77" t="s">
        <v>350</v>
      </c>
      <c r="Y186" s="77" t="s">
        <v>350</v>
      </c>
      <c r="Z186" s="77" t="s">
        <v>350</v>
      </c>
      <c r="AA186" s="77" t="s">
        <v>350</v>
      </c>
      <c r="AB186" s="77" t="s">
        <v>350</v>
      </c>
    </row>
    <row r="187" spans="1:28" s="28" customFormat="1">
      <c r="A187" s="53" t="s">
        <v>103</v>
      </c>
      <c r="B187" t="s">
        <v>430</v>
      </c>
      <c r="D187" t="s">
        <v>370</v>
      </c>
      <c r="E187" s="4" t="s">
        <v>546</v>
      </c>
      <c r="F187" s="77" t="s">
        <v>350</v>
      </c>
      <c r="G187" s="77" t="s">
        <v>350</v>
      </c>
      <c r="H187" s="77" t="s">
        <v>350</v>
      </c>
      <c r="I187" s="77" t="s">
        <v>350</v>
      </c>
      <c r="J187" s="77" t="s">
        <v>350</v>
      </c>
      <c r="K187" s="77" t="s">
        <v>350</v>
      </c>
      <c r="L187" s="77" t="s">
        <v>350</v>
      </c>
      <c r="M187" s="77" t="s">
        <v>350</v>
      </c>
      <c r="N187" s="77" t="s">
        <v>350</v>
      </c>
      <c r="O187" s="77" t="s">
        <v>350</v>
      </c>
      <c r="P187" s="77" t="s">
        <v>350</v>
      </c>
      <c r="Q187" s="77" t="s">
        <v>350</v>
      </c>
      <c r="R187" s="77" t="s">
        <v>350</v>
      </c>
      <c r="S187" s="77" t="s">
        <v>350</v>
      </c>
      <c r="T187" s="77" t="s">
        <v>350</v>
      </c>
      <c r="U187" s="77" t="s">
        <v>350</v>
      </c>
      <c r="V187" s="77" t="s">
        <v>350</v>
      </c>
      <c r="W187" s="77" t="s">
        <v>350</v>
      </c>
      <c r="X187" s="77" t="s">
        <v>350</v>
      </c>
      <c r="Y187" s="77" t="s">
        <v>350</v>
      </c>
      <c r="Z187" s="77" t="s">
        <v>350</v>
      </c>
      <c r="AA187" s="77" t="s">
        <v>350</v>
      </c>
      <c r="AB187" s="77" t="s">
        <v>350</v>
      </c>
    </row>
    <row r="188" spans="1:28" s="28" customFormat="1">
      <c r="A188" s="46" t="s">
        <v>301</v>
      </c>
      <c r="B188" t="s">
        <v>430</v>
      </c>
      <c r="D188" t="s">
        <v>370</v>
      </c>
      <c r="E188" s="4" t="s">
        <v>546</v>
      </c>
      <c r="F188" s="77" t="s">
        <v>350</v>
      </c>
      <c r="G188" s="77" t="s">
        <v>350</v>
      </c>
      <c r="H188" s="77" t="s">
        <v>350</v>
      </c>
      <c r="I188" s="77" t="s">
        <v>350</v>
      </c>
      <c r="J188" s="77" t="s">
        <v>350</v>
      </c>
      <c r="K188" s="77" t="s">
        <v>350</v>
      </c>
      <c r="L188" s="77" t="s">
        <v>350</v>
      </c>
      <c r="M188" s="77" t="s">
        <v>350</v>
      </c>
      <c r="N188" s="77" t="s">
        <v>350</v>
      </c>
      <c r="O188" s="77" t="s">
        <v>350</v>
      </c>
      <c r="P188" s="77" t="s">
        <v>350</v>
      </c>
      <c r="Q188" s="77" t="s">
        <v>350</v>
      </c>
      <c r="R188" s="77" t="s">
        <v>350</v>
      </c>
      <c r="S188" s="77" t="s">
        <v>350</v>
      </c>
      <c r="T188" s="77" t="s">
        <v>350</v>
      </c>
      <c r="U188" s="77" t="s">
        <v>350</v>
      </c>
      <c r="V188" s="77" t="s">
        <v>350</v>
      </c>
      <c r="W188" s="77" t="s">
        <v>350</v>
      </c>
      <c r="X188" s="77" t="s">
        <v>350</v>
      </c>
      <c r="Y188" s="77" t="s">
        <v>350</v>
      </c>
      <c r="Z188" s="77" t="s">
        <v>350</v>
      </c>
      <c r="AA188" s="77" t="s">
        <v>350</v>
      </c>
      <c r="AB188" s="77" t="s">
        <v>350</v>
      </c>
    </row>
    <row r="189" spans="1:28" s="28" customFormat="1">
      <c r="A189" s="54" t="s">
        <v>184</v>
      </c>
      <c r="B189" t="s">
        <v>430</v>
      </c>
      <c r="D189" t="s">
        <v>370</v>
      </c>
      <c r="E189" s="4" t="s">
        <v>546</v>
      </c>
      <c r="F189" s="77" t="s">
        <v>350</v>
      </c>
      <c r="G189" s="77" t="s">
        <v>350</v>
      </c>
      <c r="H189" s="77" t="s">
        <v>350</v>
      </c>
      <c r="I189" s="77" t="s">
        <v>350</v>
      </c>
      <c r="J189" s="77" t="s">
        <v>350</v>
      </c>
      <c r="K189" s="77" t="s">
        <v>350</v>
      </c>
      <c r="L189" s="77" t="s">
        <v>350</v>
      </c>
      <c r="M189" s="77" t="s">
        <v>350</v>
      </c>
      <c r="N189" s="77" t="s">
        <v>350</v>
      </c>
      <c r="O189" s="77" t="s">
        <v>350</v>
      </c>
      <c r="P189" s="77" t="s">
        <v>350</v>
      </c>
      <c r="Q189" s="77" t="s">
        <v>350</v>
      </c>
      <c r="R189" s="77" t="s">
        <v>350</v>
      </c>
      <c r="S189" s="77" t="s">
        <v>350</v>
      </c>
      <c r="T189" s="77" t="s">
        <v>350</v>
      </c>
      <c r="U189" s="77" t="s">
        <v>350</v>
      </c>
      <c r="V189" s="77" t="s">
        <v>350</v>
      </c>
      <c r="W189" s="77" t="s">
        <v>350</v>
      </c>
      <c r="X189" s="77" t="s">
        <v>350</v>
      </c>
      <c r="Y189" s="77" t="s">
        <v>350</v>
      </c>
      <c r="Z189" s="77" t="s">
        <v>350</v>
      </c>
      <c r="AA189" s="77" t="s">
        <v>350</v>
      </c>
      <c r="AB189" s="77" t="s">
        <v>350</v>
      </c>
    </row>
    <row r="190" spans="1:28" s="28" customFormat="1">
      <c r="A190" s="54" t="s">
        <v>203</v>
      </c>
      <c r="B190" t="s">
        <v>371</v>
      </c>
      <c r="D190" t="s">
        <v>428</v>
      </c>
      <c r="E190" s="4" t="s">
        <v>546</v>
      </c>
      <c r="F190" s="77" t="s">
        <v>350</v>
      </c>
      <c r="G190" s="77" t="s">
        <v>350</v>
      </c>
      <c r="H190" s="77" t="s">
        <v>350</v>
      </c>
      <c r="I190" s="77" t="s">
        <v>350</v>
      </c>
      <c r="J190" s="77" t="s">
        <v>350</v>
      </c>
      <c r="K190" s="77" t="s">
        <v>350</v>
      </c>
      <c r="L190" s="77" t="s">
        <v>350</v>
      </c>
      <c r="M190" s="77" t="s">
        <v>350</v>
      </c>
      <c r="N190" s="77" t="s">
        <v>350</v>
      </c>
      <c r="O190" s="77" t="s">
        <v>350</v>
      </c>
      <c r="P190" s="77" t="s">
        <v>350</v>
      </c>
      <c r="Q190" s="77" t="s">
        <v>350</v>
      </c>
      <c r="R190" s="77" t="s">
        <v>350</v>
      </c>
      <c r="S190" s="77" t="s">
        <v>350</v>
      </c>
      <c r="T190" s="77" t="s">
        <v>350</v>
      </c>
      <c r="U190" s="77" t="s">
        <v>350</v>
      </c>
      <c r="V190" s="77" t="s">
        <v>350</v>
      </c>
      <c r="W190" s="77" t="s">
        <v>350</v>
      </c>
      <c r="X190" s="77" t="s">
        <v>350</v>
      </c>
      <c r="Y190" s="77" t="s">
        <v>350</v>
      </c>
      <c r="Z190" s="77" t="s">
        <v>350</v>
      </c>
      <c r="AA190" s="77" t="s">
        <v>350</v>
      </c>
      <c r="AB190" s="77" t="s">
        <v>350</v>
      </c>
    </row>
    <row r="191" spans="1:28" s="28" customFormat="1">
      <c r="A191" s="59" t="s">
        <v>162</v>
      </c>
      <c r="B191" t="s">
        <v>371</v>
      </c>
      <c r="D191" t="s">
        <v>428</v>
      </c>
      <c r="E191" s="4" t="s">
        <v>546</v>
      </c>
      <c r="F191" s="77" t="s">
        <v>350</v>
      </c>
      <c r="G191" s="77" t="s">
        <v>350</v>
      </c>
      <c r="H191" s="77" t="s">
        <v>350</v>
      </c>
      <c r="I191" s="77" t="s">
        <v>350</v>
      </c>
      <c r="J191" s="77" t="s">
        <v>350</v>
      </c>
      <c r="K191" s="77" t="s">
        <v>350</v>
      </c>
      <c r="L191" s="77" t="s">
        <v>350</v>
      </c>
      <c r="M191" s="77" t="s">
        <v>350</v>
      </c>
      <c r="N191" s="77" t="s">
        <v>350</v>
      </c>
      <c r="O191" s="77" t="s">
        <v>350</v>
      </c>
      <c r="P191" s="77" t="s">
        <v>350</v>
      </c>
      <c r="Q191" s="77" t="s">
        <v>350</v>
      </c>
      <c r="R191" s="77" t="s">
        <v>350</v>
      </c>
      <c r="S191" s="77" t="s">
        <v>350</v>
      </c>
      <c r="T191" s="77" t="s">
        <v>350</v>
      </c>
      <c r="U191" s="77" t="s">
        <v>350</v>
      </c>
      <c r="V191" s="77" t="s">
        <v>350</v>
      </c>
      <c r="W191" s="77" t="s">
        <v>350</v>
      </c>
      <c r="X191" s="77" t="s">
        <v>350</v>
      </c>
      <c r="Y191" s="77" t="s">
        <v>350</v>
      </c>
      <c r="Z191" s="77" t="s">
        <v>350</v>
      </c>
      <c r="AA191" s="77" t="s">
        <v>350</v>
      </c>
      <c r="AB191" s="77" t="s">
        <v>350</v>
      </c>
    </row>
    <row r="192" spans="1:28" s="28" customFormat="1">
      <c r="A192" s="54" t="s">
        <v>122</v>
      </c>
      <c r="B192" t="s">
        <v>389</v>
      </c>
      <c r="D192" t="s">
        <v>370</v>
      </c>
      <c r="E192" s="4" t="s">
        <v>546</v>
      </c>
      <c r="F192" s="77" t="s">
        <v>350</v>
      </c>
      <c r="G192" s="77" t="s">
        <v>350</v>
      </c>
      <c r="H192" s="77" t="s">
        <v>350</v>
      </c>
      <c r="I192" s="77" t="s">
        <v>350</v>
      </c>
      <c r="J192" s="77" t="s">
        <v>350</v>
      </c>
      <c r="K192" s="77" t="s">
        <v>350</v>
      </c>
      <c r="L192" s="77" t="s">
        <v>350</v>
      </c>
      <c r="M192" s="77" t="s">
        <v>350</v>
      </c>
      <c r="N192" s="77" t="s">
        <v>350</v>
      </c>
      <c r="O192" s="77" t="s">
        <v>350</v>
      </c>
      <c r="P192" s="77" t="s">
        <v>350</v>
      </c>
      <c r="Q192" s="77" t="s">
        <v>350</v>
      </c>
      <c r="R192" s="77" t="s">
        <v>350</v>
      </c>
      <c r="S192" s="77" t="s">
        <v>350</v>
      </c>
      <c r="T192" s="77" t="s">
        <v>350</v>
      </c>
      <c r="U192" s="77" t="s">
        <v>350</v>
      </c>
      <c r="V192" s="77" t="s">
        <v>350</v>
      </c>
      <c r="W192" s="77" t="s">
        <v>350</v>
      </c>
      <c r="X192" s="77" t="s">
        <v>350</v>
      </c>
      <c r="Y192" s="77" t="s">
        <v>350</v>
      </c>
      <c r="Z192" s="77" t="s">
        <v>350</v>
      </c>
      <c r="AA192" s="77" t="s">
        <v>350</v>
      </c>
      <c r="AB192" s="77" t="s">
        <v>350</v>
      </c>
    </row>
    <row r="193" spans="1:28" s="28" customFormat="1">
      <c r="A193" s="60" t="s">
        <v>302</v>
      </c>
      <c r="B193" t="s">
        <v>389</v>
      </c>
      <c r="D193" t="s">
        <v>370</v>
      </c>
      <c r="E193" s="4" t="s">
        <v>546</v>
      </c>
      <c r="F193" s="77" t="s">
        <v>350</v>
      </c>
      <c r="G193" s="77" t="s">
        <v>350</v>
      </c>
      <c r="H193" s="77" t="s">
        <v>350</v>
      </c>
      <c r="I193" s="77" t="s">
        <v>350</v>
      </c>
      <c r="J193" s="77" t="s">
        <v>350</v>
      </c>
      <c r="K193" s="77" t="s">
        <v>350</v>
      </c>
      <c r="L193" s="77" t="s">
        <v>350</v>
      </c>
      <c r="M193" s="77" t="s">
        <v>350</v>
      </c>
      <c r="N193" s="77" t="s">
        <v>350</v>
      </c>
      <c r="O193" s="77" t="s">
        <v>350</v>
      </c>
      <c r="P193" s="77" t="s">
        <v>350</v>
      </c>
      <c r="Q193" s="77" t="s">
        <v>350</v>
      </c>
      <c r="R193" s="77" t="s">
        <v>350</v>
      </c>
      <c r="S193" s="77" t="s">
        <v>350</v>
      </c>
      <c r="T193" s="77" t="s">
        <v>350</v>
      </c>
      <c r="U193" s="77" t="s">
        <v>350</v>
      </c>
      <c r="V193" s="77" t="s">
        <v>350</v>
      </c>
      <c r="W193" s="77" t="s">
        <v>350</v>
      </c>
      <c r="X193" s="77" t="s">
        <v>350</v>
      </c>
      <c r="Y193" s="77" t="s">
        <v>350</v>
      </c>
      <c r="Z193" s="77" t="s">
        <v>350</v>
      </c>
      <c r="AA193" s="77" t="s">
        <v>350</v>
      </c>
      <c r="AB193" s="77" t="s">
        <v>350</v>
      </c>
    </row>
    <row r="194" spans="1:28" s="28" customFormat="1">
      <c r="A194" s="54" t="s">
        <v>265</v>
      </c>
      <c r="B194" t="s">
        <v>412</v>
      </c>
      <c r="D194" t="s">
        <v>370</v>
      </c>
      <c r="E194" s="4" t="s">
        <v>546</v>
      </c>
      <c r="F194" s="77" t="s">
        <v>350</v>
      </c>
      <c r="G194" s="77" t="s">
        <v>350</v>
      </c>
      <c r="H194" s="77" t="s">
        <v>350</v>
      </c>
      <c r="I194" s="77" t="s">
        <v>350</v>
      </c>
      <c r="J194" s="77" t="s">
        <v>350</v>
      </c>
      <c r="K194" s="77" t="s">
        <v>350</v>
      </c>
      <c r="L194" s="77" t="s">
        <v>350</v>
      </c>
      <c r="M194" s="77" t="s">
        <v>350</v>
      </c>
      <c r="N194" s="77" t="s">
        <v>350</v>
      </c>
      <c r="O194" s="77" t="s">
        <v>350</v>
      </c>
      <c r="P194" s="77" t="s">
        <v>350</v>
      </c>
      <c r="Q194" s="77" t="s">
        <v>350</v>
      </c>
      <c r="R194" s="77" t="s">
        <v>350</v>
      </c>
      <c r="S194" s="77" t="s">
        <v>350</v>
      </c>
      <c r="T194" s="77" t="s">
        <v>350</v>
      </c>
      <c r="U194" s="77" t="s">
        <v>350</v>
      </c>
      <c r="V194" s="77" t="s">
        <v>350</v>
      </c>
      <c r="W194" s="77" t="s">
        <v>350</v>
      </c>
      <c r="X194" s="77" t="s">
        <v>350</v>
      </c>
      <c r="Y194" s="77" t="s">
        <v>350</v>
      </c>
      <c r="Z194" s="77" t="s">
        <v>350</v>
      </c>
      <c r="AA194" s="77" t="s">
        <v>350</v>
      </c>
      <c r="AB194" s="77" t="s">
        <v>350</v>
      </c>
    </row>
    <row r="195" spans="1:28" s="28" customFormat="1">
      <c r="A195" s="60" t="s">
        <v>303</v>
      </c>
      <c r="B195" t="s">
        <v>427</v>
      </c>
      <c r="D195" t="s">
        <v>370</v>
      </c>
      <c r="E195" s="4" t="s">
        <v>546</v>
      </c>
      <c r="F195" s="77" t="s">
        <v>350</v>
      </c>
      <c r="G195" s="77" t="s">
        <v>350</v>
      </c>
      <c r="H195" s="77" t="s">
        <v>350</v>
      </c>
      <c r="I195" s="77" t="s">
        <v>350</v>
      </c>
      <c r="J195" s="77" t="s">
        <v>350</v>
      </c>
      <c r="K195" s="77" t="s">
        <v>350</v>
      </c>
      <c r="L195" s="77" t="s">
        <v>350</v>
      </c>
      <c r="M195" s="77" t="s">
        <v>350</v>
      </c>
      <c r="N195" s="77" t="s">
        <v>350</v>
      </c>
      <c r="O195" s="77" t="s">
        <v>350</v>
      </c>
      <c r="P195" s="77" t="s">
        <v>350</v>
      </c>
      <c r="Q195" s="77" t="s">
        <v>350</v>
      </c>
      <c r="R195" s="77" t="s">
        <v>350</v>
      </c>
      <c r="S195" s="77" t="s">
        <v>350</v>
      </c>
      <c r="T195" s="77" t="s">
        <v>350</v>
      </c>
      <c r="U195" s="77" t="s">
        <v>350</v>
      </c>
      <c r="V195" s="77" t="s">
        <v>350</v>
      </c>
      <c r="W195" s="77" t="s">
        <v>350</v>
      </c>
      <c r="X195" s="77" t="s">
        <v>350</v>
      </c>
      <c r="Y195" s="77" t="s">
        <v>350</v>
      </c>
      <c r="Z195" s="77" t="s">
        <v>350</v>
      </c>
      <c r="AA195" s="77" t="s">
        <v>350</v>
      </c>
      <c r="AB195" s="77" t="s">
        <v>350</v>
      </c>
    </row>
    <row r="196" spans="1:28" s="28" customFormat="1">
      <c r="A196" s="59" t="s">
        <v>123</v>
      </c>
      <c r="B196" t="s">
        <v>427</v>
      </c>
      <c r="D196" t="s">
        <v>370</v>
      </c>
      <c r="E196" s="4" t="s">
        <v>546</v>
      </c>
      <c r="F196" s="77" t="s">
        <v>350</v>
      </c>
      <c r="G196" s="77" t="s">
        <v>350</v>
      </c>
      <c r="H196" s="77" t="s">
        <v>350</v>
      </c>
      <c r="I196" s="77" t="s">
        <v>350</v>
      </c>
      <c r="J196" s="77" t="s">
        <v>350</v>
      </c>
      <c r="K196" s="77" t="s">
        <v>350</v>
      </c>
      <c r="L196" s="77" t="s">
        <v>350</v>
      </c>
      <c r="M196" s="77" t="s">
        <v>350</v>
      </c>
      <c r="N196" s="77" t="s">
        <v>350</v>
      </c>
      <c r="O196" s="77" t="s">
        <v>350</v>
      </c>
      <c r="P196" s="77" t="s">
        <v>350</v>
      </c>
      <c r="Q196" s="77" t="s">
        <v>350</v>
      </c>
      <c r="R196" s="77" t="s">
        <v>350</v>
      </c>
      <c r="S196" s="77" t="s">
        <v>350</v>
      </c>
      <c r="T196" s="77" t="s">
        <v>350</v>
      </c>
      <c r="U196" s="77" t="s">
        <v>350</v>
      </c>
      <c r="V196" s="77" t="s">
        <v>350</v>
      </c>
      <c r="W196" s="77" t="s">
        <v>350</v>
      </c>
      <c r="X196" s="77" t="s">
        <v>350</v>
      </c>
      <c r="Y196" s="77" t="s">
        <v>350</v>
      </c>
      <c r="Z196" s="77" t="s">
        <v>350</v>
      </c>
      <c r="AA196" s="77" t="s">
        <v>350</v>
      </c>
      <c r="AB196" s="77" t="s">
        <v>350</v>
      </c>
    </row>
    <row r="197" spans="1:28" s="28" customFormat="1">
      <c r="A197" s="54" t="s">
        <v>320</v>
      </c>
      <c r="B197" t="s">
        <v>427</v>
      </c>
      <c r="D197" t="s">
        <v>370</v>
      </c>
      <c r="E197" s="4" t="s">
        <v>546</v>
      </c>
      <c r="F197" s="77" t="s">
        <v>350</v>
      </c>
      <c r="G197" s="77" t="s">
        <v>350</v>
      </c>
      <c r="H197" s="77" t="s">
        <v>350</v>
      </c>
      <c r="I197" s="77" t="s">
        <v>350</v>
      </c>
      <c r="J197" s="77" t="s">
        <v>350</v>
      </c>
      <c r="K197" s="77" t="s">
        <v>350</v>
      </c>
      <c r="L197" s="77" t="s">
        <v>350</v>
      </c>
      <c r="M197" s="77" t="s">
        <v>350</v>
      </c>
      <c r="N197" s="77" t="s">
        <v>350</v>
      </c>
      <c r="O197" s="77" t="s">
        <v>350</v>
      </c>
      <c r="P197" s="77" t="s">
        <v>350</v>
      </c>
      <c r="Q197" s="77" t="s">
        <v>350</v>
      </c>
      <c r="R197" s="77" t="s">
        <v>350</v>
      </c>
      <c r="S197" s="77" t="s">
        <v>350</v>
      </c>
      <c r="T197" s="77" t="s">
        <v>350</v>
      </c>
      <c r="U197" s="77" t="s">
        <v>350</v>
      </c>
      <c r="V197" s="77" t="s">
        <v>350</v>
      </c>
      <c r="W197" s="77" t="s">
        <v>350</v>
      </c>
      <c r="X197" s="77" t="s">
        <v>350</v>
      </c>
      <c r="Y197" s="77" t="s">
        <v>350</v>
      </c>
      <c r="Z197" s="77" t="s">
        <v>350</v>
      </c>
      <c r="AA197" s="77" t="s">
        <v>350</v>
      </c>
      <c r="AB197" s="77" t="s">
        <v>350</v>
      </c>
    </row>
    <row r="198" spans="1:28" s="28" customFormat="1">
      <c r="A198" s="59" t="s">
        <v>163</v>
      </c>
      <c r="B198" t="s">
        <v>427</v>
      </c>
      <c r="D198" t="s">
        <v>370</v>
      </c>
      <c r="E198" s="4" t="s">
        <v>546</v>
      </c>
      <c r="F198" s="77" t="s">
        <v>350</v>
      </c>
      <c r="G198" s="77" t="s">
        <v>350</v>
      </c>
      <c r="H198" s="77" t="s">
        <v>350</v>
      </c>
      <c r="I198" s="77" t="s">
        <v>350</v>
      </c>
      <c r="J198" s="77" t="s">
        <v>350</v>
      </c>
      <c r="K198" s="77" t="s">
        <v>350</v>
      </c>
      <c r="L198" s="77" t="s">
        <v>350</v>
      </c>
      <c r="M198" s="77" t="s">
        <v>350</v>
      </c>
      <c r="N198" s="77" t="s">
        <v>350</v>
      </c>
      <c r="O198" s="77" t="s">
        <v>350</v>
      </c>
      <c r="P198" s="77" t="s">
        <v>350</v>
      </c>
      <c r="Q198" s="77" t="s">
        <v>350</v>
      </c>
      <c r="R198" s="77" t="s">
        <v>350</v>
      </c>
      <c r="S198" s="77" t="s">
        <v>350</v>
      </c>
      <c r="T198" s="77" t="s">
        <v>350</v>
      </c>
      <c r="U198" s="77" t="s">
        <v>350</v>
      </c>
      <c r="V198" s="77" t="s">
        <v>350</v>
      </c>
      <c r="W198" s="77" t="s">
        <v>350</v>
      </c>
      <c r="X198" s="77" t="s">
        <v>350</v>
      </c>
      <c r="Y198" s="77" t="s">
        <v>350</v>
      </c>
      <c r="Z198" s="77" t="s">
        <v>350</v>
      </c>
      <c r="AA198" s="77" t="s">
        <v>350</v>
      </c>
      <c r="AB198" s="77" t="s">
        <v>350</v>
      </c>
    </row>
    <row r="199" spans="1:28" s="28" customFormat="1">
      <c r="A199" s="60" t="s">
        <v>124</v>
      </c>
      <c r="B199" t="s">
        <v>427</v>
      </c>
      <c r="D199" t="s">
        <v>370</v>
      </c>
      <c r="E199" s="4" t="s">
        <v>546</v>
      </c>
      <c r="F199" s="77" t="s">
        <v>350</v>
      </c>
      <c r="G199" s="77" t="s">
        <v>350</v>
      </c>
      <c r="H199" s="77" t="s">
        <v>350</v>
      </c>
      <c r="I199" s="77" t="s">
        <v>350</v>
      </c>
      <c r="J199" s="77" t="s">
        <v>350</v>
      </c>
      <c r="K199" s="77" t="s">
        <v>350</v>
      </c>
      <c r="L199" s="77" t="s">
        <v>350</v>
      </c>
      <c r="M199" s="77" t="s">
        <v>350</v>
      </c>
      <c r="N199" s="77" t="s">
        <v>350</v>
      </c>
      <c r="O199" s="77" t="s">
        <v>350</v>
      </c>
      <c r="P199" s="77" t="s">
        <v>350</v>
      </c>
      <c r="Q199" s="77" t="s">
        <v>350</v>
      </c>
      <c r="R199" s="77" t="s">
        <v>350</v>
      </c>
      <c r="S199" s="77" t="s">
        <v>350</v>
      </c>
      <c r="T199" s="77" t="s">
        <v>350</v>
      </c>
      <c r="U199" s="77" t="s">
        <v>350</v>
      </c>
      <c r="V199" s="77" t="s">
        <v>350</v>
      </c>
      <c r="W199" s="77" t="s">
        <v>350</v>
      </c>
      <c r="X199" s="77" t="s">
        <v>350</v>
      </c>
      <c r="Y199" s="77" t="s">
        <v>350</v>
      </c>
      <c r="Z199" s="77" t="s">
        <v>350</v>
      </c>
      <c r="AA199" s="77" t="s">
        <v>350</v>
      </c>
      <c r="AB199" s="77" t="s">
        <v>350</v>
      </c>
    </row>
    <row r="200" spans="1:28" s="28" customFormat="1">
      <c r="A200" s="59" t="s">
        <v>125</v>
      </c>
      <c r="B200" t="s">
        <v>427</v>
      </c>
      <c r="D200" t="s">
        <v>370</v>
      </c>
      <c r="E200" s="4" t="s">
        <v>546</v>
      </c>
      <c r="F200" s="77" t="s">
        <v>350</v>
      </c>
      <c r="G200" s="77" t="s">
        <v>350</v>
      </c>
      <c r="H200" s="77" t="s">
        <v>350</v>
      </c>
      <c r="I200" s="77" t="s">
        <v>350</v>
      </c>
      <c r="J200" s="77" t="s">
        <v>350</v>
      </c>
      <c r="K200" s="77" t="s">
        <v>350</v>
      </c>
      <c r="L200" s="77" t="s">
        <v>350</v>
      </c>
      <c r="M200" s="77" t="s">
        <v>350</v>
      </c>
      <c r="N200" s="77" t="s">
        <v>350</v>
      </c>
      <c r="O200" s="77" t="s">
        <v>350</v>
      </c>
      <c r="P200" s="77" t="s">
        <v>350</v>
      </c>
      <c r="Q200" s="77" t="s">
        <v>350</v>
      </c>
      <c r="R200" s="77" t="s">
        <v>350</v>
      </c>
      <c r="S200" s="77" t="s">
        <v>350</v>
      </c>
      <c r="T200" s="77" t="s">
        <v>350</v>
      </c>
      <c r="U200" s="77" t="s">
        <v>350</v>
      </c>
      <c r="V200" s="77" t="s">
        <v>350</v>
      </c>
      <c r="W200" s="77" t="s">
        <v>350</v>
      </c>
      <c r="X200" s="77" t="s">
        <v>350</v>
      </c>
      <c r="Y200" s="77" t="s">
        <v>350</v>
      </c>
      <c r="Z200" s="77" t="s">
        <v>350</v>
      </c>
      <c r="AA200" s="77" t="s">
        <v>350</v>
      </c>
      <c r="AB200" s="77" t="s">
        <v>350</v>
      </c>
    </row>
    <row r="201" spans="1:28" s="28" customFormat="1">
      <c r="A201" s="59" t="s">
        <v>126</v>
      </c>
      <c r="B201" t="s">
        <v>427</v>
      </c>
      <c r="D201" t="s">
        <v>370</v>
      </c>
      <c r="E201" s="4" t="s">
        <v>546</v>
      </c>
      <c r="F201" s="77" t="s">
        <v>350</v>
      </c>
      <c r="G201" s="77" t="s">
        <v>350</v>
      </c>
      <c r="H201" s="77" t="s">
        <v>350</v>
      </c>
      <c r="I201" s="77" t="s">
        <v>350</v>
      </c>
      <c r="J201" s="77" t="s">
        <v>350</v>
      </c>
      <c r="K201" s="77" t="s">
        <v>350</v>
      </c>
      <c r="L201" s="77" t="s">
        <v>350</v>
      </c>
      <c r="M201" s="77" t="s">
        <v>350</v>
      </c>
      <c r="N201" s="77" t="s">
        <v>350</v>
      </c>
      <c r="O201" s="77" t="s">
        <v>350</v>
      </c>
      <c r="P201" s="77" t="s">
        <v>350</v>
      </c>
      <c r="Q201" s="77" t="s">
        <v>350</v>
      </c>
      <c r="R201" s="77" t="s">
        <v>350</v>
      </c>
      <c r="S201" s="77" t="s">
        <v>350</v>
      </c>
      <c r="T201" s="77" t="s">
        <v>350</v>
      </c>
      <c r="U201" s="77" t="s">
        <v>350</v>
      </c>
      <c r="V201" s="77" t="s">
        <v>350</v>
      </c>
      <c r="W201" s="77" t="s">
        <v>350</v>
      </c>
      <c r="X201" s="77" t="s">
        <v>350</v>
      </c>
      <c r="Y201" s="77" t="s">
        <v>350</v>
      </c>
      <c r="Z201" s="77" t="s">
        <v>350</v>
      </c>
      <c r="AA201" s="77" t="s">
        <v>350</v>
      </c>
      <c r="AB201" s="77" t="s">
        <v>350</v>
      </c>
    </row>
    <row r="202" spans="1:28" s="28" customFormat="1">
      <c r="A202" s="54" t="s">
        <v>104</v>
      </c>
      <c r="B202" t="s">
        <v>427</v>
      </c>
      <c r="D202" t="s">
        <v>370</v>
      </c>
      <c r="E202" s="4" t="s">
        <v>546</v>
      </c>
      <c r="F202" s="77" t="s">
        <v>350</v>
      </c>
      <c r="G202" s="77" t="s">
        <v>350</v>
      </c>
      <c r="H202" s="77" t="s">
        <v>350</v>
      </c>
      <c r="I202" s="77" t="s">
        <v>350</v>
      </c>
      <c r="J202" s="77" t="s">
        <v>350</v>
      </c>
      <c r="K202" s="77" t="s">
        <v>350</v>
      </c>
      <c r="L202" s="77" t="s">
        <v>350</v>
      </c>
      <c r="M202" s="77" t="s">
        <v>350</v>
      </c>
      <c r="N202" s="77" t="s">
        <v>350</v>
      </c>
      <c r="O202" s="77" t="s">
        <v>350</v>
      </c>
      <c r="P202" s="77" t="s">
        <v>350</v>
      </c>
      <c r="Q202" s="77" t="s">
        <v>350</v>
      </c>
      <c r="R202" s="77" t="s">
        <v>350</v>
      </c>
      <c r="S202" s="77" t="s">
        <v>350</v>
      </c>
      <c r="T202" s="77" t="s">
        <v>350</v>
      </c>
      <c r="U202" s="77" t="s">
        <v>350</v>
      </c>
      <c r="V202" s="77" t="s">
        <v>350</v>
      </c>
      <c r="W202" s="77" t="s">
        <v>350</v>
      </c>
      <c r="X202" s="77" t="s">
        <v>350</v>
      </c>
      <c r="Y202" s="77" t="s">
        <v>350</v>
      </c>
      <c r="Z202" s="77" t="s">
        <v>350</v>
      </c>
      <c r="AA202" s="77" t="s">
        <v>350</v>
      </c>
      <c r="AB202" s="77" t="s">
        <v>350</v>
      </c>
    </row>
    <row r="203" spans="1:28" s="28" customFormat="1">
      <c r="A203" s="54" t="s">
        <v>266</v>
      </c>
      <c r="B203" t="s">
        <v>431</v>
      </c>
      <c r="D203" t="s">
        <v>370</v>
      </c>
      <c r="E203" s="4" t="s">
        <v>546</v>
      </c>
      <c r="F203" s="77" t="s">
        <v>350</v>
      </c>
      <c r="G203" s="77" t="s">
        <v>350</v>
      </c>
      <c r="H203" s="77" t="s">
        <v>350</v>
      </c>
      <c r="I203" s="77" t="s">
        <v>350</v>
      </c>
      <c r="J203" s="77" t="s">
        <v>350</v>
      </c>
      <c r="K203" s="77" t="s">
        <v>350</v>
      </c>
      <c r="L203" s="77" t="s">
        <v>350</v>
      </c>
      <c r="M203" s="77" t="s">
        <v>350</v>
      </c>
      <c r="N203" s="77" t="s">
        <v>350</v>
      </c>
      <c r="O203" s="77" t="s">
        <v>350</v>
      </c>
      <c r="P203" s="77" t="s">
        <v>350</v>
      </c>
      <c r="Q203" s="77" t="s">
        <v>350</v>
      </c>
      <c r="R203" s="77" t="s">
        <v>350</v>
      </c>
      <c r="S203" s="77" t="s">
        <v>350</v>
      </c>
      <c r="T203" s="77" t="s">
        <v>350</v>
      </c>
      <c r="U203" s="77" t="s">
        <v>350</v>
      </c>
      <c r="V203" s="77" t="s">
        <v>350</v>
      </c>
      <c r="W203" s="77" t="s">
        <v>350</v>
      </c>
      <c r="X203" s="77" t="s">
        <v>350</v>
      </c>
      <c r="Y203" s="77" t="s">
        <v>350</v>
      </c>
      <c r="Z203" s="77" t="s">
        <v>350</v>
      </c>
      <c r="AA203" s="77" t="s">
        <v>350</v>
      </c>
      <c r="AB203" s="77" t="s">
        <v>350</v>
      </c>
    </row>
    <row r="204" spans="1:28" s="28" customFormat="1">
      <c r="A204" s="54" t="s">
        <v>195</v>
      </c>
      <c r="B204" t="s">
        <v>431</v>
      </c>
      <c r="D204" t="s">
        <v>370</v>
      </c>
      <c r="E204" s="4" t="s">
        <v>546</v>
      </c>
      <c r="F204" s="77" t="s">
        <v>350</v>
      </c>
      <c r="G204" s="77" t="s">
        <v>350</v>
      </c>
      <c r="H204" s="77" t="s">
        <v>350</v>
      </c>
      <c r="I204" s="77" t="s">
        <v>350</v>
      </c>
      <c r="J204" s="77" t="s">
        <v>350</v>
      </c>
      <c r="K204" s="77" t="s">
        <v>350</v>
      </c>
      <c r="L204" s="77" t="s">
        <v>350</v>
      </c>
      <c r="M204" s="77" t="s">
        <v>350</v>
      </c>
      <c r="N204" s="77" t="s">
        <v>350</v>
      </c>
      <c r="O204" s="77" t="s">
        <v>350</v>
      </c>
      <c r="P204" s="77" t="s">
        <v>350</v>
      </c>
      <c r="Q204" s="77" t="s">
        <v>350</v>
      </c>
      <c r="R204" s="77" t="s">
        <v>350</v>
      </c>
      <c r="S204" s="77" t="s">
        <v>350</v>
      </c>
      <c r="T204" s="77" t="s">
        <v>350</v>
      </c>
      <c r="U204" s="77" t="s">
        <v>350</v>
      </c>
      <c r="V204" s="77" t="s">
        <v>350</v>
      </c>
      <c r="W204" s="77" t="s">
        <v>350</v>
      </c>
      <c r="X204" s="77" t="s">
        <v>350</v>
      </c>
      <c r="Y204" s="77" t="s">
        <v>350</v>
      </c>
      <c r="Z204" s="77" t="s">
        <v>350</v>
      </c>
      <c r="AA204" s="77" t="s">
        <v>350</v>
      </c>
      <c r="AB204" s="77" t="s">
        <v>350</v>
      </c>
    </row>
    <row r="205" spans="1:28" s="28" customFormat="1">
      <c r="A205" s="54" t="s">
        <v>267</v>
      </c>
      <c r="B205" t="s">
        <v>390</v>
      </c>
      <c r="D205" t="s">
        <v>350</v>
      </c>
      <c r="E205" s="4" t="s">
        <v>546</v>
      </c>
      <c r="F205" s="77" t="s">
        <v>350</v>
      </c>
      <c r="G205" s="77" t="s">
        <v>350</v>
      </c>
      <c r="H205" s="77" t="s">
        <v>350</v>
      </c>
      <c r="I205" s="77" t="s">
        <v>350</v>
      </c>
      <c r="J205" s="77" t="s">
        <v>350</v>
      </c>
      <c r="K205" s="77" t="s">
        <v>350</v>
      </c>
      <c r="L205" s="77" t="s">
        <v>350</v>
      </c>
      <c r="M205" s="77" t="s">
        <v>350</v>
      </c>
      <c r="N205" s="77" t="s">
        <v>350</v>
      </c>
      <c r="O205" s="77" t="s">
        <v>350</v>
      </c>
      <c r="P205" s="77" t="s">
        <v>350</v>
      </c>
      <c r="Q205" s="77" t="s">
        <v>350</v>
      </c>
      <c r="R205" s="77" t="s">
        <v>350</v>
      </c>
      <c r="S205" s="77" t="s">
        <v>350</v>
      </c>
      <c r="T205" s="77" t="s">
        <v>350</v>
      </c>
      <c r="U205" s="77" t="s">
        <v>350</v>
      </c>
      <c r="V205" s="77" t="s">
        <v>350</v>
      </c>
      <c r="W205" s="77" t="s">
        <v>350</v>
      </c>
      <c r="X205" s="77" t="s">
        <v>350</v>
      </c>
      <c r="Y205" s="77" t="s">
        <v>350</v>
      </c>
      <c r="Z205" s="77" t="s">
        <v>350</v>
      </c>
      <c r="AA205" s="77" t="s">
        <v>350</v>
      </c>
      <c r="AB205" s="77" t="s">
        <v>350</v>
      </c>
    </row>
    <row r="206" spans="1:28" s="28" customFormat="1">
      <c r="A206" s="54" t="s">
        <v>268</v>
      </c>
      <c r="B206" t="s">
        <v>423</v>
      </c>
      <c r="D206" t="s">
        <v>391</v>
      </c>
      <c r="E206" s="4" t="s">
        <v>546</v>
      </c>
      <c r="F206" s="77" t="s">
        <v>350</v>
      </c>
      <c r="G206" s="77" t="s">
        <v>350</v>
      </c>
      <c r="H206" s="77" t="s">
        <v>350</v>
      </c>
      <c r="I206" s="77" t="s">
        <v>350</v>
      </c>
      <c r="J206" s="77" t="s">
        <v>350</v>
      </c>
      <c r="K206" s="77" t="s">
        <v>350</v>
      </c>
      <c r="L206" s="77" t="s">
        <v>350</v>
      </c>
      <c r="M206" s="77" t="s">
        <v>350</v>
      </c>
      <c r="N206" s="77" t="s">
        <v>350</v>
      </c>
      <c r="O206" s="77" t="s">
        <v>350</v>
      </c>
      <c r="P206" s="77" t="s">
        <v>350</v>
      </c>
      <c r="Q206" s="77" t="s">
        <v>350</v>
      </c>
      <c r="R206" s="77" t="s">
        <v>350</v>
      </c>
      <c r="S206" s="77" t="s">
        <v>350</v>
      </c>
      <c r="T206" s="77" t="s">
        <v>350</v>
      </c>
      <c r="U206" s="77" t="s">
        <v>350</v>
      </c>
      <c r="V206" s="77" t="s">
        <v>350</v>
      </c>
      <c r="W206" s="77" t="s">
        <v>350</v>
      </c>
      <c r="X206" s="77" t="s">
        <v>350</v>
      </c>
      <c r="Y206" s="77" t="s">
        <v>350</v>
      </c>
      <c r="Z206" s="77" t="s">
        <v>350</v>
      </c>
      <c r="AA206" s="77" t="s">
        <v>350</v>
      </c>
      <c r="AB206" s="77" t="s">
        <v>350</v>
      </c>
    </row>
    <row r="207" spans="1:28" s="28" customFormat="1">
      <c r="A207" s="54" t="s">
        <v>196</v>
      </c>
      <c r="B207" t="s">
        <v>432</v>
      </c>
      <c r="D207" t="s">
        <v>377</v>
      </c>
      <c r="E207" s="4" t="s">
        <v>546</v>
      </c>
      <c r="F207" s="77" t="s">
        <v>350</v>
      </c>
      <c r="G207" s="77" t="s">
        <v>350</v>
      </c>
      <c r="H207" s="77" t="s">
        <v>350</v>
      </c>
      <c r="I207" s="77" t="s">
        <v>350</v>
      </c>
      <c r="J207" s="77" t="s">
        <v>350</v>
      </c>
      <c r="K207" s="77" t="s">
        <v>350</v>
      </c>
      <c r="L207" s="77" t="s">
        <v>350</v>
      </c>
      <c r="M207" s="77" t="s">
        <v>350</v>
      </c>
      <c r="N207" s="77" t="s">
        <v>350</v>
      </c>
      <c r="O207" s="77" t="s">
        <v>350</v>
      </c>
      <c r="P207" s="77" t="s">
        <v>350</v>
      </c>
      <c r="Q207" s="77" t="s">
        <v>350</v>
      </c>
      <c r="R207" s="77" t="s">
        <v>350</v>
      </c>
      <c r="S207" s="77" t="s">
        <v>350</v>
      </c>
      <c r="T207" s="77" t="s">
        <v>350</v>
      </c>
      <c r="U207" s="77" t="s">
        <v>350</v>
      </c>
      <c r="V207" s="77" t="s">
        <v>350</v>
      </c>
      <c r="W207" s="77" t="s">
        <v>350</v>
      </c>
      <c r="X207" s="77" t="s">
        <v>350</v>
      </c>
      <c r="Y207" s="77" t="s">
        <v>350</v>
      </c>
      <c r="Z207" s="77" t="s">
        <v>350</v>
      </c>
      <c r="AA207" s="77" t="s">
        <v>350</v>
      </c>
      <c r="AB207" s="77" t="s">
        <v>350</v>
      </c>
    </row>
    <row r="208" spans="1:28" s="28" customFormat="1">
      <c r="A208" s="59" t="s">
        <v>75</v>
      </c>
      <c r="B208" t="s">
        <v>390</v>
      </c>
      <c r="D208" t="s">
        <v>374</v>
      </c>
      <c r="E208" s="4" t="s">
        <v>546</v>
      </c>
      <c r="F208" s="77" t="s">
        <v>350</v>
      </c>
      <c r="G208" s="77" t="s">
        <v>350</v>
      </c>
      <c r="H208" s="77" t="s">
        <v>350</v>
      </c>
      <c r="I208" s="77" t="s">
        <v>350</v>
      </c>
      <c r="J208" s="77" t="s">
        <v>350</v>
      </c>
      <c r="K208" s="77" t="s">
        <v>350</v>
      </c>
      <c r="L208" s="77" t="s">
        <v>350</v>
      </c>
      <c r="M208" s="77" t="s">
        <v>350</v>
      </c>
      <c r="N208" s="77" t="s">
        <v>350</v>
      </c>
      <c r="O208" s="77" t="s">
        <v>350</v>
      </c>
      <c r="P208" s="77" t="s">
        <v>350</v>
      </c>
      <c r="Q208" s="77" t="s">
        <v>350</v>
      </c>
      <c r="R208" s="77" t="s">
        <v>350</v>
      </c>
      <c r="S208" s="77" t="s">
        <v>350</v>
      </c>
      <c r="T208" s="77" t="s">
        <v>350</v>
      </c>
      <c r="U208" s="77" t="s">
        <v>350</v>
      </c>
      <c r="V208" s="77" t="s">
        <v>350</v>
      </c>
      <c r="W208" s="77" t="s">
        <v>350</v>
      </c>
      <c r="X208" s="77" t="s">
        <v>350</v>
      </c>
      <c r="Y208" s="77" t="s">
        <v>350</v>
      </c>
      <c r="Z208" s="77" t="s">
        <v>350</v>
      </c>
      <c r="AA208" s="77" t="s">
        <v>350</v>
      </c>
      <c r="AB208" s="77" t="s">
        <v>350</v>
      </c>
    </row>
    <row r="209" spans="1:28" s="28" customFormat="1">
      <c r="A209" s="60" t="s">
        <v>219</v>
      </c>
      <c r="B209" t="s">
        <v>433</v>
      </c>
      <c r="D209" t="s">
        <v>377</v>
      </c>
      <c r="E209" s="4" t="s">
        <v>546</v>
      </c>
      <c r="F209" s="77" t="s">
        <v>350</v>
      </c>
      <c r="G209" s="77" t="s">
        <v>350</v>
      </c>
      <c r="H209" s="77" t="s">
        <v>350</v>
      </c>
      <c r="I209" s="77" t="s">
        <v>350</v>
      </c>
      <c r="J209" s="77" t="s">
        <v>350</v>
      </c>
      <c r="K209" s="77" t="s">
        <v>350</v>
      </c>
      <c r="L209" s="77" t="s">
        <v>350</v>
      </c>
      <c r="M209" s="77" t="s">
        <v>350</v>
      </c>
      <c r="N209" s="77" t="s">
        <v>350</v>
      </c>
      <c r="O209" s="77" t="s">
        <v>350</v>
      </c>
      <c r="P209" s="77" t="s">
        <v>350</v>
      </c>
      <c r="Q209" s="77" t="s">
        <v>350</v>
      </c>
      <c r="R209" s="77" t="s">
        <v>350</v>
      </c>
      <c r="S209" s="77" t="s">
        <v>350</v>
      </c>
      <c r="T209" s="77" t="s">
        <v>350</v>
      </c>
      <c r="U209" s="77" t="s">
        <v>350</v>
      </c>
      <c r="V209" s="77" t="s">
        <v>350</v>
      </c>
      <c r="W209" s="77" t="s">
        <v>350</v>
      </c>
      <c r="X209" s="77" t="s">
        <v>350</v>
      </c>
      <c r="Y209" s="77" t="s">
        <v>350</v>
      </c>
      <c r="Z209" s="77" t="s">
        <v>350</v>
      </c>
      <c r="AA209" s="77" t="s">
        <v>350</v>
      </c>
      <c r="AB209" s="77" t="s">
        <v>350</v>
      </c>
    </row>
    <row r="210" spans="1:28" s="28" customFormat="1">
      <c r="A210" s="54" t="s">
        <v>205</v>
      </c>
      <c r="B210" t="s">
        <v>429</v>
      </c>
      <c r="D210" t="s">
        <v>434</v>
      </c>
      <c r="E210" s="4" t="s">
        <v>546</v>
      </c>
      <c r="F210" s="77" t="s">
        <v>350</v>
      </c>
      <c r="G210" s="77" t="s">
        <v>350</v>
      </c>
      <c r="H210" s="77" t="s">
        <v>350</v>
      </c>
      <c r="I210" s="77" t="s">
        <v>350</v>
      </c>
      <c r="J210" s="77" t="s">
        <v>350</v>
      </c>
      <c r="K210" s="77" t="s">
        <v>350</v>
      </c>
      <c r="L210" s="77" t="s">
        <v>350</v>
      </c>
      <c r="M210" s="77" t="s">
        <v>350</v>
      </c>
      <c r="N210" s="77" t="s">
        <v>350</v>
      </c>
      <c r="O210" s="77" t="s">
        <v>350</v>
      </c>
      <c r="P210" s="77" t="s">
        <v>350</v>
      </c>
      <c r="Q210" s="77" t="s">
        <v>350</v>
      </c>
      <c r="R210" s="77" t="s">
        <v>350</v>
      </c>
      <c r="S210" s="77" t="s">
        <v>350</v>
      </c>
      <c r="T210" s="77" t="s">
        <v>350</v>
      </c>
      <c r="U210" s="77" t="s">
        <v>350</v>
      </c>
      <c r="V210" s="77" t="s">
        <v>350</v>
      </c>
      <c r="W210" s="77" t="s">
        <v>350</v>
      </c>
      <c r="X210" s="77" t="s">
        <v>350</v>
      </c>
      <c r="Y210" s="77" t="s">
        <v>350</v>
      </c>
      <c r="Z210" s="77" t="s">
        <v>350</v>
      </c>
      <c r="AA210" s="77" t="s">
        <v>350</v>
      </c>
      <c r="AB210" s="77" t="s">
        <v>350</v>
      </c>
    </row>
    <row r="211" spans="1:28" s="28" customFormat="1">
      <c r="A211" s="54" t="s">
        <v>220</v>
      </c>
      <c r="B211" t="s">
        <v>389</v>
      </c>
      <c r="D211" t="s">
        <v>350</v>
      </c>
      <c r="E211" s="4" t="s">
        <v>546</v>
      </c>
      <c r="F211" s="77" t="s">
        <v>350</v>
      </c>
      <c r="G211" s="77" t="s">
        <v>350</v>
      </c>
      <c r="H211" s="77" t="s">
        <v>350</v>
      </c>
      <c r="I211" s="77" t="s">
        <v>350</v>
      </c>
      <c r="J211" s="77" t="s">
        <v>350</v>
      </c>
      <c r="K211" s="77" t="s">
        <v>350</v>
      </c>
      <c r="L211" s="77" t="s">
        <v>350</v>
      </c>
      <c r="M211" s="77" t="s">
        <v>350</v>
      </c>
      <c r="N211" s="77" t="s">
        <v>350</v>
      </c>
      <c r="O211" s="77" t="s">
        <v>350</v>
      </c>
      <c r="P211" s="77" t="s">
        <v>350</v>
      </c>
      <c r="Q211" s="77" t="s">
        <v>350</v>
      </c>
      <c r="R211" s="77" t="s">
        <v>350</v>
      </c>
      <c r="S211" s="77" t="s">
        <v>350</v>
      </c>
      <c r="T211" s="77" t="s">
        <v>350</v>
      </c>
      <c r="U211" s="77" t="s">
        <v>350</v>
      </c>
      <c r="V211" s="77" t="s">
        <v>350</v>
      </c>
      <c r="W211" s="77" t="s">
        <v>350</v>
      </c>
      <c r="X211" s="77" t="s">
        <v>350</v>
      </c>
      <c r="Y211" s="77" t="s">
        <v>350</v>
      </c>
      <c r="Z211" s="77" t="s">
        <v>350</v>
      </c>
      <c r="AA211" s="77" t="s">
        <v>350</v>
      </c>
      <c r="AB211" s="77" t="s">
        <v>350</v>
      </c>
    </row>
    <row r="212" spans="1:28" s="28" customFormat="1">
      <c r="A212" s="60" t="s">
        <v>133</v>
      </c>
      <c r="B212" t="s">
        <v>400</v>
      </c>
      <c r="D212" t="s">
        <v>370</v>
      </c>
      <c r="E212" s="4" t="s">
        <v>546</v>
      </c>
      <c r="F212" s="77" t="s">
        <v>350</v>
      </c>
      <c r="G212" s="77" t="s">
        <v>350</v>
      </c>
      <c r="H212" s="77" t="s">
        <v>350</v>
      </c>
      <c r="I212" s="77" t="s">
        <v>350</v>
      </c>
      <c r="J212" s="77" t="s">
        <v>350</v>
      </c>
      <c r="K212" s="77" t="s">
        <v>350</v>
      </c>
      <c r="L212" s="77" t="s">
        <v>350</v>
      </c>
      <c r="M212" s="77" t="s">
        <v>350</v>
      </c>
      <c r="N212" s="77" t="s">
        <v>350</v>
      </c>
      <c r="O212" s="77" t="s">
        <v>350</v>
      </c>
      <c r="P212" s="77" t="s">
        <v>350</v>
      </c>
      <c r="Q212" s="77" t="s">
        <v>350</v>
      </c>
      <c r="R212" s="77" t="s">
        <v>350</v>
      </c>
      <c r="S212" s="77" t="s">
        <v>350</v>
      </c>
      <c r="T212" s="77" t="s">
        <v>350</v>
      </c>
      <c r="U212" s="77" t="s">
        <v>350</v>
      </c>
      <c r="V212" s="77" t="s">
        <v>350</v>
      </c>
      <c r="W212" s="77" t="s">
        <v>350</v>
      </c>
      <c r="X212" s="77" t="s">
        <v>350</v>
      </c>
      <c r="Y212" s="77" t="s">
        <v>350</v>
      </c>
      <c r="Z212" s="77" t="s">
        <v>350</v>
      </c>
      <c r="AA212" s="77" t="s">
        <v>350</v>
      </c>
      <c r="AB212" s="77" t="s">
        <v>350</v>
      </c>
    </row>
    <row r="213" spans="1:28" s="28" customFormat="1">
      <c r="A213" s="59" t="s">
        <v>76</v>
      </c>
      <c r="B213" t="s">
        <v>400</v>
      </c>
      <c r="D213" t="s">
        <v>370</v>
      </c>
      <c r="E213" s="4" t="s">
        <v>546</v>
      </c>
      <c r="F213" s="77" t="s">
        <v>350</v>
      </c>
      <c r="G213" s="77" t="s">
        <v>350</v>
      </c>
      <c r="H213" s="77" t="s">
        <v>350</v>
      </c>
      <c r="I213" s="77" t="s">
        <v>350</v>
      </c>
      <c r="J213" s="77" t="s">
        <v>350</v>
      </c>
      <c r="K213" s="77" t="s">
        <v>350</v>
      </c>
      <c r="L213" s="77" t="s">
        <v>350</v>
      </c>
      <c r="M213" s="77" t="s">
        <v>350</v>
      </c>
      <c r="N213" s="77" t="s">
        <v>350</v>
      </c>
      <c r="O213" s="77" t="s">
        <v>350</v>
      </c>
      <c r="P213" s="77" t="s">
        <v>350</v>
      </c>
      <c r="Q213" s="77" t="s">
        <v>350</v>
      </c>
      <c r="R213" s="77" t="s">
        <v>350</v>
      </c>
      <c r="S213" s="77" t="s">
        <v>350</v>
      </c>
      <c r="T213" s="77" t="s">
        <v>350</v>
      </c>
      <c r="U213" s="77" t="s">
        <v>350</v>
      </c>
      <c r="V213" s="77" t="s">
        <v>350</v>
      </c>
      <c r="W213" s="77" t="s">
        <v>350</v>
      </c>
      <c r="X213" s="77" t="s">
        <v>350</v>
      </c>
      <c r="Y213" s="77" t="s">
        <v>350</v>
      </c>
      <c r="Z213" s="77" t="s">
        <v>350</v>
      </c>
      <c r="AA213" s="77" t="s">
        <v>350</v>
      </c>
      <c r="AB213" s="77" t="s">
        <v>350</v>
      </c>
    </row>
    <row r="214" spans="1:28" s="28" customFormat="1">
      <c r="A214" s="54" t="s">
        <v>206</v>
      </c>
      <c r="B214" t="s">
        <v>400</v>
      </c>
      <c r="D214" t="s">
        <v>370</v>
      </c>
      <c r="E214" s="4" t="s">
        <v>546</v>
      </c>
      <c r="F214" s="77" t="s">
        <v>350</v>
      </c>
      <c r="G214" s="77" t="s">
        <v>350</v>
      </c>
      <c r="H214" s="77" t="s">
        <v>350</v>
      </c>
      <c r="I214" s="77" t="s">
        <v>350</v>
      </c>
      <c r="J214" s="77" t="s">
        <v>350</v>
      </c>
      <c r="K214" s="77" t="s">
        <v>350</v>
      </c>
      <c r="L214" s="77" t="s">
        <v>350</v>
      </c>
      <c r="M214" s="77" t="s">
        <v>350</v>
      </c>
      <c r="N214" s="77" t="s">
        <v>350</v>
      </c>
      <c r="O214" s="77" t="s">
        <v>350</v>
      </c>
      <c r="P214" s="77" t="s">
        <v>350</v>
      </c>
      <c r="Q214" s="77" t="s">
        <v>350</v>
      </c>
      <c r="R214" s="77" t="s">
        <v>350</v>
      </c>
      <c r="S214" s="77" t="s">
        <v>350</v>
      </c>
      <c r="T214" s="77" t="s">
        <v>350</v>
      </c>
      <c r="U214" s="77" t="s">
        <v>350</v>
      </c>
      <c r="V214" s="77" t="s">
        <v>350</v>
      </c>
      <c r="W214" s="77" t="s">
        <v>350</v>
      </c>
      <c r="X214" s="77" t="s">
        <v>350</v>
      </c>
      <c r="Y214" s="77" t="s">
        <v>350</v>
      </c>
      <c r="Z214" s="77" t="s">
        <v>350</v>
      </c>
      <c r="AA214" s="77" t="s">
        <v>350</v>
      </c>
      <c r="AB214" s="77" t="s">
        <v>350</v>
      </c>
    </row>
    <row r="215" spans="1:28" s="28" customFormat="1">
      <c r="A215" s="54" t="s">
        <v>221</v>
      </c>
      <c r="B215" t="s">
        <v>435</v>
      </c>
      <c r="D215" t="s">
        <v>393</v>
      </c>
      <c r="E215" s="4" t="s">
        <v>546</v>
      </c>
      <c r="F215" s="77" t="s">
        <v>350</v>
      </c>
      <c r="G215" s="77" t="s">
        <v>350</v>
      </c>
      <c r="H215" s="77" t="s">
        <v>350</v>
      </c>
      <c r="I215" s="77" t="s">
        <v>350</v>
      </c>
      <c r="J215" s="77" t="s">
        <v>350</v>
      </c>
      <c r="K215" s="77" t="s">
        <v>350</v>
      </c>
      <c r="L215" s="77" t="s">
        <v>350</v>
      </c>
      <c r="M215" s="77" t="s">
        <v>350</v>
      </c>
      <c r="N215" s="77" t="s">
        <v>350</v>
      </c>
      <c r="O215" s="77" t="s">
        <v>350</v>
      </c>
      <c r="P215" s="77" t="s">
        <v>350</v>
      </c>
      <c r="Q215" s="77" t="s">
        <v>350</v>
      </c>
      <c r="R215" s="77" t="s">
        <v>350</v>
      </c>
      <c r="S215" s="77" t="s">
        <v>350</v>
      </c>
      <c r="T215" s="77" t="s">
        <v>350</v>
      </c>
      <c r="U215" s="77" t="s">
        <v>350</v>
      </c>
      <c r="V215" s="77" t="s">
        <v>350</v>
      </c>
      <c r="W215" s="77" t="s">
        <v>350</v>
      </c>
      <c r="X215" s="77" t="s">
        <v>350</v>
      </c>
      <c r="Y215" s="77" t="s">
        <v>350</v>
      </c>
      <c r="Z215" s="77" t="s">
        <v>350</v>
      </c>
      <c r="AA215" s="77" t="s">
        <v>350</v>
      </c>
      <c r="AB215" s="77" t="s">
        <v>350</v>
      </c>
    </row>
    <row r="216" spans="1:28" s="28" customFormat="1">
      <c r="A216" s="54" t="s">
        <v>222</v>
      </c>
      <c r="B216" t="s">
        <v>435</v>
      </c>
      <c r="D216" t="s">
        <v>393</v>
      </c>
      <c r="E216" s="4" t="s">
        <v>546</v>
      </c>
      <c r="F216" s="77" t="s">
        <v>350</v>
      </c>
      <c r="G216" s="77" t="s">
        <v>350</v>
      </c>
      <c r="H216" s="77" t="s">
        <v>350</v>
      </c>
      <c r="I216" s="77" t="s">
        <v>350</v>
      </c>
      <c r="J216" s="77" t="s">
        <v>350</v>
      </c>
      <c r="K216" s="77" t="s">
        <v>350</v>
      </c>
      <c r="L216" s="77" t="s">
        <v>350</v>
      </c>
      <c r="M216" s="77" t="s">
        <v>350</v>
      </c>
      <c r="N216" s="77" t="s">
        <v>350</v>
      </c>
      <c r="O216" s="77" t="s">
        <v>350</v>
      </c>
      <c r="P216" s="77" t="s">
        <v>350</v>
      </c>
      <c r="Q216" s="77" t="s">
        <v>350</v>
      </c>
      <c r="R216" s="77" t="s">
        <v>350</v>
      </c>
      <c r="S216" s="77" t="s">
        <v>350</v>
      </c>
      <c r="T216" s="77" t="s">
        <v>350</v>
      </c>
      <c r="U216" s="77" t="s">
        <v>350</v>
      </c>
      <c r="V216" s="77" t="s">
        <v>350</v>
      </c>
      <c r="W216" s="77" t="s">
        <v>350</v>
      </c>
      <c r="X216" s="77" t="s">
        <v>350</v>
      </c>
      <c r="Y216" s="77" t="s">
        <v>350</v>
      </c>
      <c r="Z216" s="77" t="s">
        <v>350</v>
      </c>
      <c r="AA216" s="77" t="s">
        <v>350</v>
      </c>
      <c r="AB216" s="77" t="s">
        <v>350</v>
      </c>
    </row>
    <row r="217" spans="1:28" s="28" customFormat="1">
      <c r="A217" s="60" t="s">
        <v>106</v>
      </c>
      <c r="B217" t="s">
        <v>435</v>
      </c>
      <c r="D217" t="s">
        <v>393</v>
      </c>
      <c r="E217" s="4" t="s">
        <v>546</v>
      </c>
      <c r="F217" s="77" t="s">
        <v>350</v>
      </c>
      <c r="G217" s="77" t="s">
        <v>350</v>
      </c>
      <c r="H217" s="77" t="s">
        <v>350</v>
      </c>
      <c r="I217" s="77" t="s">
        <v>350</v>
      </c>
      <c r="J217" s="77" t="s">
        <v>350</v>
      </c>
      <c r="K217" s="77" t="s">
        <v>350</v>
      </c>
      <c r="L217" s="77" t="s">
        <v>350</v>
      </c>
      <c r="M217" s="77" t="s">
        <v>350</v>
      </c>
      <c r="N217" s="77" t="s">
        <v>350</v>
      </c>
      <c r="O217" s="77" t="s">
        <v>350</v>
      </c>
      <c r="P217" s="77" t="s">
        <v>350</v>
      </c>
      <c r="Q217" s="77" t="s">
        <v>350</v>
      </c>
      <c r="R217" s="77" t="s">
        <v>350</v>
      </c>
      <c r="S217" s="77" t="s">
        <v>350</v>
      </c>
      <c r="T217" s="77" t="s">
        <v>350</v>
      </c>
      <c r="U217" s="77" t="s">
        <v>350</v>
      </c>
      <c r="V217" s="77" t="s">
        <v>350</v>
      </c>
      <c r="W217" s="77" t="s">
        <v>350</v>
      </c>
      <c r="X217" s="77" t="s">
        <v>350</v>
      </c>
      <c r="Y217" s="77" t="s">
        <v>350</v>
      </c>
      <c r="Z217" s="77" t="s">
        <v>350</v>
      </c>
      <c r="AA217" s="77" t="s">
        <v>350</v>
      </c>
      <c r="AB217" s="77" t="s">
        <v>350</v>
      </c>
    </row>
    <row r="218" spans="1:28" s="28" customFormat="1">
      <c r="A218" s="59" t="s">
        <v>107</v>
      </c>
      <c r="B218" t="s">
        <v>435</v>
      </c>
      <c r="D218" t="s">
        <v>393</v>
      </c>
      <c r="E218" s="4" t="s">
        <v>546</v>
      </c>
      <c r="F218" s="77" t="s">
        <v>350</v>
      </c>
      <c r="G218" s="77" t="s">
        <v>350</v>
      </c>
      <c r="H218" s="77" t="s">
        <v>350</v>
      </c>
      <c r="I218" s="77" t="s">
        <v>350</v>
      </c>
      <c r="J218" s="77" t="s">
        <v>350</v>
      </c>
      <c r="K218" s="77" t="s">
        <v>350</v>
      </c>
      <c r="L218" s="77" t="s">
        <v>350</v>
      </c>
      <c r="M218" s="77" t="s">
        <v>350</v>
      </c>
      <c r="N218" s="77" t="s">
        <v>350</v>
      </c>
      <c r="O218" s="77" t="s">
        <v>350</v>
      </c>
      <c r="P218" s="77" t="s">
        <v>350</v>
      </c>
      <c r="Q218" s="77" t="s">
        <v>350</v>
      </c>
      <c r="R218" s="77" t="s">
        <v>350</v>
      </c>
      <c r="S218" s="77" t="s">
        <v>350</v>
      </c>
      <c r="T218" s="77" t="s">
        <v>350</v>
      </c>
      <c r="U218" s="77" t="s">
        <v>350</v>
      </c>
      <c r="V218" s="77" t="s">
        <v>350</v>
      </c>
      <c r="W218" s="77" t="s">
        <v>350</v>
      </c>
      <c r="X218" s="77" t="s">
        <v>350</v>
      </c>
      <c r="Y218" s="77" t="s">
        <v>350</v>
      </c>
      <c r="Z218" s="77" t="s">
        <v>350</v>
      </c>
      <c r="AA218" s="77" t="s">
        <v>350</v>
      </c>
      <c r="AB218" s="77" t="s">
        <v>350</v>
      </c>
    </row>
    <row r="219" spans="1:28" s="28" customFormat="1">
      <c r="A219" s="59" t="s">
        <v>77</v>
      </c>
      <c r="B219" t="s">
        <v>436</v>
      </c>
      <c r="D219" t="s">
        <v>391</v>
      </c>
      <c r="E219" s="4" t="s">
        <v>546</v>
      </c>
      <c r="F219" s="77" t="s">
        <v>350</v>
      </c>
      <c r="G219" s="77" t="s">
        <v>350</v>
      </c>
      <c r="H219" s="77" t="s">
        <v>350</v>
      </c>
      <c r="I219" s="77" t="s">
        <v>350</v>
      </c>
      <c r="J219" s="77" t="s">
        <v>350</v>
      </c>
      <c r="K219" s="77" t="s">
        <v>350</v>
      </c>
      <c r="L219" s="77" t="s">
        <v>350</v>
      </c>
      <c r="M219" s="77" t="s">
        <v>350</v>
      </c>
      <c r="N219" s="77" t="s">
        <v>350</v>
      </c>
      <c r="O219" s="77" t="s">
        <v>350</v>
      </c>
      <c r="P219" s="77" t="s">
        <v>350</v>
      </c>
      <c r="Q219" s="77" t="s">
        <v>350</v>
      </c>
      <c r="R219" s="77" t="s">
        <v>350</v>
      </c>
      <c r="S219" s="77" t="s">
        <v>350</v>
      </c>
      <c r="T219" s="77" t="s">
        <v>350</v>
      </c>
      <c r="U219" s="77" t="s">
        <v>350</v>
      </c>
      <c r="V219" s="77" t="s">
        <v>350</v>
      </c>
      <c r="W219" s="77" t="s">
        <v>350</v>
      </c>
      <c r="X219" s="77" t="s">
        <v>350</v>
      </c>
      <c r="Y219" s="77" t="s">
        <v>350</v>
      </c>
      <c r="Z219" s="77" t="s">
        <v>350</v>
      </c>
      <c r="AA219" s="77" t="s">
        <v>350</v>
      </c>
      <c r="AB219" s="77" t="s">
        <v>350</v>
      </c>
    </row>
    <row r="220" spans="1:28" s="28" customFormat="1">
      <c r="A220" s="51" t="s">
        <v>108</v>
      </c>
      <c r="B220" t="s">
        <v>427</v>
      </c>
      <c r="D220" t="s">
        <v>370</v>
      </c>
      <c r="E220" s="4" t="s">
        <v>546</v>
      </c>
      <c r="F220" s="77" t="s">
        <v>350</v>
      </c>
      <c r="G220" s="77" t="s">
        <v>350</v>
      </c>
      <c r="H220" s="77" t="s">
        <v>350</v>
      </c>
      <c r="I220" s="77" t="s">
        <v>350</v>
      </c>
      <c r="J220" s="77" t="s">
        <v>350</v>
      </c>
      <c r="K220" s="77" t="s">
        <v>350</v>
      </c>
      <c r="L220" s="77" t="s">
        <v>350</v>
      </c>
      <c r="M220" s="77" t="s">
        <v>350</v>
      </c>
      <c r="N220" s="77" t="s">
        <v>350</v>
      </c>
      <c r="O220" s="77" t="s">
        <v>350</v>
      </c>
      <c r="P220" s="77" t="s">
        <v>350</v>
      </c>
      <c r="Q220" s="77" t="s">
        <v>350</v>
      </c>
      <c r="R220" s="77" t="s">
        <v>350</v>
      </c>
      <c r="S220" s="77" t="s">
        <v>350</v>
      </c>
      <c r="T220" s="77" t="s">
        <v>350</v>
      </c>
      <c r="U220" s="77" t="s">
        <v>350</v>
      </c>
      <c r="V220" s="77" t="s">
        <v>350</v>
      </c>
      <c r="W220" s="77" t="s">
        <v>350</v>
      </c>
      <c r="X220" s="77" t="s">
        <v>350</v>
      </c>
      <c r="Y220" s="77" t="s">
        <v>350</v>
      </c>
      <c r="Z220" s="77" t="s">
        <v>350</v>
      </c>
      <c r="AA220" s="77" t="s">
        <v>350</v>
      </c>
      <c r="AB220" s="77" t="s">
        <v>350</v>
      </c>
    </row>
    <row r="221" spans="1:28" s="28" customFormat="1">
      <c r="A221" s="52" t="s">
        <v>108</v>
      </c>
      <c r="B221" t="s">
        <v>427</v>
      </c>
      <c r="D221" t="s">
        <v>370</v>
      </c>
      <c r="E221" s="4" t="s">
        <v>546</v>
      </c>
      <c r="F221" s="77" t="s">
        <v>350</v>
      </c>
      <c r="G221" s="77" t="s">
        <v>350</v>
      </c>
      <c r="H221" s="77" t="s">
        <v>350</v>
      </c>
      <c r="I221" s="77" t="s">
        <v>350</v>
      </c>
      <c r="J221" s="77" t="s">
        <v>350</v>
      </c>
      <c r="K221" s="77" t="s">
        <v>350</v>
      </c>
      <c r="L221" s="77" t="s">
        <v>350</v>
      </c>
      <c r="M221" s="77" t="s">
        <v>350</v>
      </c>
      <c r="N221" s="77" t="s">
        <v>350</v>
      </c>
      <c r="O221" s="77" t="s">
        <v>350</v>
      </c>
      <c r="P221" s="77" t="s">
        <v>350</v>
      </c>
      <c r="Q221" s="77" t="s">
        <v>350</v>
      </c>
      <c r="R221" s="77" t="s">
        <v>350</v>
      </c>
      <c r="S221" s="77" t="s">
        <v>350</v>
      </c>
      <c r="T221" s="77" t="s">
        <v>350</v>
      </c>
      <c r="U221" s="77" t="s">
        <v>350</v>
      </c>
      <c r="V221" s="77" t="s">
        <v>350</v>
      </c>
      <c r="W221" s="77" t="s">
        <v>350</v>
      </c>
      <c r="X221" s="77" t="s">
        <v>350</v>
      </c>
      <c r="Y221" s="77" t="s">
        <v>350</v>
      </c>
      <c r="Z221" s="77" t="s">
        <v>350</v>
      </c>
      <c r="AA221" s="77" t="s">
        <v>350</v>
      </c>
      <c r="AB221" s="77" t="s">
        <v>350</v>
      </c>
    </row>
    <row r="222" spans="1:28" s="28" customFormat="1">
      <c r="A222" s="52" t="s">
        <v>78</v>
      </c>
      <c r="B222" t="s">
        <v>427</v>
      </c>
      <c r="D222" t="s">
        <v>370</v>
      </c>
      <c r="E222" s="4" t="s">
        <v>546</v>
      </c>
      <c r="F222" s="77" t="s">
        <v>350</v>
      </c>
      <c r="G222" s="77" t="s">
        <v>350</v>
      </c>
      <c r="H222" s="77" t="s">
        <v>350</v>
      </c>
      <c r="I222" s="77" t="s">
        <v>350</v>
      </c>
      <c r="J222" s="77" t="s">
        <v>350</v>
      </c>
      <c r="K222" s="77" t="s">
        <v>350</v>
      </c>
      <c r="L222" s="77" t="s">
        <v>350</v>
      </c>
      <c r="M222" s="77" t="s">
        <v>350</v>
      </c>
      <c r="N222" s="77" t="s">
        <v>350</v>
      </c>
      <c r="O222" s="77" t="s">
        <v>350</v>
      </c>
      <c r="P222" s="77" t="s">
        <v>350</v>
      </c>
      <c r="Q222" s="77" t="s">
        <v>350</v>
      </c>
      <c r="R222" s="77" t="s">
        <v>350</v>
      </c>
      <c r="S222" s="77" t="s">
        <v>350</v>
      </c>
      <c r="T222" s="77" t="s">
        <v>350</v>
      </c>
      <c r="U222" s="77" t="s">
        <v>350</v>
      </c>
      <c r="V222" s="77" t="s">
        <v>350</v>
      </c>
      <c r="W222" s="77" t="s">
        <v>350</v>
      </c>
      <c r="X222" s="77" t="s">
        <v>350</v>
      </c>
      <c r="Y222" s="77" t="s">
        <v>350</v>
      </c>
      <c r="Z222" s="77" t="s">
        <v>350</v>
      </c>
      <c r="AA222" s="77" t="s">
        <v>350</v>
      </c>
      <c r="AB222" s="77" t="s">
        <v>350</v>
      </c>
    </row>
    <row r="223" spans="1:28" s="28" customFormat="1">
      <c r="A223" s="53" t="s">
        <v>305</v>
      </c>
      <c r="B223" t="s">
        <v>427</v>
      </c>
      <c r="D223" t="s">
        <v>370</v>
      </c>
      <c r="E223" s="4" t="s">
        <v>546</v>
      </c>
      <c r="F223" s="77" t="s">
        <v>350</v>
      </c>
      <c r="G223" s="77" t="s">
        <v>350</v>
      </c>
      <c r="H223" s="77" t="s">
        <v>350</v>
      </c>
      <c r="I223" s="77" t="s">
        <v>350</v>
      </c>
      <c r="J223" s="77" t="s">
        <v>350</v>
      </c>
      <c r="K223" s="77" t="s">
        <v>350</v>
      </c>
      <c r="L223" s="77" t="s">
        <v>350</v>
      </c>
      <c r="M223" s="77" t="s">
        <v>350</v>
      </c>
      <c r="N223" s="77" t="s">
        <v>350</v>
      </c>
      <c r="O223" s="77" t="s">
        <v>350</v>
      </c>
      <c r="P223" s="77" t="s">
        <v>350</v>
      </c>
      <c r="Q223" s="77" t="s">
        <v>350</v>
      </c>
      <c r="R223" s="77" t="s">
        <v>350</v>
      </c>
      <c r="S223" s="77" t="s">
        <v>350</v>
      </c>
      <c r="T223" s="77" t="s">
        <v>350</v>
      </c>
      <c r="U223" s="77" t="s">
        <v>350</v>
      </c>
      <c r="V223" s="77" t="s">
        <v>350</v>
      </c>
      <c r="W223" s="77" t="s">
        <v>350</v>
      </c>
      <c r="X223" s="77" t="s">
        <v>350</v>
      </c>
      <c r="Y223" s="77" t="s">
        <v>350</v>
      </c>
      <c r="Z223" s="77" t="s">
        <v>350</v>
      </c>
      <c r="AA223" s="77" t="s">
        <v>350</v>
      </c>
      <c r="AB223" s="77" t="s">
        <v>350</v>
      </c>
    </row>
    <row r="224" spans="1:28" s="28" customFormat="1">
      <c r="A224" s="51" t="s">
        <v>109</v>
      </c>
      <c r="B224" t="s">
        <v>427</v>
      </c>
      <c r="D224" t="s">
        <v>370</v>
      </c>
      <c r="E224" s="4" t="s">
        <v>546</v>
      </c>
      <c r="F224" s="77" t="s">
        <v>350</v>
      </c>
      <c r="G224" s="77" t="s">
        <v>350</v>
      </c>
      <c r="H224" s="77" t="s">
        <v>350</v>
      </c>
      <c r="I224" s="77" t="s">
        <v>350</v>
      </c>
      <c r="J224" s="77" t="s">
        <v>350</v>
      </c>
      <c r="K224" s="77" t="s">
        <v>350</v>
      </c>
      <c r="L224" s="77" t="s">
        <v>350</v>
      </c>
      <c r="M224" s="77" t="s">
        <v>350</v>
      </c>
      <c r="N224" s="77" t="s">
        <v>350</v>
      </c>
      <c r="O224" s="77" t="s">
        <v>350</v>
      </c>
      <c r="P224" s="77" t="s">
        <v>350</v>
      </c>
      <c r="Q224" s="77" t="s">
        <v>350</v>
      </c>
      <c r="R224" s="77" t="s">
        <v>350</v>
      </c>
      <c r="S224" s="77" t="s">
        <v>350</v>
      </c>
      <c r="T224" s="77" t="s">
        <v>350</v>
      </c>
      <c r="U224" s="77" t="s">
        <v>350</v>
      </c>
      <c r="V224" s="77" t="s">
        <v>350</v>
      </c>
      <c r="W224" s="77" t="s">
        <v>350</v>
      </c>
      <c r="X224" s="77" t="s">
        <v>350</v>
      </c>
      <c r="Y224" s="77" t="s">
        <v>350</v>
      </c>
      <c r="Z224" s="77" t="s">
        <v>350</v>
      </c>
      <c r="AA224" s="77" t="s">
        <v>350</v>
      </c>
      <c r="AB224" s="77" t="s">
        <v>350</v>
      </c>
    </row>
    <row r="225" spans="1:28" s="28" customFormat="1">
      <c r="A225" s="52" t="s">
        <v>271</v>
      </c>
      <c r="B225" t="s">
        <v>427</v>
      </c>
      <c r="D225" t="s">
        <v>370</v>
      </c>
      <c r="E225" s="4" t="s">
        <v>546</v>
      </c>
      <c r="F225" s="77" t="s">
        <v>350</v>
      </c>
      <c r="G225" s="77" t="s">
        <v>350</v>
      </c>
      <c r="H225" s="77" t="s">
        <v>350</v>
      </c>
      <c r="I225" s="77" t="s">
        <v>350</v>
      </c>
      <c r="J225" s="77" t="s">
        <v>350</v>
      </c>
      <c r="K225" s="77" t="s">
        <v>350</v>
      </c>
      <c r="L225" s="77" t="s">
        <v>350</v>
      </c>
      <c r="M225" s="77" t="s">
        <v>350</v>
      </c>
      <c r="N225" s="77" t="s">
        <v>350</v>
      </c>
      <c r="O225" s="77" t="s">
        <v>350</v>
      </c>
      <c r="P225" s="77" t="s">
        <v>350</v>
      </c>
      <c r="Q225" s="77" t="s">
        <v>350</v>
      </c>
      <c r="R225" s="77" t="s">
        <v>350</v>
      </c>
      <c r="S225" s="77" t="s">
        <v>350</v>
      </c>
      <c r="T225" s="77" t="s">
        <v>350</v>
      </c>
      <c r="U225" s="77" t="s">
        <v>350</v>
      </c>
      <c r="V225" s="77" t="s">
        <v>350</v>
      </c>
      <c r="W225" s="77" t="s">
        <v>350</v>
      </c>
      <c r="X225" s="77" t="s">
        <v>350</v>
      </c>
      <c r="Y225" s="77" t="s">
        <v>350</v>
      </c>
      <c r="Z225" s="77" t="s">
        <v>350</v>
      </c>
      <c r="AA225" s="77" t="s">
        <v>350</v>
      </c>
      <c r="AB225" s="77" t="s">
        <v>350</v>
      </c>
    </row>
    <row r="226" spans="1:28" s="28" customFormat="1">
      <c r="A226" s="52" t="s">
        <v>79</v>
      </c>
      <c r="B226" t="s">
        <v>427</v>
      </c>
      <c r="D226" t="s">
        <v>370</v>
      </c>
      <c r="E226" s="4" t="s">
        <v>546</v>
      </c>
      <c r="F226" s="77" t="s">
        <v>350</v>
      </c>
      <c r="G226" s="77" t="s">
        <v>350</v>
      </c>
      <c r="H226" s="77" t="s">
        <v>350</v>
      </c>
      <c r="I226" s="77" t="s">
        <v>350</v>
      </c>
      <c r="J226" s="77" t="s">
        <v>350</v>
      </c>
      <c r="K226" s="77" t="s">
        <v>350</v>
      </c>
      <c r="L226" s="77" t="s">
        <v>350</v>
      </c>
      <c r="M226" s="77" t="s">
        <v>350</v>
      </c>
      <c r="N226" s="77" t="s">
        <v>350</v>
      </c>
      <c r="O226" s="77" t="s">
        <v>350</v>
      </c>
      <c r="P226" s="77" t="s">
        <v>350</v>
      </c>
      <c r="Q226" s="77" t="s">
        <v>350</v>
      </c>
      <c r="R226" s="77" t="s">
        <v>350</v>
      </c>
      <c r="S226" s="77" t="s">
        <v>350</v>
      </c>
      <c r="T226" s="77" t="s">
        <v>350</v>
      </c>
      <c r="U226" s="77" t="s">
        <v>350</v>
      </c>
      <c r="V226" s="77" t="s">
        <v>350</v>
      </c>
      <c r="W226" s="77" t="s">
        <v>350</v>
      </c>
      <c r="X226" s="77" t="s">
        <v>350</v>
      </c>
      <c r="Y226" s="77" t="s">
        <v>350</v>
      </c>
      <c r="Z226" s="77" t="s">
        <v>350</v>
      </c>
      <c r="AA226" s="77" t="s">
        <v>350</v>
      </c>
      <c r="AB226" s="77" t="s">
        <v>350</v>
      </c>
    </row>
    <row r="227" spans="1:28" s="28" customFormat="1">
      <c r="A227" s="53" t="s">
        <v>127</v>
      </c>
      <c r="B227" t="s">
        <v>427</v>
      </c>
      <c r="D227" t="s">
        <v>370</v>
      </c>
      <c r="E227" s="4" t="s">
        <v>546</v>
      </c>
      <c r="F227" s="77" t="s">
        <v>350</v>
      </c>
      <c r="G227" s="77" t="s">
        <v>350</v>
      </c>
      <c r="H227" s="77" t="s">
        <v>350</v>
      </c>
      <c r="I227" s="77" t="s">
        <v>350</v>
      </c>
      <c r="J227" s="77" t="s">
        <v>350</v>
      </c>
      <c r="K227" s="77" t="s">
        <v>350</v>
      </c>
      <c r="L227" s="77" t="s">
        <v>350</v>
      </c>
      <c r="M227" s="77" t="s">
        <v>350</v>
      </c>
      <c r="N227" s="77" t="s">
        <v>350</v>
      </c>
      <c r="O227" s="77" t="s">
        <v>350</v>
      </c>
      <c r="P227" s="77" t="s">
        <v>350</v>
      </c>
      <c r="Q227" s="77" t="s">
        <v>350</v>
      </c>
      <c r="R227" s="77" t="s">
        <v>350</v>
      </c>
      <c r="S227" s="77" t="s">
        <v>350</v>
      </c>
      <c r="T227" s="77" t="s">
        <v>350</v>
      </c>
      <c r="U227" s="77" t="s">
        <v>350</v>
      </c>
      <c r="V227" s="77" t="s">
        <v>350</v>
      </c>
      <c r="W227" s="77" t="s">
        <v>350</v>
      </c>
      <c r="X227" s="77" t="s">
        <v>350</v>
      </c>
      <c r="Y227" s="77" t="s">
        <v>350</v>
      </c>
      <c r="Z227" s="77" t="s">
        <v>350</v>
      </c>
      <c r="AA227" s="77" t="s">
        <v>350</v>
      </c>
      <c r="AB227" s="77" t="s">
        <v>350</v>
      </c>
    </row>
    <row r="228" spans="1:28" s="28" customFormat="1">
      <c r="A228" s="52" t="s">
        <v>110</v>
      </c>
      <c r="B228" t="s">
        <v>427</v>
      </c>
      <c r="D228" t="s">
        <v>370</v>
      </c>
      <c r="E228" s="4" t="s">
        <v>546</v>
      </c>
      <c r="F228" s="77" t="s">
        <v>350</v>
      </c>
      <c r="G228" s="77" t="s">
        <v>350</v>
      </c>
      <c r="H228" s="77" t="s">
        <v>350</v>
      </c>
      <c r="I228" s="77" t="s">
        <v>350</v>
      </c>
      <c r="J228" s="77" t="s">
        <v>350</v>
      </c>
      <c r="K228" s="77" t="s">
        <v>350</v>
      </c>
      <c r="L228" s="77" t="s">
        <v>350</v>
      </c>
      <c r="M228" s="77" t="s">
        <v>350</v>
      </c>
      <c r="N228" s="77" t="s">
        <v>350</v>
      </c>
      <c r="O228" s="77" t="s">
        <v>350</v>
      </c>
      <c r="P228" s="77" t="s">
        <v>350</v>
      </c>
      <c r="Q228" s="77" t="s">
        <v>350</v>
      </c>
      <c r="R228" s="77" t="s">
        <v>350</v>
      </c>
      <c r="S228" s="77" t="s">
        <v>350</v>
      </c>
      <c r="T228" s="77" t="s">
        <v>350</v>
      </c>
      <c r="U228" s="77" t="s">
        <v>350</v>
      </c>
      <c r="V228" s="77" t="s">
        <v>350</v>
      </c>
      <c r="W228" s="77" t="s">
        <v>350</v>
      </c>
      <c r="X228" s="77" t="s">
        <v>350</v>
      </c>
      <c r="Y228" s="77" t="s">
        <v>350</v>
      </c>
      <c r="Z228" s="77" t="s">
        <v>350</v>
      </c>
      <c r="AA228" s="77" t="s">
        <v>350</v>
      </c>
      <c r="AB228" s="77" t="s">
        <v>350</v>
      </c>
    </row>
    <row r="229" spans="1:28" s="28" customFormat="1">
      <c r="A229" s="52" t="s">
        <v>128</v>
      </c>
      <c r="B229" t="s">
        <v>427</v>
      </c>
      <c r="D229" t="s">
        <v>370</v>
      </c>
      <c r="E229" s="4" t="s">
        <v>546</v>
      </c>
      <c r="F229" s="77" t="s">
        <v>350</v>
      </c>
      <c r="G229" s="77" t="s">
        <v>350</v>
      </c>
      <c r="H229" s="77" t="s">
        <v>350</v>
      </c>
      <c r="I229" s="77" t="s">
        <v>350</v>
      </c>
      <c r="J229" s="77" t="s">
        <v>350</v>
      </c>
      <c r="K229" s="77" t="s">
        <v>350</v>
      </c>
      <c r="L229" s="77" t="s">
        <v>350</v>
      </c>
      <c r="M229" s="77" t="s">
        <v>350</v>
      </c>
      <c r="N229" s="77" t="s">
        <v>350</v>
      </c>
      <c r="O229" s="77" t="s">
        <v>350</v>
      </c>
      <c r="P229" s="77" t="s">
        <v>350</v>
      </c>
      <c r="Q229" s="77" t="s">
        <v>350</v>
      </c>
      <c r="R229" s="77" t="s">
        <v>350</v>
      </c>
      <c r="S229" s="77" t="s">
        <v>350</v>
      </c>
      <c r="T229" s="77" t="s">
        <v>350</v>
      </c>
      <c r="U229" s="77" t="s">
        <v>350</v>
      </c>
      <c r="V229" s="77" t="s">
        <v>350</v>
      </c>
      <c r="W229" s="77" t="s">
        <v>350</v>
      </c>
      <c r="X229" s="77" t="s">
        <v>350</v>
      </c>
      <c r="Y229" s="77" t="s">
        <v>350</v>
      </c>
      <c r="Z229" s="77" t="s">
        <v>350</v>
      </c>
      <c r="AA229" s="77" t="s">
        <v>350</v>
      </c>
      <c r="AB229" s="77" t="s">
        <v>350</v>
      </c>
    </row>
    <row r="230" spans="1:28" s="28" customFormat="1">
      <c r="A230" s="53" t="s">
        <v>129</v>
      </c>
      <c r="B230" t="s">
        <v>427</v>
      </c>
      <c r="D230" t="s">
        <v>370</v>
      </c>
      <c r="E230" s="4" t="s">
        <v>546</v>
      </c>
      <c r="F230" s="77" t="s">
        <v>350</v>
      </c>
      <c r="G230" s="77" t="s">
        <v>350</v>
      </c>
      <c r="H230" s="77" t="s">
        <v>350</v>
      </c>
      <c r="I230" s="77" t="s">
        <v>350</v>
      </c>
      <c r="J230" s="77" t="s">
        <v>350</v>
      </c>
      <c r="K230" s="77" t="s">
        <v>350</v>
      </c>
      <c r="L230" s="77" t="s">
        <v>350</v>
      </c>
      <c r="M230" s="77" t="s">
        <v>350</v>
      </c>
      <c r="N230" s="77" t="s">
        <v>350</v>
      </c>
      <c r="O230" s="77" t="s">
        <v>350</v>
      </c>
      <c r="P230" s="77" t="s">
        <v>350</v>
      </c>
      <c r="Q230" s="77" t="s">
        <v>350</v>
      </c>
      <c r="R230" s="77" t="s">
        <v>350</v>
      </c>
      <c r="S230" s="77" t="s">
        <v>350</v>
      </c>
      <c r="T230" s="77" t="s">
        <v>350</v>
      </c>
      <c r="U230" s="77" t="s">
        <v>350</v>
      </c>
      <c r="V230" s="77" t="s">
        <v>350</v>
      </c>
      <c r="W230" s="77" t="s">
        <v>350</v>
      </c>
      <c r="X230" s="77" t="s">
        <v>350</v>
      </c>
      <c r="Y230" s="77" t="s">
        <v>350</v>
      </c>
      <c r="Z230" s="77" t="s">
        <v>350</v>
      </c>
      <c r="AA230" s="77" t="s">
        <v>350</v>
      </c>
      <c r="AB230" s="77" t="s">
        <v>350</v>
      </c>
    </row>
    <row r="231" spans="1:28" s="28" customFormat="1">
      <c r="A231" s="53" t="s">
        <v>306</v>
      </c>
      <c r="B231" t="s">
        <v>437</v>
      </c>
      <c r="D231" t="s">
        <v>370</v>
      </c>
      <c r="E231" s="4" t="s">
        <v>546</v>
      </c>
      <c r="F231" s="77" t="s">
        <v>350</v>
      </c>
      <c r="G231" s="77" t="s">
        <v>350</v>
      </c>
      <c r="H231" s="77" t="s">
        <v>350</v>
      </c>
      <c r="I231" s="77" t="s">
        <v>350</v>
      </c>
      <c r="J231" s="77" t="s">
        <v>350</v>
      </c>
      <c r="K231" s="77" t="s">
        <v>350</v>
      </c>
      <c r="L231" s="77" t="s">
        <v>350</v>
      </c>
      <c r="M231" s="77" t="s">
        <v>350</v>
      </c>
      <c r="N231" s="77" t="s">
        <v>350</v>
      </c>
      <c r="O231" s="77" t="s">
        <v>350</v>
      </c>
      <c r="P231" s="77" t="s">
        <v>350</v>
      </c>
      <c r="Q231" s="77" t="s">
        <v>350</v>
      </c>
      <c r="R231" s="77" t="s">
        <v>350</v>
      </c>
      <c r="S231" s="77" t="s">
        <v>350</v>
      </c>
      <c r="T231" s="77" t="s">
        <v>350</v>
      </c>
      <c r="U231" s="77" t="s">
        <v>350</v>
      </c>
      <c r="V231" s="77" t="s">
        <v>350</v>
      </c>
      <c r="W231" s="77" t="s">
        <v>350</v>
      </c>
      <c r="X231" s="77" t="s">
        <v>350</v>
      </c>
      <c r="Y231" s="77" t="s">
        <v>350</v>
      </c>
      <c r="Z231" s="77" t="s">
        <v>350</v>
      </c>
      <c r="AA231" s="77" t="s">
        <v>350</v>
      </c>
      <c r="AB231" s="77" t="s">
        <v>350</v>
      </c>
    </row>
    <row r="232" spans="1:28" s="28" customFormat="1">
      <c r="A232" s="52" t="s">
        <v>223</v>
      </c>
      <c r="B232" t="s">
        <v>437</v>
      </c>
      <c r="D232" t="s">
        <v>370</v>
      </c>
      <c r="E232" s="4" t="s">
        <v>546</v>
      </c>
      <c r="F232" s="77" t="s">
        <v>350</v>
      </c>
      <c r="G232" s="77" t="s">
        <v>350</v>
      </c>
      <c r="H232" s="77" t="s">
        <v>350</v>
      </c>
      <c r="I232" s="77" t="s">
        <v>350</v>
      </c>
      <c r="J232" s="77" t="s">
        <v>350</v>
      </c>
      <c r="K232" s="77" t="s">
        <v>350</v>
      </c>
      <c r="L232" s="77" t="s">
        <v>350</v>
      </c>
      <c r="M232" s="77" t="s">
        <v>350</v>
      </c>
      <c r="N232" s="77" t="s">
        <v>350</v>
      </c>
      <c r="O232" s="77" t="s">
        <v>350</v>
      </c>
      <c r="P232" s="77" t="s">
        <v>350</v>
      </c>
      <c r="Q232" s="77" t="s">
        <v>350</v>
      </c>
      <c r="R232" s="77" t="s">
        <v>350</v>
      </c>
      <c r="S232" s="77" t="s">
        <v>350</v>
      </c>
      <c r="T232" s="77" t="s">
        <v>350</v>
      </c>
      <c r="U232" s="77" t="s">
        <v>350</v>
      </c>
      <c r="V232" s="77" t="s">
        <v>350</v>
      </c>
      <c r="W232" s="77" t="s">
        <v>350</v>
      </c>
      <c r="X232" s="77" t="s">
        <v>350</v>
      </c>
      <c r="Y232" s="77" t="s">
        <v>350</v>
      </c>
      <c r="Z232" s="77" t="s">
        <v>350</v>
      </c>
      <c r="AA232" s="77" t="s">
        <v>350</v>
      </c>
      <c r="AB232" s="77" t="s">
        <v>350</v>
      </c>
    </row>
    <row r="233" spans="1:28" s="28" customFormat="1">
      <c r="A233" s="53" t="s">
        <v>164</v>
      </c>
      <c r="B233" t="s">
        <v>423</v>
      </c>
      <c r="D233" t="s">
        <v>370</v>
      </c>
      <c r="E233" s="4" t="s">
        <v>546</v>
      </c>
      <c r="F233" s="77" t="s">
        <v>350</v>
      </c>
      <c r="G233" s="77" t="s">
        <v>350</v>
      </c>
      <c r="H233" s="77" t="s">
        <v>350</v>
      </c>
      <c r="I233" s="77" t="s">
        <v>350</v>
      </c>
      <c r="J233" s="77" t="s">
        <v>350</v>
      </c>
      <c r="K233" s="77" t="s">
        <v>350</v>
      </c>
      <c r="L233" s="77" t="s">
        <v>350</v>
      </c>
      <c r="M233" s="77" t="s">
        <v>350</v>
      </c>
      <c r="N233" s="77" t="s">
        <v>350</v>
      </c>
      <c r="O233" s="77" t="s">
        <v>350</v>
      </c>
      <c r="P233" s="77" t="s">
        <v>350</v>
      </c>
      <c r="Q233" s="77" t="s">
        <v>350</v>
      </c>
      <c r="R233" s="77" t="s">
        <v>350</v>
      </c>
      <c r="S233" s="77" t="s">
        <v>350</v>
      </c>
      <c r="T233" s="77" t="s">
        <v>350</v>
      </c>
      <c r="U233" s="77" t="s">
        <v>350</v>
      </c>
      <c r="V233" s="77" t="s">
        <v>350</v>
      </c>
      <c r="W233" s="77" t="s">
        <v>350</v>
      </c>
      <c r="X233" s="77" t="s">
        <v>350</v>
      </c>
      <c r="Y233" s="77" t="s">
        <v>350</v>
      </c>
      <c r="Z233" s="77" t="s">
        <v>350</v>
      </c>
      <c r="AA233" s="77" t="s">
        <v>350</v>
      </c>
      <c r="AB233" s="77" t="s">
        <v>350</v>
      </c>
    </row>
    <row r="234" spans="1:28" s="28" customFormat="1">
      <c r="A234" s="52" t="s">
        <v>274</v>
      </c>
      <c r="B234" t="s">
        <v>438</v>
      </c>
      <c r="D234" t="s">
        <v>370</v>
      </c>
      <c r="E234" s="4" t="s">
        <v>546</v>
      </c>
      <c r="F234" s="77" t="s">
        <v>350</v>
      </c>
      <c r="G234" s="77" t="s">
        <v>350</v>
      </c>
      <c r="H234" s="77" t="s">
        <v>350</v>
      </c>
      <c r="I234" s="77" t="s">
        <v>350</v>
      </c>
      <c r="J234" s="77" t="s">
        <v>350</v>
      </c>
      <c r="K234" s="77" t="s">
        <v>350</v>
      </c>
      <c r="L234" s="77" t="s">
        <v>350</v>
      </c>
      <c r="M234" s="77" t="s">
        <v>350</v>
      </c>
      <c r="N234" s="77" t="s">
        <v>350</v>
      </c>
      <c r="O234" s="77" t="s">
        <v>350</v>
      </c>
      <c r="P234" s="77" t="s">
        <v>350</v>
      </c>
      <c r="Q234" s="77" t="s">
        <v>350</v>
      </c>
      <c r="R234" s="77" t="s">
        <v>350</v>
      </c>
      <c r="S234" s="77" t="s">
        <v>350</v>
      </c>
      <c r="T234" s="77" t="s">
        <v>350</v>
      </c>
      <c r="U234" s="77" t="s">
        <v>350</v>
      </c>
      <c r="V234" s="77" t="s">
        <v>350</v>
      </c>
      <c r="W234" s="77" t="s">
        <v>350</v>
      </c>
      <c r="X234" s="77" t="s">
        <v>350</v>
      </c>
      <c r="Y234" s="77" t="s">
        <v>350</v>
      </c>
      <c r="Z234" s="77" t="s">
        <v>350</v>
      </c>
      <c r="AA234" s="77" t="s">
        <v>350</v>
      </c>
      <c r="AB234" s="77" t="s">
        <v>350</v>
      </c>
    </row>
    <row r="235" spans="1:28" s="28" customFormat="1">
      <c r="A235" s="52" t="s">
        <v>243</v>
      </c>
      <c r="B235" t="s">
        <v>413</v>
      </c>
      <c r="D235" t="s">
        <v>370</v>
      </c>
      <c r="E235" s="4" t="s">
        <v>546</v>
      </c>
      <c r="F235" s="77" t="s">
        <v>350</v>
      </c>
      <c r="G235" s="77" t="s">
        <v>350</v>
      </c>
      <c r="H235" s="77" t="s">
        <v>350</v>
      </c>
      <c r="I235" s="77" t="s">
        <v>350</v>
      </c>
      <c r="J235" s="77" t="s">
        <v>350</v>
      </c>
      <c r="K235" s="77" t="s">
        <v>350</v>
      </c>
      <c r="L235" s="77" t="s">
        <v>350</v>
      </c>
      <c r="M235" s="77" t="s">
        <v>350</v>
      </c>
      <c r="N235" s="77" t="s">
        <v>350</v>
      </c>
      <c r="O235" s="77" t="s">
        <v>350</v>
      </c>
      <c r="P235" s="77" t="s">
        <v>350</v>
      </c>
      <c r="Q235" s="77" t="s">
        <v>350</v>
      </c>
      <c r="R235" s="77" t="s">
        <v>350</v>
      </c>
      <c r="S235" s="77" t="s">
        <v>350</v>
      </c>
      <c r="T235" s="77" t="s">
        <v>350</v>
      </c>
      <c r="U235" s="77" t="s">
        <v>350</v>
      </c>
      <c r="V235" s="77" t="s">
        <v>350</v>
      </c>
      <c r="W235" s="77" t="s">
        <v>350</v>
      </c>
      <c r="X235" s="77" t="s">
        <v>350</v>
      </c>
      <c r="Y235" s="77" t="s">
        <v>350</v>
      </c>
      <c r="Z235" s="77" t="s">
        <v>350</v>
      </c>
      <c r="AA235" s="77" t="s">
        <v>350</v>
      </c>
      <c r="AB235" s="77" t="s">
        <v>350</v>
      </c>
    </row>
    <row r="236" spans="1:28" s="28" customFormat="1">
      <c r="A236" s="52" t="s">
        <v>322</v>
      </c>
      <c r="B236" t="s">
        <v>439</v>
      </c>
      <c r="D236" t="s">
        <v>370</v>
      </c>
      <c r="E236" s="4" t="s">
        <v>546</v>
      </c>
      <c r="F236" s="77" t="s">
        <v>350</v>
      </c>
      <c r="G236" s="77" t="s">
        <v>350</v>
      </c>
      <c r="H236" s="77" t="s">
        <v>350</v>
      </c>
      <c r="I236" s="77" t="s">
        <v>350</v>
      </c>
      <c r="J236" s="77" t="s">
        <v>350</v>
      </c>
      <c r="K236" s="77" t="s">
        <v>350</v>
      </c>
      <c r="L236" s="77" t="s">
        <v>350</v>
      </c>
      <c r="M236" s="77" t="s">
        <v>350</v>
      </c>
      <c r="N236" s="77" t="s">
        <v>350</v>
      </c>
      <c r="O236" s="77" t="s">
        <v>350</v>
      </c>
      <c r="P236" s="77" t="s">
        <v>350</v>
      </c>
      <c r="Q236" s="77" t="s">
        <v>350</v>
      </c>
      <c r="R236" s="77" t="s">
        <v>350</v>
      </c>
      <c r="S236" s="77" t="s">
        <v>350</v>
      </c>
      <c r="T236" s="77" t="s">
        <v>350</v>
      </c>
      <c r="U236" s="77" t="s">
        <v>350</v>
      </c>
      <c r="V236" s="77" t="s">
        <v>350</v>
      </c>
      <c r="W236" s="77" t="s">
        <v>350</v>
      </c>
      <c r="X236" s="77" t="s">
        <v>350</v>
      </c>
      <c r="Y236" s="77" t="s">
        <v>350</v>
      </c>
      <c r="Z236" s="77" t="s">
        <v>350</v>
      </c>
      <c r="AA236" s="77" t="s">
        <v>350</v>
      </c>
      <c r="AB236" s="77" t="s">
        <v>350</v>
      </c>
    </row>
    <row r="237" spans="1:28" s="28" customFormat="1">
      <c r="A237" s="53" t="s">
        <v>307</v>
      </c>
      <c r="B237" t="s">
        <v>400</v>
      </c>
      <c r="D237" t="s">
        <v>370</v>
      </c>
      <c r="E237" s="4" t="s">
        <v>546</v>
      </c>
      <c r="F237" s="77" t="s">
        <v>350</v>
      </c>
      <c r="G237" s="77" t="s">
        <v>350</v>
      </c>
      <c r="H237" s="77" t="s">
        <v>350</v>
      </c>
      <c r="I237" s="77" t="s">
        <v>350</v>
      </c>
      <c r="J237" s="77" t="s">
        <v>350</v>
      </c>
      <c r="K237" s="77" t="s">
        <v>350</v>
      </c>
      <c r="L237" s="77" t="s">
        <v>350</v>
      </c>
      <c r="M237" s="77" t="s">
        <v>350</v>
      </c>
      <c r="N237" s="77" t="s">
        <v>350</v>
      </c>
      <c r="O237" s="77" t="s">
        <v>350</v>
      </c>
      <c r="P237" s="77" t="s">
        <v>350</v>
      </c>
      <c r="Q237" s="77" t="s">
        <v>350</v>
      </c>
      <c r="R237" s="77" t="s">
        <v>350</v>
      </c>
      <c r="S237" s="77" t="s">
        <v>350</v>
      </c>
      <c r="T237" s="77" t="s">
        <v>350</v>
      </c>
      <c r="U237" s="77" t="s">
        <v>350</v>
      </c>
      <c r="V237" s="77" t="s">
        <v>350</v>
      </c>
      <c r="W237" s="77" t="s">
        <v>350</v>
      </c>
      <c r="X237" s="77" t="s">
        <v>350</v>
      </c>
      <c r="Y237" s="77" t="s">
        <v>350</v>
      </c>
      <c r="Z237" s="77" t="s">
        <v>350</v>
      </c>
      <c r="AA237" s="77" t="s">
        <v>350</v>
      </c>
      <c r="AB237" s="77" t="s">
        <v>350</v>
      </c>
    </row>
    <row r="238" spans="1:28" s="28" customFormat="1">
      <c r="A238" s="52" t="s">
        <v>111</v>
      </c>
      <c r="B238" t="s">
        <v>400</v>
      </c>
      <c r="D238" t="s">
        <v>370</v>
      </c>
      <c r="E238" s="4" t="s">
        <v>546</v>
      </c>
      <c r="F238" s="77" t="s">
        <v>350</v>
      </c>
      <c r="G238" s="77" t="s">
        <v>350</v>
      </c>
      <c r="H238" s="77" t="s">
        <v>350</v>
      </c>
      <c r="I238" s="77" t="s">
        <v>350</v>
      </c>
      <c r="J238" s="77" t="s">
        <v>350</v>
      </c>
      <c r="K238" s="77" t="s">
        <v>350</v>
      </c>
      <c r="L238" s="77" t="s">
        <v>350</v>
      </c>
      <c r="M238" s="77" t="s">
        <v>350</v>
      </c>
      <c r="N238" s="77" t="s">
        <v>350</v>
      </c>
      <c r="O238" s="77" t="s">
        <v>350</v>
      </c>
      <c r="P238" s="77" t="s">
        <v>350</v>
      </c>
      <c r="Q238" s="77" t="s">
        <v>350</v>
      </c>
      <c r="R238" s="77" t="s">
        <v>350</v>
      </c>
      <c r="S238" s="77" t="s">
        <v>350</v>
      </c>
      <c r="T238" s="77" t="s">
        <v>350</v>
      </c>
      <c r="U238" s="77" t="s">
        <v>350</v>
      </c>
      <c r="V238" s="77" t="s">
        <v>350</v>
      </c>
      <c r="W238" s="77" t="s">
        <v>350</v>
      </c>
      <c r="X238" s="77" t="s">
        <v>350</v>
      </c>
      <c r="Y238" s="77" t="s">
        <v>350</v>
      </c>
      <c r="Z238" s="77" t="s">
        <v>350</v>
      </c>
      <c r="AA238" s="77" t="s">
        <v>350</v>
      </c>
      <c r="AB238" s="77" t="s">
        <v>350</v>
      </c>
    </row>
    <row r="239" spans="1:28" s="28" customFormat="1">
      <c r="A239" s="52" t="s">
        <v>275</v>
      </c>
      <c r="B239" t="s">
        <v>400</v>
      </c>
      <c r="D239" t="s">
        <v>370</v>
      </c>
      <c r="E239" s="4" t="s">
        <v>546</v>
      </c>
      <c r="F239" s="77" t="s">
        <v>350</v>
      </c>
      <c r="G239" s="77" t="s">
        <v>350</v>
      </c>
      <c r="H239" s="77" t="s">
        <v>350</v>
      </c>
      <c r="I239" s="77" t="s">
        <v>350</v>
      </c>
      <c r="J239" s="77" t="s">
        <v>350</v>
      </c>
      <c r="K239" s="77" t="s">
        <v>350</v>
      </c>
      <c r="L239" s="77" t="s">
        <v>350</v>
      </c>
      <c r="M239" s="77" t="s">
        <v>350</v>
      </c>
      <c r="N239" s="77" t="s">
        <v>350</v>
      </c>
      <c r="O239" s="77" t="s">
        <v>350</v>
      </c>
      <c r="P239" s="77" t="s">
        <v>350</v>
      </c>
      <c r="Q239" s="77" t="s">
        <v>350</v>
      </c>
      <c r="R239" s="77" t="s">
        <v>350</v>
      </c>
      <c r="S239" s="77" t="s">
        <v>350</v>
      </c>
      <c r="T239" s="77" t="s">
        <v>350</v>
      </c>
      <c r="U239" s="77" t="s">
        <v>350</v>
      </c>
      <c r="V239" s="77" t="s">
        <v>350</v>
      </c>
      <c r="W239" s="77" t="s">
        <v>350</v>
      </c>
      <c r="X239" s="77" t="s">
        <v>350</v>
      </c>
      <c r="Y239" s="77" t="s">
        <v>350</v>
      </c>
      <c r="Z239" s="77" t="s">
        <v>350</v>
      </c>
      <c r="AA239" s="77" t="s">
        <v>350</v>
      </c>
      <c r="AB239" s="77" t="s">
        <v>350</v>
      </c>
    </row>
    <row r="240" spans="1:28" s="28" customFormat="1">
      <c r="A240" s="51" t="s">
        <v>165</v>
      </c>
      <c r="B240" t="s">
        <v>400</v>
      </c>
      <c r="D240" t="s">
        <v>370</v>
      </c>
      <c r="E240" s="4" t="s">
        <v>546</v>
      </c>
      <c r="F240" s="77" t="s">
        <v>350</v>
      </c>
      <c r="G240" s="77" t="s">
        <v>350</v>
      </c>
      <c r="H240" s="77" t="s">
        <v>350</v>
      </c>
      <c r="I240" s="77" t="s">
        <v>350</v>
      </c>
      <c r="J240" s="77" t="s">
        <v>350</v>
      </c>
      <c r="K240" s="77" t="s">
        <v>350</v>
      </c>
      <c r="L240" s="77" t="s">
        <v>350</v>
      </c>
      <c r="M240" s="77" t="s">
        <v>350</v>
      </c>
      <c r="N240" s="77" t="s">
        <v>350</v>
      </c>
      <c r="O240" s="77" t="s">
        <v>350</v>
      </c>
      <c r="P240" s="77" t="s">
        <v>350</v>
      </c>
      <c r="Q240" s="77" t="s">
        <v>350</v>
      </c>
      <c r="R240" s="77" t="s">
        <v>350</v>
      </c>
      <c r="S240" s="77" t="s">
        <v>350</v>
      </c>
      <c r="T240" s="77" t="s">
        <v>350</v>
      </c>
      <c r="U240" s="77" t="s">
        <v>350</v>
      </c>
      <c r="V240" s="77" t="s">
        <v>350</v>
      </c>
      <c r="W240" s="77" t="s">
        <v>350</v>
      </c>
      <c r="X240" s="77" t="s">
        <v>350</v>
      </c>
      <c r="Y240" s="77" t="s">
        <v>350</v>
      </c>
      <c r="Z240" s="77" t="s">
        <v>350</v>
      </c>
      <c r="AA240" s="77" t="s">
        <v>350</v>
      </c>
      <c r="AB240" s="77" t="s">
        <v>350</v>
      </c>
    </row>
    <row r="241" spans="1:28" s="28" customFormat="1">
      <c r="A241" s="52" t="s">
        <v>185</v>
      </c>
      <c r="B241" t="s">
        <v>400</v>
      </c>
      <c r="D241" t="s">
        <v>370</v>
      </c>
      <c r="E241" s="4" t="s">
        <v>546</v>
      </c>
      <c r="F241" s="77" t="s">
        <v>350</v>
      </c>
      <c r="G241" s="77" t="s">
        <v>350</v>
      </c>
      <c r="H241" s="77" t="s">
        <v>350</v>
      </c>
      <c r="I241" s="77" t="s">
        <v>350</v>
      </c>
      <c r="J241" s="77" t="s">
        <v>350</v>
      </c>
      <c r="K241" s="77" t="s">
        <v>350</v>
      </c>
      <c r="L241" s="77" t="s">
        <v>350</v>
      </c>
      <c r="M241" s="77" t="s">
        <v>350</v>
      </c>
      <c r="N241" s="77" t="s">
        <v>350</v>
      </c>
      <c r="O241" s="77" t="s">
        <v>350</v>
      </c>
      <c r="P241" s="77" t="s">
        <v>350</v>
      </c>
      <c r="Q241" s="77" t="s">
        <v>350</v>
      </c>
      <c r="R241" s="77" t="s">
        <v>350</v>
      </c>
      <c r="S241" s="77" t="s">
        <v>350</v>
      </c>
      <c r="T241" s="77" t="s">
        <v>350</v>
      </c>
      <c r="U241" s="77" t="s">
        <v>350</v>
      </c>
      <c r="V241" s="77" t="s">
        <v>350</v>
      </c>
      <c r="W241" s="77" t="s">
        <v>350</v>
      </c>
      <c r="X241" s="77" t="s">
        <v>350</v>
      </c>
      <c r="Y241" s="77" t="s">
        <v>350</v>
      </c>
      <c r="Z241" s="77" t="s">
        <v>350</v>
      </c>
      <c r="AA241" s="77" t="s">
        <v>350</v>
      </c>
      <c r="AB241" s="77" t="s">
        <v>350</v>
      </c>
    </row>
    <row r="242" spans="1:28" s="28" customFormat="1">
      <c r="A242" s="52" t="s">
        <v>276</v>
      </c>
      <c r="B242" t="s">
        <v>400</v>
      </c>
      <c r="D242" t="s">
        <v>370</v>
      </c>
      <c r="E242" s="4" t="s">
        <v>546</v>
      </c>
      <c r="F242" s="77" t="s">
        <v>350</v>
      </c>
      <c r="G242" s="77" t="s">
        <v>350</v>
      </c>
      <c r="H242" s="77" t="s">
        <v>350</v>
      </c>
      <c r="I242" s="77" t="s">
        <v>350</v>
      </c>
      <c r="J242" s="77" t="s">
        <v>350</v>
      </c>
      <c r="K242" s="77" t="s">
        <v>350</v>
      </c>
      <c r="L242" s="77" t="s">
        <v>350</v>
      </c>
      <c r="M242" s="77" t="s">
        <v>350</v>
      </c>
      <c r="N242" s="77" t="s">
        <v>350</v>
      </c>
      <c r="O242" s="77" t="s">
        <v>350</v>
      </c>
      <c r="P242" s="77" t="s">
        <v>350</v>
      </c>
      <c r="Q242" s="77" t="s">
        <v>350</v>
      </c>
      <c r="R242" s="77" t="s">
        <v>350</v>
      </c>
      <c r="S242" s="77" t="s">
        <v>350</v>
      </c>
      <c r="T242" s="77" t="s">
        <v>350</v>
      </c>
      <c r="U242" s="77" t="s">
        <v>350</v>
      </c>
      <c r="V242" s="77" t="s">
        <v>350</v>
      </c>
      <c r="W242" s="77" t="s">
        <v>350</v>
      </c>
      <c r="X242" s="77" t="s">
        <v>350</v>
      </c>
      <c r="Y242" s="77" t="s">
        <v>350</v>
      </c>
      <c r="Z242" s="77" t="s">
        <v>350</v>
      </c>
      <c r="AA242" s="77" t="s">
        <v>350</v>
      </c>
      <c r="AB242" s="77" t="s">
        <v>350</v>
      </c>
    </row>
    <row r="243" spans="1:28" s="28" customFormat="1">
      <c r="A243" s="52" t="s">
        <v>277</v>
      </c>
      <c r="B243" t="s">
        <v>400</v>
      </c>
      <c r="D243" t="s">
        <v>350</v>
      </c>
      <c r="E243" s="4" t="s">
        <v>546</v>
      </c>
      <c r="F243" s="77" t="s">
        <v>350</v>
      </c>
      <c r="G243" s="77" t="s">
        <v>350</v>
      </c>
      <c r="H243" s="77" t="s">
        <v>350</v>
      </c>
      <c r="I243" s="77" t="s">
        <v>350</v>
      </c>
      <c r="J243" s="77" t="s">
        <v>350</v>
      </c>
      <c r="K243" s="77" t="s">
        <v>350</v>
      </c>
      <c r="L243" s="77" t="s">
        <v>350</v>
      </c>
      <c r="M243" s="77" t="s">
        <v>350</v>
      </c>
      <c r="N243" s="77" t="s">
        <v>350</v>
      </c>
      <c r="O243" s="77" t="s">
        <v>350</v>
      </c>
      <c r="P243" s="77" t="s">
        <v>350</v>
      </c>
      <c r="Q243" s="77" t="s">
        <v>350</v>
      </c>
      <c r="R243" s="77" t="s">
        <v>350</v>
      </c>
      <c r="S243" s="77" t="s">
        <v>350</v>
      </c>
      <c r="T243" s="77" t="s">
        <v>350</v>
      </c>
      <c r="U243" s="77" t="s">
        <v>350</v>
      </c>
      <c r="V243" s="77" t="s">
        <v>350</v>
      </c>
      <c r="W243" s="77" t="s">
        <v>350</v>
      </c>
      <c r="X243" s="77" t="s">
        <v>350</v>
      </c>
      <c r="Y243" s="77" t="s">
        <v>350</v>
      </c>
      <c r="Z243" s="77" t="s">
        <v>350</v>
      </c>
      <c r="AA243" s="77" t="s">
        <v>350</v>
      </c>
      <c r="AB243" s="77" t="s">
        <v>350</v>
      </c>
    </row>
    <row r="244" spans="1:28" s="28" customFormat="1">
      <c r="A244" s="53" t="s">
        <v>224</v>
      </c>
      <c r="B244" t="s">
        <v>400</v>
      </c>
      <c r="D244" t="s">
        <v>370</v>
      </c>
      <c r="E244" s="4" t="s">
        <v>546</v>
      </c>
      <c r="F244" s="77" t="s">
        <v>350</v>
      </c>
      <c r="G244" s="77" t="s">
        <v>350</v>
      </c>
      <c r="H244" s="77" t="s">
        <v>350</v>
      </c>
      <c r="I244" s="77" t="s">
        <v>350</v>
      </c>
      <c r="J244" s="77" t="s">
        <v>350</v>
      </c>
      <c r="K244" s="77" t="s">
        <v>350</v>
      </c>
      <c r="L244" s="77" t="s">
        <v>350</v>
      </c>
      <c r="M244" s="77" t="s">
        <v>350</v>
      </c>
      <c r="N244" s="77" t="s">
        <v>350</v>
      </c>
      <c r="O244" s="77" t="s">
        <v>350</v>
      </c>
      <c r="P244" s="77" t="s">
        <v>350</v>
      </c>
      <c r="Q244" s="77" t="s">
        <v>350</v>
      </c>
      <c r="R244" s="77" t="s">
        <v>350</v>
      </c>
      <c r="S244" s="77" t="s">
        <v>350</v>
      </c>
      <c r="T244" s="77" t="s">
        <v>350</v>
      </c>
      <c r="U244" s="77" t="s">
        <v>350</v>
      </c>
      <c r="V244" s="77" t="s">
        <v>350</v>
      </c>
      <c r="W244" s="77" t="s">
        <v>350</v>
      </c>
      <c r="X244" s="77" t="s">
        <v>350</v>
      </c>
      <c r="Y244" s="77" t="s">
        <v>350</v>
      </c>
      <c r="Z244" s="77" t="s">
        <v>350</v>
      </c>
      <c r="AA244" s="77" t="s">
        <v>350</v>
      </c>
      <c r="AB244" s="77" t="s">
        <v>350</v>
      </c>
    </row>
    <row r="245" spans="1:28" s="28" customFormat="1">
      <c r="A245" s="53" t="s">
        <v>225</v>
      </c>
      <c r="B245" t="s">
        <v>400</v>
      </c>
      <c r="D245" t="s">
        <v>370</v>
      </c>
      <c r="E245" s="4" t="s">
        <v>546</v>
      </c>
      <c r="F245" s="77" t="s">
        <v>350</v>
      </c>
      <c r="G245" s="77" t="s">
        <v>350</v>
      </c>
      <c r="H245" s="77" t="s">
        <v>350</v>
      </c>
      <c r="I245" s="77" t="s">
        <v>350</v>
      </c>
      <c r="J245" s="77" t="s">
        <v>350</v>
      </c>
      <c r="K245" s="77" t="s">
        <v>350</v>
      </c>
      <c r="L245" s="77" t="s">
        <v>350</v>
      </c>
      <c r="M245" s="77" t="s">
        <v>350</v>
      </c>
      <c r="N245" s="77" t="s">
        <v>350</v>
      </c>
      <c r="O245" s="77" t="s">
        <v>350</v>
      </c>
      <c r="P245" s="77" t="s">
        <v>350</v>
      </c>
      <c r="Q245" s="77" t="s">
        <v>350</v>
      </c>
      <c r="R245" s="77" t="s">
        <v>350</v>
      </c>
      <c r="S245" s="77" t="s">
        <v>350</v>
      </c>
      <c r="T245" s="77" t="s">
        <v>350</v>
      </c>
      <c r="U245" s="77" t="s">
        <v>350</v>
      </c>
      <c r="V245" s="77" t="s">
        <v>350</v>
      </c>
      <c r="W245" s="77" t="s">
        <v>350</v>
      </c>
      <c r="X245" s="77" t="s">
        <v>350</v>
      </c>
      <c r="Y245" s="77" t="s">
        <v>350</v>
      </c>
      <c r="Z245" s="77" t="s">
        <v>350</v>
      </c>
      <c r="AA245" s="77" t="s">
        <v>350</v>
      </c>
      <c r="AB245" s="77" t="s">
        <v>350</v>
      </c>
    </row>
    <row r="246" spans="1:28" s="28" customFormat="1">
      <c r="A246" s="51" t="s">
        <v>166</v>
      </c>
      <c r="B246" t="s">
        <v>400</v>
      </c>
      <c r="D246" t="s">
        <v>370</v>
      </c>
      <c r="E246" s="4" t="s">
        <v>546</v>
      </c>
      <c r="F246" s="77" t="s">
        <v>350</v>
      </c>
      <c r="G246" s="77" t="s">
        <v>350</v>
      </c>
      <c r="H246" s="77" t="s">
        <v>350</v>
      </c>
      <c r="I246" s="77" t="s">
        <v>350</v>
      </c>
      <c r="J246" s="77" t="s">
        <v>350</v>
      </c>
      <c r="K246" s="77" t="s">
        <v>350</v>
      </c>
      <c r="L246" s="77" t="s">
        <v>350</v>
      </c>
      <c r="M246" s="77" t="s">
        <v>350</v>
      </c>
      <c r="N246" s="77" t="s">
        <v>350</v>
      </c>
      <c r="O246" s="77" t="s">
        <v>350</v>
      </c>
      <c r="P246" s="77" t="s">
        <v>350</v>
      </c>
      <c r="Q246" s="77" t="s">
        <v>350</v>
      </c>
      <c r="R246" s="77" t="s">
        <v>350</v>
      </c>
      <c r="S246" s="77" t="s">
        <v>350</v>
      </c>
      <c r="T246" s="77" t="s">
        <v>350</v>
      </c>
      <c r="U246" s="77" t="s">
        <v>350</v>
      </c>
      <c r="V246" s="77" t="s">
        <v>350</v>
      </c>
      <c r="W246" s="77" t="s">
        <v>350</v>
      </c>
      <c r="X246" s="77" t="s">
        <v>350</v>
      </c>
      <c r="Y246" s="77" t="s">
        <v>350</v>
      </c>
      <c r="Z246" s="77" t="s">
        <v>350</v>
      </c>
      <c r="AA246" s="77" t="s">
        <v>350</v>
      </c>
      <c r="AB246" s="77" t="s">
        <v>350</v>
      </c>
    </row>
    <row r="247" spans="1:28" s="28" customFormat="1">
      <c r="A247" s="52" t="s">
        <v>296</v>
      </c>
      <c r="B247" t="s">
        <v>400</v>
      </c>
      <c r="D247" t="s">
        <v>370</v>
      </c>
      <c r="E247" s="4" t="s">
        <v>546</v>
      </c>
      <c r="F247" s="77" t="s">
        <v>350</v>
      </c>
      <c r="G247" s="77" t="s">
        <v>350</v>
      </c>
      <c r="H247" s="77" t="s">
        <v>350</v>
      </c>
      <c r="I247" s="77" t="s">
        <v>350</v>
      </c>
      <c r="J247" s="77" t="s">
        <v>350</v>
      </c>
      <c r="K247" s="77" t="s">
        <v>350</v>
      </c>
      <c r="L247" s="77" t="s">
        <v>350</v>
      </c>
      <c r="M247" s="77" t="s">
        <v>350</v>
      </c>
      <c r="N247" s="77" t="s">
        <v>350</v>
      </c>
      <c r="O247" s="77" t="s">
        <v>350</v>
      </c>
      <c r="P247" s="77" t="s">
        <v>350</v>
      </c>
      <c r="Q247" s="77" t="s">
        <v>350</v>
      </c>
      <c r="R247" s="77" t="s">
        <v>350</v>
      </c>
      <c r="S247" s="77" t="s">
        <v>350</v>
      </c>
      <c r="T247" s="77" t="s">
        <v>350</v>
      </c>
      <c r="U247" s="77" t="s">
        <v>350</v>
      </c>
      <c r="V247" s="77" t="s">
        <v>350</v>
      </c>
      <c r="W247" s="77" t="s">
        <v>350</v>
      </c>
      <c r="X247" s="77" t="s">
        <v>350</v>
      </c>
      <c r="Y247" s="77" t="s">
        <v>350</v>
      </c>
      <c r="Z247" s="77" t="s">
        <v>350</v>
      </c>
      <c r="AA247" s="77" t="s">
        <v>350</v>
      </c>
      <c r="AB247" s="77" t="s">
        <v>350</v>
      </c>
    </row>
    <row r="248" spans="1:28" s="28" customFormat="1">
      <c r="A248" s="52" t="s">
        <v>324</v>
      </c>
      <c r="B248" t="s">
        <v>400</v>
      </c>
      <c r="D248" t="s">
        <v>370</v>
      </c>
      <c r="E248" s="4" t="s">
        <v>546</v>
      </c>
      <c r="F248" s="77" t="s">
        <v>350</v>
      </c>
      <c r="G248" s="77" t="s">
        <v>350</v>
      </c>
      <c r="H248" s="77" t="s">
        <v>350</v>
      </c>
      <c r="I248" s="77" t="s">
        <v>350</v>
      </c>
      <c r="J248" s="77" t="s">
        <v>350</v>
      </c>
      <c r="K248" s="77" t="s">
        <v>350</v>
      </c>
      <c r="L248" s="77" t="s">
        <v>350</v>
      </c>
      <c r="M248" s="77" t="s">
        <v>350</v>
      </c>
      <c r="N248" s="77" t="s">
        <v>350</v>
      </c>
      <c r="O248" s="77" t="s">
        <v>350</v>
      </c>
      <c r="P248" s="77" t="s">
        <v>350</v>
      </c>
      <c r="Q248" s="77" t="s">
        <v>350</v>
      </c>
      <c r="R248" s="77" t="s">
        <v>350</v>
      </c>
      <c r="S248" s="77" t="s">
        <v>350</v>
      </c>
      <c r="T248" s="77" t="s">
        <v>350</v>
      </c>
      <c r="U248" s="77" t="s">
        <v>350</v>
      </c>
      <c r="V248" s="77" t="s">
        <v>350</v>
      </c>
      <c r="W248" s="77" t="s">
        <v>350</v>
      </c>
      <c r="X248" s="77" t="s">
        <v>350</v>
      </c>
      <c r="Y248" s="77" t="s">
        <v>350</v>
      </c>
      <c r="Z248" s="77" t="s">
        <v>350</v>
      </c>
      <c r="AA248" s="77" t="s">
        <v>350</v>
      </c>
      <c r="AB248" s="77" t="s">
        <v>350</v>
      </c>
    </row>
    <row r="249" spans="1:28" s="28" customFormat="1">
      <c r="A249" s="52" t="s">
        <v>325</v>
      </c>
      <c r="B249" t="s">
        <v>417</v>
      </c>
      <c r="D249" t="s">
        <v>370</v>
      </c>
      <c r="E249" s="4" t="s">
        <v>546</v>
      </c>
      <c r="F249" s="77" t="s">
        <v>350</v>
      </c>
      <c r="G249" s="77" t="s">
        <v>350</v>
      </c>
      <c r="H249" s="77" t="s">
        <v>350</v>
      </c>
      <c r="I249" s="77" t="s">
        <v>350</v>
      </c>
      <c r="J249" s="77" t="s">
        <v>350</v>
      </c>
      <c r="K249" s="77" t="s">
        <v>350</v>
      </c>
      <c r="L249" s="77" t="s">
        <v>350</v>
      </c>
      <c r="M249" s="77" t="s">
        <v>350</v>
      </c>
      <c r="N249" s="77" t="s">
        <v>350</v>
      </c>
      <c r="O249" s="77" t="s">
        <v>350</v>
      </c>
      <c r="P249" s="77" t="s">
        <v>350</v>
      </c>
      <c r="Q249" s="77" t="s">
        <v>350</v>
      </c>
      <c r="R249" s="77" t="s">
        <v>350</v>
      </c>
      <c r="S249" s="77" t="s">
        <v>350</v>
      </c>
      <c r="T249" s="77" t="s">
        <v>350</v>
      </c>
      <c r="U249" s="77" t="s">
        <v>350</v>
      </c>
      <c r="V249" s="77" t="s">
        <v>350</v>
      </c>
      <c r="W249" s="77" t="s">
        <v>350</v>
      </c>
      <c r="X249" s="77" t="s">
        <v>350</v>
      </c>
      <c r="Y249" s="77" t="s">
        <v>350</v>
      </c>
      <c r="Z249" s="77" t="s">
        <v>350</v>
      </c>
      <c r="AA249" s="77" t="s">
        <v>350</v>
      </c>
      <c r="AB249" s="77" t="s">
        <v>350</v>
      </c>
    </row>
    <row r="250" spans="1:28" s="28" customFormat="1">
      <c r="A250" s="52" t="s">
        <v>167</v>
      </c>
      <c r="B250" t="s">
        <v>440</v>
      </c>
      <c r="D250" t="s">
        <v>370</v>
      </c>
      <c r="E250" s="4" t="s">
        <v>546</v>
      </c>
      <c r="F250" s="77" t="s">
        <v>350</v>
      </c>
      <c r="G250" s="77" t="s">
        <v>350</v>
      </c>
      <c r="H250" s="77" t="s">
        <v>350</v>
      </c>
      <c r="I250" s="77" t="s">
        <v>350</v>
      </c>
      <c r="J250" s="77" t="s">
        <v>350</v>
      </c>
      <c r="K250" s="77" t="s">
        <v>350</v>
      </c>
      <c r="L250" s="77" t="s">
        <v>350</v>
      </c>
      <c r="M250" s="77" t="s">
        <v>350</v>
      </c>
      <c r="N250" s="77" t="s">
        <v>350</v>
      </c>
      <c r="O250" s="77" t="s">
        <v>350</v>
      </c>
      <c r="P250" s="77" t="s">
        <v>350</v>
      </c>
      <c r="Q250" s="77" t="s">
        <v>350</v>
      </c>
      <c r="R250" s="77" t="s">
        <v>350</v>
      </c>
      <c r="S250" s="77" t="s">
        <v>350</v>
      </c>
      <c r="T250" s="77" t="s">
        <v>350</v>
      </c>
      <c r="U250" s="77" t="s">
        <v>350</v>
      </c>
      <c r="V250" s="77" t="s">
        <v>350</v>
      </c>
      <c r="W250" s="77" t="s">
        <v>350</v>
      </c>
      <c r="X250" s="77" t="s">
        <v>350</v>
      </c>
      <c r="Y250" s="77" t="s">
        <v>350</v>
      </c>
      <c r="Z250" s="77" t="s">
        <v>350</v>
      </c>
      <c r="AA250" s="77" t="s">
        <v>350</v>
      </c>
      <c r="AB250" s="77" t="s">
        <v>350</v>
      </c>
    </row>
    <row r="251" spans="1:28" s="28" customFormat="1">
      <c r="A251" s="53" t="s">
        <v>82</v>
      </c>
      <c r="B251" t="s">
        <v>440</v>
      </c>
      <c r="D251" t="s">
        <v>370</v>
      </c>
      <c r="E251" s="4" t="s">
        <v>546</v>
      </c>
      <c r="F251" s="77" t="s">
        <v>350</v>
      </c>
      <c r="G251" s="77" t="s">
        <v>350</v>
      </c>
      <c r="H251" s="77" t="s">
        <v>350</v>
      </c>
      <c r="I251" s="77" t="s">
        <v>350</v>
      </c>
      <c r="J251" s="77" t="s">
        <v>350</v>
      </c>
      <c r="K251" s="77" t="s">
        <v>350</v>
      </c>
      <c r="L251" s="77" t="s">
        <v>350</v>
      </c>
      <c r="M251" s="77" t="s">
        <v>350</v>
      </c>
      <c r="N251" s="77" t="s">
        <v>350</v>
      </c>
      <c r="O251" s="77" t="s">
        <v>350</v>
      </c>
      <c r="P251" s="77" t="s">
        <v>350</v>
      </c>
      <c r="Q251" s="77" t="s">
        <v>350</v>
      </c>
      <c r="R251" s="77" t="s">
        <v>350</v>
      </c>
      <c r="S251" s="77" t="s">
        <v>350</v>
      </c>
      <c r="T251" s="77" t="s">
        <v>350</v>
      </c>
      <c r="U251" s="77" t="s">
        <v>350</v>
      </c>
      <c r="V251" s="77" t="s">
        <v>350</v>
      </c>
      <c r="W251" s="77" t="s">
        <v>350</v>
      </c>
      <c r="X251" s="77" t="s">
        <v>350</v>
      </c>
      <c r="Y251" s="77" t="s">
        <v>350</v>
      </c>
      <c r="Z251" s="77" t="s">
        <v>350</v>
      </c>
      <c r="AA251" s="77" t="s">
        <v>350</v>
      </c>
      <c r="AB251" s="77" t="s">
        <v>350</v>
      </c>
    </row>
    <row r="252" spans="1:28" s="28" customFormat="1">
      <c r="A252" s="51" t="s">
        <v>168</v>
      </c>
      <c r="B252" t="s">
        <v>381</v>
      </c>
      <c r="D252" t="s">
        <v>370</v>
      </c>
      <c r="E252" s="4" t="s">
        <v>546</v>
      </c>
      <c r="F252" s="77" t="s">
        <v>350</v>
      </c>
      <c r="G252" s="77" t="s">
        <v>350</v>
      </c>
      <c r="H252" s="77" t="s">
        <v>350</v>
      </c>
      <c r="I252" s="77" t="s">
        <v>350</v>
      </c>
      <c r="J252" s="77" t="s">
        <v>350</v>
      </c>
      <c r="K252" s="77" t="s">
        <v>350</v>
      </c>
      <c r="L252" s="77" t="s">
        <v>350</v>
      </c>
      <c r="M252" s="77" t="s">
        <v>350</v>
      </c>
      <c r="N252" s="77" t="s">
        <v>350</v>
      </c>
      <c r="O252" s="77" t="s">
        <v>350</v>
      </c>
      <c r="P252" s="77" t="s">
        <v>350</v>
      </c>
      <c r="Q252" s="77" t="s">
        <v>350</v>
      </c>
      <c r="R252" s="77" t="s">
        <v>350</v>
      </c>
      <c r="S252" s="77" t="s">
        <v>350</v>
      </c>
      <c r="T252" s="77" t="s">
        <v>350</v>
      </c>
      <c r="U252" s="77" t="s">
        <v>350</v>
      </c>
      <c r="V252" s="77" t="s">
        <v>350</v>
      </c>
      <c r="W252" s="77" t="s">
        <v>350</v>
      </c>
      <c r="X252" s="77" t="s">
        <v>350</v>
      </c>
      <c r="Y252" s="77" t="s">
        <v>350</v>
      </c>
      <c r="Z252" s="77" t="s">
        <v>350</v>
      </c>
      <c r="AA252" s="77" t="s">
        <v>350</v>
      </c>
      <c r="AB252" s="77" t="s">
        <v>350</v>
      </c>
    </row>
    <row r="253" spans="1:28" s="28" customFormat="1">
      <c r="A253" s="51" t="s">
        <v>83</v>
      </c>
      <c r="B253" t="s">
        <v>381</v>
      </c>
      <c r="D253" t="s">
        <v>370</v>
      </c>
      <c r="E253" s="4" t="s">
        <v>546</v>
      </c>
      <c r="F253" s="77" t="s">
        <v>350</v>
      </c>
      <c r="G253" s="77" t="s">
        <v>350</v>
      </c>
      <c r="H253" s="77" t="s">
        <v>350</v>
      </c>
      <c r="I253" s="77" t="s">
        <v>350</v>
      </c>
      <c r="J253" s="77" t="s">
        <v>350</v>
      </c>
      <c r="K253" s="77" t="s">
        <v>350</v>
      </c>
      <c r="L253" s="77" t="s">
        <v>350</v>
      </c>
      <c r="M253" s="77" t="s">
        <v>350</v>
      </c>
      <c r="N253" s="77" t="s">
        <v>350</v>
      </c>
      <c r="O253" s="77" t="s">
        <v>350</v>
      </c>
      <c r="P253" s="77" t="s">
        <v>350</v>
      </c>
      <c r="Q253" s="77" t="s">
        <v>350</v>
      </c>
      <c r="R253" s="77" t="s">
        <v>350</v>
      </c>
      <c r="S253" s="77" t="s">
        <v>350</v>
      </c>
      <c r="T253" s="77" t="s">
        <v>350</v>
      </c>
      <c r="U253" s="77" t="s">
        <v>350</v>
      </c>
      <c r="V253" s="77" t="s">
        <v>350</v>
      </c>
      <c r="W253" s="77" t="s">
        <v>350</v>
      </c>
      <c r="X253" s="77" t="s">
        <v>350</v>
      </c>
      <c r="Y253" s="77" t="s">
        <v>350</v>
      </c>
      <c r="Z253" s="77" t="s">
        <v>350</v>
      </c>
      <c r="AA253" s="77" t="s">
        <v>350</v>
      </c>
      <c r="AB253" s="77" t="s">
        <v>350</v>
      </c>
    </row>
    <row r="254" spans="1:28" s="28" customFormat="1">
      <c r="A254" s="53" t="s">
        <v>84</v>
      </c>
      <c r="B254" t="s">
        <v>381</v>
      </c>
      <c r="D254" t="s">
        <v>370</v>
      </c>
      <c r="E254" s="4" t="s">
        <v>546</v>
      </c>
      <c r="F254" s="77" t="s">
        <v>350</v>
      </c>
      <c r="G254" s="77" t="s">
        <v>350</v>
      </c>
      <c r="H254" s="77" t="s">
        <v>350</v>
      </c>
      <c r="I254" s="77" t="s">
        <v>350</v>
      </c>
      <c r="J254" s="77" t="s">
        <v>350</v>
      </c>
      <c r="K254" s="77" t="s">
        <v>350</v>
      </c>
      <c r="L254" s="77" t="s">
        <v>350</v>
      </c>
      <c r="M254" s="77" t="s">
        <v>350</v>
      </c>
      <c r="N254" s="77" t="s">
        <v>350</v>
      </c>
      <c r="O254" s="77" t="s">
        <v>350</v>
      </c>
      <c r="P254" s="77" t="s">
        <v>350</v>
      </c>
      <c r="Q254" s="77" t="s">
        <v>350</v>
      </c>
      <c r="R254" s="77" t="s">
        <v>350</v>
      </c>
      <c r="S254" s="77" t="s">
        <v>350</v>
      </c>
      <c r="T254" s="77" t="s">
        <v>350</v>
      </c>
      <c r="U254" s="77" t="s">
        <v>350</v>
      </c>
      <c r="V254" s="77" t="s">
        <v>350</v>
      </c>
      <c r="W254" s="77" t="s">
        <v>350</v>
      </c>
      <c r="X254" s="77" t="s">
        <v>350</v>
      </c>
      <c r="Y254" s="77" t="s">
        <v>350</v>
      </c>
      <c r="Z254" s="77" t="s">
        <v>350</v>
      </c>
      <c r="AA254" s="77" t="s">
        <v>350</v>
      </c>
      <c r="AB254" s="77" t="s">
        <v>350</v>
      </c>
    </row>
    <row r="255" spans="1:28" s="28" customFormat="1">
      <c r="A255" s="51" t="s">
        <v>112</v>
      </c>
      <c r="B255" t="s">
        <v>381</v>
      </c>
      <c r="D255" t="s">
        <v>370</v>
      </c>
      <c r="E255" s="4" t="s">
        <v>546</v>
      </c>
      <c r="F255" s="77" t="s">
        <v>350</v>
      </c>
      <c r="G255" s="77" t="s">
        <v>350</v>
      </c>
      <c r="H255" s="77" t="s">
        <v>350</v>
      </c>
      <c r="I255" s="77" t="s">
        <v>350</v>
      </c>
      <c r="J255" s="77" t="s">
        <v>350</v>
      </c>
      <c r="K255" s="77" t="s">
        <v>350</v>
      </c>
      <c r="L255" s="77" t="s">
        <v>350</v>
      </c>
      <c r="M255" s="77" t="s">
        <v>350</v>
      </c>
      <c r="N255" s="77" t="s">
        <v>350</v>
      </c>
      <c r="O255" s="77" t="s">
        <v>350</v>
      </c>
      <c r="P255" s="77" t="s">
        <v>350</v>
      </c>
      <c r="Q255" s="77" t="s">
        <v>350</v>
      </c>
      <c r="R255" s="77" t="s">
        <v>350</v>
      </c>
      <c r="S255" s="77" t="s">
        <v>350</v>
      </c>
      <c r="T255" s="77" t="s">
        <v>350</v>
      </c>
      <c r="U255" s="77" t="s">
        <v>350</v>
      </c>
      <c r="V255" s="77" t="s">
        <v>350</v>
      </c>
      <c r="W255" s="77" t="s">
        <v>350</v>
      </c>
      <c r="X255" s="77" t="s">
        <v>350</v>
      </c>
      <c r="Y255" s="77" t="s">
        <v>350</v>
      </c>
      <c r="Z255" s="77" t="s">
        <v>350</v>
      </c>
      <c r="AA255" s="77" t="s">
        <v>350</v>
      </c>
      <c r="AB255" s="77" t="s">
        <v>350</v>
      </c>
    </row>
    <row r="256" spans="1:28" s="28" customFormat="1">
      <c r="A256" s="51" t="s">
        <v>170</v>
      </c>
      <c r="B256" t="s">
        <v>400</v>
      </c>
      <c r="D256" t="s">
        <v>370</v>
      </c>
      <c r="E256" s="4" t="s">
        <v>546</v>
      </c>
      <c r="F256" s="77" t="s">
        <v>350</v>
      </c>
      <c r="G256" s="77" t="s">
        <v>350</v>
      </c>
      <c r="H256" s="77" t="s">
        <v>350</v>
      </c>
      <c r="I256" s="77" t="s">
        <v>350</v>
      </c>
      <c r="J256" s="77" t="s">
        <v>350</v>
      </c>
      <c r="K256" s="77" t="s">
        <v>350</v>
      </c>
      <c r="L256" s="77" t="s">
        <v>350</v>
      </c>
      <c r="M256" s="77" t="s">
        <v>350</v>
      </c>
      <c r="N256" s="77" t="s">
        <v>350</v>
      </c>
      <c r="O256" s="77" t="s">
        <v>350</v>
      </c>
      <c r="P256" s="77" t="s">
        <v>350</v>
      </c>
      <c r="Q256" s="77" t="s">
        <v>350</v>
      </c>
      <c r="R256" s="77" t="s">
        <v>350</v>
      </c>
      <c r="S256" s="77" t="s">
        <v>350</v>
      </c>
      <c r="T256" s="77" t="s">
        <v>350</v>
      </c>
      <c r="U256" s="77" t="s">
        <v>350</v>
      </c>
      <c r="V256" s="77" t="s">
        <v>350</v>
      </c>
      <c r="W256" s="77" t="s">
        <v>350</v>
      </c>
      <c r="X256" s="77" t="s">
        <v>350</v>
      </c>
      <c r="Y256" s="77" t="s">
        <v>350</v>
      </c>
      <c r="Z256" s="77" t="s">
        <v>350</v>
      </c>
      <c r="AA256" s="77" t="s">
        <v>350</v>
      </c>
      <c r="AB256" s="77" t="s">
        <v>350</v>
      </c>
    </row>
    <row r="257" spans="1:28" s="28" customFormat="1">
      <c r="A257" s="53" t="s">
        <v>85</v>
      </c>
      <c r="B257" t="s">
        <v>381</v>
      </c>
      <c r="D257" t="s">
        <v>370</v>
      </c>
      <c r="E257" s="4" t="s">
        <v>546</v>
      </c>
      <c r="F257" s="77" t="s">
        <v>350</v>
      </c>
      <c r="G257" s="77" t="s">
        <v>350</v>
      </c>
      <c r="H257" s="77" t="s">
        <v>350</v>
      </c>
      <c r="I257" s="77" t="s">
        <v>350</v>
      </c>
      <c r="J257" s="77" t="s">
        <v>350</v>
      </c>
      <c r="K257" s="77" t="s">
        <v>350</v>
      </c>
      <c r="L257" s="77" t="s">
        <v>350</v>
      </c>
      <c r="M257" s="77" t="s">
        <v>350</v>
      </c>
      <c r="N257" s="77" t="s">
        <v>350</v>
      </c>
      <c r="O257" s="77" t="s">
        <v>350</v>
      </c>
      <c r="P257" s="77" t="s">
        <v>350</v>
      </c>
      <c r="Q257" s="77" t="s">
        <v>350</v>
      </c>
      <c r="R257" s="77" t="s">
        <v>350</v>
      </c>
      <c r="S257" s="77" t="s">
        <v>350</v>
      </c>
      <c r="T257" s="77" t="s">
        <v>350</v>
      </c>
      <c r="U257" s="77" t="s">
        <v>350</v>
      </c>
      <c r="V257" s="77" t="s">
        <v>350</v>
      </c>
      <c r="W257" s="77" t="s">
        <v>350</v>
      </c>
      <c r="X257" s="77" t="s">
        <v>350</v>
      </c>
      <c r="Y257" s="77" t="s">
        <v>350</v>
      </c>
      <c r="Z257" s="77" t="s">
        <v>350</v>
      </c>
      <c r="AA257" s="77" t="s">
        <v>350</v>
      </c>
      <c r="AB257" s="77" t="s">
        <v>350</v>
      </c>
    </row>
    <row r="258" spans="1:28" s="28" customFormat="1">
      <c r="A258" s="51" t="s">
        <v>86</v>
      </c>
      <c r="B258" t="s">
        <v>381</v>
      </c>
      <c r="D258" t="s">
        <v>350</v>
      </c>
      <c r="E258" s="4" t="s">
        <v>546</v>
      </c>
      <c r="F258" s="77" t="s">
        <v>350</v>
      </c>
      <c r="G258" s="77" t="s">
        <v>350</v>
      </c>
      <c r="H258" s="77" t="s">
        <v>350</v>
      </c>
      <c r="I258" s="77" t="s">
        <v>350</v>
      </c>
      <c r="J258" s="77" t="s">
        <v>350</v>
      </c>
      <c r="K258" s="77" t="s">
        <v>350</v>
      </c>
      <c r="L258" s="77" t="s">
        <v>350</v>
      </c>
      <c r="M258" s="77" t="s">
        <v>350</v>
      </c>
      <c r="N258" s="77" t="s">
        <v>350</v>
      </c>
      <c r="O258" s="77" t="s">
        <v>350</v>
      </c>
      <c r="P258" s="77" t="s">
        <v>350</v>
      </c>
      <c r="Q258" s="77" t="s">
        <v>350</v>
      </c>
      <c r="R258" s="77" t="s">
        <v>350</v>
      </c>
      <c r="S258" s="77" t="s">
        <v>350</v>
      </c>
      <c r="T258" s="77" t="s">
        <v>350</v>
      </c>
      <c r="U258" s="77" t="s">
        <v>350</v>
      </c>
      <c r="V258" s="77" t="s">
        <v>350</v>
      </c>
      <c r="W258" s="77" t="s">
        <v>350</v>
      </c>
      <c r="X258" s="77" t="s">
        <v>350</v>
      </c>
      <c r="Y258" s="77" t="s">
        <v>350</v>
      </c>
      <c r="Z258" s="77" t="s">
        <v>350</v>
      </c>
      <c r="AA258" s="77" t="s">
        <v>350</v>
      </c>
      <c r="AB258" s="77" t="s">
        <v>350</v>
      </c>
    </row>
    <row r="259" spans="1:28" s="28" customFormat="1">
      <c r="A259" s="52" t="s">
        <v>226</v>
      </c>
      <c r="B259" t="s">
        <v>381</v>
      </c>
      <c r="D259" t="s">
        <v>370</v>
      </c>
      <c r="E259" s="4" t="s">
        <v>546</v>
      </c>
      <c r="F259" s="77" t="s">
        <v>350</v>
      </c>
      <c r="G259" s="77" t="s">
        <v>350</v>
      </c>
      <c r="H259" s="77" t="s">
        <v>350</v>
      </c>
      <c r="I259" s="77" t="s">
        <v>350</v>
      </c>
      <c r="J259" s="77" t="s">
        <v>350</v>
      </c>
      <c r="K259" s="77" t="s">
        <v>350</v>
      </c>
      <c r="L259" s="77" t="s">
        <v>350</v>
      </c>
      <c r="M259" s="77" t="s">
        <v>350</v>
      </c>
      <c r="N259" s="77" t="s">
        <v>350</v>
      </c>
      <c r="O259" s="77" t="s">
        <v>350</v>
      </c>
      <c r="P259" s="77" t="s">
        <v>350</v>
      </c>
      <c r="Q259" s="77" t="s">
        <v>350</v>
      </c>
      <c r="R259" s="77" t="s">
        <v>350</v>
      </c>
      <c r="S259" s="77" t="s">
        <v>350</v>
      </c>
      <c r="T259" s="77" t="s">
        <v>350</v>
      </c>
      <c r="U259" s="77" t="s">
        <v>350</v>
      </c>
      <c r="V259" s="77" t="s">
        <v>350</v>
      </c>
      <c r="W259" s="77" t="s">
        <v>350</v>
      </c>
      <c r="X259" s="77" t="s">
        <v>350</v>
      </c>
      <c r="Y259" s="77" t="s">
        <v>350</v>
      </c>
      <c r="Z259" s="77" t="s">
        <v>350</v>
      </c>
      <c r="AA259" s="77" t="s">
        <v>350</v>
      </c>
      <c r="AB259" s="77" t="s">
        <v>350</v>
      </c>
    </row>
    <row r="260" spans="1:28" s="28" customFormat="1">
      <c r="A260" s="52" t="s">
        <v>292</v>
      </c>
      <c r="B260" t="s">
        <v>381</v>
      </c>
      <c r="D260" t="s">
        <v>370</v>
      </c>
      <c r="E260" s="4" t="s">
        <v>546</v>
      </c>
      <c r="F260" s="77" t="s">
        <v>350</v>
      </c>
      <c r="G260" s="77" t="s">
        <v>350</v>
      </c>
      <c r="H260" s="77" t="s">
        <v>350</v>
      </c>
      <c r="I260" s="77" t="s">
        <v>350</v>
      </c>
      <c r="J260" s="77" t="s">
        <v>350</v>
      </c>
      <c r="K260" s="77" t="s">
        <v>350</v>
      </c>
      <c r="L260" s="77" t="s">
        <v>350</v>
      </c>
      <c r="M260" s="77" t="s">
        <v>350</v>
      </c>
      <c r="N260" s="77" t="s">
        <v>350</v>
      </c>
      <c r="O260" s="77" t="s">
        <v>350</v>
      </c>
      <c r="P260" s="77" t="s">
        <v>350</v>
      </c>
      <c r="Q260" s="77" t="s">
        <v>350</v>
      </c>
      <c r="R260" s="77" t="s">
        <v>350</v>
      </c>
      <c r="S260" s="77" t="s">
        <v>350</v>
      </c>
      <c r="T260" s="77" t="s">
        <v>350</v>
      </c>
      <c r="U260" s="77" t="s">
        <v>350</v>
      </c>
      <c r="V260" s="77" t="s">
        <v>350</v>
      </c>
      <c r="W260" s="77" t="s">
        <v>350</v>
      </c>
      <c r="X260" s="77" t="s">
        <v>350</v>
      </c>
      <c r="Y260" s="77" t="s">
        <v>350</v>
      </c>
      <c r="Z260" s="77" t="s">
        <v>350</v>
      </c>
      <c r="AA260" s="77" t="s">
        <v>350</v>
      </c>
      <c r="AB260" s="77" t="s">
        <v>350</v>
      </c>
    </row>
    <row r="261" spans="1:28" s="28" customFormat="1">
      <c r="A261" s="53" t="s">
        <v>199</v>
      </c>
      <c r="B261" t="s">
        <v>381</v>
      </c>
      <c r="D261" t="s">
        <v>370</v>
      </c>
      <c r="E261" s="4" t="s">
        <v>546</v>
      </c>
      <c r="F261" s="77" t="s">
        <v>350</v>
      </c>
      <c r="G261" s="77" t="s">
        <v>350</v>
      </c>
      <c r="H261" s="77" t="s">
        <v>350</v>
      </c>
      <c r="I261" s="77" t="s">
        <v>350</v>
      </c>
      <c r="J261" s="77" t="s">
        <v>350</v>
      </c>
      <c r="K261" s="77" t="s">
        <v>350</v>
      </c>
      <c r="L261" s="77" t="s">
        <v>350</v>
      </c>
      <c r="M261" s="77" t="s">
        <v>350</v>
      </c>
      <c r="N261" s="77" t="s">
        <v>350</v>
      </c>
      <c r="O261" s="77" t="s">
        <v>350</v>
      </c>
      <c r="P261" s="77" t="s">
        <v>350</v>
      </c>
      <c r="Q261" s="77" t="s">
        <v>350</v>
      </c>
      <c r="R261" s="77" t="s">
        <v>350</v>
      </c>
      <c r="S261" s="77" t="s">
        <v>350</v>
      </c>
      <c r="T261" s="77" t="s">
        <v>350</v>
      </c>
      <c r="U261" s="77" t="s">
        <v>350</v>
      </c>
      <c r="V261" s="77" t="s">
        <v>350</v>
      </c>
      <c r="W261" s="77" t="s">
        <v>350</v>
      </c>
      <c r="X261" s="77" t="s">
        <v>350</v>
      </c>
      <c r="Y261" s="77" t="s">
        <v>350</v>
      </c>
      <c r="Z261" s="77" t="s">
        <v>350</v>
      </c>
      <c r="AA261" s="77" t="s">
        <v>350</v>
      </c>
      <c r="AB261" s="77" t="s">
        <v>350</v>
      </c>
    </row>
    <row r="262" spans="1:28" s="28" customFormat="1">
      <c r="A262" s="52" t="s">
        <v>199</v>
      </c>
      <c r="B262" t="s">
        <v>381</v>
      </c>
      <c r="D262" t="s">
        <v>370</v>
      </c>
      <c r="E262" s="4" t="s">
        <v>546</v>
      </c>
      <c r="F262" s="77" t="s">
        <v>350</v>
      </c>
      <c r="G262" s="77" t="s">
        <v>350</v>
      </c>
      <c r="H262" s="77" t="s">
        <v>350</v>
      </c>
      <c r="I262" s="77" t="s">
        <v>350</v>
      </c>
      <c r="J262" s="77" t="s">
        <v>350</v>
      </c>
      <c r="K262" s="77" t="s">
        <v>350</v>
      </c>
      <c r="L262" s="77" t="s">
        <v>350</v>
      </c>
      <c r="M262" s="77" t="s">
        <v>350</v>
      </c>
      <c r="N262" s="77" t="s">
        <v>350</v>
      </c>
      <c r="O262" s="77" t="s">
        <v>350</v>
      </c>
      <c r="P262" s="77" t="s">
        <v>350</v>
      </c>
      <c r="Q262" s="77" t="s">
        <v>350</v>
      </c>
      <c r="R262" s="77" t="s">
        <v>350</v>
      </c>
      <c r="S262" s="77" t="s">
        <v>350</v>
      </c>
      <c r="T262" s="77" t="s">
        <v>350</v>
      </c>
      <c r="U262" s="77" t="s">
        <v>350</v>
      </c>
      <c r="V262" s="77" t="s">
        <v>350</v>
      </c>
      <c r="W262" s="77" t="s">
        <v>350</v>
      </c>
      <c r="X262" s="77" t="s">
        <v>350</v>
      </c>
      <c r="Y262" s="77" t="s">
        <v>350</v>
      </c>
      <c r="Z262" s="77" t="s">
        <v>350</v>
      </c>
      <c r="AA262" s="77" t="s">
        <v>350</v>
      </c>
      <c r="AB262" s="77" t="s">
        <v>350</v>
      </c>
    </row>
    <row r="263" spans="1:28" s="28" customFormat="1">
      <c r="A263" s="51" t="s">
        <v>87</v>
      </c>
      <c r="B263" t="s">
        <v>381</v>
      </c>
      <c r="D263" t="s">
        <v>370</v>
      </c>
      <c r="E263" s="4" t="s">
        <v>546</v>
      </c>
      <c r="F263" s="77" t="s">
        <v>350</v>
      </c>
      <c r="G263" s="77" t="s">
        <v>350</v>
      </c>
      <c r="H263" s="77" t="s">
        <v>350</v>
      </c>
      <c r="I263" s="77" t="s">
        <v>350</v>
      </c>
      <c r="J263" s="77" t="s">
        <v>350</v>
      </c>
      <c r="K263" s="77" t="s">
        <v>350</v>
      </c>
      <c r="L263" s="77" t="s">
        <v>350</v>
      </c>
      <c r="M263" s="77" t="s">
        <v>350</v>
      </c>
      <c r="N263" s="77" t="s">
        <v>350</v>
      </c>
      <c r="O263" s="77" t="s">
        <v>350</v>
      </c>
      <c r="P263" s="77" t="s">
        <v>350</v>
      </c>
      <c r="Q263" s="77" t="s">
        <v>350</v>
      </c>
      <c r="R263" s="77" t="s">
        <v>350</v>
      </c>
      <c r="S263" s="77" t="s">
        <v>350</v>
      </c>
      <c r="T263" s="77" t="s">
        <v>350</v>
      </c>
      <c r="U263" s="77" t="s">
        <v>350</v>
      </c>
      <c r="V263" s="77" t="s">
        <v>350</v>
      </c>
      <c r="W263" s="77" t="s">
        <v>350</v>
      </c>
      <c r="X263" s="77" t="s">
        <v>350</v>
      </c>
      <c r="Y263" s="77" t="s">
        <v>350</v>
      </c>
      <c r="Z263" s="77" t="s">
        <v>350</v>
      </c>
      <c r="AA263" s="77" t="s">
        <v>350</v>
      </c>
      <c r="AB263" s="77" t="s">
        <v>350</v>
      </c>
    </row>
    <row r="264" spans="1:28" s="28" customFormat="1">
      <c r="A264" s="52" t="s">
        <v>326</v>
      </c>
      <c r="B264" t="s">
        <v>427</v>
      </c>
      <c r="D264" t="s">
        <v>370</v>
      </c>
      <c r="E264" s="4" t="s">
        <v>546</v>
      </c>
      <c r="F264" s="77" t="s">
        <v>350</v>
      </c>
      <c r="G264" s="77" t="s">
        <v>350</v>
      </c>
      <c r="H264" s="77" t="s">
        <v>350</v>
      </c>
      <c r="I264" s="77" t="s">
        <v>350</v>
      </c>
      <c r="J264" s="77" t="s">
        <v>350</v>
      </c>
      <c r="K264" s="77" t="s">
        <v>350</v>
      </c>
      <c r="L264" s="77" t="s">
        <v>350</v>
      </c>
      <c r="M264" s="77" t="s">
        <v>350</v>
      </c>
      <c r="N264" s="77" t="s">
        <v>350</v>
      </c>
      <c r="O264" s="77" t="s">
        <v>350</v>
      </c>
      <c r="P264" s="77" t="s">
        <v>350</v>
      </c>
      <c r="Q264" s="77" t="s">
        <v>350</v>
      </c>
      <c r="R264" s="77" t="s">
        <v>350</v>
      </c>
      <c r="S264" s="77" t="s">
        <v>350</v>
      </c>
      <c r="T264" s="77" t="s">
        <v>350</v>
      </c>
      <c r="U264" s="77" t="s">
        <v>350</v>
      </c>
      <c r="V264" s="77" t="s">
        <v>350</v>
      </c>
      <c r="W264" s="77" t="s">
        <v>350</v>
      </c>
      <c r="X264" s="77" t="s">
        <v>350</v>
      </c>
      <c r="Y264" s="77" t="s">
        <v>350</v>
      </c>
      <c r="Z264" s="77" t="s">
        <v>350</v>
      </c>
      <c r="AA264" s="77" t="s">
        <v>350</v>
      </c>
      <c r="AB264" s="77" t="s">
        <v>350</v>
      </c>
    </row>
    <row r="265" spans="1:28" s="28" customFormat="1">
      <c r="A265" s="52" t="s">
        <v>227</v>
      </c>
      <c r="B265" t="s">
        <v>441</v>
      </c>
      <c r="D265" t="s">
        <v>370</v>
      </c>
      <c r="E265" s="4" t="s">
        <v>546</v>
      </c>
      <c r="F265" s="77" t="s">
        <v>350</v>
      </c>
      <c r="G265" s="77" t="s">
        <v>350</v>
      </c>
      <c r="H265" s="77" t="s">
        <v>350</v>
      </c>
      <c r="I265" s="77" t="s">
        <v>350</v>
      </c>
      <c r="J265" s="77" t="s">
        <v>350</v>
      </c>
      <c r="K265" s="77" t="s">
        <v>350</v>
      </c>
      <c r="L265" s="77" t="s">
        <v>350</v>
      </c>
      <c r="M265" s="77" t="s">
        <v>350</v>
      </c>
      <c r="N265" s="77" t="s">
        <v>350</v>
      </c>
      <c r="O265" s="77" t="s">
        <v>350</v>
      </c>
      <c r="P265" s="77" t="s">
        <v>350</v>
      </c>
      <c r="Q265" s="77" t="s">
        <v>350</v>
      </c>
      <c r="R265" s="77" t="s">
        <v>350</v>
      </c>
      <c r="S265" s="77" t="s">
        <v>350</v>
      </c>
      <c r="T265" s="77" t="s">
        <v>350</v>
      </c>
      <c r="U265" s="77" t="s">
        <v>350</v>
      </c>
      <c r="V265" s="77" t="s">
        <v>350</v>
      </c>
      <c r="W265" s="77" t="s">
        <v>350</v>
      </c>
      <c r="X265" s="77" t="s">
        <v>350</v>
      </c>
      <c r="Y265" s="77" t="s">
        <v>350</v>
      </c>
      <c r="Z265" s="77" t="s">
        <v>350</v>
      </c>
      <c r="AA265" s="77" t="s">
        <v>350</v>
      </c>
      <c r="AB265" s="77" t="s">
        <v>350</v>
      </c>
    </row>
    <row r="266" spans="1:28" s="28" customFormat="1">
      <c r="A266" s="53" t="s">
        <v>308</v>
      </c>
      <c r="B266" t="s">
        <v>386</v>
      </c>
      <c r="D266" t="s">
        <v>416</v>
      </c>
      <c r="E266" s="4" t="s">
        <v>546</v>
      </c>
      <c r="F266" s="77" t="s">
        <v>350</v>
      </c>
      <c r="G266" s="77" t="s">
        <v>350</v>
      </c>
      <c r="H266" s="77" t="s">
        <v>350</v>
      </c>
      <c r="I266" s="77" t="s">
        <v>350</v>
      </c>
      <c r="J266" s="77" t="s">
        <v>350</v>
      </c>
      <c r="K266" s="77" t="s">
        <v>350</v>
      </c>
      <c r="L266" s="77" t="s">
        <v>350</v>
      </c>
      <c r="M266" s="77" t="s">
        <v>350</v>
      </c>
      <c r="N266" s="77" t="s">
        <v>350</v>
      </c>
      <c r="O266" s="77" t="s">
        <v>350</v>
      </c>
      <c r="P266" s="77" t="s">
        <v>350</v>
      </c>
      <c r="Q266" s="77" t="s">
        <v>350</v>
      </c>
      <c r="R266" s="77" t="s">
        <v>350</v>
      </c>
      <c r="S266" s="77" t="s">
        <v>350</v>
      </c>
      <c r="T266" s="77" t="s">
        <v>350</v>
      </c>
      <c r="U266" s="77" t="s">
        <v>350</v>
      </c>
      <c r="V266" s="77" t="s">
        <v>350</v>
      </c>
      <c r="W266" s="77" t="s">
        <v>350</v>
      </c>
      <c r="X266" s="77" t="s">
        <v>350</v>
      </c>
      <c r="Y266" s="77" t="s">
        <v>350</v>
      </c>
      <c r="Z266" s="77" t="s">
        <v>350</v>
      </c>
      <c r="AA266" s="77" t="s">
        <v>350</v>
      </c>
      <c r="AB266" s="77" t="s">
        <v>350</v>
      </c>
    </row>
    <row r="267" spans="1:28" s="28" customFormat="1">
      <c r="A267" s="51" t="s">
        <v>88</v>
      </c>
      <c r="B267" t="s">
        <v>381</v>
      </c>
      <c r="D267" t="s">
        <v>370</v>
      </c>
      <c r="E267" s="4" t="s">
        <v>546</v>
      </c>
      <c r="F267" s="77" t="s">
        <v>350</v>
      </c>
      <c r="G267" s="77" t="s">
        <v>350</v>
      </c>
      <c r="H267" s="77" t="s">
        <v>350</v>
      </c>
      <c r="I267" s="77" t="s">
        <v>350</v>
      </c>
      <c r="J267" s="77" t="s">
        <v>350</v>
      </c>
      <c r="K267" s="77" t="s">
        <v>350</v>
      </c>
      <c r="L267" s="77" t="s">
        <v>350</v>
      </c>
      <c r="M267" s="77" t="s">
        <v>350</v>
      </c>
      <c r="N267" s="77" t="s">
        <v>350</v>
      </c>
      <c r="O267" s="77" t="s">
        <v>350</v>
      </c>
      <c r="P267" s="77" t="s">
        <v>350</v>
      </c>
      <c r="Q267" s="77" t="s">
        <v>350</v>
      </c>
      <c r="R267" s="77" t="s">
        <v>350</v>
      </c>
      <c r="S267" s="77" t="s">
        <v>350</v>
      </c>
      <c r="T267" s="77" t="s">
        <v>350</v>
      </c>
      <c r="U267" s="77" t="s">
        <v>350</v>
      </c>
      <c r="V267" s="77" t="s">
        <v>350</v>
      </c>
      <c r="W267" s="77" t="s">
        <v>350</v>
      </c>
      <c r="X267" s="77" t="s">
        <v>350</v>
      </c>
      <c r="Y267" s="77" t="s">
        <v>350</v>
      </c>
      <c r="Z267" s="77" t="s">
        <v>350</v>
      </c>
      <c r="AA267" s="77" t="s">
        <v>350</v>
      </c>
      <c r="AB267" s="77" t="s">
        <v>350</v>
      </c>
    </row>
    <row r="268" spans="1:28" s="28" customFormat="1">
      <c r="A268" s="52" t="s">
        <v>171</v>
      </c>
      <c r="B268" t="s">
        <v>381</v>
      </c>
      <c r="D268" t="s">
        <v>370</v>
      </c>
      <c r="E268" s="4" t="s">
        <v>546</v>
      </c>
      <c r="F268" s="77" t="s">
        <v>350</v>
      </c>
      <c r="G268" s="77" t="s">
        <v>350</v>
      </c>
      <c r="H268" s="77" t="s">
        <v>350</v>
      </c>
      <c r="I268" s="77" t="s">
        <v>350</v>
      </c>
      <c r="J268" s="77" t="s">
        <v>350</v>
      </c>
      <c r="K268" s="77" t="s">
        <v>350</v>
      </c>
      <c r="L268" s="77" t="s">
        <v>350</v>
      </c>
      <c r="M268" s="77" t="s">
        <v>350</v>
      </c>
      <c r="N268" s="77" t="s">
        <v>350</v>
      </c>
      <c r="O268" s="77" t="s">
        <v>350</v>
      </c>
      <c r="P268" s="77" t="s">
        <v>350</v>
      </c>
      <c r="Q268" s="77" t="s">
        <v>350</v>
      </c>
      <c r="R268" s="77" t="s">
        <v>350</v>
      </c>
      <c r="S268" s="77" t="s">
        <v>350</v>
      </c>
      <c r="T268" s="77" t="s">
        <v>350</v>
      </c>
      <c r="U268" s="77" t="s">
        <v>350</v>
      </c>
      <c r="V268" s="77" t="s">
        <v>350</v>
      </c>
      <c r="W268" s="77" t="s">
        <v>350</v>
      </c>
      <c r="X268" s="77" t="s">
        <v>350</v>
      </c>
      <c r="Y268" s="77" t="s">
        <v>350</v>
      </c>
      <c r="Z268" s="77" t="s">
        <v>350</v>
      </c>
      <c r="AA268" s="77" t="s">
        <v>350</v>
      </c>
      <c r="AB268" s="77" t="s">
        <v>350</v>
      </c>
    </row>
    <row r="269" spans="1:28" s="28" customFormat="1">
      <c r="A269" s="52" t="s">
        <v>228</v>
      </c>
      <c r="B269" t="s">
        <v>394</v>
      </c>
      <c r="D269" t="s">
        <v>393</v>
      </c>
      <c r="E269" s="4" t="s">
        <v>546</v>
      </c>
      <c r="F269" s="77" t="s">
        <v>350</v>
      </c>
      <c r="G269" s="77" t="s">
        <v>350</v>
      </c>
      <c r="H269" s="77" t="s">
        <v>350</v>
      </c>
      <c r="I269" s="77" t="s">
        <v>350</v>
      </c>
      <c r="J269" s="77" t="s">
        <v>350</v>
      </c>
      <c r="K269" s="77" t="s">
        <v>350</v>
      </c>
      <c r="L269" s="77" t="s">
        <v>350</v>
      </c>
      <c r="M269" s="77" t="s">
        <v>350</v>
      </c>
      <c r="N269" s="77" t="s">
        <v>350</v>
      </c>
      <c r="O269" s="77" t="s">
        <v>350</v>
      </c>
      <c r="P269" s="77" t="s">
        <v>350</v>
      </c>
      <c r="Q269" s="77" t="s">
        <v>350</v>
      </c>
      <c r="R269" s="77" t="s">
        <v>350</v>
      </c>
      <c r="S269" s="77" t="s">
        <v>350</v>
      </c>
      <c r="T269" s="77" t="s">
        <v>350</v>
      </c>
      <c r="U269" s="77" t="s">
        <v>350</v>
      </c>
      <c r="V269" s="77" t="s">
        <v>350</v>
      </c>
      <c r="W269" s="77" t="s">
        <v>350</v>
      </c>
      <c r="X269" s="77" t="s">
        <v>350</v>
      </c>
      <c r="Y269" s="77" t="s">
        <v>350</v>
      </c>
      <c r="Z269" s="77" t="s">
        <v>350</v>
      </c>
      <c r="AA269" s="77" t="s">
        <v>350</v>
      </c>
      <c r="AB269" s="77" t="s">
        <v>350</v>
      </c>
    </row>
    <row r="270" spans="1:28" s="28" customFormat="1">
      <c r="A270" s="52" t="s">
        <v>134</v>
      </c>
      <c r="B270" t="s">
        <v>396</v>
      </c>
      <c r="D270" t="s">
        <v>370</v>
      </c>
      <c r="E270" s="28" t="s">
        <v>546</v>
      </c>
      <c r="F270" s="77" t="s">
        <v>350</v>
      </c>
      <c r="G270" s="77" t="s">
        <v>350</v>
      </c>
      <c r="H270" s="77" t="s">
        <v>350</v>
      </c>
      <c r="I270" s="77" t="s">
        <v>350</v>
      </c>
      <c r="J270" s="77" t="s">
        <v>350</v>
      </c>
      <c r="K270" s="77" t="s">
        <v>350</v>
      </c>
      <c r="L270" s="77" t="s">
        <v>350</v>
      </c>
      <c r="M270" s="77" t="s">
        <v>350</v>
      </c>
      <c r="N270" s="77" t="s">
        <v>350</v>
      </c>
      <c r="O270" s="77" t="s">
        <v>350</v>
      </c>
      <c r="P270" s="77" t="s">
        <v>350</v>
      </c>
      <c r="Q270" s="77" t="s">
        <v>350</v>
      </c>
      <c r="R270" s="77" t="s">
        <v>350</v>
      </c>
      <c r="S270" s="77" t="s">
        <v>350</v>
      </c>
      <c r="T270" s="77" t="s">
        <v>350</v>
      </c>
      <c r="U270" s="77" t="s">
        <v>350</v>
      </c>
      <c r="V270" s="77" t="s">
        <v>350</v>
      </c>
      <c r="W270" s="77" t="s">
        <v>350</v>
      </c>
      <c r="X270" s="77" t="s">
        <v>350</v>
      </c>
      <c r="Y270" s="77" t="s">
        <v>350</v>
      </c>
      <c r="Z270" s="77" t="s">
        <v>350</v>
      </c>
      <c r="AA270" s="77" t="s">
        <v>350</v>
      </c>
      <c r="AB270" s="77" t="s">
        <v>350</v>
      </c>
    </row>
    <row r="271" spans="1:28" s="28" customFormat="1">
      <c r="A271" s="53" t="s">
        <v>137</v>
      </c>
      <c r="B271" t="s">
        <v>443</v>
      </c>
      <c r="D271" t="s">
        <v>374</v>
      </c>
      <c r="E271" s="4" t="s">
        <v>546</v>
      </c>
      <c r="F271" s="77" t="s">
        <v>350</v>
      </c>
      <c r="G271" s="77" t="s">
        <v>350</v>
      </c>
      <c r="H271" s="77" t="s">
        <v>350</v>
      </c>
      <c r="I271" s="77" t="s">
        <v>350</v>
      </c>
      <c r="J271" s="77" t="s">
        <v>350</v>
      </c>
      <c r="K271" s="77" t="s">
        <v>350</v>
      </c>
      <c r="L271" s="77" t="s">
        <v>350</v>
      </c>
      <c r="M271" s="77" t="s">
        <v>350</v>
      </c>
      <c r="N271" s="77" t="s">
        <v>350</v>
      </c>
      <c r="O271" s="77" t="s">
        <v>350</v>
      </c>
      <c r="P271" s="77" t="s">
        <v>350</v>
      </c>
      <c r="Q271" s="77" t="s">
        <v>350</v>
      </c>
      <c r="R271" s="77" t="s">
        <v>350</v>
      </c>
      <c r="S271" s="77" t="s">
        <v>350</v>
      </c>
      <c r="T271" s="77" t="s">
        <v>350</v>
      </c>
      <c r="U271" s="77" t="s">
        <v>350</v>
      </c>
      <c r="V271" s="77" t="s">
        <v>350</v>
      </c>
      <c r="W271" s="77" t="s">
        <v>350</v>
      </c>
      <c r="X271" s="77" t="s">
        <v>350</v>
      </c>
      <c r="Y271" s="77" t="s">
        <v>350</v>
      </c>
      <c r="Z271" s="77" t="s">
        <v>350</v>
      </c>
      <c r="AA271" s="77" t="s">
        <v>350</v>
      </c>
      <c r="AB271" s="77" t="s">
        <v>350</v>
      </c>
    </row>
    <row r="272" spans="1:28" s="28" customFormat="1">
      <c r="A272" s="51" t="s">
        <v>172</v>
      </c>
      <c r="B272" t="s">
        <v>445</v>
      </c>
      <c r="D272" t="s">
        <v>391</v>
      </c>
      <c r="E272" s="4" t="s">
        <v>546</v>
      </c>
      <c r="F272" s="77" t="s">
        <v>350</v>
      </c>
      <c r="G272" s="77" t="s">
        <v>350</v>
      </c>
      <c r="H272" s="77" t="s">
        <v>350</v>
      </c>
      <c r="I272" s="77" t="s">
        <v>350</v>
      </c>
      <c r="J272" s="77" t="s">
        <v>350</v>
      </c>
      <c r="K272" s="77" t="s">
        <v>350</v>
      </c>
      <c r="L272" s="77" t="s">
        <v>350</v>
      </c>
      <c r="M272" s="77" t="s">
        <v>350</v>
      </c>
      <c r="N272" s="77" t="s">
        <v>350</v>
      </c>
      <c r="O272" s="77" t="s">
        <v>350</v>
      </c>
      <c r="P272" s="77" t="s">
        <v>350</v>
      </c>
      <c r="Q272" s="77" t="s">
        <v>350</v>
      </c>
      <c r="R272" s="77" t="s">
        <v>350</v>
      </c>
      <c r="S272" s="77" t="s">
        <v>350</v>
      </c>
      <c r="T272" s="77" t="s">
        <v>350</v>
      </c>
      <c r="U272" s="77" t="s">
        <v>350</v>
      </c>
      <c r="V272" s="77" t="s">
        <v>350</v>
      </c>
      <c r="W272" s="77" t="s">
        <v>350</v>
      </c>
      <c r="X272" s="77" t="s">
        <v>350</v>
      </c>
      <c r="Y272" s="77" t="s">
        <v>350</v>
      </c>
      <c r="Z272" s="77" t="s">
        <v>350</v>
      </c>
      <c r="AA272" s="77" t="s">
        <v>350</v>
      </c>
      <c r="AB272" s="77" t="s">
        <v>350</v>
      </c>
    </row>
    <row r="273" spans="1:28" s="28" customFormat="1">
      <c r="A273" s="53" t="s">
        <v>138</v>
      </c>
      <c r="B273" t="s">
        <v>445</v>
      </c>
      <c r="D273" t="s">
        <v>391</v>
      </c>
      <c r="E273" s="4" t="s">
        <v>546</v>
      </c>
      <c r="F273" s="77" t="s">
        <v>350</v>
      </c>
      <c r="G273" s="77" t="s">
        <v>350</v>
      </c>
      <c r="H273" s="77" t="s">
        <v>350</v>
      </c>
      <c r="I273" s="77" t="s">
        <v>350</v>
      </c>
      <c r="J273" s="77" t="s">
        <v>350</v>
      </c>
      <c r="K273" s="77" t="s">
        <v>350</v>
      </c>
      <c r="L273" s="77" t="s">
        <v>350</v>
      </c>
      <c r="M273" s="77" t="s">
        <v>350</v>
      </c>
      <c r="N273" s="77" t="s">
        <v>350</v>
      </c>
      <c r="O273" s="77" t="s">
        <v>350</v>
      </c>
      <c r="P273" s="77" t="s">
        <v>350</v>
      </c>
      <c r="Q273" s="77" t="s">
        <v>350</v>
      </c>
      <c r="R273" s="77" t="s">
        <v>350</v>
      </c>
      <c r="S273" s="77" t="s">
        <v>350</v>
      </c>
      <c r="T273" s="77" t="s">
        <v>350</v>
      </c>
      <c r="U273" s="77" t="s">
        <v>350</v>
      </c>
      <c r="V273" s="77" t="s">
        <v>350</v>
      </c>
      <c r="W273" s="77" t="s">
        <v>350</v>
      </c>
      <c r="X273" s="77" t="s">
        <v>350</v>
      </c>
      <c r="Y273" s="77" t="s">
        <v>350</v>
      </c>
      <c r="Z273" s="77" t="s">
        <v>350</v>
      </c>
      <c r="AA273" s="77" t="s">
        <v>350</v>
      </c>
      <c r="AB273" s="77" t="s">
        <v>350</v>
      </c>
    </row>
    <row r="274" spans="1:28" s="28" customFormat="1">
      <c r="A274" s="51" t="s">
        <v>89</v>
      </c>
      <c r="B274" t="s">
        <v>446</v>
      </c>
      <c r="D274" t="s">
        <v>350</v>
      </c>
      <c r="E274" s="4" t="s">
        <v>546</v>
      </c>
      <c r="F274" s="77" t="s">
        <v>350</v>
      </c>
      <c r="G274" s="77" t="s">
        <v>350</v>
      </c>
      <c r="H274" s="77" t="s">
        <v>350</v>
      </c>
      <c r="I274" s="77" t="s">
        <v>350</v>
      </c>
      <c r="J274" s="77" t="s">
        <v>350</v>
      </c>
      <c r="K274" s="77" t="s">
        <v>350</v>
      </c>
      <c r="L274" s="77" t="s">
        <v>350</v>
      </c>
      <c r="M274" s="77" t="s">
        <v>350</v>
      </c>
      <c r="N274" s="77" t="s">
        <v>350</v>
      </c>
      <c r="O274" s="77" t="s">
        <v>350</v>
      </c>
      <c r="P274" s="77" t="s">
        <v>350</v>
      </c>
      <c r="Q274" s="77" t="s">
        <v>350</v>
      </c>
      <c r="R274" s="77" t="s">
        <v>350</v>
      </c>
      <c r="S274" s="77" t="s">
        <v>350</v>
      </c>
      <c r="T274" s="77" t="s">
        <v>350</v>
      </c>
      <c r="U274" s="77" t="s">
        <v>350</v>
      </c>
      <c r="V274" s="77" t="s">
        <v>350</v>
      </c>
      <c r="W274" s="77" t="s">
        <v>350</v>
      </c>
      <c r="X274" s="77" t="s">
        <v>350</v>
      </c>
      <c r="Y274" s="77" t="s">
        <v>350</v>
      </c>
      <c r="Z274" s="77" t="s">
        <v>350</v>
      </c>
      <c r="AA274" s="77" t="s">
        <v>350</v>
      </c>
      <c r="AB274" s="77" t="s">
        <v>350</v>
      </c>
    </row>
    <row r="275" spans="1:28" s="28" customFormat="1">
      <c r="A275" s="51" t="s">
        <v>90</v>
      </c>
      <c r="B275" t="s">
        <v>403</v>
      </c>
      <c r="D275" t="s">
        <v>370</v>
      </c>
      <c r="E275" s="4" t="s">
        <v>546</v>
      </c>
      <c r="F275" s="77" t="s">
        <v>350</v>
      </c>
      <c r="G275" s="77" t="s">
        <v>350</v>
      </c>
      <c r="H275" s="77" t="s">
        <v>350</v>
      </c>
      <c r="I275" s="77" t="s">
        <v>350</v>
      </c>
      <c r="J275" s="77" t="s">
        <v>350</v>
      </c>
      <c r="K275" s="77" t="s">
        <v>350</v>
      </c>
      <c r="L275" s="77" t="s">
        <v>350</v>
      </c>
      <c r="M275" s="77" t="s">
        <v>350</v>
      </c>
      <c r="N275" s="77" t="s">
        <v>350</v>
      </c>
      <c r="O275" s="77" t="s">
        <v>350</v>
      </c>
      <c r="P275" s="77" t="s">
        <v>350</v>
      </c>
      <c r="Q275" s="77" t="s">
        <v>350</v>
      </c>
      <c r="R275" s="77" t="s">
        <v>350</v>
      </c>
      <c r="S275" s="77" t="s">
        <v>350</v>
      </c>
      <c r="T275" s="77" t="s">
        <v>350</v>
      </c>
      <c r="U275" s="77" t="s">
        <v>350</v>
      </c>
      <c r="V275" s="77" t="s">
        <v>350</v>
      </c>
      <c r="W275" s="77" t="s">
        <v>350</v>
      </c>
      <c r="X275" s="77" t="s">
        <v>350</v>
      </c>
      <c r="Y275" s="77" t="s">
        <v>350</v>
      </c>
      <c r="Z275" s="77" t="s">
        <v>350</v>
      </c>
      <c r="AA275" s="77" t="s">
        <v>350</v>
      </c>
      <c r="AB275" s="77" t="s">
        <v>350</v>
      </c>
    </row>
    <row r="276" spans="1:28" s="28" customFormat="1">
      <c r="A276" s="52" t="s">
        <v>141</v>
      </c>
      <c r="B276" t="s">
        <v>447</v>
      </c>
      <c r="D276" t="s">
        <v>416</v>
      </c>
      <c r="E276" s="4" t="s">
        <v>546</v>
      </c>
      <c r="F276" s="77" t="s">
        <v>350</v>
      </c>
      <c r="G276" s="77" t="s">
        <v>350</v>
      </c>
      <c r="H276" s="77" t="s">
        <v>350</v>
      </c>
      <c r="I276" s="77" t="s">
        <v>350</v>
      </c>
      <c r="J276" s="77" t="s">
        <v>350</v>
      </c>
      <c r="K276" s="77" t="s">
        <v>350</v>
      </c>
      <c r="L276" s="77" t="s">
        <v>350</v>
      </c>
      <c r="M276" s="77" t="s">
        <v>350</v>
      </c>
      <c r="N276" s="77" t="s">
        <v>350</v>
      </c>
      <c r="O276" s="77" t="s">
        <v>350</v>
      </c>
      <c r="P276" s="77" t="s">
        <v>350</v>
      </c>
      <c r="Q276" s="77" t="s">
        <v>350</v>
      </c>
      <c r="R276" s="77" t="s">
        <v>350</v>
      </c>
      <c r="S276" s="77" t="s">
        <v>350</v>
      </c>
      <c r="T276" s="77" t="s">
        <v>350</v>
      </c>
      <c r="U276" s="77" t="s">
        <v>350</v>
      </c>
      <c r="V276" s="77" t="s">
        <v>350</v>
      </c>
      <c r="W276" s="77" t="s">
        <v>350</v>
      </c>
      <c r="X276" s="77" t="s">
        <v>350</v>
      </c>
      <c r="Y276" s="77" t="s">
        <v>350</v>
      </c>
      <c r="Z276" s="77" t="s">
        <v>350</v>
      </c>
      <c r="AA276" s="77" t="s">
        <v>350</v>
      </c>
      <c r="AB276" s="77" t="s">
        <v>350</v>
      </c>
    </row>
    <row r="277" spans="1:28" s="28" customFormat="1">
      <c r="A277" s="51" t="s">
        <v>91</v>
      </c>
      <c r="B277" t="s">
        <v>447</v>
      </c>
      <c r="D277" t="s">
        <v>416</v>
      </c>
      <c r="E277" s="4" t="s">
        <v>546</v>
      </c>
      <c r="F277" s="77" t="s">
        <v>350</v>
      </c>
      <c r="G277" s="77" t="s">
        <v>350</v>
      </c>
      <c r="H277" s="77" t="s">
        <v>350</v>
      </c>
      <c r="I277" s="77" t="s">
        <v>350</v>
      </c>
      <c r="J277" s="77" t="s">
        <v>350</v>
      </c>
      <c r="K277" s="77" t="s">
        <v>350</v>
      </c>
      <c r="L277" s="77" t="s">
        <v>350</v>
      </c>
      <c r="M277" s="77" t="s">
        <v>350</v>
      </c>
      <c r="N277" s="77" t="s">
        <v>350</v>
      </c>
      <c r="O277" s="77" t="s">
        <v>350</v>
      </c>
      <c r="P277" s="77" t="s">
        <v>350</v>
      </c>
      <c r="Q277" s="77" t="s">
        <v>350</v>
      </c>
      <c r="R277" s="77" t="s">
        <v>350</v>
      </c>
      <c r="S277" s="77" t="s">
        <v>350</v>
      </c>
      <c r="T277" s="77" t="s">
        <v>350</v>
      </c>
      <c r="U277" s="77" t="s">
        <v>350</v>
      </c>
      <c r="V277" s="77" t="s">
        <v>350</v>
      </c>
      <c r="W277" s="77" t="s">
        <v>350</v>
      </c>
      <c r="X277" s="77" t="s">
        <v>350</v>
      </c>
      <c r="Y277" s="77" t="s">
        <v>350</v>
      </c>
      <c r="Z277" s="77" t="s">
        <v>350</v>
      </c>
      <c r="AA277" s="77" t="s">
        <v>350</v>
      </c>
      <c r="AB277" s="77" t="s">
        <v>350</v>
      </c>
    </row>
    <row r="278" spans="1:28" s="28" customFormat="1">
      <c r="A278" s="52" t="s">
        <v>113</v>
      </c>
      <c r="B278" t="s">
        <v>421</v>
      </c>
      <c r="D278" t="s">
        <v>370</v>
      </c>
      <c r="E278" s="4" t="s">
        <v>546</v>
      </c>
      <c r="F278" s="77" t="s">
        <v>350</v>
      </c>
      <c r="G278" s="77" t="s">
        <v>350</v>
      </c>
      <c r="H278" s="77" t="s">
        <v>350</v>
      </c>
      <c r="I278" s="77" t="s">
        <v>350</v>
      </c>
      <c r="J278" s="77" t="s">
        <v>350</v>
      </c>
      <c r="K278" s="77" t="s">
        <v>350</v>
      </c>
      <c r="L278" s="77" t="s">
        <v>350</v>
      </c>
      <c r="M278" s="77" t="s">
        <v>350</v>
      </c>
      <c r="N278" s="77" t="s">
        <v>350</v>
      </c>
      <c r="O278" s="77" t="s">
        <v>350</v>
      </c>
      <c r="P278" s="77" t="s">
        <v>350</v>
      </c>
      <c r="Q278" s="77" t="s">
        <v>350</v>
      </c>
      <c r="R278" s="77" t="s">
        <v>350</v>
      </c>
      <c r="S278" s="77" t="s">
        <v>350</v>
      </c>
      <c r="T278" s="77" t="s">
        <v>350</v>
      </c>
      <c r="U278" s="77" t="s">
        <v>350</v>
      </c>
      <c r="V278" s="77" t="s">
        <v>350</v>
      </c>
      <c r="W278" s="77" t="s">
        <v>350</v>
      </c>
      <c r="X278" s="77" t="s">
        <v>350</v>
      </c>
      <c r="Y278" s="77" t="s">
        <v>350</v>
      </c>
      <c r="Z278" s="77" t="s">
        <v>350</v>
      </c>
      <c r="AA278" s="77" t="s">
        <v>350</v>
      </c>
      <c r="AB278" s="77" t="s">
        <v>350</v>
      </c>
    </row>
    <row r="279" spans="1:28" s="28" customFormat="1">
      <c r="A279" s="53" t="s">
        <v>200</v>
      </c>
      <c r="B279" t="s">
        <v>421</v>
      </c>
      <c r="D279" t="s">
        <v>370</v>
      </c>
      <c r="E279" s="4" t="s">
        <v>546</v>
      </c>
      <c r="F279" s="77" t="s">
        <v>350</v>
      </c>
      <c r="G279" s="77" t="s">
        <v>350</v>
      </c>
      <c r="H279" s="77" t="s">
        <v>350</v>
      </c>
      <c r="I279" s="77" t="s">
        <v>350</v>
      </c>
      <c r="J279" s="77" t="s">
        <v>350</v>
      </c>
      <c r="K279" s="77" t="s">
        <v>350</v>
      </c>
      <c r="L279" s="77" t="s">
        <v>350</v>
      </c>
      <c r="M279" s="77" t="s">
        <v>350</v>
      </c>
      <c r="N279" s="77" t="s">
        <v>350</v>
      </c>
      <c r="O279" s="77" t="s">
        <v>350</v>
      </c>
      <c r="P279" s="77" t="s">
        <v>350</v>
      </c>
      <c r="Q279" s="77" t="s">
        <v>350</v>
      </c>
      <c r="R279" s="77" t="s">
        <v>350</v>
      </c>
      <c r="S279" s="77" t="s">
        <v>350</v>
      </c>
      <c r="T279" s="77" t="s">
        <v>350</v>
      </c>
      <c r="U279" s="77" t="s">
        <v>350</v>
      </c>
      <c r="V279" s="77" t="s">
        <v>350</v>
      </c>
      <c r="W279" s="77" t="s">
        <v>350</v>
      </c>
      <c r="X279" s="77" t="s">
        <v>350</v>
      </c>
      <c r="Y279" s="77" t="s">
        <v>350</v>
      </c>
      <c r="Z279" s="77" t="s">
        <v>350</v>
      </c>
      <c r="AA279" s="77" t="s">
        <v>350</v>
      </c>
      <c r="AB279" s="77" t="s">
        <v>350</v>
      </c>
    </row>
    <row r="280" spans="1:28" s="28" customFormat="1">
      <c r="A280" s="51" t="s">
        <v>174</v>
      </c>
      <c r="B280" t="s">
        <v>400</v>
      </c>
      <c r="D280" t="s">
        <v>374</v>
      </c>
      <c r="E280" s="4" t="s">
        <v>546</v>
      </c>
      <c r="F280" s="77" t="s">
        <v>350</v>
      </c>
      <c r="G280" s="77" t="s">
        <v>350</v>
      </c>
      <c r="H280" s="77" t="s">
        <v>350</v>
      </c>
      <c r="I280" s="77" t="s">
        <v>350</v>
      </c>
      <c r="J280" s="77" t="s">
        <v>350</v>
      </c>
      <c r="K280" s="77" t="s">
        <v>350</v>
      </c>
      <c r="L280" s="77" t="s">
        <v>350</v>
      </c>
      <c r="M280" s="77" t="s">
        <v>350</v>
      </c>
      <c r="N280" s="77" t="s">
        <v>350</v>
      </c>
      <c r="O280" s="77" t="s">
        <v>350</v>
      </c>
      <c r="P280" s="77" t="s">
        <v>350</v>
      </c>
      <c r="Q280" s="77" t="s">
        <v>350</v>
      </c>
      <c r="R280" s="77" t="s">
        <v>350</v>
      </c>
      <c r="S280" s="77" t="s">
        <v>350</v>
      </c>
      <c r="T280" s="77" t="s">
        <v>350</v>
      </c>
      <c r="U280" s="77" t="s">
        <v>350</v>
      </c>
      <c r="V280" s="77" t="s">
        <v>350</v>
      </c>
      <c r="W280" s="77" t="s">
        <v>350</v>
      </c>
      <c r="X280" s="77" t="s">
        <v>350</v>
      </c>
      <c r="Y280" s="77" t="s">
        <v>350</v>
      </c>
      <c r="Z280" s="77" t="s">
        <v>350</v>
      </c>
      <c r="AA280" s="77" t="s">
        <v>350</v>
      </c>
      <c r="AB280" s="77" t="s">
        <v>350</v>
      </c>
    </row>
    <row r="281" spans="1:28" s="28" customFormat="1">
      <c r="A281" s="53" t="s">
        <v>309</v>
      </c>
      <c r="B281" t="s">
        <v>389</v>
      </c>
      <c r="D281" t="s">
        <v>370</v>
      </c>
      <c r="E281" s="4" t="s">
        <v>546</v>
      </c>
      <c r="F281" s="77" t="s">
        <v>350</v>
      </c>
      <c r="G281" s="77" t="s">
        <v>350</v>
      </c>
      <c r="H281" s="77" t="s">
        <v>350</v>
      </c>
      <c r="I281" s="77" t="s">
        <v>350</v>
      </c>
      <c r="J281" s="77" t="s">
        <v>350</v>
      </c>
      <c r="K281" s="77" t="s">
        <v>350</v>
      </c>
      <c r="L281" s="77" t="s">
        <v>350</v>
      </c>
      <c r="M281" s="77" t="s">
        <v>350</v>
      </c>
      <c r="N281" s="77" t="s">
        <v>350</v>
      </c>
      <c r="O281" s="77" t="s">
        <v>350</v>
      </c>
      <c r="P281" s="77" t="s">
        <v>350</v>
      </c>
      <c r="Q281" s="77" t="s">
        <v>350</v>
      </c>
      <c r="R281" s="77" t="s">
        <v>350</v>
      </c>
      <c r="S281" s="77" t="s">
        <v>350</v>
      </c>
      <c r="T281" s="77" t="s">
        <v>350</v>
      </c>
      <c r="U281" s="77" t="s">
        <v>350</v>
      </c>
      <c r="V281" s="77" t="s">
        <v>350</v>
      </c>
      <c r="W281" s="77" t="s">
        <v>350</v>
      </c>
      <c r="X281" s="77" t="s">
        <v>350</v>
      </c>
      <c r="Y281" s="77" t="s">
        <v>350</v>
      </c>
      <c r="Z281" s="77" t="s">
        <v>350</v>
      </c>
      <c r="AA281" s="77" t="s">
        <v>350</v>
      </c>
      <c r="AB281" s="77" t="s">
        <v>350</v>
      </c>
    </row>
    <row r="282" spans="1:28" s="28" customFormat="1">
      <c r="A282" s="60" t="s">
        <v>237</v>
      </c>
      <c r="B282" t="s">
        <v>389</v>
      </c>
      <c r="D282" t="s">
        <v>370</v>
      </c>
      <c r="E282" s="4" t="s">
        <v>546</v>
      </c>
      <c r="F282" s="77" t="s">
        <v>350</v>
      </c>
      <c r="G282" s="77" t="s">
        <v>350</v>
      </c>
      <c r="H282" s="77" t="s">
        <v>350</v>
      </c>
      <c r="I282" s="77" t="s">
        <v>350</v>
      </c>
      <c r="J282" s="77" t="s">
        <v>350</v>
      </c>
      <c r="K282" s="77" t="s">
        <v>350</v>
      </c>
      <c r="L282" s="77" t="s">
        <v>350</v>
      </c>
      <c r="M282" s="77" t="s">
        <v>350</v>
      </c>
      <c r="N282" s="77" t="s">
        <v>350</v>
      </c>
      <c r="O282" s="77" t="s">
        <v>350</v>
      </c>
      <c r="P282" s="77" t="s">
        <v>350</v>
      </c>
      <c r="Q282" s="77" t="s">
        <v>350</v>
      </c>
      <c r="R282" s="77" t="s">
        <v>350</v>
      </c>
      <c r="S282" s="77" t="s">
        <v>350</v>
      </c>
      <c r="T282" s="77" t="s">
        <v>350</v>
      </c>
      <c r="U282" s="77" t="s">
        <v>350</v>
      </c>
      <c r="V282" s="77" t="s">
        <v>350</v>
      </c>
      <c r="W282" s="77" t="s">
        <v>350</v>
      </c>
      <c r="X282" s="77" t="s">
        <v>350</v>
      </c>
      <c r="Y282" s="77" t="s">
        <v>350</v>
      </c>
      <c r="Z282" s="77" t="s">
        <v>350</v>
      </c>
      <c r="AA282" s="77" t="s">
        <v>350</v>
      </c>
      <c r="AB282" s="77" t="s">
        <v>350</v>
      </c>
    </row>
    <row r="283" spans="1:28" s="28" customFormat="1">
      <c r="A283" s="57" t="s">
        <v>114</v>
      </c>
      <c r="B283" t="s">
        <v>389</v>
      </c>
      <c r="D283" t="s">
        <v>350</v>
      </c>
      <c r="E283" s="4" t="s">
        <v>546</v>
      </c>
      <c r="F283" s="77" t="s">
        <v>350</v>
      </c>
      <c r="G283" s="77" t="s">
        <v>350</v>
      </c>
      <c r="H283" s="77" t="s">
        <v>350</v>
      </c>
      <c r="I283" s="77" t="s">
        <v>350</v>
      </c>
      <c r="J283" s="77" t="s">
        <v>350</v>
      </c>
      <c r="K283" s="77" t="s">
        <v>350</v>
      </c>
      <c r="L283" s="77" t="s">
        <v>350</v>
      </c>
      <c r="M283" s="77" t="s">
        <v>350</v>
      </c>
      <c r="N283" s="77" t="s">
        <v>350</v>
      </c>
      <c r="O283" s="77" t="s">
        <v>350</v>
      </c>
      <c r="P283" s="77" t="s">
        <v>350</v>
      </c>
      <c r="Q283" s="77" t="s">
        <v>350</v>
      </c>
      <c r="R283" s="77" t="s">
        <v>350</v>
      </c>
      <c r="S283" s="77" t="s">
        <v>350</v>
      </c>
      <c r="T283" s="77" t="s">
        <v>350</v>
      </c>
      <c r="U283" s="77" t="s">
        <v>350</v>
      </c>
      <c r="V283" s="77" t="s">
        <v>350</v>
      </c>
      <c r="W283" s="77" t="s">
        <v>350</v>
      </c>
      <c r="X283" s="77" t="s">
        <v>350</v>
      </c>
      <c r="Y283" s="77" t="s">
        <v>350</v>
      </c>
      <c r="Z283" s="77" t="s">
        <v>350</v>
      </c>
      <c r="AA283" s="77" t="s">
        <v>350</v>
      </c>
      <c r="AB283" s="77" t="s">
        <v>350</v>
      </c>
    </row>
    <row r="284" spans="1:28" s="28" customFormat="1">
      <c r="A284" s="55" t="s">
        <v>209</v>
      </c>
      <c r="B284" t="s">
        <v>389</v>
      </c>
      <c r="D284" t="s">
        <v>377</v>
      </c>
      <c r="E284" s="4" t="s">
        <v>546</v>
      </c>
      <c r="F284" s="77" t="s">
        <v>350</v>
      </c>
      <c r="G284" s="77" t="s">
        <v>350</v>
      </c>
      <c r="H284" s="77" t="s">
        <v>350</v>
      </c>
      <c r="I284" s="77" t="s">
        <v>350</v>
      </c>
      <c r="J284" s="77" t="s">
        <v>350</v>
      </c>
      <c r="K284" s="77" t="s">
        <v>350</v>
      </c>
      <c r="L284" s="77" t="s">
        <v>350</v>
      </c>
      <c r="M284" s="77" t="s">
        <v>350</v>
      </c>
      <c r="N284" s="77" t="s">
        <v>350</v>
      </c>
      <c r="O284" s="77" t="s">
        <v>350</v>
      </c>
      <c r="P284" s="77" t="s">
        <v>350</v>
      </c>
      <c r="Q284" s="77" t="s">
        <v>350</v>
      </c>
      <c r="R284" s="77" t="s">
        <v>350</v>
      </c>
      <c r="S284" s="77" t="s">
        <v>350</v>
      </c>
      <c r="T284" s="77" t="s">
        <v>350</v>
      </c>
      <c r="U284" s="77" t="s">
        <v>350</v>
      </c>
      <c r="V284" s="77" t="s">
        <v>350</v>
      </c>
      <c r="W284" s="77" t="s">
        <v>350</v>
      </c>
      <c r="X284" s="77" t="s">
        <v>350</v>
      </c>
      <c r="Y284" s="77" t="s">
        <v>350</v>
      </c>
      <c r="Z284" s="77" t="s">
        <v>350</v>
      </c>
      <c r="AA284" s="77" t="s">
        <v>350</v>
      </c>
      <c r="AB284" s="77" t="s">
        <v>350</v>
      </c>
    </row>
    <row r="285" spans="1:28" s="28" customFormat="1">
      <c r="A285" s="56" t="s">
        <v>229</v>
      </c>
      <c r="B285" t="s">
        <v>389</v>
      </c>
      <c r="D285" t="s">
        <v>434</v>
      </c>
      <c r="E285" s="4" t="s">
        <v>546</v>
      </c>
      <c r="F285" s="77" t="s">
        <v>350</v>
      </c>
      <c r="G285" s="77" t="s">
        <v>350</v>
      </c>
      <c r="H285" s="77" t="s">
        <v>350</v>
      </c>
      <c r="I285" s="77" t="s">
        <v>350</v>
      </c>
      <c r="J285" s="77" t="s">
        <v>350</v>
      </c>
      <c r="K285" s="77" t="s">
        <v>350</v>
      </c>
      <c r="L285" s="77" t="s">
        <v>350</v>
      </c>
      <c r="M285" s="77" t="s">
        <v>350</v>
      </c>
      <c r="N285" s="77" t="s">
        <v>350</v>
      </c>
      <c r="O285" s="77" t="s">
        <v>350</v>
      </c>
      <c r="P285" s="77" t="s">
        <v>350</v>
      </c>
      <c r="Q285" s="77" t="s">
        <v>350</v>
      </c>
      <c r="R285" s="77" t="s">
        <v>350</v>
      </c>
      <c r="S285" s="77" t="s">
        <v>350</v>
      </c>
      <c r="T285" s="77" t="s">
        <v>350</v>
      </c>
      <c r="U285" s="77" t="s">
        <v>350</v>
      </c>
      <c r="V285" s="77" t="s">
        <v>350</v>
      </c>
      <c r="W285" s="77" t="s">
        <v>350</v>
      </c>
      <c r="X285" s="77" t="s">
        <v>350</v>
      </c>
      <c r="Y285" s="77" t="s">
        <v>350</v>
      </c>
      <c r="Z285" s="77" t="s">
        <v>350</v>
      </c>
      <c r="AA285" s="77" t="s">
        <v>350</v>
      </c>
      <c r="AB285" s="77" t="s">
        <v>350</v>
      </c>
    </row>
    <row r="286" spans="1:28" s="28" customFormat="1">
      <c r="A286" s="57" t="s">
        <v>175</v>
      </c>
      <c r="B286" t="s">
        <v>389</v>
      </c>
      <c r="D286" t="s">
        <v>434</v>
      </c>
      <c r="E286" s="4" t="s">
        <v>546</v>
      </c>
      <c r="F286" s="77" t="s">
        <v>350</v>
      </c>
      <c r="G286" s="77" t="s">
        <v>350</v>
      </c>
      <c r="H286" s="77" t="s">
        <v>350</v>
      </c>
      <c r="I286" s="77" t="s">
        <v>350</v>
      </c>
      <c r="J286" s="77" t="s">
        <v>350</v>
      </c>
      <c r="K286" s="77" t="s">
        <v>350</v>
      </c>
      <c r="L286" s="77" t="s">
        <v>350</v>
      </c>
      <c r="M286" s="77" t="s">
        <v>350</v>
      </c>
      <c r="N286" s="77" t="s">
        <v>350</v>
      </c>
      <c r="O286" s="77" t="s">
        <v>350</v>
      </c>
      <c r="P286" s="77" t="s">
        <v>350</v>
      </c>
      <c r="Q286" s="77" t="s">
        <v>350</v>
      </c>
      <c r="R286" s="77" t="s">
        <v>350</v>
      </c>
      <c r="S286" s="77" t="s">
        <v>350</v>
      </c>
      <c r="T286" s="77" t="s">
        <v>350</v>
      </c>
      <c r="U286" s="77" t="s">
        <v>350</v>
      </c>
      <c r="V286" s="77" t="s">
        <v>350</v>
      </c>
      <c r="W286" s="77" t="s">
        <v>350</v>
      </c>
      <c r="X286" s="77" t="s">
        <v>350</v>
      </c>
      <c r="Y286" s="77" t="s">
        <v>350</v>
      </c>
      <c r="Z286" s="77" t="s">
        <v>350</v>
      </c>
      <c r="AA286" s="77" t="s">
        <v>350</v>
      </c>
      <c r="AB286" s="77" t="s">
        <v>350</v>
      </c>
    </row>
    <row r="287" spans="1:28" s="28" customFormat="1">
      <c r="A287" s="55" t="s">
        <v>115</v>
      </c>
      <c r="B287" t="s">
        <v>389</v>
      </c>
      <c r="D287" t="s">
        <v>350</v>
      </c>
      <c r="E287" s="4" t="s">
        <v>546</v>
      </c>
      <c r="F287" s="77" t="s">
        <v>350</v>
      </c>
      <c r="G287" s="77" t="s">
        <v>350</v>
      </c>
      <c r="H287" s="77" t="s">
        <v>350</v>
      </c>
      <c r="I287" s="77" t="s">
        <v>350</v>
      </c>
      <c r="J287" s="77" t="s">
        <v>350</v>
      </c>
      <c r="K287" s="77" t="s">
        <v>350</v>
      </c>
      <c r="L287" s="77" t="s">
        <v>350</v>
      </c>
      <c r="M287" s="77" t="s">
        <v>350</v>
      </c>
      <c r="N287" s="77" t="s">
        <v>350</v>
      </c>
      <c r="O287" s="77" t="s">
        <v>350</v>
      </c>
      <c r="P287" s="77" t="s">
        <v>350</v>
      </c>
      <c r="Q287" s="77" t="s">
        <v>350</v>
      </c>
      <c r="R287" s="77" t="s">
        <v>350</v>
      </c>
      <c r="S287" s="77" t="s">
        <v>350</v>
      </c>
      <c r="T287" s="77" t="s">
        <v>350</v>
      </c>
      <c r="U287" s="77" t="s">
        <v>350</v>
      </c>
      <c r="V287" s="77" t="s">
        <v>350</v>
      </c>
      <c r="W287" s="77" t="s">
        <v>350</v>
      </c>
      <c r="X287" s="77" t="s">
        <v>350</v>
      </c>
      <c r="Y287" s="77" t="s">
        <v>350</v>
      </c>
      <c r="Z287" s="77" t="s">
        <v>350</v>
      </c>
      <c r="AA287" s="77" t="s">
        <v>350</v>
      </c>
      <c r="AB287" s="77" t="s">
        <v>350</v>
      </c>
    </row>
    <row r="288" spans="1:28" s="28" customFormat="1">
      <c r="A288" s="56" t="s">
        <v>143</v>
      </c>
      <c r="B288" t="s">
        <v>405</v>
      </c>
      <c r="D288" t="s">
        <v>374</v>
      </c>
      <c r="E288" s="4" t="s">
        <v>546</v>
      </c>
      <c r="F288" s="77" t="s">
        <v>350</v>
      </c>
      <c r="G288" s="77" t="s">
        <v>350</v>
      </c>
      <c r="H288" s="77" t="s">
        <v>350</v>
      </c>
      <c r="I288" s="77" t="s">
        <v>350</v>
      </c>
      <c r="J288" s="77" t="s">
        <v>350</v>
      </c>
      <c r="K288" s="77" t="s">
        <v>350</v>
      </c>
      <c r="L288" s="77" t="s">
        <v>350</v>
      </c>
      <c r="M288" s="77" t="s">
        <v>350</v>
      </c>
      <c r="N288" s="77" t="s">
        <v>350</v>
      </c>
      <c r="O288" s="77" t="s">
        <v>350</v>
      </c>
      <c r="P288" s="77" t="s">
        <v>350</v>
      </c>
      <c r="Q288" s="77" t="s">
        <v>350</v>
      </c>
      <c r="R288" s="77" t="s">
        <v>350</v>
      </c>
      <c r="S288" s="77" t="s">
        <v>350</v>
      </c>
      <c r="T288" s="77" t="s">
        <v>350</v>
      </c>
      <c r="U288" s="77" t="s">
        <v>350</v>
      </c>
      <c r="V288" s="77" t="s">
        <v>350</v>
      </c>
      <c r="W288" s="77" t="s">
        <v>350</v>
      </c>
      <c r="X288" s="77" t="s">
        <v>350</v>
      </c>
      <c r="Y288" s="77" t="s">
        <v>350</v>
      </c>
      <c r="Z288" s="77" t="s">
        <v>350</v>
      </c>
      <c r="AA288" s="77" t="s">
        <v>350</v>
      </c>
      <c r="AB288" s="77" t="s">
        <v>350</v>
      </c>
    </row>
    <row r="289" spans="1:29" s="28" customFormat="1">
      <c r="A289" s="55" t="s">
        <v>327</v>
      </c>
      <c r="B289" t="s">
        <v>405</v>
      </c>
      <c r="D289" t="s">
        <v>374</v>
      </c>
      <c r="E289" s="4" t="s">
        <v>546</v>
      </c>
      <c r="F289" s="77" t="s">
        <v>350</v>
      </c>
      <c r="G289" s="77" t="s">
        <v>350</v>
      </c>
      <c r="H289" s="77" t="s">
        <v>350</v>
      </c>
      <c r="I289" s="77" t="s">
        <v>350</v>
      </c>
      <c r="J289" s="77" t="s">
        <v>350</v>
      </c>
      <c r="K289" s="77" t="s">
        <v>350</v>
      </c>
      <c r="L289" s="77" t="s">
        <v>350</v>
      </c>
      <c r="M289" s="77" t="s">
        <v>350</v>
      </c>
      <c r="N289" s="77" t="s">
        <v>350</v>
      </c>
      <c r="O289" s="77" t="s">
        <v>350</v>
      </c>
      <c r="P289" s="77" t="s">
        <v>350</v>
      </c>
      <c r="Q289" s="77" t="s">
        <v>350</v>
      </c>
      <c r="R289" s="77" t="s">
        <v>350</v>
      </c>
      <c r="S289" s="77" t="s">
        <v>350</v>
      </c>
      <c r="T289" s="77" t="s">
        <v>350</v>
      </c>
      <c r="U289" s="77" t="s">
        <v>350</v>
      </c>
      <c r="V289" s="77" t="s">
        <v>350</v>
      </c>
      <c r="W289" s="77" t="s">
        <v>350</v>
      </c>
      <c r="X289" s="77" t="s">
        <v>350</v>
      </c>
      <c r="Y289" s="77" t="s">
        <v>350</v>
      </c>
      <c r="Z289" s="77" t="s">
        <v>350</v>
      </c>
      <c r="AA289" s="77" t="s">
        <v>350</v>
      </c>
      <c r="AB289" s="77" t="s">
        <v>350</v>
      </c>
    </row>
    <row r="290" spans="1:29" s="28" customFormat="1">
      <c r="A290" s="55" t="s">
        <v>247</v>
      </c>
      <c r="B290" t="s">
        <v>396</v>
      </c>
      <c r="D290" t="s">
        <v>428</v>
      </c>
      <c r="E290" s="28" t="s">
        <v>546</v>
      </c>
      <c r="F290" s="77" t="s">
        <v>350</v>
      </c>
      <c r="G290" s="77" t="s">
        <v>350</v>
      </c>
      <c r="H290" s="77" t="s">
        <v>350</v>
      </c>
      <c r="I290" s="77" t="s">
        <v>350</v>
      </c>
      <c r="J290" s="77" t="s">
        <v>350</v>
      </c>
      <c r="K290" s="77" t="s">
        <v>350</v>
      </c>
      <c r="L290" s="77" t="s">
        <v>350</v>
      </c>
      <c r="M290" s="77" t="s">
        <v>350</v>
      </c>
      <c r="N290" s="77" t="s">
        <v>350</v>
      </c>
      <c r="O290" s="77" t="s">
        <v>350</v>
      </c>
      <c r="P290" s="77" t="s">
        <v>350</v>
      </c>
      <c r="Q290" s="77" t="s">
        <v>350</v>
      </c>
      <c r="R290" s="77" t="s">
        <v>350</v>
      </c>
      <c r="S290" s="77" t="s">
        <v>350</v>
      </c>
      <c r="T290" s="77" t="s">
        <v>350</v>
      </c>
      <c r="U290" s="77" t="s">
        <v>350</v>
      </c>
      <c r="V290" s="77" t="s">
        <v>350</v>
      </c>
      <c r="W290" s="77" t="s">
        <v>350</v>
      </c>
      <c r="X290" s="77" t="s">
        <v>350</v>
      </c>
      <c r="Y290" s="77" t="s">
        <v>350</v>
      </c>
      <c r="Z290" s="77" t="s">
        <v>350</v>
      </c>
      <c r="AA290" s="77" t="s">
        <v>350</v>
      </c>
      <c r="AB290" s="77" t="s">
        <v>350</v>
      </c>
    </row>
    <row r="291" spans="1:29" s="28" customFormat="1">
      <c r="A291" s="55" t="s">
        <v>328</v>
      </c>
      <c r="B291" t="s">
        <v>421</v>
      </c>
      <c r="D291" t="s">
        <v>377</v>
      </c>
      <c r="E291" s="28" t="s">
        <v>546</v>
      </c>
      <c r="F291" s="77" t="s">
        <v>350</v>
      </c>
      <c r="G291" s="77" t="s">
        <v>350</v>
      </c>
      <c r="H291" s="77" t="s">
        <v>350</v>
      </c>
      <c r="I291" s="77" t="s">
        <v>350</v>
      </c>
      <c r="J291" s="77" t="s">
        <v>350</v>
      </c>
      <c r="K291" s="77" t="s">
        <v>350</v>
      </c>
      <c r="L291" s="77" t="s">
        <v>350</v>
      </c>
      <c r="M291" s="77" t="s">
        <v>350</v>
      </c>
      <c r="N291" s="77" t="s">
        <v>350</v>
      </c>
      <c r="O291" s="77" t="s">
        <v>350</v>
      </c>
      <c r="P291" s="77" t="s">
        <v>350</v>
      </c>
      <c r="Q291" s="77" t="s">
        <v>350</v>
      </c>
      <c r="R291" s="77" t="s">
        <v>350</v>
      </c>
      <c r="S291" s="77" t="s">
        <v>350</v>
      </c>
      <c r="T291" s="77" t="s">
        <v>350</v>
      </c>
      <c r="U291" s="77" t="s">
        <v>350</v>
      </c>
      <c r="V291" s="77" t="s">
        <v>350</v>
      </c>
      <c r="W291" s="77" t="s">
        <v>350</v>
      </c>
      <c r="X291" s="77" t="s">
        <v>350</v>
      </c>
      <c r="Y291" s="77" t="s">
        <v>350</v>
      </c>
      <c r="Z291" s="77" t="s">
        <v>350</v>
      </c>
      <c r="AA291" s="77" t="s">
        <v>350</v>
      </c>
      <c r="AB291" s="77" t="s">
        <v>350</v>
      </c>
    </row>
    <row r="292" spans="1:29" s="28" customFormat="1">
      <c r="A292" s="55" t="s">
        <v>281</v>
      </c>
      <c r="B292" t="s">
        <v>421</v>
      </c>
      <c r="D292" t="s">
        <v>377</v>
      </c>
      <c r="E292" s="28" t="s">
        <v>546</v>
      </c>
      <c r="F292" s="77" t="s">
        <v>350</v>
      </c>
      <c r="G292" s="77" t="s">
        <v>350</v>
      </c>
      <c r="H292" s="77" t="s">
        <v>350</v>
      </c>
      <c r="I292" s="77" t="s">
        <v>350</v>
      </c>
      <c r="J292" s="77" t="s">
        <v>350</v>
      </c>
      <c r="K292" s="77" t="s">
        <v>350</v>
      </c>
      <c r="L292" s="77" t="s">
        <v>350</v>
      </c>
      <c r="M292" s="77" t="s">
        <v>350</v>
      </c>
      <c r="N292" s="77" t="s">
        <v>350</v>
      </c>
      <c r="O292" s="77" t="s">
        <v>350</v>
      </c>
      <c r="P292" s="77" t="s">
        <v>350</v>
      </c>
      <c r="Q292" s="77" t="s">
        <v>350</v>
      </c>
      <c r="R292" s="77" t="s">
        <v>350</v>
      </c>
      <c r="S292" s="77" t="s">
        <v>350</v>
      </c>
      <c r="T292" s="77" t="s">
        <v>350</v>
      </c>
      <c r="U292" s="77" t="s">
        <v>350</v>
      </c>
      <c r="V292" s="77" t="s">
        <v>350</v>
      </c>
      <c r="W292" s="77" t="s">
        <v>350</v>
      </c>
      <c r="X292" s="77" t="s">
        <v>350</v>
      </c>
      <c r="Y292" s="77" t="s">
        <v>350</v>
      </c>
      <c r="Z292" s="77" t="s">
        <v>350</v>
      </c>
      <c r="AA292" s="77" t="s">
        <v>350</v>
      </c>
      <c r="AB292" s="77" t="s">
        <v>350</v>
      </c>
    </row>
    <row r="293" spans="1:29" s="28" customFormat="1">
      <c r="A293" s="57" t="s">
        <v>176</v>
      </c>
      <c r="B293" t="s">
        <v>421</v>
      </c>
      <c r="D293" t="s">
        <v>370</v>
      </c>
      <c r="E293" s="28" t="s">
        <v>546</v>
      </c>
      <c r="F293" s="77" t="s">
        <v>350</v>
      </c>
      <c r="G293" s="77" t="s">
        <v>350</v>
      </c>
      <c r="H293" s="77" t="s">
        <v>350</v>
      </c>
      <c r="I293" s="77" t="s">
        <v>350</v>
      </c>
      <c r="J293" s="77" t="s">
        <v>350</v>
      </c>
      <c r="K293" s="77" t="s">
        <v>350</v>
      </c>
      <c r="L293" s="77" t="s">
        <v>350</v>
      </c>
      <c r="M293" s="77" t="s">
        <v>350</v>
      </c>
      <c r="N293" s="77" t="s">
        <v>350</v>
      </c>
      <c r="O293" s="77" t="s">
        <v>350</v>
      </c>
      <c r="P293" s="77" t="s">
        <v>350</v>
      </c>
      <c r="Q293" s="77" t="s">
        <v>350</v>
      </c>
      <c r="R293" s="77" t="s">
        <v>350</v>
      </c>
      <c r="S293" s="77" t="s">
        <v>350</v>
      </c>
      <c r="T293" s="77" t="s">
        <v>350</v>
      </c>
      <c r="U293" s="77" t="s">
        <v>350</v>
      </c>
      <c r="V293" s="77" t="s">
        <v>350</v>
      </c>
      <c r="W293" s="77" t="s">
        <v>350</v>
      </c>
      <c r="X293" s="77" t="s">
        <v>350</v>
      </c>
      <c r="Y293" s="77" t="s">
        <v>350</v>
      </c>
      <c r="Z293" s="77" t="s">
        <v>350</v>
      </c>
      <c r="AA293" s="77" t="s">
        <v>350</v>
      </c>
      <c r="AB293" s="77" t="s">
        <v>350</v>
      </c>
    </row>
    <row r="294" spans="1:29" s="28" customFormat="1">
      <c r="A294" s="56" t="s">
        <v>230</v>
      </c>
      <c r="B294" t="s">
        <v>389</v>
      </c>
      <c r="D294" t="s">
        <v>370</v>
      </c>
      <c r="E294" s="28" t="s">
        <v>546</v>
      </c>
      <c r="F294" s="77" t="s">
        <v>350</v>
      </c>
      <c r="G294" s="77" t="s">
        <v>350</v>
      </c>
      <c r="H294" s="77" t="s">
        <v>350</v>
      </c>
      <c r="I294" s="77" t="s">
        <v>350</v>
      </c>
      <c r="J294" s="77" t="s">
        <v>350</v>
      </c>
      <c r="K294" s="77" t="s">
        <v>350</v>
      </c>
      <c r="L294" s="77" t="s">
        <v>350</v>
      </c>
      <c r="M294" s="77" t="s">
        <v>350</v>
      </c>
      <c r="N294" s="77" t="s">
        <v>350</v>
      </c>
      <c r="O294" s="77" t="s">
        <v>350</v>
      </c>
      <c r="P294" s="77" t="s">
        <v>350</v>
      </c>
      <c r="Q294" s="77" t="s">
        <v>350</v>
      </c>
      <c r="R294" s="77" t="s">
        <v>350</v>
      </c>
      <c r="S294" s="77" t="s">
        <v>350</v>
      </c>
      <c r="T294" s="77" t="s">
        <v>350</v>
      </c>
      <c r="U294" s="77" t="s">
        <v>350</v>
      </c>
      <c r="V294" s="77" t="s">
        <v>350</v>
      </c>
      <c r="W294" s="77" t="s">
        <v>350</v>
      </c>
      <c r="X294" s="77" t="s">
        <v>350</v>
      </c>
      <c r="Y294" s="77" t="s">
        <v>350</v>
      </c>
      <c r="Z294" s="77" t="s">
        <v>350</v>
      </c>
      <c r="AA294" s="77" t="s">
        <v>350</v>
      </c>
      <c r="AB294" s="77" t="s">
        <v>350</v>
      </c>
    </row>
    <row r="295" spans="1:29" s="28" customFormat="1">
      <c r="A295" s="55" t="s">
        <v>231</v>
      </c>
      <c r="B295" t="s">
        <v>389</v>
      </c>
      <c r="D295" t="s">
        <v>370</v>
      </c>
      <c r="E295" s="28" t="s">
        <v>546</v>
      </c>
      <c r="F295" s="77" t="s">
        <v>350</v>
      </c>
      <c r="G295" s="77" t="s">
        <v>350</v>
      </c>
      <c r="H295" s="77" t="s">
        <v>350</v>
      </c>
      <c r="I295" s="77" t="s">
        <v>350</v>
      </c>
      <c r="J295" s="77" t="s">
        <v>350</v>
      </c>
      <c r="K295" s="77" t="s">
        <v>350</v>
      </c>
      <c r="L295" s="77" t="s">
        <v>350</v>
      </c>
      <c r="M295" s="77" t="s">
        <v>350</v>
      </c>
      <c r="N295" s="77" t="s">
        <v>350</v>
      </c>
      <c r="O295" s="77" t="s">
        <v>350</v>
      </c>
      <c r="P295" s="77" t="s">
        <v>350</v>
      </c>
      <c r="Q295" s="77" t="s">
        <v>350</v>
      </c>
      <c r="R295" s="77" t="s">
        <v>350</v>
      </c>
      <c r="S295" s="77" t="s">
        <v>350</v>
      </c>
      <c r="T295" s="77" t="s">
        <v>350</v>
      </c>
      <c r="U295" s="77" t="s">
        <v>350</v>
      </c>
      <c r="V295" s="77" t="s">
        <v>350</v>
      </c>
      <c r="W295" s="77" t="s">
        <v>350</v>
      </c>
      <c r="X295" s="77" t="s">
        <v>350</v>
      </c>
      <c r="Y295" s="77" t="s">
        <v>350</v>
      </c>
      <c r="Z295" s="77" t="s">
        <v>350</v>
      </c>
      <c r="AA295" s="77" t="s">
        <v>350</v>
      </c>
      <c r="AB295" s="77" t="s">
        <v>350</v>
      </c>
    </row>
    <row r="296" spans="1:29" s="28" customFormat="1">
      <c r="A296" s="55" t="s">
        <v>293</v>
      </c>
      <c r="B296" t="s">
        <v>382</v>
      </c>
      <c r="D296" t="s">
        <v>377</v>
      </c>
      <c r="E296" s="28" t="s">
        <v>546</v>
      </c>
      <c r="F296" s="77" t="s">
        <v>350</v>
      </c>
      <c r="G296" s="77" t="s">
        <v>350</v>
      </c>
      <c r="H296" s="77" t="s">
        <v>350</v>
      </c>
      <c r="I296" s="77" t="s">
        <v>350</v>
      </c>
      <c r="J296" s="77" t="s">
        <v>350</v>
      </c>
      <c r="K296" s="77" t="s">
        <v>350</v>
      </c>
      <c r="L296" s="77" t="s">
        <v>350</v>
      </c>
      <c r="M296" s="77" t="s">
        <v>350</v>
      </c>
      <c r="N296" s="77" t="s">
        <v>350</v>
      </c>
      <c r="O296" s="77" t="s">
        <v>350</v>
      </c>
      <c r="P296" s="77" t="s">
        <v>350</v>
      </c>
      <c r="Q296" s="77" t="s">
        <v>350</v>
      </c>
      <c r="R296" s="77" t="s">
        <v>350</v>
      </c>
      <c r="S296" s="77" t="s">
        <v>350</v>
      </c>
      <c r="T296" s="77" t="s">
        <v>350</v>
      </c>
      <c r="U296" s="77" t="s">
        <v>350</v>
      </c>
      <c r="V296" s="77" t="s">
        <v>350</v>
      </c>
      <c r="W296" s="77" t="s">
        <v>350</v>
      </c>
      <c r="X296" s="77" t="s">
        <v>350</v>
      </c>
      <c r="Y296" s="77" t="s">
        <v>350</v>
      </c>
      <c r="Z296" s="77" t="s">
        <v>350</v>
      </c>
      <c r="AA296" s="77" t="s">
        <v>350</v>
      </c>
      <c r="AB296" s="77" t="s">
        <v>350</v>
      </c>
    </row>
    <row r="297" spans="1:29" s="28" customFormat="1">
      <c r="A297" s="55" t="s">
        <v>201</v>
      </c>
      <c r="B297" t="s">
        <v>419</v>
      </c>
      <c r="D297" t="s">
        <v>377</v>
      </c>
      <c r="E297" s="28" t="s">
        <v>546</v>
      </c>
      <c r="F297" s="77" t="s">
        <v>350</v>
      </c>
      <c r="G297" s="77" t="s">
        <v>350</v>
      </c>
      <c r="H297" s="77" t="s">
        <v>350</v>
      </c>
      <c r="I297" s="77" t="s">
        <v>350</v>
      </c>
      <c r="J297" s="77" t="s">
        <v>350</v>
      </c>
      <c r="K297" s="77" t="s">
        <v>350</v>
      </c>
      <c r="L297" s="77" t="s">
        <v>350</v>
      </c>
      <c r="M297" s="77" t="s">
        <v>350</v>
      </c>
      <c r="N297" s="77" t="s">
        <v>350</v>
      </c>
      <c r="O297" s="77" t="s">
        <v>350</v>
      </c>
      <c r="P297" s="77" t="s">
        <v>350</v>
      </c>
      <c r="Q297" s="77" t="s">
        <v>350</v>
      </c>
      <c r="R297" s="77" t="s">
        <v>350</v>
      </c>
      <c r="S297" s="77" t="s">
        <v>350</v>
      </c>
      <c r="T297" s="77" t="s">
        <v>350</v>
      </c>
      <c r="U297" s="77" t="s">
        <v>350</v>
      </c>
      <c r="V297" s="77" t="s">
        <v>350</v>
      </c>
      <c r="W297" s="77" t="s">
        <v>350</v>
      </c>
      <c r="X297" s="77" t="s">
        <v>350</v>
      </c>
      <c r="Y297" s="77" t="s">
        <v>350</v>
      </c>
      <c r="Z297" s="77" t="s">
        <v>350</v>
      </c>
      <c r="AA297" s="77" t="s">
        <v>350</v>
      </c>
      <c r="AB297" s="77" t="s">
        <v>350</v>
      </c>
    </row>
    <row r="298" spans="1:29" s="28" customFormat="1">
      <c r="A298" s="55" t="s">
        <v>232</v>
      </c>
      <c r="B298" t="s">
        <v>419</v>
      </c>
      <c r="D298" t="s">
        <v>370</v>
      </c>
      <c r="E298" s="28" t="s">
        <v>546</v>
      </c>
      <c r="F298" s="77" t="s">
        <v>350</v>
      </c>
      <c r="G298" s="77" t="s">
        <v>350</v>
      </c>
      <c r="H298" s="77" t="s">
        <v>350</v>
      </c>
      <c r="I298" s="77" t="s">
        <v>350</v>
      </c>
      <c r="J298" s="77" t="s">
        <v>350</v>
      </c>
      <c r="K298" s="77" t="s">
        <v>350</v>
      </c>
      <c r="L298" s="77" t="s">
        <v>350</v>
      </c>
      <c r="M298" s="77" t="s">
        <v>350</v>
      </c>
      <c r="N298" s="77" t="s">
        <v>350</v>
      </c>
      <c r="O298" s="77" t="s">
        <v>350</v>
      </c>
      <c r="P298" s="77" t="s">
        <v>350</v>
      </c>
      <c r="Q298" s="77" t="s">
        <v>350</v>
      </c>
      <c r="R298" s="77" t="s">
        <v>350</v>
      </c>
      <c r="S298" s="77" t="s">
        <v>350</v>
      </c>
      <c r="T298" s="77" t="s">
        <v>350</v>
      </c>
      <c r="U298" s="77" t="s">
        <v>350</v>
      </c>
      <c r="V298" s="77" t="s">
        <v>350</v>
      </c>
      <c r="W298" s="77" t="s">
        <v>350</v>
      </c>
      <c r="X298" s="77" t="s">
        <v>350</v>
      </c>
      <c r="Y298" s="77" t="s">
        <v>350</v>
      </c>
      <c r="Z298" s="77" t="s">
        <v>350</v>
      </c>
      <c r="AA298" s="77" t="s">
        <v>350</v>
      </c>
      <c r="AB298" s="77" t="s">
        <v>350</v>
      </c>
    </row>
    <row r="299" spans="1:29" s="28" customFormat="1">
      <c r="A299" s="55" t="s">
        <v>282</v>
      </c>
      <c r="B299" t="s">
        <v>424</v>
      </c>
      <c r="D299" t="s">
        <v>377</v>
      </c>
      <c r="E299" s="28" t="s">
        <v>546</v>
      </c>
      <c r="F299" s="77" t="s">
        <v>350</v>
      </c>
      <c r="G299" s="77" t="s">
        <v>350</v>
      </c>
      <c r="H299" s="77" t="s">
        <v>350</v>
      </c>
      <c r="I299" s="77" t="s">
        <v>350</v>
      </c>
      <c r="J299" s="77" t="s">
        <v>350</v>
      </c>
      <c r="K299" s="77" t="s">
        <v>350</v>
      </c>
      <c r="L299" s="77" t="s">
        <v>350</v>
      </c>
      <c r="M299" s="77" t="s">
        <v>350</v>
      </c>
      <c r="N299" s="77" t="s">
        <v>350</v>
      </c>
      <c r="O299" s="77" t="s">
        <v>350</v>
      </c>
      <c r="P299" s="77" t="s">
        <v>350</v>
      </c>
      <c r="Q299" s="77" t="s">
        <v>350</v>
      </c>
      <c r="R299" s="77" t="s">
        <v>350</v>
      </c>
      <c r="S299" s="77" t="s">
        <v>350</v>
      </c>
      <c r="T299" s="77" t="s">
        <v>350</v>
      </c>
      <c r="U299" s="77" t="s">
        <v>350</v>
      </c>
      <c r="V299" s="77" t="s">
        <v>350</v>
      </c>
      <c r="W299" s="77" t="s">
        <v>350</v>
      </c>
      <c r="X299" s="77" t="s">
        <v>350</v>
      </c>
      <c r="Y299" s="77" t="s">
        <v>350</v>
      </c>
      <c r="Z299" s="77" t="s">
        <v>350</v>
      </c>
      <c r="AA299" s="77" t="s">
        <v>350</v>
      </c>
      <c r="AB299" s="77" t="s">
        <v>350</v>
      </c>
    </row>
    <row r="300" spans="1:29" s="28" customFormat="1">
      <c r="A300" s="54" t="s">
        <v>233</v>
      </c>
      <c r="B300" t="s">
        <v>400</v>
      </c>
      <c r="D300" t="s">
        <v>370</v>
      </c>
      <c r="E300" s="28" t="s">
        <v>546</v>
      </c>
      <c r="F300" s="77" t="s">
        <v>350</v>
      </c>
      <c r="G300" s="77" t="s">
        <v>350</v>
      </c>
      <c r="H300" s="77" t="s">
        <v>350</v>
      </c>
      <c r="I300" s="77" t="s">
        <v>350</v>
      </c>
      <c r="J300" s="77" t="s">
        <v>350</v>
      </c>
      <c r="K300" s="77" t="s">
        <v>350</v>
      </c>
      <c r="L300" s="77" t="s">
        <v>350</v>
      </c>
      <c r="M300" s="77" t="s">
        <v>350</v>
      </c>
      <c r="N300" s="77" t="s">
        <v>350</v>
      </c>
      <c r="O300" s="77" t="s">
        <v>350</v>
      </c>
      <c r="P300" s="77" t="s">
        <v>350</v>
      </c>
      <c r="Q300" s="77" t="s">
        <v>350</v>
      </c>
      <c r="R300" s="77" t="s">
        <v>350</v>
      </c>
      <c r="S300" s="77" t="s">
        <v>350</v>
      </c>
      <c r="T300" s="77" t="s">
        <v>350</v>
      </c>
      <c r="U300" s="77" t="s">
        <v>350</v>
      </c>
      <c r="V300" s="77" t="s">
        <v>350</v>
      </c>
      <c r="W300" s="77" t="s">
        <v>350</v>
      </c>
      <c r="X300" s="77" t="s">
        <v>350</v>
      </c>
      <c r="Y300" s="77" t="s">
        <v>350</v>
      </c>
      <c r="Z300" s="77" t="s">
        <v>350</v>
      </c>
      <c r="AA300" s="77" t="s">
        <v>350</v>
      </c>
      <c r="AB300" s="77" t="s">
        <v>350</v>
      </c>
    </row>
    <row r="301" spans="1:29" s="27" customFormat="1">
      <c r="A301" s="60" t="s">
        <v>310</v>
      </c>
      <c r="B301" t="s">
        <v>449</v>
      </c>
      <c r="C301" s="28"/>
      <c r="D301" t="s">
        <v>416</v>
      </c>
      <c r="E301" s="28" t="s">
        <v>546</v>
      </c>
      <c r="F301" s="77" t="s">
        <v>350</v>
      </c>
      <c r="G301" s="77" t="s">
        <v>350</v>
      </c>
      <c r="H301" s="77" t="s">
        <v>350</v>
      </c>
      <c r="I301" s="77" t="s">
        <v>350</v>
      </c>
      <c r="J301" s="77" t="s">
        <v>350</v>
      </c>
      <c r="K301" s="77" t="s">
        <v>350</v>
      </c>
      <c r="L301" s="77" t="s">
        <v>350</v>
      </c>
      <c r="M301" s="77" t="s">
        <v>350</v>
      </c>
      <c r="N301" s="77" t="s">
        <v>350</v>
      </c>
      <c r="O301" s="77" t="s">
        <v>350</v>
      </c>
      <c r="P301" s="77" t="s">
        <v>350</v>
      </c>
      <c r="Q301" s="77" t="s">
        <v>350</v>
      </c>
      <c r="R301" s="77" t="s">
        <v>350</v>
      </c>
      <c r="S301" s="77" t="s">
        <v>350</v>
      </c>
      <c r="T301" s="77" t="s">
        <v>350</v>
      </c>
      <c r="U301" s="77" t="s">
        <v>350</v>
      </c>
      <c r="V301" s="77" t="s">
        <v>350</v>
      </c>
      <c r="W301" s="77" t="s">
        <v>350</v>
      </c>
      <c r="X301" s="77" t="s">
        <v>350</v>
      </c>
      <c r="Y301" s="77" t="s">
        <v>350</v>
      </c>
      <c r="Z301" s="77" t="s">
        <v>350</v>
      </c>
      <c r="AA301" s="77" t="s">
        <v>350</v>
      </c>
      <c r="AB301" s="77" t="s">
        <v>350</v>
      </c>
      <c r="AC301" s="28"/>
    </row>
    <row r="302" spans="1:29" s="28" customFormat="1">
      <c r="A302" s="59" t="s">
        <v>177</v>
      </c>
      <c r="B302" t="s">
        <v>375</v>
      </c>
      <c r="D302" t="s">
        <v>391</v>
      </c>
      <c r="E302" s="28" t="s">
        <v>546</v>
      </c>
      <c r="F302" s="77" t="s">
        <v>350</v>
      </c>
      <c r="G302" s="77" t="s">
        <v>350</v>
      </c>
      <c r="H302" s="77" t="s">
        <v>350</v>
      </c>
      <c r="I302" s="77" t="s">
        <v>350</v>
      </c>
      <c r="J302" s="77" t="s">
        <v>350</v>
      </c>
      <c r="K302" s="77" t="s">
        <v>350</v>
      </c>
      <c r="L302" s="77" t="s">
        <v>350</v>
      </c>
      <c r="M302" s="77" t="s">
        <v>350</v>
      </c>
      <c r="N302" s="77" t="s">
        <v>350</v>
      </c>
      <c r="O302" s="77" t="s">
        <v>350</v>
      </c>
      <c r="P302" s="77" t="s">
        <v>350</v>
      </c>
      <c r="Q302" s="77" t="s">
        <v>350</v>
      </c>
      <c r="R302" s="77" t="s">
        <v>350</v>
      </c>
      <c r="S302" s="77" t="s">
        <v>350</v>
      </c>
      <c r="T302" s="77" t="s">
        <v>350</v>
      </c>
      <c r="U302" s="77" t="s">
        <v>350</v>
      </c>
      <c r="V302" s="77" t="s">
        <v>350</v>
      </c>
      <c r="W302" s="77" t="s">
        <v>350</v>
      </c>
      <c r="X302" s="77" t="s">
        <v>350</v>
      </c>
      <c r="Y302" s="77" t="s">
        <v>350</v>
      </c>
      <c r="Z302" s="77" t="s">
        <v>350</v>
      </c>
      <c r="AA302" s="77" t="s">
        <v>350</v>
      </c>
      <c r="AB302" s="77" t="s">
        <v>350</v>
      </c>
    </row>
    <row r="303" spans="1:29" s="28" customFormat="1">
      <c r="A303" s="54" t="s">
        <v>329</v>
      </c>
      <c r="B303" t="s">
        <v>375</v>
      </c>
      <c r="D303" t="s">
        <v>391</v>
      </c>
      <c r="E303" s="28" t="s">
        <v>546</v>
      </c>
      <c r="F303" s="77" t="s">
        <v>350</v>
      </c>
      <c r="G303" s="77" t="s">
        <v>350</v>
      </c>
      <c r="H303" s="77" t="s">
        <v>350</v>
      </c>
      <c r="I303" s="77" t="s">
        <v>350</v>
      </c>
      <c r="J303" s="77" t="s">
        <v>350</v>
      </c>
      <c r="K303" s="77" t="s">
        <v>350</v>
      </c>
      <c r="L303" s="77" t="s">
        <v>350</v>
      </c>
      <c r="M303" s="77" t="s">
        <v>350</v>
      </c>
      <c r="N303" s="77" t="s">
        <v>350</v>
      </c>
      <c r="O303" s="77" t="s">
        <v>350</v>
      </c>
      <c r="P303" s="77" t="s">
        <v>350</v>
      </c>
      <c r="Q303" s="77" t="s">
        <v>350</v>
      </c>
      <c r="R303" s="77" t="s">
        <v>350</v>
      </c>
      <c r="S303" s="77" t="s">
        <v>350</v>
      </c>
      <c r="T303" s="77" t="s">
        <v>350</v>
      </c>
      <c r="U303" s="77" t="s">
        <v>350</v>
      </c>
      <c r="V303" s="77" t="s">
        <v>350</v>
      </c>
      <c r="W303" s="77" t="s">
        <v>350</v>
      </c>
      <c r="X303" s="77" t="s">
        <v>350</v>
      </c>
      <c r="Y303" s="77" t="s">
        <v>350</v>
      </c>
      <c r="Z303" s="77" t="s">
        <v>350</v>
      </c>
      <c r="AA303" s="77" t="s">
        <v>350</v>
      </c>
      <c r="AB303" s="77" t="s">
        <v>350</v>
      </c>
    </row>
    <row r="304" spans="1:29" s="28" customFormat="1">
      <c r="A304" s="59" t="s">
        <v>116</v>
      </c>
      <c r="B304" t="s">
        <v>375</v>
      </c>
      <c r="C304" s="27"/>
      <c r="D304" t="s">
        <v>391</v>
      </c>
      <c r="E304" s="28" t="s">
        <v>546</v>
      </c>
      <c r="F304" s="77" t="s">
        <v>350</v>
      </c>
      <c r="G304" s="77" t="s">
        <v>350</v>
      </c>
      <c r="H304" s="77" t="s">
        <v>350</v>
      </c>
      <c r="I304" s="77" t="s">
        <v>350</v>
      </c>
      <c r="J304" s="77" t="s">
        <v>350</v>
      </c>
      <c r="K304" s="77" t="s">
        <v>350</v>
      </c>
      <c r="L304" s="77" t="s">
        <v>350</v>
      </c>
      <c r="M304" s="77" t="s">
        <v>350</v>
      </c>
      <c r="N304" s="77" t="s">
        <v>350</v>
      </c>
      <c r="O304" s="77" t="s">
        <v>350</v>
      </c>
      <c r="P304" s="77" t="s">
        <v>350</v>
      </c>
      <c r="Q304" s="77" t="s">
        <v>350</v>
      </c>
      <c r="R304" s="77" t="s">
        <v>350</v>
      </c>
      <c r="S304" s="77" t="s">
        <v>350</v>
      </c>
      <c r="T304" s="77" t="s">
        <v>350</v>
      </c>
      <c r="U304" s="77" t="s">
        <v>350</v>
      </c>
      <c r="V304" s="77" t="s">
        <v>350</v>
      </c>
      <c r="W304" s="77" t="s">
        <v>350</v>
      </c>
      <c r="X304" s="77" t="s">
        <v>350</v>
      </c>
      <c r="Y304" s="77" t="s">
        <v>350</v>
      </c>
      <c r="Z304" s="77" t="s">
        <v>350</v>
      </c>
      <c r="AA304" s="77" t="s">
        <v>350</v>
      </c>
      <c r="AB304" s="77" t="s">
        <v>350</v>
      </c>
      <c r="AC304" s="27"/>
    </row>
    <row r="305" spans="1:28" s="28" customFormat="1">
      <c r="A305" s="46" t="s">
        <v>145</v>
      </c>
      <c r="B305" t="s">
        <v>375</v>
      </c>
      <c r="D305" t="s">
        <v>391</v>
      </c>
      <c r="E305" s="28" t="s">
        <v>546</v>
      </c>
      <c r="F305" s="77" t="s">
        <v>350</v>
      </c>
      <c r="G305" s="77" t="s">
        <v>350</v>
      </c>
      <c r="H305" s="77" t="s">
        <v>350</v>
      </c>
      <c r="I305" s="77" t="s">
        <v>350</v>
      </c>
      <c r="J305" s="77" t="s">
        <v>350</v>
      </c>
      <c r="K305" s="77" t="s">
        <v>350</v>
      </c>
      <c r="L305" s="77" t="s">
        <v>350</v>
      </c>
      <c r="M305" s="77" t="s">
        <v>350</v>
      </c>
      <c r="N305" s="77" t="s">
        <v>350</v>
      </c>
      <c r="O305" s="77" t="s">
        <v>350</v>
      </c>
      <c r="P305" s="77" t="s">
        <v>350</v>
      </c>
      <c r="Q305" s="77" t="s">
        <v>350</v>
      </c>
      <c r="R305" s="77" t="s">
        <v>350</v>
      </c>
      <c r="S305" s="77" t="s">
        <v>350</v>
      </c>
      <c r="T305" s="77" t="s">
        <v>350</v>
      </c>
      <c r="U305" s="77" t="s">
        <v>350</v>
      </c>
      <c r="V305" s="77" t="s">
        <v>350</v>
      </c>
      <c r="W305" s="77" t="s">
        <v>350</v>
      </c>
      <c r="X305" s="77" t="s">
        <v>350</v>
      </c>
      <c r="Y305" s="77" t="s">
        <v>350</v>
      </c>
      <c r="Z305" s="77" t="s">
        <v>350</v>
      </c>
      <c r="AA305" s="77" t="s">
        <v>350</v>
      </c>
      <c r="AB305" s="77" t="s">
        <v>350</v>
      </c>
    </row>
    <row r="306" spans="1:28" s="28" customFormat="1">
      <c r="A306" s="47" t="s">
        <v>178</v>
      </c>
      <c r="B306" t="s">
        <v>375</v>
      </c>
      <c r="D306" t="s">
        <v>391</v>
      </c>
      <c r="E306" s="28" t="s">
        <v>546</v>
      </c>
      <c r="F306" s="77" t="s">
        <v>350</v>
      </c>
      <c r="G306" s="77" t="s">
        <v>350</v>
      </c>
      <c r="H306" s="77" t="s">
        <v>350</v>
      </c>
      <c r="I306" s="77" t="s">
        <v>350</v>
      </c>
      <c r="J306" s="77" t="s">
        <v>350</v>
      </c>
      <c r="K306" s="77" t="s">
        <v>350</v>
      </c>
      <c r="L306" s="77" t="s">
        <v>350</v>
      </c>
      <c r="M306" s="77" t="s">
        <v>350</v>
      </c>
      <c r="N306" s="77" t="s">
        <v>350</v>
      </c>
      <c r="O306" s="77" t="s">
        <v>350</v>
      </c>
      <c r="P306" s="77" t="s">
        <v>350</v>
      </c>
      <c r="Q306" s="77" t="s">
        <v>350</v>
      </c>
      <c r="R306" s="77" t="s">
        <v>350</v>
      </c>
      <c r="S306" s="77" t="s">
        <v>350</v>
      </c>
      <c r="T306" s="77" t="s">
        <v>350</v>
      </c>
      <c r="U306" s="77" t="s">
        <v>350</v>
      </c>
      <c r="V306" s="77" t="s">
        <v>350</v>
      </c>
      <c r="W306" s="77" t="s">
        <v>350</v>
      </c>
      <c r="X306" s="77" t="s">
        <v>350</v>
      </c>
      <c r="Y306" s="77" t="s">
        <v>350</v>
      </c>
      <c r="Z306" s="77" t="s">
        <v>350</v>
      </c>
      <c r="AA306" s="77" t="s">
        <v>350</v>
      </c>
      <c r="AB306" s="77" t="s">
        <v>350</v>
      </c>
    </row>
    <row r="307" spans="1:28" s="28" customFormat="1">
      <c r="A307" s="48" t="s">
        <v>179</v>
      </c>
      <c r="B307" t="s">
        <v>396</v>
      </c>
      <c r="D307" t="s">
        <v>407</v>
      </c>
      <c r="E307" s="28" t="s">
        <v>546</v>
      </c>
      <c r="F307" s="77" t="s">
        <v>350</v>
      </c>
      <c r="G307" s="77" t="s">
        <v>350</v>
      </c>
      <c r="H307" s="77" t="s">
        <v>350</v>
      </c>
      <c r="I307" s="77" t="s">
        <v>350</v>
      </c>
      <c r="J307" s="77" t="s">
        <v>350</v>
      </c>
      <c r="K307" s="77" t="s">
        <v>350</v>
      </c>
      <c r="L307" s="77" t="s">
        <v>350</v>
      </c>
      <c r="M307" s="77" t="s">
        <v>350</v>
      </c>
      <c r="N307" s="77" t="s">
        <v>350</v>
      </c>
      <c r="O307" s="77" t="s">
        <v>350</v>
      </c>
      <c r="P307" s="77" t="s">
        <v>350</v>
      </c>
      <c r="Q307" s="77" t="s">
        <v>350</v>
      </c>
      <c r="R307" s="77" t="s">
        <v>350</v>
      </c>
      <c r="S307" s="77" t="s">
        <v>350</v>
      </c>
      <c r="T307" s="77" t="s">
        <v>350</v>
      </c>
      <c r="U307" s="77" t="s">
        <v>350</v>
      </c>
      <c r="V307" s="77" t="s">
        <v>350</v>
      </c>
      <c r="W307" s="77" t="s">
        <v>350</v>
      </c>
      <c r="X307" s="77" t="s">
        <v>350</v>
      </c>
      <c r="Y307" s="77" t="s">
        <v>350</v>
      </c>
      <c r="Z307" s="77" t="s">
        <v>350</v>
      </c>
      <c r="AA307" s="77" t="s">
        <v>350</v>
      </c>
      <c r="AB307" s="77" t="s">
        <v>350</v>
      </c>
    </row>
    <row r="308" spans="1:28" s="28" customFormat="1">
      <c r="A308" s="46" t="s">
        <v>117</v>
      </c>
      <c r="B308" t="s">
        <v>452</v>
      </c>
      <c r="D308" t="s">
        <v>370</v>
      </c>
      <c r="E308" s="28" t="s">
        <v>546</v>
      </c>
      <c r="F308" s="77" t="s">
        <v>350</v>
      </c>
      <c r="G308" s="77" t="s">
        <v>350</v>
      </c>
      <c r="H308" s="77" t="s">
        <v>350</v>
      </c>
      <c r="I308" s="77" t="s">
        <v>350</v>
      </c>
      <c r="J308" s="77" t="s">
        <v>350</v>
      </c>
      <c r="K308" s="77" t="s">
        <v>350</v>
      </c>
      <c r="L308" s="77" t="s">
        <v>350</v>
      </c>
      <c r="M308" s="77" t="s">
        <v>350</v>
      </c>
      <c r="N308" s="77" t="s">
        <v>350</v>
      </c>
      <c r="O308" s="77" t="s">
        <v>350</v>
      </c>
      <c r="P308" s="77" t="s">
        <v>350</v>
      </c>
      <c r="Q308" s="77" t="s">
        <v>350</v>
      </c>
      <c r="R308" s="77" t="s">
        <v>350</v>
      </c>
      <c r="S308" s="77" t="s">
        <v>350</v>
      </c>
      <c r="T308" s="77" t="s">
        <v>350</v>
      </c>
      <c r="U308" s="77" t="s">
        <v>350</v>
      </c>
      <c r="V308" s="77" t="s">
        <v>350</v>
      </c>
      <c r="W308" s="77" t="s">
        <v>350</v>
      </c>
      <c r="X308" s="77" t="s">
        <v>350</v>
      </c>
      <c r="Y308" s="77" t="s">
        <v>350</v>
      </c>
      <c r="Z308" s="77" t="s">
        <v>350</v>
      </c>
      <c r="AA308" s="77" t="s">
        <v>350</v>
      </c>
      <c r="AB308" s="77" t="s">
        <v>350</v>
      </c>
    </row>
    <row r="309" spans="1:28" s="28" customFormat="1">
      <c r="A309" s="60" t="s">
        <v>311</v>
      </c>
      <c r="B309" t="s">
        <v>452</v>
      </c>
      <c r="D309" t="s">
        <v>370</v>
      </c>
      <c r="E309" s="28" t="s">
        <v>546</v>
      </c>
      <c r="F309" s="77" t="s">
        <v>350</v>
      </c>
      <c r="G309" s="77" t="s">
        <v>350</v>
      </c>
      <c r="H309" s="77" t="s">
        <v>350</v>
      </c>
      <c r="I309" s="77" t="s">
        <v>350</v>
      </c>
      <c r="J309" s="77" t="s">
        <v>350</v>
      </c>
      <c r="K309" s="77" t="s">
        <v>350</v>
      </c>
      <c r="L309" s="77" t="s">
        <v>350</v>
      </c>
      <c r="M309" s="77" t="s">
        <v>350</v>
      </c>
      <c r="N309" s="77" t="s">
        <v>350</v>
      </c>
      <c r="O309" s="77" t="s">
        <v>350</v>
      </c>
      <c r="P309" s="77" t="s">
        <v>350</v>
      </c>
      <c r="Q309" s="77" t="s">
        <v>350</v>
      </c>
      <c r="R309" s="77" t="s">
        <v>350</v>
      </c>
      <c r="S309" s="77" t="s">
        <v>350</v>
      </c>
      <c r="T309" s="77" t="s">
        <v>350</v>
      </c>
      <c r="U309" s="77" t="s">
        <v>350</v>
      </c>
      <c r="V309" s="77" t="s">
        <v>350</v>
      </c>
      <c r="W309" s="77" t="s">
        <v>350</v>
      </c>
      <c r="X309" s="77" t="s">
        <v>350</v>
      </c>
      <c r="Y309" s="77" t="s">
        <v>350</v>
      </c>
      <c r="Z309" s="77" t="s">
        <v>350</v>
      </c>
      <c r="AA309" s="77" t="s">
        <v>350</v>
      </c>
      <c r="AB309" s="77" t="s">
        <v>350</v>
      </c>
    </row>
    <row r="310" spans="1:28" s="28" customFormat="1">
      <c r="A310" s="46" t="s">
        <v>294</v>
      </c>
      <c r="B310" t="s">
        <v>382</v>
      </c>
      <c r="D310" t="s">
        <v>377</v>
      </c>
      <c r="E310" s="28" t="s">
        <v>546</v>
      </c>
      <c r="F310" s="77" t="s">
        <v>350</v>
      </c>
      <c r="G310" s="77" t="s">
        <v>350</v>
      </c>
      <c r="H310" s="77" t="s">
        <v>350</v>
      </c>
      <c r="I310" s="77" t="s">
        <v>350</v>
      </c>
      <c r="J310" s="77" t="s">
        <v>350</v>
      </c>
      <c r="K310" s="77" t="s">
        <v>350</v>
      </c>
      <c r="L310" s="77" t="s">
        <v>350</v>
      </c>
      <c r="M310" s="77" t="s">
        <v>350</v>
      </c>
      <c r="N310" s="77" t="s">
        <v>350</v>
      </c>
      <c r="O310" s="77" t="s">
        <v>350</v>
      </c>
      <c r="P310" s="77" t="s">
        <v>350</v>
      </c>
      <c r="Q310" s="77" t="s">
        <v>350</v>
      </c>
      <c r="R310" s="77" t="s">
        <v>350</v>
      </c>
      <c r="S310" s="77" t="s">
        <v>350</v>
      </c>
      <c r="T310" s="77" t="s">
        <v>350</v>
      </c>
      <c r="U310" s="77" t="s">
        <v>350</v>
      </c>
      <c r="V310" s="77" t="s">
        <v>350</v>
      </c>
      <c r="W310" s="77" t="s">
        <v>350</v>
      </c>
      <c r="X310" s="77" t="s">
        <v>350</v>
      </c>
      <c r="Y310" s="77" t="s">
        <v>350</v>
      </c>
      <c r="Z310" s="77" t="s">
        <v>350</v>
      </c>
      <c r="AA310" s="77" t="s">
        <v>350</v>
      </c>
      <c r="AB310" s="77" t="s">
        <v>350</v>
      </c>
    </row>
    <row r="311" spans="1:28" s="28" customFormat="1">
      <c r="A311" s="47" t="s">
        <v>180</v>
      </c>
      <c r="B311" t="s">
        <v>375</v>
      </c>
      <c r="D311" t="s">
        <v>377</v>
      </c>
      <c r="E311" s="28" t="s">
        <v>546</v>
      </c>
      <c r="F311" s="77" t="s">
        <v>350</v>
      </c>
      <c r="G311" s="77" t="s">
        <v>350</v>
      </c>
      <c r="H311" s="77" t="s">
        <v>350</v>
      </c>
      <c r="I311" s="77" t="s">
        <v>350</v>
      </c>
      <c r="J311" s="77" t="s">
        <v>350</v>
      </c>
      <c r="K311" s="77" t="s">
        <v>350</v>
      </c>
      <c r="L311" s="77" t="s">
        <v>350</v>
      </c>
      <c r="M311" s="77" t="s">
        <v>350</v>
      </c>
      <c r="N311" s="77" t="s">
        <v>350</v>
      </c>
      <c r="O311" s="77" t="s">
        <v>350</v>
      </c>
      <c r="P311" s="77" t="s">
        <v>350</v>
      </c>
      <c r="Q311" s="77" t="s">
        <v>350</v>
      </c>
      <c r="R311" s="77" t="s">
        <v>350</v>
      </c>
      <c r="S311" s="77" t="s">
        <v>350</v>
      </c>
      <c r="T311" s="77" t="s">
        <v>350</v>
      </c>
      <c r="U311" s="77" t="s">
        <v>350</v>
      </c>
      <c r="V311" s="77" t="s">
        <v>350</v>
      </c>
      <c r="W311" s="77" t="s">
        <v>350</v>
      </c>
      <c r="X311" s="77" t="s">
        <v>350</v>
      </c>
      <c r="Y311" s="77" t="s">
        <v>350</v>
      </c>
      <c r="Z311" s="77" t="s">
        <v>350</v>
      </c>
      <c r="AA311" s="77" t="s">
        <v>350</v>
      </c>
      <c r="AB311" s="77" t="s">
        <v>350</v>
      </c>
    </row>
    <row r="312" spans="1:28" s="28" customFormat="1">
      <c r="A312" s="54" t="s">
        <v>289</v>
      </c>
      <c r="B312" t="s">
        <v>378</v>
      </c>
      <c r="D312" t="s">
        <v>370</v>
      </c>
      <c r="E312" s="28" t="s">
        <v>546</v>
      </c>
      <c r="F312" s="77" t="s">
        <v>350</v>
      </c>
      <c r="G312" s="77" t="s">
        <v>350</v>
      </c>
      <c r="H312" s="77" t="s">
        <v>350</v>
      </c>
      <c r="I312" s="77" t="s">
        <v>350</v>
      </c>
      <c r="J312" s="77" t="s">
        <v>350</v>
      </c>
      <c r="K312" s="77" t="s">
        <v>350</v>
      </c>
      <c r="L312" s="77" t="s">
        <v>350</v>
      </c>
      <c r="M312" s="77" t="s">
        <v>350</v>
      </c>
      <c r="N312" s="77" t="s">
        <v>350</v>
      </c>
      <c r="O312" s="77" t="s">
        <v>350</v>
      </c>
      <c r="P312" s="77" t="s">
        <v>350</v>
      </c>
      <c r="Q312" s="77" t="s">
        <v>350</v>
      </c>
      <c r="R312" s="77" t="s">
        <v>350</v>
      </c>
      <c r="S312" s="77" t="s">
        <v>350</v>
      </c>
      <c r="T312" s="77" t="s">
        <v>350</v>
      </c>
      <c r="U312" s="77" t="s">
        <v>350</v>
      </c>
      <c r="V312" s="77" t="s">
        <v>350</v>
      </c>
      <c r="W312" s="77" t="s">
        <v>350</v>
      </c>
      <c r="X312" s="77" t="s">
        <v>350</v>
      </c>
      <c r="Y312" s="77" t="s">
        <v>350</v>
      </c>
      <c r="Z312" s="77" t="s">
        <v>350</v>
      </c>
      <c r="AA312" s="77" t="s">
        <v>350</v>
      </c>
      <c r="AB312" s="77" t="s">
        <v>350</v>
      </c>
    </row>
    <row r="313" spans="1:28" s="28" customFormat="1">
      <c r="A313" s="46" t="s">
        <v>94</v>
      </c>
      <c r="B313" t="s">
        <v>392</v>
      </c>
      <c r="D313" t="s">
        <v>416</v>
      </c>
      <c r="E313" s="28" t="s">
        <v>546</v>
      </c>
      <c r="F313" s="77" t="s">
        <v>350</v>
      </c>
      <c r="G313" s="77" t="s">
        <v>350</v>
      </c>
      <c r="H313" s="77" t="s">
        <v>350</v>
      </c>
      <c r="I313" s="77" t="s">
        <v>350</v>
      </c>
      <c r="J313" s="77" t="s">
        <v>350</v>
      </c>
      <c r="K313" s="77" t="s">
        <v>350</v>
      </c>
      <c r="L313" s="77" t="s">
        <v>350</v>
      </c>
      <c r="M313" s="77" t="s">
        <v>350</v>
      </c>
      <c r="N313" s="77" t="s">
        <v>350</v>
      </c>
      <c r="O313" s="77" t="s">
        <v>350</v>
      </c>
      <c r="P313" s="77" t="s">
        <v>350</v>
      </c>
      <c r="Q313" s="77" t="s">
        <v>350</v>
      </c>
      <c r="R313" s="77" t="s">
        <v>350</v>
      </c>
      <c r="S313" s="77" t="s">
        <v>350</v>
      </c>
      <c r="T313" s="77" t="s">
        <v>350</v>
      </c>
      <c r="U313" s="77" t="s">
        <v>350</v>
      </c>
      <c r="V313" s="77" t="s">
        <v>350</v>
      </c>
      <c r="W313" s="77" t="s">
        <v>350</v>
      </c>
      <c r="X313" s="77" t="s">
        <v>350</v>
      </c>
      <c r="Y313" s="77" t="s">
        <v>350</v>
      </c>
      <c r="Z313" s="77" t="s">
        <v>350</v>
      </c>
      <c r="AA313" s="77" t="s">
        <v>350</v>
      </c>
      <c r="AB313" s="77" t="s">
        <v>350</v>
      </c>
    </row>
    <row r="314" spans="1:28" s="28" customFormat="1">
      <c r="A314" s="46" t="s">
        <v>312</v>
      </c>
      <c r="B314" t="s">
        <v>392</v>
      </c>
      <c r="D314" t="s">
        <v>416</v>
      </c>
      <c r="E314" s="28" t="s">
        <v>546</v>
      </c>
      <c r="F314" s="77" t="s">
        <v>350</v>
      </c>
      <c r="G314" s="77" t="s">
        <v>350</v>
      </c>
      <c r="H314" s="77" t="s">
        <v>350</v>
      </c>
      <c r="I314" s="77" t="s">
        <v>350</v>
      </c>
      <c r="J314" s="77" t="s">
        <v>350</v>
      </c>
      <c r="K314" s="77" t="s">
        <v>350</v>
      </c>
      <c r="L314" s="77" t="s">
        <v>350</v>
      </c>
      <c r="M314" s="77" t="s">
        <v>350</v>
      </c>
      <c r="N314" s="77" t="s">
        <v>350</v>
      </c>
      <c r="O314" s="77" t="s">
        <v>350</v>
      </c>
      <c r="P314" s="77" t="s">
        <v>350</v>
      </c>
      <c r="Q314" s="77" t="s">
        <v>350</v>
      </c>
      <c r="R314" s="77" t="s">
        <v>350</v>
      </c>
      <c r="S314" s="77" t="s">
        <v>350</v>
      </c>
      <c r="T314" s="77" t="s">
        <v>350</v>
      </c>
      <c r="U314" s="77" t="s">
        <v>350</v>
      </c>
      <c r="V314" s="77" t="s">
        <v>350</v>
      </c>
      <c r="W314" s="77" t="s">
        <v>350</v>
      </c>
      <c r="X314" s="77" t="s">
        <v>350</v>
      </c>
      <c r="Y314" s="77" t="s">
        <v>350</v>
      </c>
      <c r="Z314" s="77" t="s">
        <v>350</v>
      </c>
      <c r="AA314" s="77" t="s">
        <v>350</v>
      </c>
      <c r="AB314" s="77" t="s">
        <v>350</v>
      </c>
    </row>
    <row r="315" spans="1:28" s="28" customFormat="1">
      <c r="A315" s="47" t="s">
        <v>234</v>
      </c>
      <c r="B315" t="s">
        <v>413</v>
      </c>
      <c r="D315" t="s">
        <v>370</v>
      </c>
      <c r="E315" s="28" t="s">
        <v>546</v>
      </c>
      <c r="F315" s="77" t="s">
        <v>350</v>
      </c>
      <c r="G315" s="77" t="s">
        <v>350</v>
      </c>
      <c r="H315" s="77" t="s">
        <v>350</v>
      </c>
      <c r="I315" s="77" t="s">
        <v>350</v>
      </c>
      <c r="J315" s="77" t="s">
        <v>350</v>
      </c>
      <c r="K315" s="77" t="s">
        <v>350</v>
      </c>
      <c r="L315" s="77" t="s">
        <v>350</v>
      </c>
      <c r="M315" s="77" t="s">
        <v>350</v>
      </c>
      <c r="N315" s="77" t="s">
        <v>350</v>
      </c>
      <c r="O315" s="77" t="s">
        <v>350</v>
      </c>
      <c r="P315" s="77" t="s">
        <v>350</v>
      </c>
      <c r="Q315" s="77" t="s">
        <v>350</v>
      </c>
      <c r="R315" s="77" t="s">
        <v>350</v>
      </c>
      <c r="S315" s="77" t="s">
        <v>350</v>
      </c>
      <c r="T315" s="77" t="s">
        <v>350</v>
      </c>
      <c r="U315" s="77" t="s">
        <v>350</v>
      </c>
      <c r="V315" s="77" t="s">
        <v>350</v>
      </c>
      <c r="W315" s="77" t="s">
        <v>350</v>
      </c>
      <c r="X315" s="77" t="s">
        <v>350</v>
      </c>
      <c r="Y315" s="77" t="s">
        <v>350</v>
      </c>
      <c r="Z315" s="77" t="s">
        <v>350</v>
      </c>
      <c r="AA315" s="77" t="s">
        <v>350</v>
      </c>
      <c r="AB315" s="77" t="s">
        <v>350</v>
      </c>
    </row>
    <row r="316" spans="1:28" s="28" customFormat="1">
      <c r="A316" s="102"/>
      <c r="F316" s="77"/>
      <c r="G316" s="77"/>
      <c r="H316" s="77"/>
      <c r="I316" s="77"/>
      <c r="J316" s="99"/>
      <c r="K316" s="99"/>
      <c r="L316" s="99"/>
      <c r="M316" s="99"/>
      <c r="N316" s="99"/>
      <c r="O316" s="77"/>
      <c r="P316" s="77"/>
      <c r="Q316" s="77"/>
      <c r="S316" s="90"/>
      <c r="T316" s="90"/>
      <c r="U316" s="90"/>
      <c r="V316" s="90"/>
      <c r="W316" s="90"/>
      <c r="X316" s="90"/>
      <c r="Y316" s="90"/>
      <c r="Z316" s="90"/>
      <c r="AA316" s="90"/>
    </row>
    <row r="317" spans="1:28" s="28" customFormat="1">
      <c r="F317" s="77"/>
      <c r="G317" s="77"/>
      <c r="H317" s="77"/>
      <c r="I317" s="77"/>
      <c r="J317" s="99"/>
      <c r="K317" s="99"/>
      <c r="L317" s="99"/>
      <c r="M317" s="99"/>
      <c r="N317" s="99"/>
      <c r="O317" s="77"/>
      <c r="P317" s="77"/>
      <c r="Q317" s="77"/>
      <c r="S317" s="90"/>
      <c r="T317" s="90"/>
      <c r="U317" s="90"/>
      <c r="V317" s="90"/>
      <c r="W317" s="90"/>
      <c r="X317" s="90"/>
      <c r="Y317" s="90"/>
      <c r="Z317" s="90"/>
      <c r="AA317" s="90"/>
    </row>
    <row r="318" spans="1:28" s="28" customFormat="1">
      <c r="F318" s="77"/>
      <c r="G318" s="77"/>
      <c r="H318" s="77"/>
      <c r="I318" s="77"/>
      <c r="J318" s="99"/>
      <c r="K318" s="99"/>
      <c r="L318" s="99"/>
      <c r="M318" s="99"/>
      <c r="N318" s="99"/>
      <c r="O318" s="77"/>
      <c r="P318" s="77"/>
      <c r="Q318" s="77"/>
      <c r="S318" s="90"/>
      <c r="T318" s="90"/>
      <c r="U318" s="90"/>
      <c r="V318" s="90"/>
      <c r="W318" s="90"/>
      <c r="X318" s="90"/>
      <c r="Y318" s="90"/>
      <c r="Z318" s="90"/>
      <c r="AA318" s="90"/>
    </row>
    <row r="319" spans="1:28" s="28" customFormat="1">
      <c r="F319" s="77"/>
      <c r="G319" s="77"/>
      <c r="H319" s="77"/>
      <c r="I319" s="77"/>
      <c r="J319" s="99"/>
      <c r="K319" s="99"/>
      <c r="L319" s="99"/>
      <c r="M319" s="99"/>
      <c r="N319" s="99"/>
      <c r="O319" s="77"/>
      <c r="P319" s="77"/>
      <c r="Q319" s="77"/>
      <c r="S319" s="90"/>
      <c r="T319" s="90"/>
      <c r="U319" s="90"/>
      <c r="V319" s="90"/>
      <c r="W319" s="90"/>
      <c r="X319" s="90"/>
      <c r="Y319" s="90"/>
      <c r="Z319" s="90"/>
      <c r="AA319" s="90"/>
    </row>
    <row r="320" spans="1:28" s="28" customFormat="1">
      <c r="F320" s="77"/>
      <c r="G320" s="77"/>
      <c r="H320" s="77"/>
      <c r="I320" s="77"/>
      <c r="J320" s="99"/>
      <c r="K320" s="99"/>
      <c r="L320" s="99"/>
      <c r="M320" s="99"/>
      <c r="N320" s="99"/>
      <c r="O320" s="77"/>
      <c r="P320" s="77"/>
      <c r="Q320" s="77"/>
      <c r="S320" s="90"/>
      <c r="T320" s="90"/>
      <c r="U320" s="90"/>
      <c r="V320" s="90"/>
      <c r="W320" s="90"/>
      <c r="X320" s="90"/>
      <c r="Y320" s="90"/>
      <c r="Z320" s="90"/>
      <c r="AA320" s="90"/>
    </row>
    <row r="321" spans="6:27" s="28" customFormat="1">
      <c r="F321" s="77"/>
      <c r="G321" s="77"/>
      <c r="H321" s="77"/>
      <c r="I321" s="77"/>
      <c r="J321" s="99"/>
      <c r="K321" s="99"/>
      <c r="L321" s="99"/>
      <c r="M321" s="99"/>
      <c r="N321" s="99"/>
      <c r="O321" s="77"/>
      <c r="P321" s="77"/>
      <c r="Q321" s="77"/>
      <c r="S321" s="90"/>
      <c r="T321" s="90"/>
      <c r="U321" s="90"/>
      <c r="V321" s="90"/>
      <c r="W321" s="90"/>
      <c r="X321" s="90"/>
      <c r="Y321" s="90"/>
      <c r="Z321" s="90"/>
      <c r="AA321" s="90"/>
    </row>
    <row r="322" spans="6:27" s="28" customFormat="1">
      <c r="F322" s="77"/>
      <c r="G322" s="77"/>
      <c r="H322" s="77"/>
      <c r="I322" s="77"/>
      <c r="J322" s="99"/>
      <c r="K322" s="99"/>
      <c r="L322" s="99"/>
      <c r="M322" s="99"/>
      <c r="N322" s="99"/>
      <c r="O322" s="77"/>
      <c r="P322" s="77"/>
      <c r="Q322" s="77"/>
      <c r="S322" s="90"/>
      <c r="T322" s="90"/>
      <c r="U322" s="90"/>
      <c r="V322" s="90"/>
      <c r="W322" s="90"/>
      <c r="X322" s="90"/>
      <c r="Y322" s="90"/>
      <c r="Z322" s="90"/>
      <c r="AA322" s="90"/>
    </row>
    <row r="323" spans="6:27" s="28" customFormat="1">
      <c r="F323" s="77"/>
      <c r="G323" s="77"/>
      <c r="H323" s="77"/>
      <c r="I323" s="77"/>
      <c r="J323" s="99"/>
      <c r="K323" s="99"/>
      <c r="L323" s="99"/>
      <c r="M323" s="99"/>
      <c r="N323" s="99"/>
      <c r="O323" s="77"/>
      <c r="P323" s="77"/>
      <c r="Q323" s="77"/>
      <c r="S323" s="90"/>
      <c r="T323" s="90"/>
      <c r="U323" s="90"/>
      <c r="V323" s="90"/>
      <c r="W323" s="90"/>
      <c r="X323" s="90"/>
      <c r="Y323" s="90"/>
      <c r="Z323" s="90"/>
      <c r="AA323" s="90"/>
    </row>
    <row r="324" spans="6:27" s="28" customFormat="1">
      <c r="F324" s="77"/>
      <c r="G324" s="77"/>
      <c r="H324" s="77"/>
      <c r="I324" s="77"/>
      <c r="J324" s="99"/>
      <c r="K324" s="99"/>
      <c r="L324" s="99"/>
      <c r="M324" s="99"/>
      <c r="N324" s="99"/>
      <c r="O324" s="77"/>
      <c r="P324" s="77"/>
      <c r="Q324" s="77"/>
      <c r="S324" s="90"/>
      <c r="T324" s="90"/>
      <c r="U324" s="90"/>
      <c r="V324" s="90"/>
      <c r="W324" s="90"/>
      <c r="X324" s="90"/>
      <c r="Y324" s="90"/>
      <c r="Z324" s="90"/>
      <c r="AA324" s="90"/>
    </row>
    <row r="325" spans="6:27" s="28" customFormat="1">
      <c r="F325" s="77"/>
      <c r="G325" s="77"/>
      <c r="H325" s="77"/>
      <c r="I325" s="77"/>
      <c r="J325" s="99"/>
      <c r="K325" s="99"/>
      <c r="L325" s="99"/>
      <c r="M325" s="99"/>
      <c r="N325" s="99"/>
      <c r="O325" s="77"/>
      <c r="P325" s="77"/>
      <c r="Q325" s="77"/>
      <c r="S325" s="90"/>
      <c r="T325" s="90"/>
      <c r="U325" s="90"/>
      <c r="V325" s="90"/>
      <c r="W325" s="90"/>
      <c r="X325" s="90"/>
      <c r="Y325" s="90"/>
      <c r="Z325" s="90"/>
      <c r="AA325" s="90"/>
    </row>
    <row r="326" spans="6:27" s="28" customFormat="1">
      <c r="F326" s="77"/>
      <c r="G326" s="77"/>
      <c r="H326" s="77"/>
      <c r="I326" s="77"/>
      <c r="J326" s="99"/>
      <c r="K326" s="99"/>
      <c r="L326" s="99"/>
      <c r="M326" s="99"/>
      <c r="N326" s="99"/>
      <c r="O326" s="77"/>
      <c r="P326" s="77"/>
      <c r="Q326" s="77"/>
      <c r="S326" s="90"/>
      <c r="T326" s="90"/>
      <c r="U326" s="90"/>
      <c r="V326" s="90"/>
      <c r="W326" s="90"/>
      <c r="X326" s="90"/>
      <c r="Y326" s="90"/>
      <c r="Z326" s="90"/>
      <c r="AA326" s="90"/>
    </row>
    <row r="327" spans="6:27" s="28" customFormat="1">
      <c r="F327" s="77"/>
      <c r="G327" s="77"/>
      <c r="H327" s="77"/>
      <c r="I327" s="77"/>
      <c r="J327" s="99"/>
      <c r="K327" s="99"/>
      <c r="L327" s="99"/>
      <c r="M327" s="99"/>
      <c r="N327" s="99"/>
      <c r="O327" s="77"/>
      <c r="P327" s="77"/>
      <c r="Q327" s="77"/>
      <c r="S327" s="90"/>
      <c r="T327" s="90"/>
      <c r="U327" s="90"/>
      <c r="V327" s="90"/>
      <c r="W327" s="90"/>
      <c r="X327" s="90"/>
      <c r="Y327" s="90"/>
      <c r="Z327" s="90"/>
      <c r="AA327" s="90"/>
    </row>
  </sheetData>
  <sortState ref="A2:AC327">
    <sortCondition descending="1" ref="E2:E327"/>
    <sortCondition ref="A2:A3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6"/>
  <sheetViews>
    <sheetView zoomScale="125" zoomScaleNormal="125" zoomScalePageLayoutView="125" workbookViewId="0">
      <selection activeCell="B55" sqref="B55"/>
    </sheetView>
  </sheetViews>
  <sheetFormatPr baseColWidth="10" defaultRowHeight="15" x14ac:dyDescent="0"/>
  <cols>
    <col min="1" max="1" width="17.33203125" style="3" customWidth="1"/>
    <col min="2" max="2" width="60.83203125" style="3" bestFit="1" customWidth="1"/>
    <col min="3" max="3" width="26" style="3" bestFit="1" customWidth="1"/>
    <col min="4" max="4" width="15" style="3" bestFit="1" customWidth="1"/>
    <col min="5" max="5" width="16.83203125" style="3" bestFit="1" customWidth="1"/>
    <col min="6" max="6" width="10.83203125" style="3"/>
  </cols>
  <sheetData>
    <row r="1" spans="1:6">
      <c r="A1" s="1" t="s">
        <v>551</v>
      </c>
      <c r="B1" s="1" t="s">
        <v>552</v>
      </c>
      <c r="C1" s="1" t="s">
        <v>550</v>
      </c>
      <c r="D1" s="1" t="s">
        <v>559</v>
      </c>
      <c r="E1" s="1" t="s">
        <v>553</v>
      </c>
      <c r="F1" s="1" t="s">
        <v>561</v>
      </c>
    </row>
    <row r="2" spans="1:6">
      <c r="A2" s="8" t="s">
        <v>470</v>
      </c>
      <c r="B2" s="3" t="s">
        <v>492</v>
      </c>
      <c r="C2" s="3" t="s">
        <v>456</v>
      </c>
      <c r="D2" s="3" t="s">
        <v>556</v>
      </c>
      <c r="E2" s="44" t="s">
        <v>340</v>
      </c>
    </row>
    <row r="3" spans="1:6">
      <c r="A3" s="8" t="s">
        <v>471</v>
      </c>
      <c r="B3" s="3" t="s">
        <v>493</v>
      </c>
      <c r="C3" s="3" t="s">
        <v>473</v>
      </c>
      <c r="D3" s="3" t="s">
        <v>556</v>
      </c>
      <c r="E3" s="44" t="s">
        <v>58</v>
      </c>
    </row>
    <row r="4" spans="1:6">
      <c r="A4" s="9" t="s">
        <v>472</v>
      </c>
      <c r="B4" s="3" t="s">
        <v>474</v>
      </c>
      <c r="C4" s="3" t="s">
        <v>501</v>
      </c>
      <c r="D4" s="3" t="s">
        <v>554</v>
      </c>
      <c r="E4" s="84">
        <v>10</v>
      </c>
    </row>
    <row r="5" spans="1:6">
      <c r="A5" s="9" t="s">
        <v>564</v>
      </c>
      <c r="B5" s="3" t="s">
        <v>565</v>
      </c>
      <c r="C5" s="3" t="s">
        <v>501</v>
      </c>
      <c r="D5" s="3" t="s">
        <v>554</v>
      </c>
      <c r="E5" s="84">
        <v>43</v>
      </c>
    </row>
    <row r="6" spans="1:6">
      <c r="A6" s="9" t="s">
        <v>478</v>
      </c>
      <c r="B6" s="3" t="s">
        <v>476</v>
      </c>
      <c r="C6" s="3" t="s">
        <v>501</v>
      </c>
      <c r="D6" s="3" t="s">
        <v>554</v>
      </c>
      <c r="E6" s="84">
        <v>5</v>
      </c>
    </row>
    <row r="7" spans="1:6">
      <c r="A7" s="9" t="s">
        <v>479</v>
      </c>
      <c r="B7" s="3" t="s">
        <v>475</v>
      </c>
      <c r="C7" s="3" t="s">
        <v>501</v>
      </c>
      <c r="D7" s="3" t="s">
        <v>554</v>
      </c>
      <c r="E7" s="84">
        <v>20</v>
      </c>
    </row>
    <row r="8" spans="1:6">
      <c r="A8" s="9" t="s">
        <v>480</v>
      </c>
      <c r="B8" s="3" t="s">
        <v>555</v>
      </c>
      <c r="C8" s="3" t="s">
        <v>501</v>
      </c>
      <c r="D8" s="3" t="s">
        <v>554</v>
      </c>
      <c r="E8" s="84">
        <v>2</v>
      </c>
      <c r="F8" s="5" t="s">
        <v>563</v>
      </c>
    </row>
    <row r="9" spans="1:6">
      <c r="A9" s="9" t="s">
        <v>498</v>
      </c>
      <c r="B9" s="3" t="s">
        <v>500</v>
      </c>
      <c r="C9" s="3" t="s">
        <v>456</v>
      </c>
      <c r="D9" s="3" t="s">
        <v>556</v>
      </c>
      <c r="E9" s="84" t="s">
        <v>557</v>
      </c>
    </row>
    <row r="10" spans="1:6">
      <c r="A10" s="9" t="s">
        <v>499</v>
      </c>
      <c r="B10" s="3" t="s">
        <v>477</v>
      </c>
      <c r="C10" s="3" t="s">
        <v>456</v>
      </c>
      <c r="D10" s="3" t="s">
        <v>556</v>
      </c>
      <c r="E10" s="84" t="s">
        <v>21</v>
      </c>
    </row>
    <row r="11" spans="1:6">
      <c r="A11" s="11" t="s">
        <v>481</v>
      </c>
      <c r="B11" s="3" t="s">
        <v>482</v>
      </c>
      <c r="C11" s="3" t="s">
        <v>473</v>
      </c>
      <c r="D11" s="3" t="s">
        <v>556</v>
      </c>
      <c r="E11" s="41" t="s">
        <v>373</v>
      </c>
    </row>
    <row r="12" spans="1:6">
      <c r="A12" s="11" t="s">
        <v>497</v>
      </c>
      <c r="B12" s="3" t="s">
        <v>483</v>
      </c>
      <c r="C12" s="3" t="s">
        <v>473</v>
      </c>
      <c r="D12" s="3" t="s">
        <v>556</v>
      </c>
      <c r="E12" s="41" t="s">
        <v>376</v>
      </c>
    </row>
    <row r="13" spans="1:6">
      <c r="A13" s="10" t="s">
        <v>486</v>
      </c>
      <c r="B13" s="3" t="s">
        <v>484</v>
      </c>
      <c r="C13" s="3" t="s">
        <v>473</v>
      </c>
      <c r="D13" s="3" t="s">
        <v>554</v>
      </c>
      <c r="E13" s="42">
        <v>54</v>
      </c>
    </row>
    <row r="14" spans="1:6">
      <c r="A14" s="10" t="s">
        <v>487</v>
      </c>
      <c r="B14" s="3" t="s">
        <v>485</v>
      </c>
      <c r="C14" s="3" t="s">
        <v>473</v>
      </c>
      <c r="D14" s="3" t="s">
        <v>554</v>
      </c>
      <c r="E14" s="42">
        <v>11.14875</v>
      </c>
    </row>
    <row r="15" spans="1:6">
      <c r="A15" s="10" t="s">
        <v>488</v>
      </c>
      <c r="B15" s="3" t="s">
        <v>762</v>
      </c>
      <c r="C15" s="3" t="s">
        <v>746</v>
      </c>
      <c r="D15" s="3" t="s">
        <v>558</v>
      </c>
      <c r="E15" s="41" t="s">
        <v>359</v>
      </c>
    </row>
    <row r="16" spans="1:6">
      <c r="A16" s="10" t="s">
        <v>489</v>
      </c>
      <c r="B16" s="3" t="s">
        <v>763</v>
      </c>
      <c r="C16" s="3" t="s">
        <v>473</v>
      </c>
      <c r="D16" s="3" t="s">
        <v>558</v>
      </c>
      <c r="E16" s="41" t="s">
        <v>369</v>
      </c>
    </row>
    <row r="17" spans="1:8">
      <c r="A17" s="10" t="s">
        <v>490</v>
      </c>
      <c r="B17" s="3" t="s">
        <v>764</v>
      </c>
      <c r="C17" s="3" t="s">
        <v>473</v>
      </c>
      <c r="D17" s="3" t="s">
        <v>558</v>
      </c>
      <c r="E17" s="41" t="s">
        <v>366</v>
      </c>
    </row>
    <row r="18" spans="1:8">
      <c r="A18" s="10" t="s">
        <v>491</v>
      </c>
      <c r="B18" s="3" t="s">
        <v>765</v>
      </c>
      <c r="C18" s="3" t="s">
        <v>473</v>
      </c>
      <c r="D18" s="3" t="s">
        <v>558</v>
      </c>
      <c r="E18" s="41" t="s">
        <v>368</v>
      </c>
    </row>
    <row r="19" spans="1:8">
      <c r="E19" s="84"/>
    </row>
    <row r="20" spans="1:8">
      <c r="E20" s="84"/>
    </row>
    <row r="21" spans="1:8">
      <c r="A21" s="100" t="s">
        <v>494</v>
      </c>
      <c r="B21" s="3" t="s">
        <v>549</v>
      </c>
      <c r="C21" s="3" t="s">
        <v>456</v>
      </c>
      <c r="D21" s="3" t="s">
        <v>556</v>
      </c>
      <c r="E21" s="43" t="s">
        <v>58</v>
      </c>
    </row>
    <row r="22" spans="1:8">
      <c r="A22" s="100" t="s">
        <v>495</v>
      </c>
      <c r="B22" s="3" t="s">
        <v>504</v>
      </c>
      <c r="C22" s="3" t="s">
        <v>473</v>
      </c>
      <c r="D22" s="3" t="s">
        <v>556</v>
      </c>
      <c r="E22" s="85" t="s">
        <v>398</v>
      </c>
    </row>
    <row r="23" spans="1:8">
      <c r="A23" s="100" t="s">
        <v>610</v>
      </c>
      <c r="B23" s="39" t="s">
        <v>619</v>
      </c>
      <c r="C23" s="3" t="s">
        <v>456</v>
      </c>
      <c r="D23" s="3" t="s">
        <v>556</v>
      </c>
      <c r="E23" s="73" t="s">
        <v>643</v>
      </c>
      <c r="H23" s="37"/>
    </row>
    <row r="24" spans="1:8">
      <c r="A24" s="100" t="s">
        <v>496</v>
      </c>
      <c r="B24" s="3" t="s">
        <v>503</v>
      </c>
      <c r="C24" s="3" t="s">
        <v>473</v>
      </c>
      <c r="D24" s="3" t="s">
        <v>556</v>
      </c>
      <c r="E24" s="85" t="s">
        <v>377</v>
      </c>
    </row>
    <row r="25" spans="1:8">
      <c r="A25" s="83" t="s">
        <v>548</v>
      </c>
      <c r="B25" s="3" t="s">
        <v>640</v>
      </c>
      <c r="C25" s="3" t="s">
        <v>456</v>
      </c>
      <c r="D25" s="3" t="s">
        <v>560</v>
      </c>
      <c r="E25" s="85" t="s">
        <v>547</v>
      </c>
      <c r="F25" s="73"/>
    </row>
    <row r="26" spans="1:8">
      <c r="A26" s="86" t="s">
        <v>568</v>
      </c>
      <c r="B26" s="39" t="s">
        <v>569</v>
      </c>
      <c r="C26" s="3" t="s">
        <v>620</v>
      </c>
      <c r="D26" s="3" t="s">
        <v>554</v>
      </c>
      <c r="E26" s="75">
        <v>9.7337500000000006</v>
      </c>
    </row>
    <row r="27" spans="1:8">
      <c r="A27" s="86" t="s">
        <v>570</v>
      </c>
      <c r="B27" s="39" t="s">
        <v>571</v>
      </c>
      <c r="C27" s="3" t="s">
        <v>620</v>
      </c>
      <c r="D27" s="3" t="s">
        <v>554</v>
      </c>
      <c r="E27" s="75">
        <v>17.306249999999999</v>
      </c>
      <c r="H27" s="26"/>
    </row>
    <row r="28" spans="1:8">
      <c r="A28" s="86" t="s">
        <v>572</v>
      </c>
      <c r="B28" s="39" t="s">
        <v>573</v>
      </c>
      <c r="C28" s="3" t="s">
        <v>620</v>
      </c>
      <c r="D28" s="3" t="s">
        <v>554</v>
      </c>
      <c r="E28" s="75">
        <v>7.2966666666666669</v>
      </c>
      <c r="H28" s="26"/>
    </row>
    <row r="29" spans="1:8">
      <c r="A29" s="86" t="s">
        <v>574</v>
      </c>
      <c r="B29" s="39" t="s">
        <v>575</v>
      </c>
      <c r="C29" s="3" t="s">
        <v>620</v>
      </c>
      <c r="D29" s="3" t="s">
        <v>554</v>
      </c>
      <c r="E29" s="75">
        <v>9.4324999999999992</v>
      </c>
      <c r="H29" s="26"/>
    </row>
    <row r="30" spans="1:8">
      <c r="A30" s="86" t="s">
        <v>576</v>
      </c>
      <c r="B30" s="39" t="s">
        <v>577</v>
      </c>
      <c r="C30" s="3" t="s">
        <v>620</v>
      </c>
      <c r="D30" s="3" t="s">
        <v>554</v>
      </c>
      <c r="E30" s="75">
        <v>0.93490624999999994</v>
      </c>
      <c r="H30" s="26"/>
    </row>
    <row r="31" spans="1:8">
      <c r="A31" s="86" t="s">
        <v>578</v>
      </c>
      <c r="B31" s="39" t="s">
        <v>579</v>
      </c>
      <c r="C31" s="3" t="s">
        <v>620</v>
      </c>
      <c r="D31" s="3" t="s">
        <v>554</v>
      </c>
      <c r="E31" s="75">
        <v>0.39499999999999996</v>
      </c>
      <c r="H31" s="28"/>
    </row>
    <row r="32" spans="1:8">
      <c r="A32" s="86" t="s">
        <v>580</v>
      </c>
      <c r="B32" s="39" t="s">
        <v>581</v>
      </c>
      <c r="C32" s="3" t="s">
        <v>620</v>
      </c>
      <c r="D32" s="3" t="s">
        <v>554</v>
      </c>
      <c r="E32" s="75">
        <v>0.139125</v>
      </c>
      <c r="H32" s="36"/>
    </row>
    <row r="33" spans="1:8">
      <c r="A33" s="86" t="s">
        <v>582</v>
      </c>
      <c r="B33" s="39" t="s">
        <v>583</v>
      </c>
      <c r="C33" s="3" t="s">
        <v>620</v>
      </c>
      <c r="D33" s="3" t="s">
        <v>554</v>
      </c>
      <c r="E33" s="75">
        <v>0.51612499999999994</v>
      </c>
      <c r="H33" s="36"/>
    </row>
    <row r="34" spans="1:8">
      <c r="A34" s="86" t="s">
        <v>584</v>
      </c>
      <c r="B34" s="39" t="s">
        <v>585</v>
      </c>
      <c r="C34" s="3" t="s">
        <v>620</v>
      </c>
      <c r="D34" s="3" t="s">
        <v>554</v>
      </c>
      <c r="E34" s="75">
        <v>0.40368749999999998</v>
      </c>
      <c r="H34" s="37"/>
    </row>
    <row r="35" spans="1:8">
      <c r="A35" s="86" t="s">
        <v>586</v>
      </c>
      <c r="B35" s="39" t="s">
        <v>587</v>
      </c>
      <c r="C35" s="3" t="s">
        <v>620</v>
      </c>
      <c r="D35" s="3" t="s">
        <v>554</v>
      </c>
      <c r="E35" s="79">
        <v>3.0575000000000001</v>
      </c>
      <c r="H35" s="37"/>
    </row>
    <row r="36" spans="1:8">
      <c r="A36" s="86" t="s">
        <v>588</v>
      </c>
      <c r="B36" s="39" t="s">
        <v>589</v>
      </c>
      <c r="C36" s="3" t="s">
        <v>620</v>
      </c>
      <c r="D36" s="3" t="s">
        <v>554</v>
      </c>
      <c r="E36" s="75" t="s">
        <v>350</v>
      </c>
      <c r="H36" s="37"/>
    </row>
    <row r="37" spans="1:8">
      <c r="A37" s="34" t="s">
        <v>550</v>
      </c>
      <c r="B37" s="39" t="s">
        <v>638</v>
      </c>
      <c r="C37" s="3" t="s">
        <v>620</v>
      </c>
      <c r="D37" s="3" t="s">
        <v>556</v>
      </c>
      <c r="E37" s="75">
        <v>1.7440896870929297</v>
      </c>
      <c r="H37" s="37"/>
    </row>
    <row r="38" spans="1:8">
      <c r="A38" s="87" t="s">
        <v>621</v>
      </c>
      <c r="B38" s="39" t="s">
        <v>633</v>
      </c>
      <c r="C38" s="3" t="s">
        <v>620</v>
      </c>
      <c r="D38" s="3" t="s">
        <v>562</v>
      </c>
      <c r="E38" s="90">
        <v>0.40903333333333336</v>
      </c>
      <c r="H38" s="28"/>
    </row>
    <row r="39" spans="1:8">
      <c r="A39" s="88" t="s">
        <v>622</v>
      </c>
      <c r="B39" s="39" t="s">
        <v>634</v>
      </c>
      <c r="C39" s="3" t="s">
        <v>620</v>
      </c>
      <c r="D39" s="3" t="s">
        <v>562</v>
      </c>
      <c r="E39" s="90">
        <v>0.71116666666666661</v>
      </c>
      <c r="H39" s="28"/>
    </row>
    <row r="40" spans="1:8">
      <c r="A40" s="88" t="s">
        <v>623</v>
      </c>
      <c r="B40" s="39" t="s">
        <v>635</v>
      </c>
      <c r="C40" s="3" t="s">
        <v>620</v>
      </c>
      <c r="D40" s="3" t="s">
        <v>562</v>
      </c>
      <c r="E40" s="90">
        <v>8.8350000000000012E-2</v>
      </c>
      <c r="H40" s="28"/>
    </row>
    <row r="41" spans="1:8">
      <c r="A41" s="88" t="s">
        <v>624</v>
      </c>
      <c r="B41" s="39" t="s">
        <v>639</v>
      </c>
      <c r="C41" s="3" t="s">
        <v>620</v>
      </c>
      <c r="D41" s="3" t="s">
        <v>562</v>
      </c>
      <c r="E41" s="90">
        <v>1.1599999999999999E-2</v>
      </c>
      <c r="H41" s="77"/>
    </row>
    <row r="42" spans="1:8">
      <c r="A42" s="88" t="s">
        <v>625</v>
      </c>
      <c r="B42" s="39" t="s">
        <v>630</v>
      </c>
      <c r="C42" s="3" t="s">
        <v>620</v>
      </c>
      <c r="D42" s="3" t="s">
        <v>562</v>
      </c>
      <c r="E42" s="90" t="s">
        <v>350</v>
      </c>
      <c r="H42" s="77"/>
    </row>
    <row r="43" spans="1:8">
      <c r="A43" s="88" t="s">
        <v>626</v>
      </c>
      <c r="B43" s="39" t="s">
        <v>636</v>
      </c>
      <c r="C43" s="3" t="s">
        <v>620</v>
      </c>
      <c r="D43" s="3" t="s">
        <v>562</v>
      </c>
      <c r="E43" s="90" t="s">
        <v>350</v>
      </c>
      <c r="H43" s="77"/>
    </row>
    <row r="44" spans="1:8">
      <c r="A44" s="88" t="s">
        <v>627</v>
      </c>
      <c r="B44" s="39" t="s">
        <v>631</v>
      </c>
      <c r="C44" s="3" t="s">
        <v>620</v>
      </c>
      <c r="D44" s="3" t="s">
        <v>562</v>
      </c>
      <c r="E44" s="90">
        <v>0.16500000000000001</v>
      </c>
      <c r="H44" s="77"/>
    </row>
    <row r="45" spans="1:8">
      <c r="A45" s="88" t="s">
        <v>628</v>
      </c>
      <c r="B45" s="27" t="s">
        <v>644</v>
      </c>
      <c r="C45" s="3" t="s">
        <v>620</v>
      </c>
      <c r="D45" s="3" t="s">
        <v>562</v>
      </c>
      <c r="E45" s="90">
        <v>2.3E-2</v>
      </c>
      <c r="H45" s="77"/>
    </row>
    <row r="46" spans="1:8">
      <c r="A46" s="88" t="s">
        <v>629</v>
      </c>
      <c r="B46" s="39" t="s">
        <v>632</v>
      </c>
      <c r="C46" s="3" t="s">
        <v>620</v>
      </c>
      <c r="D46" s="3" t="s">
        <v>562</v>
      </c>
      <c r="E46" s="90" t="s">
        <v>350</v>
      </c>
      <c r="H46" s="77"/>
    </row>
    <row r="47" spans="1:8">
      <c r="A47" s="88" t="s">
        <v>550</v>
      </c>
      <c r="B47" s="39" t="s">
        <v>637</v>
      </c>
      <c r="C47" s="3" t="s">
        <v>620</v>
      </c>
      <c r="D47" s="3" t="s">
        <v>556</v>
      </c>
      <c r="E47" s="28" t="s">
        <v>641</v>
      </c>
      <c r="H47" s="77"/>
    </row>
    <row r="48" spans="1:8">
      <c r="A48" s="89"/>
      <c r="H48" s="77"/>
    </row>
    <row r="49" spans="1:8">
      <c r="A49" s="89"/>
      <c r="H49" s="77"/>
    </row>
    <row r="50" spans="1:8">
      <c r="A50" s="89"/>
      <c r="H50" s="79"/>
    </row>
    <row r="51" spans="1:8">
      <c r="A51" s="89"/>
      <c r="F51" s="73"/>
      <c r="H51" s="77"/>
    </row>
    <row r="52" spans="1:8">
      <c r="A52" s="89"/>
      <c r="F52" s="73"/>
      <c r="H52" s="77"/>
    </row>
    <row r="53" spans="1:8">
      <c r="A53" s="89"/>
      <c r="F53" s="73"/>
      <c r="H53" s="28"/>
    </row>
    <row r="54" spans="1:8">
      <c r="A54" s="89"/>
      <c r="F54" s="73"/>
    </row>
    <row r="55" spans="1:8">
      <c r="A55" s="89"/>
      <c r="F55" s="73"/>
    </row>
    <row r="56" spans="1:8">
      <c r="A56" s="89"/>
      <c r="F56" s="73"/>
    </row>
    <row r="57" spans="1:8">
      <c r="A57" s="89"/>
      <c r="F57" s="73"/>
    </row>
    <row r="58" spans="1:8">
      <c r="A58" s="89"/>
      <c r="F58" s="73"/>
    </row>
    <row r="59" spans="1:8">
      <c r="A59" s="89"/>
      <c r="F59" s="73"/>
    </row>
    <row r="60" spans="1:8">
      <c r="A60" s="89"/>
      <c r="F60" s="73"/>
    </row>
    <row r="61" spans="1:8">
      <c r="A61" s="89"/>
      <c r="F61" s="73"/>
    </row>
    <row r="62" spans="1:8">
      <c r="A62" s="89"/>
      <c r="F62" s="73"/>
    </row>
    <row r="63" spans="1:8">
      <c r="A63" s="89"/>
      <c r="F63" s="73"/>
    </row>
    <row r="64" spans="1:8">
      <c r="A64" s="89"/>
      <c r="F64" s="73"/>
    </row>
    <row r="65" spans="1:6">
      <c r="A65" s="89"/>
      <c r="F65" s="73"/>
    </row>
    <row r="66" spans="1:6">
      <c r="A66" s="89"/>
      <c r="F66" s="73"/>
    </row>
    <row r="67" spans="1:6">
      <c r="A67" s="89"/>
      <c r="F67" s="73"/>
    </row>
    <row r="68" spans="1:6">
      <c r="A68" s="89"/>
      <c r="F68" s="73"/>
    </row>
    <row r="69" spans="1:6">
      <c r="A69" s="89"/>
      <c r="F69" s="73"/>
    </row>
    <row r="70" spans="1:6">
      <c r="A70" s="89"/>
      <c r="F70" s="73"/>
    </row>
    <row r="71" spans="1:6">
      <c r="A71" s="89"/>
      <c r="F71" s="73"/>
    </row>
    <row r="72" spans="1:6">
      <c r="A72" s="89"/>
      <c r="F72" s="73"/>
    </row>
    <row r="73" spans="1:6">
      <c r="A73" s="89"/>
      <c r="F73" s="73"/>
    </row>
    <row r="74" spans="1:6">
      <c r="A74" s="89"/>
      <c r="F74" s="73"/>
    </row>
    <row r="75" spans="1:6">
      <c r="A75" s="89"/>
      <c r="F75" s="73"/>
    </row>
    <row r="76" spans="1:6">
      <c r="A76" s="89"/>
      <c r="F76" s="73"/>
    </row>
    <row r="77" spans="1:6">
      <c r="A77" s="89"/>
      <c r="F77" s="73"/>
    </row>
    <row r="78" spans="1:6">
      <c r="A78" s="89"/>
      <c r="F78" s="73"/>
    </row>
    <row r="79" spans="1:6">
      <c r="A79" s="89"/>
      <c r="F79" s="73"/>
    </row>
    <row r="80" spans="1:6">
      <c r="A80" s="89"/>
      <c r="F80" s="73"/>
    </row>
    <row r="81" spans="1:6">
      <c r="A81" s="89"/>
      <c r="F81" s="73"/>
    </row>
    <row r="82" spans="1:6">
      <c r="A82" s="89"/>
      <c r="F82" s="73"/>
    </row>
    <row r="83" spans="1:6">
      <c r="A83" s="89"/>
      <c r="F83" s="73"/>
    </row>
    <row r="84" spans="1:6">
      <c r="A84" s="89"/>
      <c r="F84" s="73"/>
    </row>
    <row r="85" spans="1:6">
      <c r="A85" s="89"/>
      <c r="F85" s="73"/>
    </row>
    <row r="86" spans="1:6">
      <c r="A86" s="89"/>
      <c r="F86" s="73"/>
    </row>
    <row r="87" spans="1:6">
      <c r="A87" s="89"/>
      <c r="F87" s="73"/>
    </row>
    <row r="88" spans="1:6">
      <c r="A88" s="89"/>
      <c r="F88" s="73"/>
    </row>
    <row r="89" spans="1:6">
      <c r="A89" s="89"/>
      <c r="F89" s="73"/>
    </row>
    <row r="90" spans="1:6">
      <c r="A90" s="89"/>
      <c r="F90" s="73"/>
    </row>
    <row r="91" spans="1:6">
      <c r="A91" s="89"/>
      <c r="F91" s="73"/>
    </row>
    <row r="92" spans="1:6">
      <c r="A92" s="89"/>
      <c r="F92" s="73"/>
    </row>
    <row r="93" spans="1:6">
      <c r="A93" s="89"/>
      <c r="F93" s="73"/>
    </row>
    <row r="94" spans="1:6">
      <c r="A94" s="89"/>
      <c r="F94" s="73"/>
    </row>
    <row r="95" spans="1:6">
      <c r="A95" s="89"/>
      <c r="F95" s="73"/>
    </row>
    <row r="96" spans="1:6">
      <c r="A96" s="89"/>
      <c r="F96" s="73"/>
    </row>
    <row r="97" spans="1:6">
      <c r="A97" s="89"/>
      <c r="F97" s="73"/>
    </row>
    <row r="98" spans="1:6">
      <c r="A98" s="89"/>
      <c r="F98" s="73"/>
    </row>
    <row r="99" spans="1:6">
      <c r="A99" s="89"/>
      <c r="F99" s="73"/>
    </row>
    <row r="100" spans="1:6">
      <c r="A100" s="89"/>
      <c r="F100" s="73"/>
    </row>
    <row r="101" spans="1:6">
      <c r="A101" s="89"/>
      <c r="F101" s="73"/>
    </row>
    <row r="102" spans="1:6">
      <c r="A102" s="89"/>
      <c r="F102" s="73"/>
    </row>
    <row r="103" spans="1:6">
      <c r="A103" s="89"/>
      <c r="F103" s="73"/>
    </row>
    <row r="104" spans="1:6">
      <c r="A104" s="89"/>
      <c r="F104" s="73"/>
    </row>
    <row r="105" spans="1:6">
      <c r="A105" s="89"/>
      <c r="F105" s="73"/>
    </row>
    <row r="106" spans="1:6">
      <c r="A106" s="89"/>
      <c r="F106" s="73"/>
    </row>
    <row r="107" spans="1:6">
      <c r="A107" s="89"/>
      <c r="F107" s="73"/>
    </row>
    <row r="108" spans="1:6">
      <c r="A108" s="89"/>
      <c r="F108" s="73"/>
    </row>
    <row r="109" spans="1:6">
      <c r="A109" s="89"/>
      <c r="F109" s="73"/>
    </row>
    <row r="110" spans="1:6">
      <c r="A110" s="89"/>
      <c r="F110" s="73"/>
    </row>
    <row r="111" spans="1:6">
      <c r="A111" s="89"/>
      <c r="F111" s="73"/>
    </row>
    <row r="112" spans="1:6">
      <c r="A112" s="89"/>
      <c r="F112" s="73"/>
    </row>
    <row r="113" spans="1:6">
      <c r="A113" s="89"/>
      <c r="F113" s="73"/>
    </row>
    <row r="114" spans="1:6">
      <c r="A114" s="89"/>
      <c r="F114" s="73"/>
    </row>
    <row r="115" spans="1:6">
      <c r="A115" s="89"/>
      <c r="F115" s="73"/>
    </row>
    <row r="116" spans="1:6">
      <c r="A116" s="89"/>
      <c r="F116" s="73"/>
    </row>
    <row r="117" spans="1:6">
      <c r="A117" s="89"/>
      <c r="F117" s="73"/>
    </row>
    <row r="118" spans="1:6">
      <c r="A118" s="89"/>
      <c r="F118" s="73"/>
    </row>
    <row r="119" spans="1:6">
      <c r="A119" s="89"/>
      <c r="F119" s="73"/>
    </row>
    <row r="120" spans="1:6">
      <c r="A120" s="89"/>
      <c r="F120" s="73"/>
    </row>
    <row r="121" spans="1:6">
      <c r="A121" s="89"/>
      <c r="F121" s="73"/>
    </row>
    <row r="122" spans="1:6">
      <c r="A122" s="89"/>
      <c r="F122" s="73"/>
    </row>
    <row r="123" spans="1:6">
      <c r="A123" s="89"/>
      <c r="F123" s="73"/>
    </row>
    <row r="124" spans="1:6">
      <c r="A124" s="89"/>
      <c r="F124" s="73"/>
    </row>
    <row r="125" spans="1:6">
      <c r="A125" s="89"/>
      <c r="F125" s="73"/>
    </row>
    <row r="126" spans="1:6">
      <c r="A126" s="89"/>
      <c r="F126" s="73"/>
    </row>
    <row r="127" spans="1:6">
      <c r="A127" s="89"/>
      <c r="F127" s="73"/>
    </row>
    <row r="128" spans="1:6">
      <c r="A128" s="89"/>
      <c r="F128" s="73"/>
    </row>
    <row r="129" spans="1:6">
      <c r="A129" s="89"/>
      <c r="F129" s="73"/>
    </row>
    <row r="130" spans="1:6">
      <c r="A130" s="89"/>
      <c r="F130" s="73"/>
    </row>
    <row r="131" spans="1:6">
      <c r="A131" s="89"/>
      <c r="F131" s="73"/>
    </row>
    <row r="132" spans="1:6">
      <c r="A132" s="89"/>
      <c r="F132" s="73"/>
    </row>
    <row r="133" spans="1:6">
      <c r="A133" s="89"/>
      <c r="F133" s="73"/>
    </row>
    <row r="134" spans="1:6">
      <c r="A134" s="89"/>
      <c r="F134" s="73"/>
    </row>
    <row r="135" spans="1:6">
      <c r="A135" s="89"/>
      <c r="F135" s="73"/>
    </row>
    <row r="136" spans="1:6">
      <c r="A136" s="89"/>
      <c r="F136" s="73"/>
    </row>
    <row r="137" spans="1:6">
      <c r="A137" s="89"/>
      <c r="F137" s="73"/>
    </row>
    <row r="138" spans="1:6">
      <c r="A138" s="89"/>
      <c r="F138" s="73"/>
    </row>
    <row r="139" spans="1:6">
      <c r="A139" s="89"/>
      <c r="F139" s="73"/>
    </row>
    <row r="140" spans="1:6">
      <c r="A140" s="89"/>
      <c r="F140" s="73"/>
    </row>
    <row r="141" spans="1:6">
      <c r="A141" s="89"/>
      <c r="F141" s="73"/>
    </row>
    <row r="142" spans="1:6">
      <c r="A142" s="89"/>
      <c r="F142" s="73"/>
    </row>
    <row r="143" spans="1:6">
      <c r="A143" s="89"/>
      <c r="F143" s="73"/>
    </row>
    <row r="144" spans="1:6">
      <c r="A144" s="89"/>
      <c r="F144" s="73"/>
    </row>
    <row r="145" spans="1:6">
      <c r="A145" s="89"/>
      <c r="F145" s="73"/>
    </row>
    <row r="146" spans="1:6">
      <c r="A146" s="89"/>
      <c r="F146" s="73"/>
    </row>
    <row r="147" spans="1:6">
      <c r="A147" s="89"/>
      <c r="F147" s="73"/>
    </row>
    <row r="148" spans="1:6">
      <c r="A148" s="89"/>
      <c r="F148" s="73"/>
    </row>
    <row r="149" spans="1:6">
      <c r="A149" s="89"/>
      <c r="F149" s="73"/>
    </row>
    <row r="150" spans="1:6">
      <c r="A150" s="89"/>
      <c r="F150" s="73"/>
    </row>
    <row r="151" spans="1:6">
      <c r="A151" s="89"/>
      <c r="F151" s="73"/>
    </row>
    <row r="152" spans="1:6">
      <c r="A152" s="89"/>
      <c r="F152" s="73"/>
    </row>
    <row r="153" spans="1:6">
      <c r="A153" s="89"/>
      <c r="F153" s="73"/>
    </row>
    <row r="154" spans="1:6">
      <c r="A154" s="89"/>
      <c r="F154" s="73"/>
    </row>
    <row r="155" spans="1:6">
      <c r="A155" s="89"/>
      <c r="F155" s="73"/>
    </row>
    <row r="156" spans="1:6">
      <c r="A156" s="89"/>
      <c r="F156" s="73"/>
    </row>
    <row r="157" spans="1:6">
      <c r="A157" s="89"/>
      <c r="F157" s="73"/>
    </row>
    <row r="158" spans="1:6">
      <c r="A158" s="89"/>
      <c r="F158" s="73"/>
    </row>
    <row r="159" spans="1:6">
      <c r="A159" s="89"/>
      <c r="F159" s="73"/>
    </row>
    <row r="160" spans="1:6">
      <c r="A160" s="89"/>
      <c r="F160" s="73"/>
    </row>
    <row r="161" spans="1:6">
      <c r="A161" s="89"/>
      <c r="F161" s="73"/>
    </row>
    <row r="162" spans="1:6">
      <c r="A162" s="89"/>
      <c r="F162" s="73"/>
    </row>
    <row r="163" spans="1:6">
      <c r="A163" s="89"/>
      <c r="F163" s="73"/>
    </row>
    <row r="164" spans="1:6">
      <c r="A164" s="89"/>
      <c r="F164" s="73"/>
    </row>
    <row r="165" spans="1:6">
      <c r="A165" s="89"/>
      <c r="F165" s="73"/>
    </row>
    <row r="166" spans="1:6">
      <c r="A166" s="89"/>
      <c r="F166" s="73"/>
    </row>
    <row r="167" spans="1:6">
      <c r="A167" s="89"/>
      <c r="F167" s="73"/>
    </row>
    <row r="168" spans="1:6">
      <c r="A168" s="89"/>
      <c r="F168" s="73"/>
    </row>
    <row r="169" spans="1:6">
      <c r="A169" s="89"/>
      <c r="F169" s="73"/>
    </row>
    <row r="170" spans="1:6">
      <c r="A170" s="89"/>
      <c r="F170" s="73"/>
    </row>
    <row r="171" spans="1:6">
      <c r="A171" s="89"/>
      <c r="F171" s="73"/>
    </row>
    <row r="172" spans="1:6">
      <c r="A172" s="89"/>
      <c r="F172" s="73"/>
    </row>
    <row r="173" spans="1:6">
      <c r="A173" s="89"/>
      <c r="F173" s="73"/>
    </row>
    <row r="174" spans="1:6">
      <c r="A174" s="89"/>
      <c r="F174" s="73"/>
    </row>
    <row r="175" spans="1:6">
      <c r="A175" s="89"/>
      <c r="F175" s="73"/>
    </row>
    <row r="176" spans="1:6">
      <c r="A176" s="89"/>
      <c r="F176" s="73"/>
    </row>
    <row r="177" spans="1:6">
      <c r="A177" s="89"/>
      <c r="F177" s="73"/>
    </row>
    <row r="178" spans="1:6">
      <c r="A178" s="89"/>
      <c r="F178" s="73"/>
    </row>
    <row r="179" spans="1:6">
      <c r="A179" s="89"/>
      <c r="F179" s="73"/>
    </row>
    <row r="180" spans="1:6">
      <c r="A180" s="89"/>
      <c r="F180" s="73"/>
    </row>
    <row r="181" spans="1:6">
      <c r="A181" s="89"/>
      <c r="F181" s="73"/>
    </row>
    <row r="182" spans="1:6">
      <c r="A182" s="89"/>
      <c r="F182" s="73"/>
    </row>
    <row r="183" spans="1:6">
      <c r="A183" s="89"/>
      <c r="F183" s="73"/>
    </row>
    <row r="184" spans="1:6">
      <c r="A184" s="89"/>
      <c r="F184" s="73"/>
    </row>
    <row r="185" spans="1:6">
      <c r="A185" s="89"/>
      <c r="F185" s="73"/>
    </row>
    <row r="186" spans="1:6">
      <c r="A186" s="89"/>
      <c r="F186" s="73"/>
    </row>
    <row r="187" spans="1:6">
      <c r="A187" s="89"/>
      <c r="F187" s="73"/>
    </row>
    <row r="188" spans="1:6">
      <c r="A188" s="89"/>
      <c r="F188" s="73"/>
    </row>
    <row r="189" spans="1:6">
      <c r="A189" s="89"/>
      <c r="F189" s="73"/>
    </row>
    <row r="190" spans="1:6">
      <c r="A190" s="89"/>
      <c r="F190" s="73"/>
    </row>
    <row r="191" spans="1:6">
      <c r="A191" s="89"/>
      <c r="F191" s="73"/>
    </row>
    <row r="192" spans="1:6">
      <c r="A192" s="89"/>
      <c r="F192" s="73"/>
    </row>
    <row r="193" spans="1:6">
      <c r="A193" s="89"/>
      <c r="F193" s="73"/>
    </row>
    <row r="194" spans="1:6">
      <c r="A194" s="89"/>
      <c r="F194" s="73"/>
    </row>
    <row r="195" spans="1:6">
      <c r="A195" s="89"/>
      <c r="F195" s="73"/>
    </row>
    <row r="196" spans="1:6">
      <c r="A196" s="89"/>
      <c r="F196" s="73"/>
    </row>
    <row r="197" spans="1:6">
      <c r="A197" s="89"/>
      <c r="F197" s="73"/>
    </row>
    <row r="198" spans="1:6">
      <c r="A198" s="89"/>
      <c r="F198" s="73"/>
    </row>
    <row r="199" spans="1:6">
      <c r="A199" s="89"/>
      <c r="F199" s="73"/>
    </row>
    <row r="200" spans="1:6">
      <c r="A200" s="89"/>
      <c r="F200" s="73"/>
    </row>
    <row r="201" spans="1:6">
      <c r="A201" s="89"/>
      <c r="F201" s="73"/>
    </row>
    <row r="202" spans="1:6">
      <c r="A202" s="89"/>
      <c r="F202" s="73"/>
    </row>
    <row r="203" spans="1:6">
      <c r="A203" s="89"/>
      <c r="F203" s="73"/>
    </row>
    <row r="204" spans="1:6">
      <c r="A204" s="89"/>
      <c r="F204" s="73"/>
    </row>
    <row r="205" spans="1:6">
      <c r="A205" s="89"/>
      <c r="F205" s="73"/>
    </row>
    <row r="206" spans="1:6">
      <c r="A206" s="89"/>
      <c r="F206" s="73"/>
    </row>
    <row r="207" spans="1:6">
      <c r="A207" s="89"/>
      <c r="F207" s="73"/>
    </row>
    <row r="208" spans="1:6">
      <c r="A208" s="89"/>
      <c r="F208" s="73"/>
    </row>
    <row r="209" spans="1:6">
      <c r="A209" s="89"/>
      <c r="F209" s="73"/>
    </row>
    <row r="210" spans="1:6">
      <c r="A210" s="89"/>
      <c r="F210" s="73"/>
    </row>
    <row r="211" spans="1:6">
      <c r="A211" s="89"/>
      <c r="F211" s="73"/>
    </row>
    <row r="212" spans="1:6">
      <c r="A212" s="89"/>
      <c r="F212" s="73"/>
    </row>
    <row r="213" spans="1:6">
      <c r="A213" s="89"/>
      <c r="F213" s="73"/>
    </row>
    <row r="214" spans="1:6">
      <c r="A214" s="89"/>
      <c r="F214" s="73"/>
    </row>
    <row r="215" spans="1:6">
      <c r="A215" s="89"/>
      <c r="F215" s="73"/>
    </row>
    <row r="216" spans="1:6">
      <c r="A216" s="89"/>
      <c r="F216" s="73"/>
    </row>
    <row r="217" spans="1:6">
      <c r="A217" s="89"/>
      <c r="F217" s="73"/>
    </row>
    <row r="218" spans="1:6">
      <c r="A218" s="89"/>
      <c r="F218" s="73"/>
    </row>
    <row r="219" spans="1:6">
      <c r="A219" s="89"/>
      <c r="F219" s="73"/>
    </row>
    <row r="220" spans="1:6">
      <c r="A220" s="89"/>
      <c r="F220" s="73"/>
    </row>
    <row r="221" spans="1:6">
      <c r="A221" s="89"/>
      <c r="F221" s="73"/>
    </row>
    <row r="222" spans="1:6">
      <c r="A222" s="89"/>
      <c r="F222" s="73"/>
    </row>
    <row r="223" spans="1:6">
      <c r="A223" s="89"/>
      <c r="F223" s="73"/>
    </row>
    <row r="224" spans="1:6">
      <c r="A224" s="89"/>
      <c r="F224" s="73"/>
    </row>
    <row r="225" spans="1:6">
      <c r="A225" s="89"/>
      <c r="F225" s="73"/>
    </row>
    <row r="226" spans="1:6">
      <c r="A226" s="89"/>
      <c r="F226" s="73"/>
    </row>
    <row r="227" spans="1:6">
      <c r="A227" s="89"/>
      <c r="F227" s="73"/>
    </row>
    <row r="228" spans="1:6">
      <c r="A228" s="89"/>
      <c r="F228" s="73"/>
    </row>
    <row r="229" spans="1:6">
      <c r="A229" s="89"/>
      <c r="F229" s="73"/>
    </row>
    <row r="230" spans="1:6">
      <c r="A230" s="89"/>
      <c r="F230" s="73"/>
    </row>
    <row r="231" spans="1:6">
      <c r="A231" s="89"/>
      <c r="F231" s="73"/>
    </row>
    <row r="232" spans="1:6">
      <c r="A232" s="89"/>
      <c r="F232" s="73"/>
    </row>
    <row r="233" spans="1:6">
      <c r="A233" s="89"/>
      <c r="F233" s="73"/>
    </row>
    <row r="234" spans="1:6">
      <c r="A234" s="89"/>
      <c r="F234" s="73"/>
    </row>
    <row r="235" spans="1:6">
      <c r="A235" s="89"/>
      <c r="F235" s="73"/>
    </row>
    <row r="236" spans="1:6">
      <c r="A236" s="89"/>
      <c r="F236" s="73"/>
    </row>
    <row r="237" spans="1:6">
      <c r="A237" s="89"/>
      <c r="F237" s="73"/>
    </row>
    <row r="238" spans="1:6">
      <c r="A238" s="89"/>
      <c r="F238" s="73"/>
    </row>
    <row r="239" spans="1:6">
      <c r="A239" s="89"/>
      <c r="F239" s="73"/>
    </row>
    <row r="240" spans="1:6">
      <c r="A240" s="89"/>
      <c r="F240" s="73"/>
    </row>
    <row r="241" spans="1:6">
      <c r="A241" s="89"/>
      <c r="F241" s="73"/>
    </row>
    <row r="242" spans="1:6">
      <c r="A242" s="89"/>
      <c r="F242" s="73"/>
    </row>
    <row r="243" spans="1:6">
      <c r="A243" s="89"/>
      <c r="F243" s="73"/>
    </row>
    <row r="244" spans="1:6">
      <c r="A244" s="89"/>
      <c r="F244" s="73"/>
    </row>
    <row r="245" spans="1:6">
      <c r="A245" s="89"/>
      <c r="F245" s="73"/>
    </row>
    <row r="246" spans="1:6">
      <c r="A246" s="89"/>
      <c r="F246" s="73"/>
    </row>
    <row r="247" spans="1:6">
      <c r="A247" s="89"/>
      <c r="F247" s="73"/>
    </row>
    <row r="248" spans="1:6">
      <c r="A248" s="89"/>
      <c r="F248" s="73"/>
    </row>
    <row r="249" spans="1:6">
      <c r="A249" s="89"/>
      <c r="F249" s="73"/>
    </row>
    <row r="250" spans="1:6">
      <c r="A250" s="89"/>
      <c r="F250" s="73"/>
    </row>
    <row r="251" spans="1:6">
      <c r="A251" s="89"/>
      <c r="F251" s="73"/>
    </row>
    <row r="252" spans="1:6">
      <c r="A252" s="89"/>
      <c r="F252" s="73"/>
    </row>
    <row r="253" spans="1:6">
      <c r="A253" s="89"/>
      <c r="F253" s="73"/>
    </row>
    <row r="254" spans="1:6">
      <c r="A254" s="89"/>
      <c r="F254" s="73"/>
    </row>
    <row r="255" spans="1:6">
      <c r="A255" s="89"/>
      <c r="F255" s="73"/>
    </row>
    <row r="256" spans="1:6">
      <c r="A256" s="89"/>
      <c r="F256" s="73"/>
    </row>
    <row r="257" spans="1:6">
      <c r="A257" s="89"/>
      <c r="F257" s="73"/>
    </row>
    <row r="258" spans="1:6">
      <c r="A258" s="89"/>
      <c r="F258" s="73"/>
    </row>
    <row r="259" spans="1:6">
      <c r="A259" s="89"/>
      <c r="F259" s="73"/>
    </row>
    <row r="260" spans="1:6">
      <c r="A260" s="89"/>
      <c r="F260" s="73"/>
    </row>
    <row r="261" spans="1:6">
      <c r="A261" s="89"/>
      <c r="F261" s="73"/>
    </row>
    <row r="262" spans="1:6">
      <c r="A262" s="89"/>
      <c r="F262" s="73"/>
    </row>
    <row r="263" spans="1:6">
      <c r="A263" s="89"/>
      <c r="F263" s="73"/>
    </row>
    <row r="264" spans="1:6">
      <c r="A264" s="89"/>
      <c r="F264" s="73"/>
    </row>
    <row r="265" spans="1:6">
      <c r="A265" s="89"/>
      <c r="F265" s="73"/>
    </row>
    <row r="266" spans="1:6">
      <c r="A266" s="89"/>
      <c r="F266" s="73"/>
    </row>
    <row r="267" spans="1:6">
      <c r="A267" s="89"/>
      <c r="F267" s="73"/>
    </row>
    <row r="268" spans="1:6">
      <c r="A268" s="89"/>
      <c r="F268" s="73"/>
    </row>
    <row r="269" spans="1:6">
      <c r="A269" s="89"/>
      <c r="F269" s="73"/>
    </row>
    <row r="270" spans="1:6">
      <c r="A270" s="89"/>
      <c r="F270" s="73"/>
    </row>
    <row r="271" spans="1:6">
      <c r="A271" s="89"/>
      <c r="F271" s="73"/>
    </row>
    <row r="272" spans="1:6">
      <c r="A272" s="89"/>
      <c r="F272" s="73"/>
    </row>
    <row r="273" spans="1:6">
      <c r="A273" s="89"/>
      <c r="F273" s="73"/>
    </row>
    <row r="274" spans="1:6">
      <c r="A274" s="89"/>
      <c r="F274" s="73"/>
    </row>
    <row r="275" spans="1:6">
      <c r="A275" s="89"/>
      <c r="F275" s="73"/>
    </row>
    <row r="276" spans="1:6">
      <c r="A276" s="89"/>
      <c r="F276" s="73"/>
    </row>
    <row r="277" spans="1:6">
      <c r="A277" s="89"/>
      <c r="F277" s="73"/>
    </row>
    <row r="278" spans="1:6">
      <c r="A278" s="89"/>
      <c r="F278" s="73"/>
    </row>
    <row r="279" spans="1:6">
      <c r="A279" s="89"/>
      <c r="F279" s="73"/>
    </row>
    <row r="280" spans="1:6">
      <c r="A280" s="89"/>
      <c r="F280" s="73"/>
    </row>
    <row r="281" spans="1:6">
      <c r="A281" s="89"/>
      <c r="F281" s="73"/>
    </row>
    <row r="282" spans="1:6">
      <c r="A282" s="89"/>
      <c r="F282" s="73"/>
    </row>
    <row r="283" spans="1:6">
      <c r="A283" s="89"/>
      <c r="F283" s="73"/>
    </row>
    <row r="284" spans="1:6">
      <c r="A284" s="89"/>
      <c r="F284" s="73"/>
    </row>
    <row r="285" spans="1:6">
      <c r="A285" s="89"/>
      <c r="F285" s="73"/>
    </row>
    <row r="286" spans="1:6">
      <c r="A286" s="89"/>
      <c r="F286" s="73"/>
    </row>
    <row r="287" spans="1:6">
      <c r="A287" s="89"/>
      <c r="F287" s="73"/>
    </row>
    <row r="288" spans="1:6">
      <c r="A288" s="89"/>
      <c r="F288" s="73"/>
    </row>
    <row r="289" spans="1:6">
      <c r="A289" s="89"/>
      <c r="F289" s="73"/>
    </row>
    <row r="290" spans="1:6">
      <c r="A290" s="89"/>
      <c r="F290" s="73"/>
    </row>
    <row r="291" spans="1:6">
      <c r="A291" s="89"/>
      <c r="F291" s="73"/>
    </row>
    <row r="292" spans="1:6">
      <c r="A292" s="89"/>
      <c r="F292" s="73"/>
    </row>
    <row r="293" spans="1:6">
      <c r="A293" s="89"/>
      <c r="F293" s="73"/>
    </row>
    <row r="294" spans="1:6">
      <c r="A294" s="89"/>
      <c r="F294" s="73"/>
    </row>
    <row r="295" spans="1:6">
      <c r="A295" s="89"/>
      <c r="F295" s="73"/>
    </row>
    <row r="296" spans="1:6">
      <c r="A296" s="89"/>
      <c r="F296" s="73"/>
    </row>
    <row r="297" spans="1:6">
      <c r="A297" s="89"/>
      <c r="F297" s="73"/>
    </row>
    <row r="298" spans="1:6">
      <c r="A298" s="89"/>
      <c r="F298" s="73"/>
    </row>
    <row r="299" spans="1:6">
      <c r="A299" s="89"/>
      <c r="F299" s="73"/>
    </row>
    <row r="300" spans="1:6">
      <c r="A300" s="89"/>
      <c r="F300" s="73"/>
    </row>
    <row r="301" spans="1:6">
      <c r="A301" s="89"/>
      <c r="F301" s="73"/>
    </row>
    <row r="302" spans="1:6">
      <c r="A302" s="89"/>
      <c r="F302" s="73"/>
    </row>
    <row r="303" spans="1:6">
      <c r="A303" s="89"/>
      <c r="F303" s="73"/>
    </row>
    <row r="304" spans="1:6">
      <c r="A304" s="89"/>
      <c r="F304" s="73"/>
    </row>
    <row r="305" spans="1:6">
      <c r="A305" s="89"/>
      <c r="F305" s="73"/>
    </row>
    <row r="306" spans="1:6">
      <c r="A306" s="89"/>
      <c r="F306" s="73"/>
    </row>
    <row r="307" spans="1:6">
      <c r="A307" s="89"/>
      <c r="F307" s="73"/>
    </row>
    <row r="308" spans="1:6">
      <c r="A308" s="89"/>
      <c r="F308" s="73"/>
    </row>
    <row r="309" spans="1:6">
      <c r="A309" s="89"/>
      <c r="F309" s="73"/>
    </row>
    <row r="310" spans="1:6">
      <c r="A310" s="89"/>
      <c r="F310" s="73"/>
    </row>
    <row r="311" spans="1:6">
      <c r="A311" s="89"/>
      <c r="F311" s="73"/>
    </row>
    <row r="312" spans="1:6">
      <c r="A312" s="89"/>
      <c r="F312" s="73"/>
    </row>
    <row r="313" spans="1:6">
      <c r="A313" s="89"/>
      <c r="F313" s="73"/>
    </row>
    <row r="314" spans="1:6">
      <c r="A314" s="89"/>
      <c r="F314" s="73"/>
    </row>
    <row r="315" spans="1:6">
      <c r="A315" s="89"/>
      <c r="F315" s="73"/>
    </row>
    <row r="316" spans="1:6">
      <c r="A316" s="89"/>
      <c r="F316" s="73"/>
    </row>
    <row r="317" spans="1:6">
      <c r="A317" s="89"/>
      <c r="F317" s="73"/>
    </row>
    <row r="318" spans="1:6">
      <c r="A318" s="89"/>
      <c r="F318" s="73"/>
    </row>
    <row r="319" spans="1:6">
      <c r="A319" s="89"/>
      <c r="F319" s="73"/>
    </row>
    <row r="320" spans="1:6">
      <c r="A320" s="89"/>
      <c r="F320" s="73"/>
    </row>
    <row r="321" spans="1:6">
      <c r="A321" s="89"/>
      <c r="F321" s="73"/>
    </row>
    <row r="322" spans="1:6">
      <c r="A322" s="89"/>
      <c r="F322" s="73"/>
    </row>
    <row r="323" spans="1:6">
      <c r="A323" s="89"/>
      <c r="F323" s="73"/>
    </row>
    <row r="324" spans="1:6">
      <c r="A324" s="89"/>
      <c r="F324" s="73"/>
    </row>
    <row r="325" spans="1:6">
      <c r="A325" s="89"/>
      <c r="F325" s="73"/>
    </row>
    <row r="326" spans="1:6">
      <c r="A326" s="89"/>
      <c r="F326" s="73"/>
    </row>
    <row r="327" spans="1:6">
      <c r="A327" s="89"/>
      <c r="F327" s="73"/>
    </row>
    <row r="328" spans="1:6">
      <c r="A328" s="89"/>
      <c r="F328" s="73"/>
    </row>
    <row r="329" spans="1:6">
      <c r="A329" s="89"/>
      <c r="F329" s="73"/>
    </row>
    <row r="330" spans="1:6">
      <c r="A330" s="89"/>
      <c r="F330" s="73"/>
    </row>
    <row r="331" spans="1:6">
      <c r="A331" s="89"/>
      <c r="F331" s="73"/>
    </row>
    <row r="332" spans="1:6">
      <c r="A332" s="89"/>
      <c r="F332" s="73"/>
    </row>
    <row r="333" spans="1:6">
      <c r="A333" s="89"/>
      <c r="F333" s="73"/>
    </row>
    <row r="334" spans="1:6">
      <c r="A334" s="89"/>
      <c r="F334" s="73"/>
    </row>
    <row r="335" spans="1:6">
      <c r="A335" s="89"/>
      <c r="F335" s="73"/>
    </row>
    <row r="336" spans="1:6">
      <c r="A336" s="89"/>
      <c r="F336" s="73"/>
    </row>
    <row r="337" spans="1:6">
      <c r="A337" s="89"/>
      <c r="F337" s="73"/>
    </row>
    <row r="338" spans="1:6">
      <c r="A338" s="89"/>
      <c r="F338" s="73"/>
    </row>
    <row r="339" spans="1:6">
      <c r="A339" s="89"/>
      <c r="F339" s="73"/>
    </row>
    <row r="340" spans="1:6">
      <c r="A340" s="89"/>
      <c r="F340" s="73"/>
    </row>
    <row r="341" spans="1:6">
      <c r="A341" s="89"/>
      <c r="F341" s="73"/>
    </row>
    <row r="342" spans="1:6">
      <c r="A342" s="89"/>
      <c r="F342" s="73"/>
    </row>
    <row r="343" spans="1:6">
      <c r="A343" s="89"/>
      <c r="F343" s="73"/>
    </row>
    <row r="344" spans="1:6">
      <c r="A344" s="89"/>
      <c r="F344" s="73"/>
    </row>
    <row r="345" spans="1:6">
      <c r="A345" s="89"/>
      <c r="F345" s="73"/>
    </row>
    <row r="346" spans="1:6">
      <c r="A346" s="89"/>
      <c r="F346" s="73"/>
    </row>
    <row r="347" spans="1:6">
      <c r="A347" s="89"/>
      <c r="F347" s="73"/>
    </row>
    <row r="348" spans="1:6">
      <c r="A348" s="89"/>
      <c r="F348" s="73"/>
    </row>
    <row r="349" spans="1:6">
      <c r="A349" s="89"/>
      <c r="F349" s="73"/>
    </row>
    <row r="350" spans="1:6">
      <c r="A350" s="89"/>
      <c r="F350" s="73"/>
    </row>
    <row r="351" spans="1:6">
      <c r="A351" s="89"/>
      <c r="F351" s="73"/>
    </row>
    <row r="352" spans="1:6">
      <c r="A352" s="89"/>
      <c r="F352" s="73"/>
    </row>
    <row r="353" spans="1:6">
      <c r="A353" s="89"/>
      <c r="F353" s="73"/>
    </row>
    <row r="354" spans="1:6">
      <c r="A354" s="89"/>
      <c r="F354" s="73"/>
    </row>
    <row r="355" spans="1:6">
      <c r="A355" s="89"/>
      <c r="F355" s="73"/>
    </row>
    <row r="356" spans="1:6">
      <c r="A356" s="89"/>
      <c r="F356" s="73"/>
    </row>
    <row r="357" spans="1:6">
      <c r="A357" s="89"/>
      <c r="F357" s="73"/>
    </row>
    <row r="358" spans="1:6">
      <c r="A358" s="89"/>
      <c r="F358" s="73"/>
    </row>
    <row r="359" spans="1:6">
      <c r="A359" s="89"/>
      <c r="F359" s="73"/>
    </row>
    <row r="360" spans="1:6">
      <c r="A360" s="89"/>
      <c r="F360" s="73"/>
    </row>
    <row r="361" spans="1:6">
      <c r="A361" s="89"/>
      <c r="F361" s="73"/>
    </row>
    <row r="362" spans="1:6">
      <c r="A362" s="89"/>
      <c r="F362" s="73"/>
    </row>
    <row r="363" spans="1:6">
      <c r="A363" s="89"/>
      <c r="F363" s="73"/>
    </row>
    <row r="364" spans="1:6">
      <c r="A364" s="89"/>
      <c r="F364" s="73"/>
    </row>
    <row r="365" spans="1:6">
      <c r="A365" s="89"/>
      <c r="F365" s="73"/>
    </row>
    <row r="366" spans="1:6">
      <c r="A366" s="89"/>
      <c r="F366" s="73"/>
    </row>
    <row r="367" spans="1:6">
      <c r="A367" s="89"/>
      <c r="F367" s="73"/>
    </row>
    <row r="368" spans="1:6">
      <c r="A368" s="89"/>
      <c r="F368" s="73"/>
    </row>
    <row r="369" spans="1:6">
      <c r="A369" s="89"/>
      <c r="F369" s="73"/>
    </row>
    <row r="370" spans="1:6">
      <c r="A370" s="89"/>
      <c r="F370" s="73"/>
    </row>
    <row r="371" spans="1:6">
      <c r="A371" s="89"/>
      <c r="F371" s="73"/>
    </row>
    <row r="372" spans="1:6">
      <c r="A372" s="89"/>
      <c r="F372" s="73"/>
    </row>
    <row r="373" spans="1:6">
      <c r="A373" s="89"/>
      <c r="F373" s="73"/>
    </row>
    <row r="374" spans="1:6">
      <c r="A374" s="89"/>
      <c r="F374" s="73"/>
    </row>
    <row r="375" spans="1:6">
      <c r="A375" s="89"/>
      <c r="F375" s="73"/>
    </row>
    <row r="376" spans="1:6">
      <c r="A376" s="89"/>
      <c r="F376" s="73"/>
    </row>
    <row r="377" spans="1:6">
      <c r="A377" s="89"/>
      <c r="F377" s="73"/>
    </row>
    <row r="378" spans="1:6">
      <c r="A378" s="89"/>
      <c r="F378" s="73"/>
    </row>
    <row r="379" spans="1:6">
      <c r="A379" s="89"/>
      <c r="F379" s="73"/>
    </row>
    <row r="380" spans="1:6">
      <c r="A380" s="89"/>
      <c r="F380" s="73"/>
    </row>
    <row r="381" spans="1:6">
      <c r="A381" s="89"/>
      <c r="F381" s="73"/>
    </row>
    <row r="382" spans="1:6">
      <c r="A382" s="89"/>
      <c r="F382" s="73"/>
    </row>
    <row r="383" spans="1:6">
      <c r="A383" s="89"/>
      <c r="F383" s="73"/>
    </row>
    <row r="384" spans="1:6">
      <c r="A384" s="89"/>
      <c r="F384" s="73"/>
    </row>
    <row r="385" spans="1:6">
      <c r="A385" s="89"/>
      <c r="F385" s="73"/>
    </row>
    <row r="386" spans="1:6">
      <c r="A386" s="89"/>
      <c r="F386" s="73"/>
    </row>
    <row r="387" spans="1:6">
      <c r="A387" s="89"/>
      <c r="F387" s="73"/>
    </row>
    <row r="388" spans="1:6">
      <c r="A388" s="89"/>
      <c r="F388" s="73"/>
    </row>
    <row r="389" spans="1:6">
      <c r="A389" s="89"/>
      <c r="F389" s="73"/>
    </row>
    <row r="390" spans="1:6">
      <c r="A390" s="89"/>
      <c r="F390" s="73"/>
    </row>
    <row r="391" spans="1:6">
      <c r="A391" s="89"/>
      <c r="F391" s="73"/>
    </row>
    <row r="392" spans="1:6">
      <c r="A392" s="89"/>
      <c r="F392" s="73"/>
    </row>
    <row r="393" spans="1:6">
      <c r="A393" s="89"/>
      <c r="F393" s="73"/>
    </row>
    <row r="394" spans="1:6">
      <c r="A394" s="89"/>
      <c r="F394" s="73"/>
    </row>
    <row r="395" spans="1:6">
      <c r="A395" s="89"/>
      <c r="F395" s="73"/>
    </row>
    <row r="396" spans="1:6">
      <c r="A396" s="89"/>
      <c r="F396" s="73"/>
    </row>
    <row r="397" spans="1:6">
      <c r="A397" s="89"/>
      <c r="F397" s="73"/>
    </row>
    <row r="398" spans="1:6">
      <c r="A398" s="89"/>
      <c r="F398" s="73"/>
    </row>
    <row r="399" spans="1:6">
      <c r="A399" s="89"/>
      <c r="F399" s="73"/>
    </row>
    <row r="400" spans="1:6">
      <c r="A400" s="89"/>
      <c r="F400" s="73"/>
    </row>
    <row r="401" spans="1:6">
      <c r="A401" s="89"/>
      <c r="F401" s="73"/>
    </row>
    <row r="402" spans="1:6">
      <c r="A402" s="89"/>
      <c r="F402" s="73"/>
    </row>
    <row r="403" spans="1:6">
      <c r="A403" s="89"/>
      <c r="F403" s="73"/>
    </row>
    <row r="404" spans="1:6">
      <c r="A404" s="89"/>
      <c r="F404" s="73"/>
    </row>
    <row r="405" spans="1:6">
      <c r="A405" s="89"/>
      <c r="F405" s="73"/>
    </row>
    <row r="406" spans="1:6">
      <c r="A406" s="89"/>
      <c r="F406" s="73"/>
    </row>
    <row r="407" spans="1:6">
      <c r="A407" s="89"/>
      <c r="F407" s="73"/>
    </row>
    <row r="408" spans="1:6">
      <c r="A408" s="89"/>
      <c r="F408" s="73"/>
    </row>
    <row r="409" spans="1:6">
      <c r="A409" s="89"/>
      <c r="F409" s="73"/>
    </row>
    <row r="410" spans="1:6">
      <c r="A410" s="89"/>
      <c r="F410" s="73"/>
    </row>
    <row r="411" spans="1:6">
      <c r="A411" s="89"/>
      <c r="F411" s="73"/>
    </row>
    <row r="412" spans="1:6">
      <c r="A412" s="89"/>
      <c r="F412" s="73"/>
    </row>
    <row r="413" spans="1:6">
      <c r="A413" s="89"/>
      <c r="F413" s="73"/>
    </row>
    <row r="414" spans="1:6">
      <c r="A414" s="89"/>
      <c r="F414" s="73"/>
    </row>
    <row r="415" spans="1:6">
      <c r="A415" s="89"/>
      <c r="F415" s="73"/>
    </row>
    <row r="416" spans="1:6">
      <c r="A416" s="89"/>
      <c r="F416" s="73"/>
    </row>
    <row r="417" spans="1:6">
      <c r="A417" s="89"/>
      <c r="F417" s="73"/>
    </row>
    <row r="418" spans="1:6">
      <c r="A418" s="89"/>
      <c r="F418" s="73"/>
    </row>
    <row r="419" spans="1:6">
      <c r="A419" s="89"/>
      <c r="F419" s="73"/>
    </row>
    <row r="420" spans="1:6">
      <c r="A420" s="89"/>
      <c r="F420" s="73"/>
    </row>
    <row r="421" spans="1:6">
      <c r="A421" s="89"/>
      <c r="F421" s="73"/>
    </row>
    <row r="422" spans="1:6">
      <c r="A422" s="89"/>
      <c r="F422" s="73"/>
    </row>
    <row r="423" spans="1:6">
      <c r="A423" s="89"/>
      <c r="F423" s="73"/>
    </row>
    <row r="424" spans="1:6">
      <c r="A424" s="89"/>
      <c r="F424" s="73"/>
    </row>
    <row r="425" spans="1:6">
      <c r="A425" s="89"/>
      <c r="F425" s="73"/>
    </row>
    <row r="426" spans="1:6">
      <c r="A426" s="89"/>
      <c r="F426" s="73"/>
    </row>
    <row r="427" spans="1:6">
      <c r="A427" s="89"/>
      <c r="F427" s="73"/>
    </row>
    <row r="428" spans="1:6">
      <c r="A428" s="89"/>
      <c r="F428" s="73"/>
    </row>
    <row r="429" spans="1:6">
      <c r="A429" s="89"/>
      <c r="F429" s="73"/>
    </row>
    <row r="430" spans="1:6">
      <c r="A430" s="89"/>
      <c r="F430" s="73"/>
    </row>
    <row r="431" spans="1:6">
      <c r="A431" s="89"/>
      <c r="F431" s="73"/>
    </row>
    <row r="432" spans="1:6">
      <c r="A432" s="89"/>
      <c r="F432" s="73"/>
    </row>
    <row r="433" spans="1:6">
      <c r="A433" s="89"/>
      <c r="F433" s="73"/>
    </row>
    <row r="434" spans="1:6">
      <c r="A434" s="89"/>
      <c r="F434" s="73"/>
    </row>
    <row r="435" spans="1:6">
      <c r="A435" s="89"/>
      <c r="F435" s="73"/>
    </row>
    <row r="436" spans="1:6">
      <c r="A436" s="89"/>
      <c r="F436" s="73"/>
    </row>
    <row r="437" spans="1:6">
      <c r="A437" s="89"/>
      <c r="F437" s="73"/>
    </row>
    <row r="438" spans="1:6">
      <c r="A438" s="89"/>
      <c r="F438" s="73"/>
    </row>
    <row r="439" spans="1:6">
      <c r="A439" s="89"/>
      <c r="F439" s="73"/>
    </row>
    <row r="440" spans="1:6">
      <c r="A440" s="89"/>
      <c r="F440" s="73"/>
    </row>
    <row r="441" spans="1:6">
      <c r="A441" s="89"/>
      <c r="F441" s="73"/>
    </row>
    <row r="442" spans="1:6">
      <c r="A442" s="89"/>
      <c r="F442" s="73"/>
    </row>
    <row r="443" spans="1:6">
      <c r="A443" s="89"/>
      <c r="F443" s="73"/>
    </row>
    <row r="444" spans="1:6">
      <c r="A444" s="89"/>
      <c r="F444" s="73"/>
    </row>
    <row r="445" spans="1:6">
      <c r="A445" s="89"/>
      <c r="F445" s="73"/>
    </row>
    <row r="446" spans="1:6">
      <c r="A446" s="89"/>
      <c r="F446" s="73"/>
    </row>
    <row r="447" spans="1:6">
      <c r="A447" s="89"/>
      <c r="F447" s="73"/>
    </row>
    <row r="448" spans="1:6">
      <c r="A448" s="89"/>
      <c r="F448" s="73"/>
    </row>
    <row r="449" spans="1:6">
      <c r="A449" s="89"/>
      <c r="F449" s="73"/>
    </row>
    <row r="450" spans="1:6">
      <c r="A450" s="89"/>
      <c r="F450" s="73"/>
    </row>
    <row r="451" spans="1:6">
      <c r="A451" s="89"/>
      <c r="F451" s="73"/>
    </row>
    <row r="452" spans="1:6">
      <c r="A452" s="89"/>
      <c r="F452" s="73"/>
    </row>
    <row r="453" spans="1:6">
      <c r="A453" s="89"/>
      <c r="F453" s="73"/>
    </row>
    <row r="454" spans="1:6">
      <c r="A454" s="89"/>
      <c r="F454" s="73"/>
    </row>
    <row r="455" spans="1:6">
      <c r="A455" s="89"/>
      <c r="F455" s="73"/>
    </row>
    <row r="456" spans="1:6">
      <c r="A456" s="89"/>
      <c r="F456" s="73"/>
    </row>
    <row r="457" spans="1:6">
      <c r="A457" s="89"/>
      <c r="F457" s="73"/>
    </row>
    <row r="458" spans="1:6">
      <c r="A458" s="89"/>
      <c r="F458" s="73"/>
    </row>
    <row r="459" spans="1:6">
      <c r="A459" s="89"/>
      <c r="F459" s="73"/>
    </row>
    <row r="460" spans="1:6">
      <c r="A460" s="89"/>
      <c r="F460" s="73"/>
    </row>
    <row r="461" spans="1:6">
      <c r="A461" s="89"/>
      <c r="F461" s="73"/>
    </row>
    <row r="462" spans="1:6">
      <c r="A462" s="89"/>
      <c r="F462" s="73"/>
    </row>
    <row r="463" spans="1:6">
      <c r="A463" s="89"/>
      <c r="F463" s="73"/>
    </row>
    <row r="464" spans="1:6">
      <c r="A464" s="89"/>
      <c r="F464" s="73"/>
    </row>
    <row r="465" spans="1:6">
      <c r="A465" s="89"/>
      <c r="F465" s="73"/>
    </row>
    <row r="466" spans="1:6">
      <c r="A466" s="89"/>
      <c r="F466" s="73"/>
    </row>
    <row r="467" spans="1:6">
      <c r="A467" s="89"/>
      <c r="F467" s="73"/>
    </row>
    <row r="468" spans="1:6">
      <c r="A468" s="89"/>
      <c r="F468" s="73"/>
    </row>
    <row r="469" spans="1:6">
      <c r="A469" s="89"/>
      <c r="F469" s="73"/>
    </row>
    <row r="470" spans="1:6">
      <c r="A470" s="89"/>
      <c r="F470" s="73"/>
    </row>
    <row r="471" spans="1:6">
      <c r="A471" s="89"/>
      <c r="F471" s="73"/>
    </row>
    <row r="472" spans="1:6">
      <c r="A472" s="89"/>
      <c r="F472" s="73"/>
    </row>
    <row r="473" spans="1:6">
      <c r="A473" s="89"/>
      <c r="F473" s="73"/>
    </row>
    <row r="474" spans="1:6">
      <c r="A474" s="89"/>
      <c r="F474" s="73"/>
    </row>
    <row r="475" spans="1:6">
      <c r="A475" s="89"/>
      <c r="F475" s="73"/>
    </row>
    <row r="476" spans="1:6">
      <c r="A476" s="89"/>
      <c r="F476" s="73"/>
    </row>
    <row r="477" spans="1:6">
      <c r="A477" s="89"/>
      <c r="F477" s="73"/>
    </row>
    <row r="478" spans="1:6">
      <c r="A478" s="89"/>
      <c r="F478" s="73"/>
    </row>
    <row r="479" spans="1:6">
      <c r="A479" s="89"/>
      <c r="F479" s="73"/>
    </row>
    <row r="480" spans="1:6">
      <c r="A480" s="89"/>
      <c r="F480" s="73"/>
    </row>
    <row r="481" spans="1:6">
      <c r="A481" s="89"/>
      <c r="F481" s="73"/>
    </row>
    <row r="482" spans="1:6">
      <c r="A482" s="89"/>
      <c r="F482" s="73"/>
    </row>
    <row r="483" spans="1:6">
      <c r="A483" s="89"/>
      <c r="F483" s="73"/>
    </row>
    <row r="484" spans="1:6">
      <c r="A484" s="89"/>
      <c r="F484" s="73"/>
    </row>
    <row r="485" spans="1:6">
      <c r="A485" s="89"/>
      <c r="F485" s="73"/>
    </row>
    <row r="486" spans="1:6">
      <c r="A486" s="89"/>
      <c r="F486" s="73"/>
    </row>
    <row r="487" spans="1:6">
      <c r="A487" s="89"/>
      <c r="F487" s="73"/>
    </row>
    <row r="488" spans="1:6">
      <c r="A488" s="89"/>
      <c r="F488" s="73"/>
    </row>
    <row r="489" spans="1:6">
      <c r="A489" s="89"/>
      <c r="F489" s="73"/>
    </row>
    <row r="490" spans="1:6">
      <c r="A490" s="89"/>
      <c r="F490" s="73"/>
    </row>
    <row r="491" spans="1:6">
      <c r="A491" s="89"/>
      <c r="F491" s="73"/>
    </row>
    <row r="492" spans="1:6">
      <c r="A492" s="89"/>
      <c r="F492" s="73"/>
    </row>
    <row r="493" spans="1:6">
      <c r="A493" s="89"/>
      <c r="F493" s="73"/>
    </row>
    <row r="494" spans="1:6">
      <c r="A494" s="89"/>
      <c r="F494" s="73"/>
    </row>
    <row r="495" spans="1:6">
      <c r="A495" s="89"/>
      <c r="F495" s="73"/>
    </row>
    <row r="496" spans="1:6">
      <c r="A496" s="89"/>
      <c r="F496" s="73"/>
    </row>
    <row r="497" spans="1:6">
      <c r="A497" s="89"/>
      <c r="F497" s="73"/>
    </row>
    <row r="498" spans="1:6">
      <c r="A498" s="89"/>
      <c r="F498" s="73"/>
    </row>
    <row r="499" spans="1:6">
      <c r="A499" s="89"/>
      <c r="F499" s="73"/>
    </row>
    <row r="500" spans="1:6">
      <c r="A500" s="89"/>
      <c r="F500" s="73"/>
    </row>
    <row r="501" spans="1:6">
      <c r="A501" s="89"/>
      <c r="F501" s="73"/>
    </row>
    <row r="502" spans="1:6">
      <c r="A502" s="89"/>
      <c r="F502" s="73"/>
    </row>
    <row r="503" spans="1:6">
      <c r="A503" s="89"/>
      <c r="F503" s="73"/>
    </row>
    <row r="504" spans="1:6">
      <c r="A504" s="89"/>
      <c r="F504" s="73"/>
    </row>
    <row r="505" spans="1:6">
      <c r="A505" s="89"/>
      <c r="F505" s="73"/>
    </row>
    <row r="506" spans="1:6">
      <c r="A506" s="89"/>
      <c r="F506" s="73"/>
    </row>
    <row r="507" spans="1:6">
      <c r="A507" s="89"/>
      <c r="F507" s="73"/>
    </row>
    <row r="508" spans="1:6">
      <c r="A508" s="89"/>
      <c r="F508" s="73"/>
    </row>
    <row r="509" spans="1:6">
      <c r="A509" s="89"/>
      <c r="F509" s="73"/>
    </row>
    <row r="510" spans="1:6">
      <c r="A510" s="89"/>
      <c r="F510" s="73"/>
    </row>
    <row r="511" spans="1:6">
      <c r="A511" s="89"/>
      <c r="F511" s="73"/>
    </row>
    <row r="512" spans="1:6">
      <c r="A512" s="89"/>
      <c r="F512" s="73"/>
    </row>
    <row r="513" spans="1:6">
      <c r="A513" s="89"/>
      <c r="F513" s="73"/>
    </row>
    <row r="514" spans="1:6">
      <c r="A514" s="89"/>
      <c r="F514" s="73"/>
    </row>
    <row r="515" spans="1:6">
      <c r="A515" s="89"/>
      <c r="F515" s="73"/>
    </row>
    <row r="516" spans="1:6">
      <c r="A516" s="89"/>
      <c r="F516" s="73"/>
    </row>
    <row r="517" spans="1:6">
      <c r="A517" s="89"/>
      <c r="F517" s="73"/>
    </row>
    <row r="518" spans="1:6">
      <c r="A518" s="89"/>
      <c r="F518" s="73"/>
    </row>
    <row r="519" spans="1:6">
      <c r="A519" s="89"/>
      <c r="F519" s="73"/>
    </row>
    <row r="520" spans="1:6">
      <c r="A520" s="89"/>
      <c r="F520" s="73"/>
    </row>
    <row r="521" spans="1:6">
      <c r="A521" s="89"/>
      <c r="F521" s="73"/>
    </row>
    <row r="522" spans="1:6">
      <c r="A522" s="89"/>
      <c r="F522" s="73"/>
    </row>
    <row r="523" spans="1:6">
      <c r="A523" s="89"/>
      <c r="F523" s="73"/>
    </row>
    <row r="524" spans="1:6">
      <c r="A524" s="89"/>
      <c r="F524" s="73"/>
    </row>
    <row r="525" spans="1:6">
      <c r="A525" s="89"/>
      <c r="F525" s="73"/>
    </row>
    <row r="526" spans="1:6">
      <c r="A526" s="89"/>
      <c r="F526" s="73"/>
    </row>
    <row r="527" spans="1:6">
      <c r="A527" s="89"/>
      <c r="F527" s="73"/>
    </row>
    <row r="528" spans="1:6">
      <c r="A528" s="89"/>
      <c r="F528" s="73"/>
    </row>
    <row r="529" spans="1:6">
      <c r="A529" s="89"/>
      <c r="F529" s="73"/>
    </row>
    <row r="530" spans="1:6">
      <c r="A530" s="89"/>
      <c r="F530" s="73"/>
    </row>
    <row r="531" spans="1:6">
      <c r="A531" s="89"/>
      <c r="F531" s="73"/>
    </row>
    <row r="532" spans="1:6">
      <c r="A532" s="89"/>
      <c r="F532" s="73"/>
    </row>
    <row r="533" spans="1:6">
      <c r="A533" s="89"/>
      <c r="F533" s="73"/>
    </row>
    <row r="534" spans="1:6">
      <c r="A534" s="89"/>
      <c r="F534" s="73"/>
    </row>
    <row r="535" spans="1:6">
      <c r="A535" s="89"/>
      <c r="F535" s="73"/>
    </row>
    <row r="536" spans="1:6">
      <c r="A536" s="89"/>
      <c r="F536" s="73"/>
    </row>
    <row r="537" spans="1:6">
      <c r="A537" s="89"/>
      <c r="F537" s="73"/>
    </row>
    <row r="538" spans="1:6">
      <c r="A538" s="89"/>
      <c r="F538" s="73"/>
    </row>
    <row r="539" spans="1:6">
      <c r="A539" s="89"/>
      <c r="F539" s="73"/>
    </row>
    <row r="540" spans="1:6">
      <c r="A540" s="89"/>
      <c r="F540" s="73"/>
    </row>
    <row r="541" spans="1:6">
      <c r="A541" s="89"/>
      <c r="F541" s="73"/>
    </row>
    <row r="542" spans="1:6">
      <c r="A542" s="89"/>
      <c r="F542" s="73"/>
    </row>
    <row r="543" spans="1:6">
      <c r="A543" s="89"/>
      <c r="F543" s="73"/>
    </row>
    <row r="544" spans="1:6">
      <c r="A544" s="89"/>
      <c r="F544" s="73"/>
    </row>
    <row r="545" spans="1:6">
      <c r="A545" s="89"/>
      <c r="F545" s="73"/>
    </row>
    <row r="546" spans="1:6">
      <c r="A546" s="89"/>
      <c r="F546" s="73"/>
    </row>
    <row r="547" spans="1:6">
      <c r="A547" s="89"/>
      <c r="F547" s="73"/>
    </row>
    <row r="548" spans="1:6">
      <c r="A548" s="89"/>
      <c r="F548" s="73"/>
    </row>
    <row r="549" spans="1:6">
      <c r="A549" s="89"/>
      <c r="F549" s="73"/>
    </row>
    <row r="550" spans="1:6">
      <c r="A550" s="89"/>
      <c r="F550" s="73"/>
    </row>
    <row r="551" spans="1:6">
      <c r="A551" s="89"/>
      <c r="F551" s="73"/>
    </row>
    <row r="552" spans="1:6">
      <c r="A552" s="89"/>
      <c r="F552" s="73"/>
    </row>
    <row r="553" spans="1:6">
      <c r="A553" s="89"/>
      <c r="F553" s="73"/>
    </row>
    <row r="554" spans="1:6">
      <c r="A554" s="89"/>
      <c r="F554" s="73"/>
    </row>
    <row r="555" spans="1:6">
      <c r="A555" s="89"/>
      <c r="F555" s="73"/>
    </row>
    <row r="556" spans="1:6">
      <c r="A556" s="89"/>
      <c r="F556" s="73"/>
    </row>
    <row r="557" spans="1:6">
      <c r="A557" s="89"/>
      <c r="F557" s="73"/>
    </row>
    <row r="558" spans="1:6">
      <c r="A558" s="89"/>
      <c r="F558" s="73"/>
    </row>
    <row r="559" spans="1:6">
      <c r="A559" s="89"/>
      <c r="F559" s="73"/>
    </row>
    <row r="560" spans="1:6">
      <c r="A560" s="89"/>
      <c r="F560" s="73"/>
    </row>
    <row r="561" spans="1:6">
      <c r="A561" s="89"/>
      <c r="F561" s="73"/>
    </row>
    <row r="562" spans="1:6">
      <c r="A562" s="89"/>
      <c r="F562" s="73"/>
    </row>
    <row r="563" spans="1:6">
      <c r="A563" s="89"/>
      <c r="F563" s="73"/>
    </row>
    <row r="564" spans="1:6">
      <c r="A564" s="89"/>
      <c r="F564" s="73"/>
    </row>
    <row r="565" spans="1:6">
      <c r="A565" s="89"/>
      <c r="F565" s="73"/>
    </row>
    <row r="566" spans="1:6">
      <c r="A566" s="89"/>
      <c r="F566" s="73"/>
    </row>
    <row r="567" spans="1:6">
      <c r="A567" s="89"/>
      <c r="F567" s="73"/>
    </row>
    <row r="568" spans="1:6">
      <c r="A568" s="89"/>
      <c r="F568" s="73"/>
    </row>
    <row r="569" spans="1:6">
      <c r="A569" s="89"/>
      <c r="F569" s="73"/>
    </row>
    <row r="570" spans="1:6">
      <c r="A570" s="89"/>
      <c r="F570" s="73"/>
    </row>
    <row r="571" spans="1:6">
      <c r="A571" s="89"/>
      <c r="F571" s="73"/>
    </row>
    <row r="572" spans="1:6">
      <c r="A572" s="89"/>
      <c r="F572" s="73"/>
    </row>
    <row r="573" spans="1:6">
      <c r="A573" s="89"/>
      <c r="F573" s="73"/>
    </row>
    <row r="574" spans="1:6">
      <c r="A574" s="89"/>
      <c r="F574" s="73"/>
    </row>
    <row r="575" spans="1:6">
      <c r="A575" s="89"/>
      <c r="F575" s="73"/>
    </row>
    <row r="576" spans="1:6">
      <c r="A576" s="89"/>
      <c r="F576" s="73"/>
    </row>
    <row r="577" spans="1:6">
      <c r="A577" s="89"/>
      <c r="F577" s="73"/>
    </row>
    <row r="578" spans="1:6">
      <c r="A578" s="89"/>
      <c r="F578" s="73"/>
    </row>
    <row r="579" spans="1:6">
      <c r="A579" s="89"/>
      <c r="F579" s="73"/>
    </row>
    <row r="580" spans="1:6">
      <c r="A580" s="89"/>
      <c r="F580" s="73"/>
    </row>
    <row r="581" spans="1:6">
      <c r="A581" s="89"/>
      <c r="F581" s="73"/>
    </row>
    <row r="582" spans="1:6">
      <c r="A582" s="89"/>
      <c r="F582" s="73"/>
    </row>
    <row r="583" spans="1:6">
      <c r="A583" s="89"/>
      <c r="F583" s="73"/>
    </row>
    <row r="584" spans="1:6">
      <c r="A584" s="89"/>
      <c r="F584" s="73"/>
    </row>
    <row r="585" spans="1:6">
      <c r="A585" s="89"/>
      <c r="F585" s="73"/>
    </row>
    <row r="586" spans="1:6">
      <c r="A586" s="89"/>
      <c r="F586" s="73"/>
    </row>
    <row r="587" spans="1:6">
      <c r="A587" s="89"/>
      <c r="F587" s="73"/>
    </row>
    <row r="588" spans="1:6">
      <c r="A588" s="89"/>
      <c r="F588" s="73"/>
    </row>
    <row r="589" spans="1:6">
      <c r="A589" s="89"/>
      <c r="F589" s="73"/>
    </row>
    <row r="590" spans="1:6">
      <c r="A590" s="89"/>
      <c r="F590" s="73"/>
    </row>
    <row r="591" spans="1:6">
      <c r="A591" s="89"/>
      <c r="F591" s="73"/>
    </row>
    <row r="592" spans="1:6">
      <c r="A592" s="89"/>
      <c r="F592" s="73"/>
    </row>
    <row r="593" spans="1:6">
      <c r="A593" s="89"/>
      <c r="F593" s="73"/>
    </row>
    <row r="594" spans="1:6">
      <c r="A594" s="89"/>
      <c r="F594" s="73"/>
    </row>
    <row r="595" spans="1:6">
      <c r="A595" s="89"/>
      <c r="F595" s="73"/>
    </row>
    <row r="596" spans="1:6">
      <c r="A596" s="89"/>
      <c r="F596" s="73"/>
    </row>
    <row r="597" spans="1:6">
      <c r="A597" s="89"/>
      <c r="F597" s="73"/>
    </row>
    <row r="598" spans="1:6">
      <c r="A598" s="89"/>
      <c r="F598" s="73"/>
    </row>
    <row r="599" spans="1:6">
      <c r="A599" s="89"/>
      <c r="F599" s="73"/>
    </row>
    <row r="600" spans="1:6">
      <c r="A600" s="89"/>
      <c r="F600" s="73"/>
    </row>
    <row r="601" spans="1:6">
      <c r="A601" s="89"/>
      <c r="F601" s="73"/>
    </row>
    <row r="602" spans="1:6">
      <c r="A602" s="89"/>
      <c r="F602" s="73"/>
    </row>
    <row r="603" spans="1:6">
      <c r="A603" s="89"/>
      <c r="F603" s="73"/>
    </row>
    <row r="604" spans="1:6">
      <c r="A604" s="89"/>
      <c r="F604" s="73"/>
    </row>
    <row r="605" spans="1:6">
      <c r="A605" s="89"/>
      <c r="F605" s="73"/>
    </row>
    <row r="606" spans="1:6">
      <c r="A606" s="89"/>
      <c r="F606" s="73"/>
    </row>
    <row r="607" spans="1:6">
      <c r="A607" s="89"/>
      <c r="F607" s="73"/>
    </row>
    <row r="608" spans="1:6">
      <c r="A608" s="89"/>
      <c r="F608" s="73"/>
    </row>
    <row r="609" spans="1:6">
      <c r="A609" s="89"/>
      <c r="F609" s="73"/>
    </row>
    <row r="610" spans="1:6">
      <c r="A610" s="89"/>
      <c r="F610" s="73"/>
    </row>
    <row r="611" spans="1:6">
      <c r="A611" s="89"/>
      <c r="F611" s="73"/>
    </row>
    <row r="612" spans="1:6">
      <c r="A612" s="89"/>
      <c r="F612" s="73"/>
    </row>
    <row r="613" spans="1:6">
      <c r="A613" s="89"/>
      <c r="F613" s="73"/>
    </row>
    <row r="614" spans="1:6">
      <c r="A614" s="89"/>
      <c r="F614" s="73"/>
    </row>
    <row r="615" spans="1:6">
      <c r="A615" s="89"/>
      <c r="F615" s="73"/>
    </row>
    <row r="616" spans="1:6">
      <c r="A616" s="89"/>
      <c r="F616" s="73"/>
    </row>
    <row r="617" spans="1:6">
      <c r="A617" s="89"/>
      <c r="F617" s="73"/>
    </row>
    <row r="618" spans="1:6">
      <c r="A618" s="89"/>
      <c r="F618" s="73"/>
    </row>
    <row r="619" spans="1:6">
      <c r="A619" s="89"/>
      <c r="F619" s="73"/>
    </row>
    <row r="620" spans="1:6">
      <c r="A620" s="89"/>
      <c r="F620" s="73"/>
    </row>
    <row r="621" spans="1:6">
      <c r="A621" s="89"/>
      <c r="F621" s="73"/>
    </row>
    <row r="622" spans="1:6">
      <c r="A622" s="89"/>
      <c r="F622" s="73"/>
    </row>
    <row r="623" spans="1:6">
      <c r="A623" s="89"/>
      <c r="F623" s="73"/>
    </row>
    <row r="624" spans="1:6">
      <c r="A624" s="89"/>
      <c r="F624" s="73"/>
    </row>
    <row r="625" spans="1:6">
      <c r="A625" s="89"/>
      <c r="F625" s="73"/>
    </row>
    <row r="626" spans="1:6">
      <c r="A626" s="89"/>
      <c r="F626" s="73"/>
    </row>
    <row r="627" spans="1:6">
      <c r="A627" s="89"/>
      <c r="F627" s="73"/>
    </row>
    <row r="628" spans="1:6">
      <c r="A628" s="89"/>
      <c r="F628" s="73"/>
    </row>
    <row r="629" spans="1:6">
      <c r="A629" s="89"/>
      <c r="F629" s="73"/>
    </row>
    <row r="630" spans="1:6">
      <c r="A630" s="89"/>
      <c r="F630" s="73"/>
    </row>
    <row r="631" spans="1:6">
      <c r="A631" s="89"/>
      <c r="F631" s="73"/>
    </row>
    <row r="632" spans="1:6">
      <c r="A632" s="89"/>
      <c r="F632" s="73"/>
    </row>
    <row r="633" spans="1:6">
      <c r="A633" s="89"/>
      <c r="F633" s="73"/>
    </row>
    <row r="634" spans="1:6">
      <c r="A634" s="89"/>
      <c r="F634" s="73"/>
    </row>
    <row r="635" spans="1:6">
      <c r="A635" s="89"/>
      <c r="F635" s="73"/>
    </row>
    <row r="636" spans="1:6">
      <c r="A636" s="89"/>
      <c r="F636" s="73"/>
    </row>
    <row r="637" spans="1:6">
      <c r="A637" s="89"/>
      <c r="F637" s="73"/>
    </row>
    <row r="638" spans="1:6">
      <c r="A638" s="89"/>
      <c r="F638" s="73"/>
    </row>
    <row r="639" spans="1:6">
      <c r="A639" s="89"/>
      <c r="F639" s="73"/>
    </row>
    <row r="640" spans="1:6">
      <c r="A640" s="89"/>
      <c r="F640" s="73"/>
    </row>
    <row r="641" spans="1:6">
      <c r="A641" s="89"/>
      <c r="F641" s="73"/>
    </row>
    <row r="642" spans="1:6">
      <c r="A642" s="89"/>
      <c r="F642" s="73"/>
    </row>
    <row r="643" spans="1:6">
      <c r="A643" s="89"/>
      <c r="F643" s="73"/>
    </row>
    <row r="644" spans="1:6">
      <c r="A644" s="89"/>
      <c r="F644" s="73"/>
    </row>
    <row r="645" spans="1:6">
      <c r="A645" s="89"/>
      <c r="F645" s="73"/>
    </row>
    <row r="646" spans="1:6">
      <c r="A646" s="89"/>
      <c r="F646" s="73"/>
    </row>
    <row r="647" spans="1:6">
      <c r="A647" s="89"/>
      <c r="F647" s="73"/>
    </row>
    <row r="648" spans="1:6">
      <c r="A648" s="89"/>
      <c r="F648" s="73"/>
    </row>
    <row r="649" spans="1:6">
      <c r="A649" s="89"/>
      <c r="F649" s="73"/>
    </row>
    <row r="650" spans="1:6">
      <c r="A650" s="89"/>
      <c r="F650" s="73"/>
    </row>
    <row r="651" spans="1:6">
      <c r="A651" s="89"/>
      <c r="F651" s="73"/>
    </row>
    <row r="652" spans="1:6">
      <c r="A652" s="89"/>
      <c r="F652" s="73"/>
    </row>
    <row r="653" spans="1:6">
      <c r="A653" s="89"/>
      <c r="F653" s="73"/>
    </row>
    <row r="654" spans="1:6">
      <c r="A654" s="89"/>
      <c r="F654" s="73"/>
    </row>
    <row r="655" spans="1:6">
      <c r="A655" s="89"/>
      <c r="F655" s="73"/>
    </row>
    <row r="656" spans="1:6">
      <c r="A656" s="89"/>
      <c r="F656" s="73"/>
    </row>
    <row r="657" spans="1:6">
      <c r="A657" s="89"/>
      <c r="F657" s="73"/>
    </row>
    <row r="658" spans="1:6">
      <c r="A658" s="89"/>
      <c r="F658" s="73"/>
    </row>
    <row r="659" spans="1:6">
      <c r="A659" s="89"/>
      <c r="F659" s="73"/>
    </row>
    <row r="660" spans="1:6">
      <c r="A660" s="89"/>
      <c r="F660" s="73"/>
    </row>
    <row r="661" spans="1:6">
      <c r="A661" s="89"/>
      <c r="F661" s="73"/>
    </row>
    <row r="662" spans="1:6">
      <c r="A662" s="89"/>
      <c r="F662" s="73"/>
    </row>
    <row r="663" spans="1:6">
      <c r="A663" s="89"/>
      <c r="F663" s="73"/>
    </row>
    <row r="664" spans="1:6">
      <c r="A664" s="89"/>
      <c r="F664" s="73"/>
    </row>
    <row r="665" spans="1:6">
      <c r="A665" s="89"/>
      <c r="F665" s="73"/>
    </row>
    <row r="666" spans="1:6">
      <c r="A666" s="89"/>
      <c r="F666" s="73"/>
    </row>
    <row r="667" spans="1:6">
      <c r="A667" s="89"/>
      <c r="F667" s="73"/>
    </row>
    <row r="668" spans="1:6">
      <c r="A668" s="89"/>
      <c r="F668" s="73"/>
    </row>
    <row r="669" spans="1:6">
      <c r="A669" s="89"/>
      <c r="F669" s="73"/>
    </row>
    <row r="670" spans="1:6">
      <c r="A670" s="89"/>
      <c r="F670" s="73"/>
    </row>
    <row r="671" spans="1:6">
      <c r="A671" s="89"/>
      <c r="F671" s="73"/>
    </row>
    <row r="672" spans="1:6">
      <c r="A672" s="89"/>
      <c r="F672" s="73"/>
    </row>
    <row r="673" spans="1:6">
      <c r="A673" s="89"/>
      <c r="F673" s="73"/>
    </row>
    <row r="674" spans="1:6">
      <c r="A674" s="89"/>
      <c r="F674" s="73"/>
    </row>
    <row r="675" spans="1:6">
      <c r="A675" s="89"/>
      <c r="F675" s="73"/>
    </row>
    <row r="676" spans="1:6">
      <c r="A676" s="89"/>
      <c r="F676" s="73"/>
    </row>
    <row r="677" spans="1:6">
      <c r="A677" s="89"/>
      <c r="F677" s="73"/>
    </row>
    <row r="678" spans="1:6">
      <c r="A678" s="89"/>
      <c r="F678" s="73"/>
    </row>
    <row r="679" spans="1:6">
      <c r="A679" s="89"/>
      <c r="F679" s="73"/>
    </row>
    <row r="680" spans="1:6">
      <c r="A680" s="89"/>
      <c r="F680" s="73"/>
    </row>
    <row r="681" spans="1:6">
      <c r="A681" s="89"/>
      <c r="F681" s="73"/>
    </row>
    <row r="682" spans="1:6">
      <c r="A682" s="89"/>
      <c r="F682" s="73"/>
    </row>
    <row r="683" spans="1:6">
      <c r="A683" s="89"/>
      <c r="F683" s="73"/>
    </row>
    <row r="684" spans="1:6">
      <c r="A684" s="89"/>
      <c r="F684" s="73"/>
    </row>
    <row r="685" spans="1:6">
      <c r="A685" s="89"/>
      <c r="F685" s="73"/>
    </row>
    <row r="686" spans="1:6">
      <c r="A686" s="89"/>
      <c r="F686" s="73"/>
    </row>
    <row r="687" spans="1:6">
      <c r="A687" s="89"/>
      <c r="F687" s="73"/>
    </row>
    <row r="688" spans="1:6">
      <c r="A688" s="89"/>
      <c r="F688" s="73"/>
    </row>
    <row r="689" spans="1:6">
      <c r="A689" s="89"/>
      <c r="F689" s="73"/>
    </row>
    <row r="690" spans="1:6">
      <c r="A690" s="89"/>
      <c r="F690" s="73"/>
    </row>
    <row r="691" spans="1:6">
      <c r="A691" s="89"/>
      <c r="F691" s="73"/>
    </row>
    <row r="692" spans="1:6">
      <c r="A692" s="89"/>
      <c r="F692" s="73"/>
    </row>
    <row r="693" spans="1:6">
      <c r="A693" s="89"/>
      <c r="F693" s="73"/>
    </row>
    <row r="694" spans="1:6">
      <c r="A694" s="89"/>
      <c r="F694" s="73"/>
    </row>
    <row r="695" spans="1:6">
      <c r="A695" s="89"/>
      <c r="F695" s="73"/>
    </row>
    <row r="696" spans="1:6">
      <c r="A696" s="89"/>
      <c r="F696" s="73"/>
    </row>
    <row r="697" spans="1:6">
      <c r="A697" s="89"/>
      <c r="F697" s="73"/>
    </row>
    <row r="698" spans="1:6">
      <c r="A698" s="89"/>
      <c r="F698" s="73"/>
    </row>
    <row r="699" spans="1:6">
      <c r="A699" s="89"/>
      <c r="F699" s="73"/>
    </row>
    <row r="700" spans="1:6">
      <c r="A700" s="89"/>
      <c r="F700" s="73"/>
    </row>
    <row r="701" spans="1:6">
      <c r="A701" s="89"/>
      <c r="F701" s="73"/>
    </row>
    <row r="702" spans="1:6">
      <c r="A702" s="89"/>
      <c r="F702" s="73"/>
    </row>
    <row r="703" spans="1:6">
      <c r="A703" s="89"/>
      <c r="F703" s="73"/>
    </row>
    <row r="704" spans="1:6">
      <c r="A704" s="89"/>
      <c r="F704" s="73"/>
    </row>
    <row r="705" spans="1:6">
      <c r="A705" s="89"/>
      <c r="F705" s="73"/>
    </row>
    <row r="706" spans="1:6">
      <c r="A706" s="89"/>
      <c r="F706" s="73"/>
    </row>
    <row r="707" spans="1:6">
      <c r="A707" s="89"/>
      <c r="F707" s="73"/>
    </row>
    <row r="708" spans="1:6">
      <c r="A708" s="89"/>
      <c r="F708" s="73"/>
    </row>
    <row r="709" spans="1:6">
      <c r="A709" s="89"/>
      <c r="F709" s="73"/>
    </row>
    <row r="710" spans="1:6">
      <c r="A710" s="89"/>
      <c r="F710" s="73"/>
    </row>
    <row r="711" spans="1:6">
      <c r="A711" s="89"/>
      <c r="F711" s="73"/>
    </row>
    <row r="712" spans="1:6">
      <c r="A712" s="89"/>
      <c r="F712" s="73"/>
    </row>
    <row r="713" spans="1:6">
      <c r="A713" s="89"/>
      <c r="F713" s="73"/>
    </row>
    <row r="714" spans="1:6">
      <c r="A714" s="89"/>
      <c r="F714" s="73"/>
    </row>
    <row r="715" spans="1:6">
      <c r="A715" s="89"/>
      <c r="F715" s="73"/>
    </row>
    <row r="716" spans="1:6">
      <c r="A716" s="89"/>
      <c r="F716" s="73"/>
    </row>
    <row r="717" spans="1:6">
      <c r="A717" s="89"/>
      <c r="F717" s="73"/>
    </row>
    <row r="718" spans="1:6">
      <c r="A718" s="89"/>
      <c r="F718" s="73"/>
    </row>
    <row r="719" spans="1:6">
      <c r="A719" s="89"/>
      <c r="F719" s="73"/>
    </row>
    <row r="720" spans="1:6">
      <c r="A720" s="89"/>
      <c r="F720" s="73"/>
    </row>
    <row r="721" spans="1:6">
      <c r="A721" s="89"/>
      <c r="F721" s="73"/>
    </row>
    <row r="722" spans="1:6">
      <c r="A722" s="89"/>
      <c r="F722" s="73"/>
    </row>
    <row r="723" spans="1:6">
      <c r="A723" s="89"/>
      <c r="F723" s="73"/>
    </row>
    <row r="724" spans="1:6">
      <c r="A724" s="89"/>
      <c r="F724" s="73"/>
    </row>
    <row r="725" spans="1:6">
      <c r="A725" s="89"/>
      <c r="F725" s="73"/>
    </row>
    <row r="726" spans="1:6">
      <c r="A726" s="89"/>
      <c r="F726" s="73"/>
    </row>
    <row r="727" spans="1:6">
      <c r="A727" s="89"/>
      <c r="F727" s="73"/>
    </row>
    <row r="728" spans="1:6">
      <c r="A728" s="89"/>
      <c r="F728" s="73"/>
    </row>
    <row r="729" spans="1:6">
      <c r="A729" s="89"/>
      <c r="F729" s="73"/>
    </row>
    <row r="730" spans="1:6">
      <c r="A730" s="89"/>
      <c r="F730" s="73"/>
    </row>
    <row r="731" spans="1:6">
      <c r="A731" s="89"/>
      <c r="F731" s="73"/>
    </row>
    <row r="732" spans="1:6">
      <c r="A732" s="89"/>
      <c r="F732" s="73"/>
    </row>
    <row r="733" spans="1:6">
      <c r="A733" s="89"/>
      <c r="F733" s="73"/>
    </row>
    <row r="734" spans="1:6">
      <c r="A734" s="89"/>
      <c r="F734" s="73"/>
    </row>
    <row r="735" spans="1:6">
      <c r="A735" s="89"/>
      <c r="F735" s="73"/>
    </row>
    <row r="736" spans="1:6">
      <c r="A736" s="89"/>
      <c r="F736" s="73"/>
    </row>
    <row r="737" spans="1:6">
      <c r="A737" s="89"/>
      <c r="F737" s="73"/>
    </row>
    <row r="738" spans="1:6">
      <c r="A738" s="89"/>
      <c r="F738" s="73"/>
    </row>
    <row r="739" spans="1:6">
      <c r="A739" s="89"/>
      <c r="F739" s="73"/>
    </row>
    <row r="740" spans="1:6">
      <c r="A740" s="89"/>
      <c r="F740" s="73"/>
    </row>
    <row r="741" spans="1:6">
      <c r="A741" s="89"/>
      <c r="F741" s="73"/>
    </row>
    <row r="742" spans="1:6">
      <c r="A742" s="89"/>
      <c r="F742" s="73"/>
    </row>
    <row r="743" spans="1:6">
      <c r="A743" s="89"/>
      <c r="F743" s="73"/>
    </row>
    <row r="744" spans="1:6">
      <c r="A744" s="89"/>
      <c r="F744" s="73"/>
    </row>
    <row r="745" spans="1:6">
      <c r="A745" s="89"/>
      <c r="F745" s="73"/>
    </row>
    <row r="746" spans="1:6">
      <c r="A746" s="89"/>
      <c r="F746" s="73"/>
    </row>
    <row r="747" spans="1:6">
      <c r="A747" s="89"/>
      <c r="F747" s="73"/>
    </row>
    <row r="748" spans="1:6">
      <c r="A748" s="89"/>
      <c r="F748" s="73"/>
    </row>
    <row r="749" spans="1:6">
      <c r="A749" s="89"/>
      <c r="F749" s="73"/>
    </row>
    <row r="750" spans="1:6">
      <c r="A750" s="89"/>
      <c r="F750" s="73"/>
    </row>
    <row r="751" spans="1:6">
      <c r="A751" s="89"/>
      <c r="F751" s="73"/>
    </row>
    <row r="752" spans="1:6">
      <c r="A752" s="89"/>
      <c r="F752" s="73"/>
    </row>
    <row r="753" spans="1:6">
      <c r="A753" s="89"/>
      <c r="F753" s="73"/>
    </row>
    <row r="754" spans="1:6">
      <c r="A754" s="89"/>
      <c r="F754" s="73"/>
    </row>
    <row r="755" spans="1:6">
      <c r="A755" s="89"/>
      <c r="F755" s="73"/>
    </row>
    <row r="756" spans="1:6">
      <c r="A756" s="89"/>
      <c r="F756" s="73"/>
    </row>
    <row r="757" spans="1:6">
      <c r="A757" s="89"/>
      <c r="F757" s="73"/>
    </row>
    <row r="758" spans="1:6">
      <c r="A758" s="89"/>
      <c r="F758" s="73"/>
    </row>
    <row r="759" spans="1:6">
      <c r="A759" s="89"/>
      <c r="F759" s="73"/>
    </row>
    <row r="760" spans="1:6">
      <c r="A760" s="89"/>
      <c r="F760" s="73"/>
    </row>
    <row r="761" spans="1:6">
      <c r="A761" s="89"/>
      <c r="F761" s="73"/>
    </row>
    <row r="762" spans="1:6">
      <c r="A762" s="89"/>
      <c r="F762" s="73"/>
    </row>
    <row r="763" spans="1:6">
      <c r="A763" s="89"/>
      <c r="F763" s="73"/>
    </row>
    <row r="764" spans="1:6">
      <c r="A764" s="89"/>
      <c r="F764" s="73"/>
    </row>
    <row r="765" spans="1:6">
      <c r="A765" s="89"/>
      <c r="F765" s="73"/>
    </row>
    <row r="766" spans="1:6">
      <c r="A766" s="89"/>
      <c r="F766" s="73"/>
    </row>
    <row r="767" spans="1:6">
      <c r="A767" s="89"/>
      <c r="F767" s="73"/>
    </row>
    <row r="768" spans="1:6">
      <c r="A768" s="89"/>
      <c r="F768" s="73"/>
    </row>
    <row r="769" spans="1:6">
      <c r="A769" s="89"/>
      <c r="F769" s="73"/>
    </row>
    <row r="770" spans="1:6">
      <c r="A770" s="89"/>
      <c r="F770" s="73"/>
    </row>
    <row r="771" spans="1:6">
      <c r="A771" s="89"/>
      <c r="F771" s="73"/>
    </row>
    <row r="772" spans="1:6">
      <c r="A772" s="89"/>
      <c r="F772" s="73"/>
    </row>
    <row r="773" spans="1:6">
      <c r="A773" s="89"/>
      <c r="F773" s="73"/>
    </row>
    <row r="774" spans="1:6">
      <c r="A774" s="89"/>
      <c r="F774" s="73"/>
    </row>
    <row r="775" spans="1:6">
      <c r="A775" s="89"/>
      <c r="F775" s="73"/>
    </row>
    <row r="776" spans="1:6">
      <c r="A776" s="89"/>
      <c r="F776" s="73"/>
    </row>
    <row r="777" spans="1:6">
      <c r="A777" s="89"/>
      <c r="F777" s="73"/>
    </row>
    <row r="778" spans="1:6">
      <c r="A778" s="89"/>
      <c r="F778" s="73"/>
    </row>
    <row r="779" spans="1:6">
      <c r="A779" s="89"/>
      <c r="F779" s="73"/>
    </row>
    <row r="780" spans="1:6">
      <c r="A780" s="89"/>
      <c r="F780" s="73"/>
    </row>
    <row r="781" spans="1:6">
      <c r="A781" s="89"/>
      <c r="F781" s="73"/>
    </row>
    <row r="782" spans="1:6">
      <c r="A782" s="89"/>
      <c r="F782" s="73"/>
    </row>
    <row r="783" spans="1:6">
      <c r="A783" s="89"/>
      <c r="F783" s="73"/>
    </row>
    <row r="784" spans="1:6">
      <c r="A784" s="89"/>
      <c r="F784" s="73"/>
    </row>
    <row r="785" spans="1:6">
      <c r="A785" s="89"/>
      <c r="F785" s="73"/>
    </row>
    <row r="786" spans="1:6">
      <c r="A786" s="89"/>
      <c r="F786" s="73"/>
    </row>
    <row r="787" spans="1:6">
      <c r="A787" s="89"/>
      <c r="F787" s="73"/>
    </row>
    <row r="788" spans="1:6">
      <c r="A788" s="89"/>
      <c r="F788" s="73"/>
    </row>
    <row r="789" spans="1:6">
      <c r="A789" s="89"/>
      <c r="F789" s="73"/>
    </row>
    <row r="790" spans="1:6">
      <c r="A790" s="89"/>
      <c r="F790" s="73"/>
    </row>
    <row r="791" spans="1:6">
      <c r="A791" s="89"/>
      <c r="F791" s="73"/>
    </row>
    <row r="792" spans="1:6">
      <c r="A792" s="89"/>
      <c r="F792" s="73"/>
    </row>
    <row r="793" spans="1:6">
      <c r="A793" s="89"/>
      <c r="F793" s="73"/>
    </row>
    <row r="794" spans="1:6">
      <c r="A794" s="89"/>
      <c r="F794" s="73"/>
    </row>
    <row r="795" spans="1:6">
      <c r="A795" s="89"/>
      <c r="F795" s="73"/>
    </row>
    <row r="796" spans="1:6">
      <c r="A796" s="89"/>
      <c r="F796" s="73"/>
    </row>
    <row r="797" spans="1:6">
      <c r="A797" s="89"/>
      <c r="F797" s="73"/>
    </row>
    <row r="798" spans="1:6">
      <c r="A798" s="89"/>
      <c r="F798" s="73"/>
    </row>
    <row r="799" spans="1:6">
      <c r="A799" s="89"/>
      <c r="F799" s="73"/>
    </row>
    <row r="800" spans="1:6">
      <c r="A800" s="89"/>
      <c r="F800" s="73"/>
    </row>
    <row r="801" spans="1:6">
      <c r="A801" s="89"/>
      <c r="F801" s="73"/>
    </row>
    <row r="802" spans="1:6">
      <c r="A802" s="89"/>
      <c r="F802" s="73"/>
    </row>
    <row r="803" spans="1:6">
      <c r="A803" s="89"/>
      <c r="F803" s="73"/>
    </row>
    <row r="804" spans="1:6">
      <c r="A804" s="89"/>
      <c r="F804" s="73"/>
    </row>
    <row r="805" spans="1:6">
      <c r="A805" s="89"/>
      <c r="F805" s="73"/>
    </row>
    <row r="806" spans="1:6">
      <c r="A806" s="89"/>
      <c r="F806" s="73"/>
    </row>
    <row r="807" spans="1:6">
      <c r="A807" s="89"/>
      <c r="F807" s="73"/>
    </row>
    <row r="808" spans="1:6">
      <c r="A808" s="89"/>
      <c r="F808" s="73"/>
    </row>
    <row r="809" spans="1:6">
      <c r="A809" s="89"/>
      <c r="F809" s="73"/>
    </row>
    <row r="810" spans="1:6">
      <c r="A810" s="89"/>
      <c r="F810" s="73"/>
    </row>
    <row r="811" spans="1:6">
      <c r="A811" s="89"/>
      <c r="F811" s="73"/>
    </row>
    <row r="812" spans="1:6">
      <c r="A812" s="89"/>
      <c r="F812" s="73"/>
    </row>
    <row r="813" spans="1:6">
      <c r="A813" s="89"/>
      <c r="F813" s="73"/>
    </row>
    <row r="814" spans="1:6">
      <c r="A814" s="89"/>
      <c r="F814" s="73"/>
    </row>
    <row r="815" spans="1:6">
      <c r="A815" s="89"/>
      <c r="F815" s="73"/>
    </row>
    <row r="816" spans="1:6">
      <c r="A816" s="89"/>
      <c r="F816" s="73"/>
    </row>
    <row r="817" spans="1:6">
      <c r="A817" s="89"/>
      <c r="F817" s="73"/>
    </row>
    <row r="818" spans="1:6">
      <c r="A818" s="89"/>
      <c r="F818" s="73"/>
    </row>
    <row r="819" spans="1:6">
      <c r="A819" s="89"/>
      <c r="F819" s="73"/>
    </row>
    <row r="820" spans="1:6">
      <c r="A820" s="89"/>
      <c r="F820" s="73"/>
    </row>
    <row r="821" spans="1:6">
      <c r="A821" s="89"/>
      <c r="F821" s="73"/>
    </row>
    <row r="822" spans="1:6">
      <c r="A822" s="89"/>
      <c r="F822" s="73"/>
    </row>
    <row r="823" spans="1:6">
      <c r="A823" s="89"/>
      <c r="F823" s="73"/>
    </row>
    <row r="824" spans="1:6">
      <c r="A824" s="89"/>
      <c r="F824" s="73"/>
    </row>
    <row r="825" spans="1:6">
      <c r="A825" s="89"/>
      <c r="F825" s="73"/>
    </row>
    <row r="826" spans="1:6">
      <c r="A826" s="89"/>
      <c r="F826" s="73"/>
    </row>
    <row r="827" spans="1:6">
      <c r="A827" s="89"/>
      <c r="F827" s="73"/>
    </row>
    <row r="828" spans="1:6">
      <c r="A828" s="89"/>
      <c r="F828" s="73"/>
    </row>
    <row r="829" spans="1:6">
      <c r="A829" s="89"/>
      <c r="F829" s="73"/>
    </row>
    <row r="830" spans="1:6">
      <c r="A830" s="89"/>
      <c r="F830" s="73"/>
    </row>
    <row r="831" spans="1:6">
      <c r="A831" s="89"/>
      <c r="F831" s="73"/>
    </row>
    <row r="832" spans="1:6">
      <c r="A832" s="89"/>
      <c r="F832" s="73"/>
    </row>
    <row r="833" spans="1:6">
      <c r="A833" s="89"/>
      <c r="F833" s="73"/>
    </row>
    <row r="834" spans="1:6">
      <c r="A834" s="89"/>
      <c r="F834" s="73"/>
    </row>
    <row r="835" spans="1:6">
      <c r="A835" s="89"/>
      <c r="F835" s="73"/>
    </row>
    <row r="836" spans="1:6">
      <c r="A836" s="89"/>
      <c r="F836" s="73"/>
    </row>
    <row r="837" spans="1:6">
      <c r="A837" s="89"/>
      <c r="F837" s="73"/>
    </row>
    <row r="838" spans="1:6">
      <c r="A838" s="89"/>
      <c r="F838" s="73"/>
    </row>
    <row r="839" spans="1:6">
      <c r="A839" s="89"/>
      <c r="F839" s="73"/>
    </row>
    <row r="840" spans="1:6">
      <c r="A840" s="89"/>
      <c r="F840" s="73"/>
    </row>
    <row r="841" spans="1:6">
      <c r="A841" s="89"/>
      <c r="F841" s="73"/>
    </row>
    <row r="842" spans="1:6">
      <c r="A842" s="89"/>
      <c r="F842" s="73"/>
    </row>
    <row r="843" spans="1:6">
      <c r="A843" s="89"/>
      <c r="F843" s="73"/>
    </row>
    <row r="844" spans="1:6">
      <c r="A844" s="89"/>
      <c r="F844" s="73"/>
    </row>
    <row r="845" spans="1:6">
      <c r="A845" s="89"/>
      <c r="F845" s="73"/>
    </row>
    <row r="846" spans="1:6">
      <c r="A846" s="89"/>
      <c r="F846" s="73"/>
    </row>
    <row r="847" spans="1:6">
      <c r="A847" s="89"/>
      <c r="F847" s="73"/>
    </row>
    <row r="848" spans="1:6">
      <c r="A848" s="89"/>
      <c r="F848" s="73"/>
    </row>
    <row r="849" spans="1:6">
      <c r="A849" s="89"/>
      <c r="F849" s="73"/>
    </row>
    <row r="850" spans="1:6">
      <c r="A850" s="89"/>
      <c r="F850" s="73"/>
    </row>
    <row r="851" spans="1:6">
      <c r="A851" s="89"/>
      <c r="F851" s="73"/>
    </row>
    <row r="852" spans="1:6">
      <c r="A852" s="89"/>
      <c r="F852" s="73"/>
    </row>
    <row r="853" spans="1:6">
      <c r="A853" s="89"/>
      <c r="F853" s="73"/>
    </row>
    <row r="854" spans="1:6">
      <c r="A854" s="89"/>
      <c r="F854" s="73"/>
    </row>
    <row r="855" spans="1:6">
      <c r="A855" s="89"/>
      <c r="F855" s="73"/>
    </row>
    <row r="856" spans="1:6">
      <c r="A856" s="89"/>
      <c r="F856" s="73"/>
    </row>
    <row r="857" spans="1:6">
      <c r="A857" s="89"/>
      <c r="F857" s="73"/>
    </row>
    <row r="858" spans="1:6">
      <c r="A858" s="89"/>
      <c r="F858" s="73"/>
    </row>
    <row r="859" spans="1:6">
      <c r="A859" s="89"/>
      <c r="F859" s="73"/>
    </row>
    <row r="860" spans="1:6">
      <c r="A860" s="89"/>
      <c r="F860" s="73"/>
    </row>
    <row r="861" spans="1:6">
      <c r="A861" s="89"/>
      <c r="F861" s="73"/>
    </row>
    <row r="862" spans="1:6">
      <c r="A862" s="89"/>
      <c r="F862" s="73"/>
    </row>
    <row r="863" spans="1:6">
      <c r="A863" s="89"/>
      <c r="F863" s="73"/>
    </row>
    <row r="864" spans="1:6">
      <c r="A864" s="89"/>
      <c r="F864" s="73"/>
    </row>
    <row r="865" spans="1:6">
      <c r="A865" s="89"/>
      <c r="F865" s="73"/>
    </row>
    <row r="866" spans="1:6">
      <c r="A866" s="89"/>
      <c r="F866" s="73"/>
    </row>
    <row r="867" spans="1:6">
      <c r="A867" s="89"/>
      <c r="F867" s="73"/>
    </row>
    <row r="868" spans="1:6">
      <c r="A868" s="89"/>
      <c r="F868" s="73"/>
    </row>
    <row r="869" spans="1:6">
      <c r="A869" s="89"/>
      <c r="F869" s="73"/>
    </row>
    <row r="870" spans="1:6">
      <c r="A870" s="89"/>
      <c r="F870" s="73"/>
    </row>
    <row r="871" spans="1:6">
      <c r="A871" s="89"/>
      <c r="F871" s="73"/>
    </row>
    <row r="872" spans="1:6">
      <c r="A872" s="89"/>
      <c r="F872" s="73"/>
    </row>
    <row r="873" spans="1:6">
      <c r="A873" s="89"/>
      <c r="F873" s="73"/>
    </row>
    <row r="874" spans="1:6">
      <c r="A874" s="89"/>
      <c r="F874" s="73"/>
    </row>
    <row r="875" spans="1:6">
      <c r="A875" s="89"/>
      <c r="F875" s="73"/>
    </row>
    <row r="876" spans="1:6">
      <c r="A876" s="89"/>
      <c r="F876" s="73"/>
    </row>
    <row r="877" spans="1:6">
      <c r="A877" s="89"/>
      <c r="F877" s="73"/>
    </row>
    <row r="878" spans="1:6">
      <c r="A878" s="89"/>
      <c r="F878" s="73"/>
    </row>
    <row r="879" spans="1:6">
      <c r="A879" s="89"/>
      <c r="F879" s="73"/>
    </row>
    <row r="880" spans="1:6">
      <c r="A880" s="89"/>
      <c r="F880" s="73"/>
    </row>
    <row r="881" spans="1:6">
      <c r="A881" s="89"/>
      <c r="F881" s="73"/>
    </row>
    <row r="882" spans="1:6">
      <c r="A882" s="89"/>
      <c r="F882" s="73"/>
    </row>
    <row r="883" spans="1:6">
      <c r="A883" s="89"/>
      <c r="F883" s="73"/>
    </row>
    <row r="884" spans="1:6">
      <c r="A884" s="89"/>
      <c r="F884" s="73"/>
    </row>
    <row r="885" spans="1:6">
      <c r="A885" s="89"/>
      <c r="F885" s="73"/>
    </row>
    <row r="886" spans="1:6">
      <c r="A886" s="89"/>
      <c r="F886" s="73"/>
    </row>
    <row r="887" spans="1:6">
      <c r="A887" s="89"/>
      <c r="F887" s="73"/>
    </row>
    <row r="888" spans="1:6">
      <c r="A888" s="89"/>
      <c r="F888" s="73"/>
    </row>
    <row r="889" spans="1:6">
      <c r="A889" s="89"/>
      <c r="F889" s="73"/>
    </row>
    <row r="890" spans="1:6">
      <c r="A890" s="89"/>
      <c r="F890" s="73"/>
    </row>
    <row r="891" spans="1:6">
      <c r="A891" s="89"/>
      <c r="F891" s="73"/>
    </row>
    <row r="892" spans="1:6">
      <c r="A892" s="89"/>
      <c r="F892" s="73"/>
    </row>
    <row r="893" spans="1:6">
      <c r="A893" s="89"/>
      <c r="F893" s="73"/>
    </row>
    <row r="894" spans="1:6">
      <c r="A894" s="89"/>
      <c r="F894" s="73"/>
    </row>
    <row r="895" spans="1:6">
      <c r="A895" s="89"/>
      <c r="F895" s="73"/>
    </row>
    <row r="896" spans="1:6">
      <c r="A896" s="89"/>
      <c r="F896" s="73"/>
    </row>
    <row r="897" spans="1:6">
      <c r="A897" s="89"/>
      <c r="F897" s="73"/>
    </row>
    <row r="898" spans="1:6">
      <c r="A898" s="89"/>
      <c r="F898" s="73"/>
    </row>
    <row r="899" spans="1:6">
      <c r="A899" s="89"/>
      <c r="F899" s="73"/>
    </row>
    <row r="900" spans="1:6">
      <c r="A900" s="89"/>
      <c r="F900" s="73"/>
    </row>
    <row r="901" spans="1:6">
      <c r="A901" s="89"/>
      <c r="F901" s="73"/>
    </row>
    <row r="902" spans="1:6">
      <c r="A902" s="89"/>
      <c r="F902" s="73"/>
    </row>
    <row r="903" spans="1:6">
      <c r="A903" s="89"/>
      <c r="F903" s="73"/>
    </row>
    <row r="904" spans="1:6">
      <c r="A904" s="89"/>
      <c r="F904" s="73"/>
    </row>
    <row r="905" spans="1:6">
      <c r="A905" s="89"/>
      <c r="F905" s="73"/>
    </row>
    <row r="906" spans="1:6">
      <c r="A906" s="89"/>
      <c r="F906" s="73"/>
    </row>
    <row r="907" spans="1:6">
      <c r="A907" s="89"/>
      <c r="F907" s="73"/>
    </row>
    <row r="908" spans="1:6">
      <c r="A908" s="89"/>
      <c r="F908" s="73"/>
    </row>
    <row r="909" spans="1:6">
      <c r="A909" s="89"/>
      <c r="F909" s="73"/>
    </row>
    <row r="910" spans="1:6">
      <c r="A910" s="89"/>
      <c r="F910" s="73"/>
    </row>
    <row r="911" spans="1:6">
      <c r="A911" s="89"/>
      <c r="F911" s="73"/>
    </row>
    <row r="912" spans="1:6">
      <c r="A912" s="89"/>
      <c r="F912" s="73"/>
    </row>
    <row r="913" spans="1:6">
      <c r="A913" s="89"/>
      <c r="F913" s="73"/>
    </row>
    <row r="914" spans="1:6">
      <c r="A914" s="89"/>
      <c r="F914" s="73"/>
    </row>
    <row r="915" spans="1:6">
      <c r="A915" s="89"/>
      <c r="F915" s="73"/>
    </row>
    <row r="916" spans="1:6">
      <c r="A916" s="89"/>
      <c r="F916" s="73"/>
    </row>
    <row r="917" spans="1:6">
      <c r="A917" s="89"/>
      <c r="F917" s="73"/>
    </row>
    <row r="918" spans="1:6">
      <c r="A918" s="89"/>
      <c r="F918" s="73"/>
    </row>
    <row r="919" spans="1:6">
      <c r="A919" s="89"/>
      <c r="F919" s="73"/>
    </row>
    <row r="920" spans="1:6">
      <c r="A920" s="89"/>
      <c r="F920" s="73"/>
    </row>
    <row r="921" spans="1:6">
      <c r="A921" s="89"/>
      <c r="F921" s="73"/>
    </row>
    <row r="922" spans="1:6">
      <c r="A922" s="89"/>
      <c r="F922" s="73"/>
    </row>
    <row r="923" spans="1:6">
      <c r="A923" s="89"/>
      <c r="F923" s="73"/>
    </row>
    <row r="924" spans="1:6">
      <c r="A924" s="89"/>
      <c r="F924" s="73"/>
    </row>
    <row r="925" spans="1:6">
      <c r="A925" s="89"/>
      <c r="F925" s="73"/>
    </row>
    <row r="926" spans="1:6">
      <c r="A926" s="89"/>
      <c r="F926" s="73"/>
    </row>
    <row r="927" spans="1:6">
      <c r="A927" s="89"/>
      <c r="F927" s="73"/>
    </row>
    <row r="928" spans="1:6">
      <c r="A928" s="89"/>
      <c r="F928" s="73"/>
    </row>
    <row r="929" spans="1:6">
      <c r="A929" s="89"/>
      <c r="F929" s="73"/>
    </row>
    <row r="930" spans="1:6">
      <c r="A930" s="89"/>
      <c r="F930" s="73"/>
    </row>
    <row r="931" spans="1:6">
      <c r="A931" s="89"/>
      <c r="F931" s="73"/>
    </row>
    <row r="932" spans="1:6">
      <c r="A932" s="89"/>
      <c r="F932" s="73"/>
    </row>
    <row r="933" spans="1:6">
      <c r="A933" s="89"/>
      <c r="F933" s="73"/>
    </row>
    <row r="934" spans="1:6">
      <c r="A934" s="89"/>
      <c r="F934" s="73"/>
    </row>
    <row r="935" spans="1:6">
      <c r="A935" s="89"/>
      <c r="F935" s="73"/>
    </row>
    <row r="936" spans="1:6">
      <c r="A936" s="89"/>
      <c r="F936" s="73"/>
    </row>
    <row r="937" spans="1:6">
      <c r="A937" s="89"/>
      <c r="F937" s="73"/>
    </row>
    <row r="938" spans="1:6">
      <c r="A938" s="89"/>
      <c r="F938" s="73"/>
    </row>
    <row r="939" spans="1:6">
      <c r="A939" s="89"/>
      <c r="F939" s="73"/>
    </row>
    <row r="940" spans="1:6">
      <c r="A940" s="89"/>
      <c r="F940" s="73"/>
    </row>
    <row r="941" spans="1:6">
      <c r="A941" s="89"/>
      <c r="F941" s="73"/>
    </row>
    <row r="942" spans="1:6">
      <c r="A942" s="89"/>
      <c r="F942" s="73"/>
    </row>
    <row r="943" spans="1:6">
      <c r="A943" s="89"/>
      <c r="F943" s="73"/>
    </row>
    <row r="944" spans="1:6">
      <c r="A944" s="89"/>
      <c r="F944" s="73"/>
    </row>
    <row r="945" spans="1:6">
      <c r="A945" s="89"/>
      <c r="F945" s="73"/>
    </row>
    <row r="946" spans="1:6">
      <c r="A946" s="89"/>
      <c r="F946" s="73"/>
    </row>
    <row r="947" spans="1:6">
      <c r="A947" s="89"/>
      <c r="F947" s="73"/>
    </row>
    <row r="948" spans="1:6">
      <c r="A948" s="89"/>
      <c r="F948" s="73"/>
    </row>
    <row r="949" spans="1:6">
      <c r="A949" s="89"/>
      <c r="F949" s="73"/>
    </row>
    <row r="950" spans="1:6">
      <c r="A950" s="89"/>
      <c r="F950" s="73"/>
    </row>
    <row r="951" spans="1:6">
      <c r="A951" s="89"/>
      <c r="F951" s="73"/>
    </row>
    <row r="952" spans="1:6">
      <c r="A952" s="89"/>
      <c r="F952" s="73"/>
    </row>
    <row r="953" spans="1:6">
      <c r="A953" s="89"/>
      <c r="F953" s="73"/>
    </row>
    <row r="954" spans="1:6">
      <c r="A954" s="89"/>
      <c r="F954" s="73"/>
    </row>
    <row r="955" spans="1:6">
      <c r="A955" s="89"/>
      <c r="F955" s="73"/>
    </row>
    <row r="956" spans="1:6">
      <c r="A956" s="89"/>
      <c r="F956" s="73"/>
    </row>
    <row r="957" spans="1:6">
      <c r="A957" s="89"/>
      <c r="F957" s="73"/>
    </row>
    <row r="958" spans="1:6">
      <c r="A958" s="89"/>
      <c r="F958" s="73"/>
    </row>
    <row r="959" spans="1:6">
      <c r="A959" s="89"/>
      <c r="F959" s="73"/>
    </row>
    <row r="960" spans="1:6">
      <c r="A960" s="89"/>
      <c r="F960" s="73"/>
    </row>
    <row r="961" spans="1:6">
      <c r="A961" s="89"/>
      <c r="F961" s="73"/>
    </row>
    <row r="962" spans="1:6">
      <c r="A962" s="89"/>
      <c r="F962" s="73"/>
    </row>
    <row r="963" spans="1:6">
      <c r="A963" s="89"/>
      <c r="F963" s="73"/>
    </row>
    <row r="964" spans="1:6">
      <c r="A964" s="89"/>
      <c r="F964" s="73"/>
    </row>
    <row r="965" spans="1:6">
      <c r="A965" s="89"/>
      <c r="F965" s="73"/>
    </row>
    <row r="966" spans="1:6">
      <c r="A966" s="89"/>
      <c r="F966" s="73"/>
    </row>
    <row r="967" spans="1:6">
      <c r="A967" s="89"/>
      <c r="F967" s="73"/>
    </row>
    <row r="968" spans="1:6">
      <c r="A968" s="89"/>
      <c r="F968" s="73"/>
    </row>
    <row r="969" spans="1:6">
      <c r="A969" s="89"/>
      <c r="F969" s="73"/>
    </row>
    <row r="970" spans="1:6">
      <c r="A970" s="89"/>
      <c r="F970" s="73"/>
    </row>
    <row r="971" spans="1:6">
      <c r="A971" s="89"/>
      <c r="F971" s="73"/>
    </row>
    <row r="972" spans="1:6">
      <c r="A972" s="89"/>
      <c r="F972" s="73"/>
    </row>
    <row r="973" spans="1:6">
      <c r="A973" s="89"/>
      <c r="F973" s="73"/>
    </row>
    <row r="974" spans="1:6">
      <c r="A974" s="89"/>
      <c r="F974" s="73"/>
    </row>
    <row r="975" spans="1:6">
      <c r="A975" s="89"/>
      <c r="F975" s="73"/>
    </row>
    <row r="976" spans="1:6">
      <c r="A976" s="89"/>
      <c r="F976" s="73"/>
    </row>
    <row r="977" spans="1:6">
      <c r="A977" s="89"/>
      <c r="F977" s="73"/>
    </row>
    <row r="978" spans="1:6">
      <c r="A978" s="89"/>
      <c r="F978" s="73"/>
    </row>
    <row r="979" spans="1:6">
      <c r="A979" s="89"/>
      <c r="F979" s="73"/>
    </row>
    <row r="980" spans="1:6">
      <c r="A980" s="89"/>
      <c r="F980" s="73"/>
    </row>
    <row r="981" spans="1:6">
      <c r="A981" s="89"/>
      <c r="F981" s="73"/>
    </row>
    <row r="982" spans="1:6">
      <c r="A982" s="89"/>
      <c r="F982" s="73"/>
    </row>
    <row r="983" spans="1:6">
      <c r="A983" s="89"/>
      <c r="F983" s="73"/>
    </row>
    <row r="984" spans="1:6">
      <c r="A984" s="89"/>
      <c r="F984" s="73"/>
    </row>
    <row r="985" spans="1:6">
      <c r="A985" s="89"/>
      <c r="F985" s="73"/>
    </row>
    <row r="986" spans="1:6">
      <c r="A986" s="89"/>
      <c r="F986" s="73"/>
    </row>
    <row r="987" spans="1:6">
      <c r="A987" s="89"/>
      <c r="F987" s="73"/>
    </row>
    <row r="988" spans="1:6">
      <c r="A988" s="89"/>
      <c r="F988" s="73"/>
    </row>
    <row r="989" spans="1:6">
      <c r="A989" s="89"/>
      <c r="F989" s="73"/>
    </row>
    <row r="990" spans="1:6">
      <c r="A990" s="89"/>
      <c r="F990" s="73"/>
    </row>
    <row r="991" spans="1:6">
      <c r="A991" s="89"/>
      <c r="F991" s="73"/>
    </row>
    <row r="992" spans="1:6">
      <c r="A992" s="89"/>
      <c r="F992" s="73"/>
    </row>
    <row r="993" spans="1:6">
      <c r="A993" s="89"/>
      <c r="F993" s="73"/>
    </row>
    <row r="994" spans="1:6">
      <c r="A994" s="89"/>
      <c r="F994" s="73"/>
    </row>
    <row r="995" spans="1:6">
      <c r="A995" s="89"/>
      <c r="F995" s="73"/>
    </row>
    <row r="996" spans="1:6">
      <c r="A996" s="89"/>
      <c r="F996" s="73"/>
    </row>
    <row r="997" spans="1:6">
      <c r="A997" s="89"/>
      <c r="F997" s="73"/>
    </row>
    <row r="998" spans="1:6">
      <c r="A998" s="89"/>
      <c r="F998" s="73"/>
    </row>
    <row r="999" spans="1:6">
      <c r="A999" s="89"/>
      <c r="F999" s="73"/>
    </row>
    <row r="1000" spans="1:6">
      <c r="A1000" s="89"/>
      <c r="F1000" s="73"/>
    </row>
    <row r="1001" spans="1:6">
      <c r="A1001" s="89"/>
      <c r="F1001" s="73"/>
    </row>
    <row r="1002" spans="1:6">
      <c r="A1002" s="89"/>
      <c r="F1002" s="73"/>
    </row>
    <row r="1003" spans="1:6">
      <c r="A1003" s="89"/>
      <c r="F1003" s="73"/>
    </row>
    <row r="1004" spans="1:6">
      <c r="A1004" s="89"/>
      <c r="F1004" s="73"/>
    </row>
    <row r="1005" spans="1:6">
      <c r="A1005" s="89"/>
      <c r="F1005" s="73"/>
    </row>
    <row r="1006" spans="1:6">
      <c r="A1006" s="89"/>
      <c r="F1006" s="73"/>
    </row>
    <row r="1007" spans="1:6">
      <c r="A1007" s="89"/>
      <c r="F1007" s="73"/>
    </row>
    <row r="1008" spans="1:6">
      <c r="A1008" s="89"/>
      <c r="F1008" s="73"/>
    </row>
    <row r="1009" spans="1:6">
      <c r="A1009" s="89"/>
      <c r="F1009" s="73"/>
    </row>
    <row r="1010" spans="1:6">
      <c r="A1010" s="89"/>
      <c r="F1010" s="73"/>
    </row>
    <row r="1011" spans="1:6">
      <c r="A1011" s="89"/>
      <c r="F1011" s="73"/>
    </row>
    <row r="1012" spans="1:6">
      <c r="A1012" s="89"/>
      <c r="F1012" s="73"/>
    </row>
    <row r="1013" spans="1:6">
      <c r="A1013" s="89"/>
      <c r="F1013" s="73"/>
    </row>
    <row r="1014" spans="1:6">
      <c r="A1014" s="89"/>
      <c r="F1014" s="73"/>
    </row>
    <row r="1015" spans="1:6">
      <c r="A1015" s="89"/>
      <c r="F1015" s="73"/>
    </row>
    <row r="1016" spans="1:6">
      <c r="A1016" s="89"/>
      <c r="F1016" s="73"/>
    </row>
    <row r="1017" spans="1:6">
      <c r="A1017" s="89"/>
      <c r="F1017" s="73"/>
    </row>
    <row r="1018" spans="1:6">
      <c r="A1018" s="89"/>
      <c r="F1018" s="73"/>
    </row>
    <row r="1019" spans="1:6">
      <c r="A1019" s="89"/>
      <c r="F1019" s="73"/>
    </row>
    <row r="1020" spans="1:6">
      <c r="A1020" s="89"/>
      <c r="F1020" s="73"/>
    </row>
    <row r="1021" spans="1:6">
      <c r="A1021" s="89"/>
      <c r="F1021" s="73"/>
    </row>
    <row r="1022" spans="1:6">
      <c r="A1022" s="89"/>
      <c r="F1022" s="73"/>
    </row>
    <row r="1023" spans="1:6">
      <c r="A1023" s="89"/>
      <c r="F1023" s="73"/>
    </row>
    <row r="1024" spans="1:6">
      <c r="A1024" s="89"/>
      <c r="F1024" s="73"/>
    </row>
    <row r="1025" spans="1:6">
      <c r="A1025" s="89"/>
      <c r="F1025" s="73"/>
    </row>
    <row r="1026" spans="1:6">
      <c r="A1026" s="89"/>
      <c r="F1026" s="73"/>
    </row>
    <row r="1027" spans="1:6">
      <c r="A1027" s="89"/>
      <c r="F1027" s="73"/>
    </row>
    <row r="1028" spans="1:6">
      <c r="A1028" s="89"/>
      <c r="F1028" s="73"/>
    </row>
    <row r="1029" spans="1:6">
      <c r="A1029" s="89"/>
      <c r="F1029" s="73"/>
    </row>
    <row r="1030" spans="1:6">
      <c r="A1030" s="89"/>
      <c r="F1030" s="73"/>
    </row>
    <row r="1031" spans="1:6">
      <c r="A1031" s="89"/>
      <c r="F1031" s="73"/>
    </row>
    <row r="1032" spans="1:6">
      <c r="A1032" s="89"/>
      <c r="F1032" s="73"/>
    </row>
    <row r="1033" spans="1:6">
      <c r="A1033" s="89"/>
      <c r="F1033" s="73"/>
    </row>
    <row r="1034" spans="1:6">
      <c r="A1034" s="89"/>
      <c r="F1034" s="73"/>
    </row>
    <row r="1035" spans="1:6">
      <c r="A1035" s="89"/>
      <c r="F1035" s="73"/>
    </row>
    <row r="1036" spans="1:6">
      <c r="A1036" s="89"/>
      <c r="F1036" s="73"/>
    </row>
    <row r="1037" spans="1:6">
      <c r="A1037" s="89"/>
      <c r="F1037" s="73"/>
    </row>
    <row r="1038" spans="1:6">
      <c r="A1038" s="89"/>
      <c r="F1038" s="73"/>
    </row>
    <row r="1039" spans="1:6">
      <c r="A1039" s="89"/>
      <c r="F1039" s="73"/>
    </row>
    <row r="1040" spans="1:6">
      <c r="A1040" s="89"/>
      <c r="F1040" s="73"/>
    </row>
    <row r="1041" spans="1:6">
      <c r="A1041" s="89"/>
      <c r="F1041" s="73"/>
    </row>
    <row r="1042" spans="1:6">
      <c r="A1042" s="89"/>
      <c r="F1042" s="73"/>
    </row>
    <row r="1043" spans="1:6">
      <c r="A1043" s="89"/>
      <c r="F1043" s="73"/>
    </row>
    <row r="1044" spans="1:6">
      <c r="A1044" s="89"/>
      <c r="F1044" s="73"/>
    </row>
    <row r="1045" spans="1:6">
      <c r="A1045" s="89"/>
      <c r="F1045" s="73"/>
    </row>
    <row r="1046" spans="1:6">
      <c r="A1046" s="89"/>
      <c r="F1046" s="73"/>
    </row>
    <row r="1047" spans="1:6">
      <c r="A1047" s="89"/>
      <c r="F1047" s="73"/>
    </row>
    <row r="1048" spans="1:6">
      <c r="A1048" s="89"/>
      <c r="F1048" s="73"/>
    </row>
    <row r="1049" spans="1:6">
      <c r="A1049" s="89"/>
      <c r="F1049" s="73"/>
    </row>
    <row r="1050" spans="1:6">
      <c r="A1050" s="89"/>
      <c r="F1050" s="73"/>
    </row>
    <row r="1051" spans="1:6">
      <c r="A1051" s="89"/>
      <c r="F1051" s="73"/>
    </row>
    <row r="1052" spans="1:6">
      <c r="A1052" s="89"/>
      <c r="F1052" s="73"/>
    </row>
    <row r="1053" spans="1:6">
      <c r="A1053" s="89"/>
      <c r="F1053" s="73"/>
    </row>
    <row r="1054" spans="1:6">
      <c r="A1054" s="89"/>
      <c r="F1054" s="73"/>
    </row>
    <row r="1055" spans="1:6">
      <c r="A1055" s="89"/>
      <c r="F1055" s="73"/>
    </row>
    <row r="1056" spans="1:6">
      <c r="A1056" s="89"/>
      <c r="F1056" s="73"/>
    </row>
    <row r="1057" spans="1:6">
      <c r="A1057" s="89"/>
      <c r="F1057" s="73"/>
    </row>
    <row r="1058" spans="1:6">
      <c r="A1058" s="89"/>
      <c r="F1058" s="73"/>
    </row>
    <row r="1059" spans="1:6">
      <c r="A1059" s="89"/>
      <c r="F1059" s="73"/>
    </row>
    <row r="1060" spans="1:6">
      <c r="A1060" s="89"/>
      <c r="F1060" s="73"/>
    </row>
    <row r="1061" spans="1:6">
      <c r="A1061" s="89"/>
      <c r="F1061" s="73"/>
    </row>
    <row r="1062" spans="1:6">
      <c r="A1062" s="89"/>
      <c r="F1062" s="73"/>
    </row>
    <row r="1063" spans="1:6">
      <c r="A1063" s="89"/>
      <c r="F1063" s="73"/>
    </row>
    <row r="1064" spans="1:6">
      <c r="A1064" s="89"/>
      <c r="F1064" s="73"/>
    </row>
    <row r="1065" spans="1:6">
      <c r="A1065" s="89"/>
      <c r="F1065" s="73"/>
    </row>
    <row r="1066" spans="1:6">
      <c r="A1066" s="89"/>
      <c r="F1066" s="73"/>
    </row>
    <row r="1067" spans="1:6">
      <c r="A1067" s="89"/>
      <c r="F1067" s="73"/>
    </row>
    <row r="1068" spans="1:6">
      <c r="A1068" s="89"/>
      <c r="F1068" s="73"/>
    </row>
    <row r="1069" spans="1:6">
      <c r="A1069" s="89"/>
      <c r="F1069" s="73"/>
    </row>
    <row r="1070" spans="1:6">
      <c r="A1070" s="89"/>
      <c r="F1070" s="73"/>
    </row>
    <row r="1071" spans="1:6">
      <c r="A1071" s="89"/>
      <c r="F1071" s="73"/>
    </row>
    <row r="1072" spans="1:6">
      <c r="A1072" s="89"/>
      <c r="F1072" s="73"/>
    </row>
    <row r="1073" spans="1:6">
      <c r="A1073" s="89"/>
      <c r="F1073" s="73"/>
    </row>
    <row r="1074" spans="1:6">
      <c r="A1074" s="89"/>
      <c r="F1074" s="73"/>
    </row>
    <row r="1075" spans="1:6">
      <c r="A1075" s="89"/>
      <c r="F1075" s="73"/>
    </row>
    <row r="1076" spans="1:6">
      <c r="A1076" s="89"/>
      <c r="F1076" s="73"/>
    </row>
    <row r="1077" spans="1:6">
      <c r="A1077" s="89"/>
      <c r="F1077" s="73"/>
    </row>
    <row r="1078" spans="1:6">
      <c r="A1078" s="89"/>
      <c r="F1078" s="73"/>
    </row>
    <row r="1079" spans="1:6">
      <c r="A1079" s="89"/>
      <c r="F1079" s="73"/>
    </row>
    <row r="1080" spans="1:6">
      <c r="A1080" s="89"/>
      <c r="F1080" s="73"/>
    </row>
    <row r="1081" spans="1:6">
      <c r="A1081" s="89"/>
      <c r="F1081" s="73"/>
    </row>
    <row r="1082" spans="1:6">
      <c r="A1082" s="89"/>
      <c r="F1082" s="73"/>
    </row>
    <row r="1083" spans="1:6">
      <c r="A1083" s="89"/>
      <c r="F1083" s="73"/>
    </row>
    <row r="1084" spans="1:6">
      <c r="A1084" s="89"/>
      <c r="F1084" s="73"/>
    </row>
    <row r="1085" spans="1:6">
      <c r="A1085" s="89"/>
      <c r="F1085" s="73"/>
    </row>
    <row r="1086" spans="1:6">
      <c r="A1086" s="89"/>
      <c r="F1086" s="73"/>
    </row>
    <row r="1087" spans="1:6">
      <c r="A1087" s="89"/>
      <c r="F1087" s="73"/>
    </row>
    <row r="1088" spans="1:6">
      <c r="A1088" s="89"/>
      <c r="F1088" s="73"/>
    </row>
    <row r="1089" spans="1:6">
      <c r="A1089" s="89"/>
      <c r="F1089" s="73"/>
    </row>
    <row r="1090" spans="1:6">
      <c r="A1090" s="89"/>
      <c r="F1090" s="73"/>
    </row>
    <row r="1091" spans="1:6">
      <c r="A1091" s="89"/>
      <c r="F1091" s="73"/>
    </row>
    <row r="1092" spans="1:6">
      <c r="A1092" s="89"/>
      <c r="F1092" s="73"/>
    </row>
    <row r="1093" spans="1:6">
      <c r="A1093" s="89"/>
      <c r="F1093" s="73"/>
    </row>
    <row r="1094" spans="1:6">
      <c r="A1094" s="89"/>
      <c r="F1094" s="73"/>
    </row>
    <row r="1095" spans="1:6">
      <c r="A1095" s="89"/>
      <c r="F1095" s="73"/>
    </row>
    <row r="1096" spans="1:6">
      <c r="A1096" s="89"/>
      <c r="F1096" s="73"/>
    </row>
    <row r="1097" spans="1:6">
      <c r="A1097" s="89"/>
      <c r="F1097" s="73"/>
    </row>
    <row r="1098" spans="1:6">
      <c r="A1098" s="89"/>
      <c r="F1098" s="73"/>
    </row>
    <row r="1099" spans="1:6">
      <c r="A1099" s="89"/>
      <c r="F1099" s="73"/>
    </row>
    <row r="1100" spans="1:6">
      <c r="A1100" s="89"/>
      <c r="F1100" s="73"/>
    </row>
    <row r="1101" spans="1:6">
      <c r="A1101" s="89"/>
      <c r="F1101" s="73"/>
    </row>
    <row r="1102" spans="1:6">
      <c r="A1102" s="89"/>
      <c r="F1102" s="73"/>
    </row>
    <row r="1103" spans="1:6">
      <c r="A1103" s="89"/>
      <c r="F1103" s="73"/>
    </row>
    <row r="1104" spans="1:6">
      <c r="A1104" s="89"/>
      <c r="F1104" s="73"/>
    </row>
    <row r="1105" spans="1:6">
      <c r="A1105" s="89"/>
      <c r="F1105" s="73"/>
    </row>
    <row r="1106" spans="1:6">
      <c r="A1106" s="89"/>
      <c r="F1106" s="73"/>
    </row>
    <row r="1107" spans="1:6">
      <c r="A1107" s="89"/>
      <c r="F1107" s="73"/>
    </row>
    <row r="1108" spans="1:6">
      <c r="A1108" s="89"/>
      <c r="F1108" s="73"/>
    </row>
    <row r="1109" spans="1:6">
      <c r="A1109" s="89"/>
      <c r="F1109" s="73"/>
    </row>
    <row r="1110" spans="1:6">
      <c r="A1110" s="89"/>
      <c r="F1110" s="73"/>
    </row>
    <row r="1111" spans="1:6">
      <c r="A1111" s="89"/>
      <c r="F1111" s="73"/>
    </row>
    <row r="1112" spans="1:6">
      <c r="A1112" s="89"/>
      <c r="F1112" s="73"/>
    </row>
    <row r="1113" spans="1:6">
      <c r="A1113" s="89"/>
      <c r="F1113" s="73"/>
    </row>
    <row r="1114" spans="1:6">
      <c r="A1114" s="89"/>
      <c r="F1114" s="73"/>
    </row>
    <row r="1115" spans="1:6">
      <c r="A1115" s="89"/>
      <c r="F1115" s="73"/>
    </row>
    <row r="1116" spans="1:6">
      <c r="A1116" s="89"/>
      <c r="F1116" s="73"/>
    </row>
    <row r="1117" spans="1:6">
      <c r="A1117" s="89"/>
      <c r="F1117" s="73"/>
    </row>
    <row r="1118" spans="1:6">
      <c r="A1118" s="89"/>
      <c r="F1118" s="73"/>
    </row>
    <row r="1119" spans="1:6">
      <c r="A1119" s="89"/>
      <c r="F1119" s="73"/>
    </row>
    <row r="1120" spans="1:6">
      <c r="A1120" s="89"/>
      <c r="F1120" s="73"/>
    </row>
    <row r="1121" spans="1:6">
      <c r="A1121" s="89"/>
      <c r="F1121" s="73"/>
    </row>
    <row r="1122" spans="1:6">
      <c r="A1122" s="89"/>
      <c r="F1122" s="73"/>
    </row>
    <row r="1123" spans="1:6">
      <c r="A1123" s="89"/>
      <c r="F1123" s="73"/>
    </row>
    <row r="1124" spans="1:6">
      <c r="A1124" s="89"/>
      <c r="F1124" s="73"/>
    </row>
    <row r="1125" spans="1:6">
      <c r="A1125" s="89"/>
      <c r="F1125" s="73"/>
    </row>
    <row r="1126" spans="1:6">
      <c r="A1126" s="89"/>
      <c r="F1126" s="73"/>
    </row>
    <row r="1127" spans="1:6">
      <c r="A1127" s="89"/>
      <c r="F1127" s="73"/>
    </row>
    <row r="1128" spans="1:6">
      <c r="A1128" s="89"/>
      <c r="F1128" s="73"/>
    </row>
    <row r="1129" spans="1:6">
      <c r="A1129" s="89"/>
      <c r="F1129" s="73"/>
    </row>
    <row r="1130" spans="1:6">
      <c r="A1130" s="89"/>
      <c r="F1130" s="73"/>
    </row>
    <row r="1131" spans="1:6">
      <c r="A1131" s="89"/>
      <c r="F1131" s="73"/>
    </row>
    <row r="1132" spans="1:6">
      <c r="A1132" s="89"/>
      <c r="F1132" s="73"/>
    </row>
    <row r="1133" spans="1:6">
      <c r="A1133" s="89"/>
      <c r="F1133" s="73"/>
    </row>
    <row r="1134" spans="1:6">
      <c r="A1134" s="89"/>
      <c r="F1134" s="73"/>
    </row>
    <row r="1135" spans="1:6">
      <c r="A1135" s="89"/>
      <c r="F1135" s="73"/>
    </row>
    <row r="1136" spans="1:6">
      <c r="A1136" s="89"/>
      <c r="F1136" s="73"/>
    </row>
    <row r="1137" spans="1:6">
      <c r="A1137" s="89"/>
      <c r="F1137" s="73"/>
    </row>
    <row r="1138" spans="1:6">
      <c r="A1138" s="89"/>
      <c r="F1138" s="73"/>
    </row>
    <row r="1139" spans="1:6">
      <c r="A1139" s="89"/>
      <c r="F1139" s="73"/>
    </row>
    <row r="1140" spans="1:6">
      <c r="A1140" s="89"/>
      <c r="F1140" s="73"/>
    </row>
    <row r="1141" spans="1:6">
      <c r="A1141" s="89"/>
      <c r="F1141" s="73"/>
    </row>
    <row r="1142" spans="1:6">
      <c r="A1142" s="89"/>
      <c r="F1142" s="73"/>
    </row>
    <row r="1143" spans="1:6">
      <c r="A1143" s="89"/>
      <c r="F1143" s="73"/>
    </row>
    <row r="1144" spans="1:6">
      <c r="A1144" s="89"/>
      <c r="F1144" s="73"/>
    </row>
    <row r="1145" spans="1:6">
      <c r="A1145" s="89"/>
      <c r="F1145" s="73"/>
    </row>
    <row r="1146" spans="1:6">
      <c r="A1146" s="89"/>
      <c r="F1146" s="73"/>
    </row>
    <row r="1147" spans="1:6">
      <c r="A1147" s="89"/>
      <c r="F1147" s="73"/>
    </row>
    <row r="1148" spans="1:6">
      <c r="A1148" s="89"/>
      <c r="F1148" s="73"/>
    </row>
    <row r="1149" spans="1:6">
      <c r="A1149" s="89"/>
      <c r="F1149" s="73"/>
    </row>
    <row r="1150" spans="1:6">
      <c r="A1150" s="89"/>
      <c r="F1150" s="73"/>
    </row>
    <row r="1151" spans="1:6">
      <c r="A1151" s="89"/>
      <c r="F1151" s="73"/>
    </row>
    <row r="1152" spans="1:6">
      <c r="A1152" s="89"/>
      <c r="F1152" s="73"/>
    </row>
    <row r="1153" spans="1:6">
      <c r="A1153" s="89"/>
      <c r="F1153" s="73"/>
    </row>
    <row r="1154" spans="1:6">
      <c r="A1154" s="89"/>
      <c r="F1154" s="73"/>
    </row>
    <row r="1155" spans="1:6">
      <c r="A1155" s="89"/>
      <c r="F1155" s="73"/>
    </row>
    <row r="1156" spans="1:6">
      <c r="A1156" s="89"/>
      <c r="F1156" s="73"/>
    </row>
    <row r="1157" spans="1:6">
      <c r="A1157" s="89"/>
      <c r="F1157" s="73"/>
    </row>
    <row r="1158" spans="1:6">
      <c r="A1158" s="89"/>
      <c r="F1158" s="73"/>
    </row>
    <row r="1159" spans="1:6">
      <c r="A1159" s="89"/>
      <c r="F1159" s="73"/>
    </row>
    <row r="1160" spans="1:6">
      <c r="A1160" s="89"/>
      <c r="F1160" s="73"/>
    </row>
    <row r="1161" spans="1:6">
      <c r="A1161" s="89"/>
      <c r="F1161" s="73"/>
    </row>
    <row r="1162" spans="1:6">
      <c r="A1162" s="89"/>
      <c r="F1162" s="73"/>
    </row>
    <row r="1163" spans="1:6">
      <c r="A1163" s="89"/>
      <c r="F1163" s="73"/>
    </row>
    <row r="1164" spans="1:6">
      <c r="A1164" s="89"/>
      <c r="F1164" s="73"/>
    </row>
    <row r="1165" spans="1:6">
      <c r="A1165" s="89"/>
      <c r="F1165" s="73"/>
    </row>
    <row r="1166" spans="1:6">
      <c r="A1166" s="89"/>
      <c r="F1166" s="73"/>
    </row>
    <row r="1167" spans="1:6">
      <c r="A1167" s="89"/>
      <c r="F1167" s="73"/>
    </row>
    <row r="1168" spans="1:6">
      <c r="A1168" s="89"/>
      <c r="F1168" s="73"/>
    </row>
    <row r="1169" spans="1:6">
      <c r="A1169" s="89"/>
      <c r="F1169" s="73"/>
    </row>
    <row r="1170" spans="1:6">
      <c r="A1170" s="89"/>
      <c r="F1170" s="73"/>
    </row>
    <row r="1171" spans="1:6">
      <c r="A1171" s="89"/>
      <c r="F1171" s="73"/>
    </row>
    <row r="1172" spans="1:6">
      <c r="A1172" s="89"/>
      <c r="F1172" s="73"/>
    </row>
    <row r="1173" spans="1:6">
      <c r="A1173" s="89"/>
      <c r="F1173" s="73"/>
    </row>
    <row r="1174" spans="1:6">
      <c r="A1174" s="89"/>
      <c r="F1174" s="73"/>
    </row>
    <row r="1175" spans="1:6">
      <c r="A1175" s="89"/>
      <c r="F1175" s="73"/>
    </row>
    <row r="1176" spans="1:6">
      <c r="A1176" s="89"/>
      <c r="F1176" s="73"/>
    </row>
    <row r="1177" spans="1:6">
      <c r="A1177" s="89"/>
      <c r="F1177" s="73"/>
    </row>
    <row r="1178" spans="1:6">
      <c r="A1178" s="89"/>
      <c r="F1178" s="73"/>
    </row>
    <row r="1179" spans="1:6">
      <c r="A1179" s="89"/>
      <c r="F1179" s="73"/>
    </row>
    <row r="1180" spans="1:6">
      <c r="A1180" s="89"/>
      <c r="F1180" s="73"/>
    </row>
    <row r="1181" spans="1:6">
      <c r="A1181" s="89"/>
      <c r="F1181" s="73"/>
    </row>
    <row r="1182" spans="1:6">
      <c r="A1182" s="89"/>
      <c r="F1182" s="73"/>
    </row>
    <row r="1183" spans="1:6">
      <c r="A1183" s="89"/>
      <c r="F1183" s="73"/>
    </row>
    <row r="1184" spans="1:6">
      <c r="A1184" s="89"/>
      <c r="F1184" s="73"/>
    </row>
    <row r="1185" spans="1:6">
      <c r="A1185" s="89"/>
      <c r="F1185" s="73"/>
    </row>
    <row r="1186" spans="1:6">
      <c r="A1186" s="89"/>
      <c r="F1186" s="73"/>
    </row>
    <row r="1187" spans="1:6">
      <c r="A1187" s="89"/>
      <c r="F1187" s="73"/>
    </row>
    <row r="1188" spans="1:6">
      <c r="A1188" s="89"/>
      <c r="F1188" s="73"/>
    </row>
    <row r="1189" spans="1:6">
      <c r="A1189" s="89"/>
      <c r="F1189" s="73"/>
    </row>
    <row r="1190" spans="1:6">
      <c r="A1190" s="89"/>
      <c r="F1190" s="73"/>
    </row>
    <row r="1191" spans="1:6">
      <c r="A1191" s="89"/>
      <c r="F1191" s="73"/>
    </row>
    <row r="1192" spans="1:6">
      <c r="A1192" s="89"/>
      <c r="F1192" s="73"/>
    </row>
    <row r="1193" spans="1:6">
      <c r="A1193" s="89"/>
      <c r="F1193" s="73"/>
    </row>
    <row r="1194" spans="1:6">
      <c r="A1194" s="89"/>
      <c r="F1194" s="73"/>
    </row>
    <row r="1195" spans="1:6">
      <c r="A1195" s="89"/>
      <c r="F1195" s="73"/>
    </row>
    <row r="1196" spans="1:6">
      <c r="A1196" s="89"/>
      <c r="F1196" s="73"/>
    </row>
    <row r="1197" spans="1:6">
      <c r="A1197" s="89"/>
      <c r="F1197" s="73"/>
    </row>
    <row r="1198" spans="1:6">
      <c r="A1198" s="89"/>
      <c r="F1198" s="73"/>
    </row>
    <row r="1199" spans="1:6">
      <c r="A1199" s="89"/>
      <c r="F1199" s="73"/>
    </row>
    <row r="1200" spans="1:6">
      <c r="A1200" s="89"/>
      <c r="F1200" s="73"/>
    </row>
    <row r="1201" spans="1:6">
      <c r="A1201" s="89"/>
      <c r="F1201" s="73"/>
    </row>
    <row r="1202" spans="1:6">
      <c r="A1202" s="89"/>
      <c r="F1202" s="73"/>
    </row>
    <row r="1203" spans="1:6">
      <c r="A1203" s="89"/>
      <c r="F1203" s="73"/>
    </row>
    <row r="1204" spans="1:6">
      <c r="A1204" s="89"/>
      <c r="F1204" s="73"/>
    </row>
    <row r="1205" spans="1:6">
      <c r="A1205" s="89"/>
      <c r="F1205" s="73"/>
    </row>
    <row r="1206" spans="1:6">
      <c r="A1206" s="89"/>
      <c r="F1206" s="73"/>
    </row>
    <row r="1207" spans="1:6">
      <c r="A1207" s="89"/>
      <c r="F1207" s="73"/>
    </row>
    <row r="1208" spans="1:6">
      <c r="A1208" s="89"/>
      <c r="F1208" s="73"/>
    </row>
    <row r="1209" spans="1:6">
      <c r="A1209" s="89"/>
      <c r="F1209" s="73"/>
    </row>
    <row r="1210" spans="1:6">
      <c r="A1210" s="89"/>
      <c r="F1210" s="73"/>
    </row>
    <row r="1211" spans="1:6">
      <c r="A1211" s="89"/>
      <c r="F1211" s="73"/>
    </row>
    <row r="1212" spans="1:6">
      <c r="A1212" s="89"/>
      <c r="F1212" s="73"/>
    </row>
    <row r="1213" spans="1:6">
      <c r="A1213" s="89"/>
      <c r="F1213" s="73"/>
    </row>
    <row r="1214" spans="1:6">
      <c r="A1214" s="89"/>
      <c r="F1214" s="73"/>
    </row>
    <row r="1215" spans="1:6">
      <c r="A1215" s="89"/>
      <c r="F1215" s="73"/>
    </row>
    <row r="1216" spans="1:6">
      <c r="A1216" s="89"/>
      <c r="F1216" s="73"/>
    </row>
    <row r="1217" spans="1:6">
      <c r="A1217" s="89"/>
      <c r="F1217" s="73"/>
    </row>
    <row r="1218" spans="1:6">
      <c r="A1218" s="89"/>
      <c r="F1218" s="73"/>
    </row>
    <row r="1219" spans="1:6">
      <c r="A1219" s="89"/>
      <c r="F1219" s="73"/>
    </row>
    <row r="1220" spans="1:6">
      <c r="A1220" s="89"/>
      <c r="F1220" s="73"/>
    </row>
    <row r="1221" spans="1:6">
      <c r="A1221" s="89"/>
      <c r="F1221" s="73"/>
    </row>
    <row r="1222" spans="1:6">
      <c r="A1222" s="89"/>
      <c r="F1222" s="73"/>
    </row>
    <row r="1223" spans="1:6">
      <c r="A1223" s="89"/>
      <c r="F1223" s="73"/>
    </row>
    <row r="1224" spans="1:6">
      <c r="A1224" s="89"/>
      <c r="F1224" s="73"/>
    </row>
    <row r="1225" spans="1:6">
      <c r="A1225" s="89"/>
      <c r="F1225" s="73"/>
    </row>
    <row r="1226" spans="1:6">
      <c r="A1226" s="89"/>
      <c r="F1226" s="73"/>
    </row>
    <row r="1227" spans="1:6">
      <c r="A1227" s="89"/>
      <c r="F1227" s="73"/>
    </row>
    <row r="1228" spans="1:6">
      <c r="A1228" s="89"/>
      <c r="F1228" s="73"/>
    </row>
    <row r="1229" spans="1:6">
      <c r="A1229" s="89"/>
      <c r="F1229" s="73"/>
    </row>
    <row r="1230" spans="1:6">
      <c r="A1230" s="89"/>
      <c r="F1230" s="73"/>
    </row>
    <row r="1231" spans="1:6">
      <c r="A1231" s="89"/>
      <c r="F1231" s="73"/>
    </row>
    <row r="1232" spans="1:6">
      <c r="A1232" s="89"/>
      <c r="F1232" s="73"/>
    </row>
    <row r="1233" spans="1:6">
      <c r="A1233" s="89"/>
      <c r="F1233" s="73"/>
    </row>
    <row r="1234" spans="1:6">
      <c r="A1234" s="89"/>
      <c r="F1234" s="73"/>
    </row>
    <row r="1235" spans="1:6">
      <c r="A1235" s="89"/>
      <c r="F1235" s="73"/>
    </row>
    <row r="1236" spans="1:6">
      <c r="A1236" s="89"/>
      <c r="F1236" s="73"/>
    </row>
    <row r="1237" spans="1:6">
      <c r="A1237" s="89"/>
      <c r="F1237" s="73"/>
    </row>
    <row r="1238" spans="1:6">
      <c r="A1238" s="89"/>
      <c r="F1238" s="73"/>
    </row>
    <row r="1239" spans="1:6">
      <c r="A1239" s="89"/>
      <c r="F1239" s="73"/>
    </row>
    <row r="1240" spans="1:6">
      <c r="A1240" s="89"/>
      <c r="F1240" s="73"/>
    </row>
    <row r="1241" spans="1:6">
      <c r="A1241" s="89"/>
      <c r="F1241" s="73"/>
    </row>
    <row r="1242" spans="1:6">
      <c r="A1242" s="89"/>
      <c r="F1242" s="73"/>
    </row>
    <row r="1243" spans="1:6">
      <c r="A1243" s="89"/>
      <c r="F1243" s="73"/>
    </row>
    <row r="1244" spans="1:6">
      <c r="A1244" s="89"/>
      <c r="F1244" s="73"/>
    </row>
    <row r="1245" spans="1:6">
      <c r="A1245" s="89"/>
      <c r="F1245" s="73"/>
    </row>
    <row r="1246" spans="1:6">
      <c r="A1246" s="89"/>
      <c r="F1246" s="73"/>
    </row>
    <row r="1247" spans="1:6">
      <c r="A1247" s="89"/>
      <c r="F1247" s="73"/>
    </row>
    <row r="1248" spans="1:6">
      <c r="A1248" s="89"/>
      <c r="F1248" s="73"/>
    </row>
    <row r="1249" spans="1:6">
      <c r="A1249" s="89"/>
      <c r="F1249" s="73"/>
    </row>
    <row r="1250" spans="1:6">
      <c r="A1250" s="89"/>
      <c r="F1250" s="73"/>
    </row>
    <row r="1251" spans="1:6">
      <c r="A1251" s="89"/>
      <c r="F1251" s="73"/>
    </row>
    <row r="1252" spans="1:6">
      <c r="A1252" s="89"/>
      <c r="F1252" s="73"/>
    </row>
    <row r="1253" spans="1:6">
      <c r="A1253" s="89"/>
      <c r="F1253" s="73"/>
    </row>
    <row r="1254" spans="1:6">
      <c r="A1254" s="89"/>
      <c r="F1254" s="73"/>
    </row>
    <row r="1255" spans="1:6">
      <c r="A1255" s="89"/>
      <c r="F1255" s="73"/>
    </row>
    <row r="1256" spans="1:6">
      <c r="A1256" s="89"/>
      <c r="F1256" s="73"/>
    </row>
    <row r="1257" spans="1:6">
      <c r="A1257" s="89"/>
      <c r="F1257" s="73"/>
    </row>
    <row r="1258" spans="1:6">
      <c r="A1258" s="89"/>
      <c r="F1258" s="73"/>
    </row>
    <row r="1259" spans="1:6">
      <c r="A1259" s="89"/>
      <c r="F1259" s="73"/>
    </row>
    <row r="1260" spans="1:6">
      <c r="A1260" s="89"/>
      <c r="F1260" s="73"/>
    </row>
    <row r="1261" spans="1:6">
      <c r="A1261" s="89"/>
      <c r="F1261" s="73"/>
    </row>
    <row r="1262" spans="1:6">
      <c r="A1262" s="89"/>
      <c r="F1262" s="73"/>
    </row>
    <row r="1263" spans="1:6">
      <c r="A1263" s="89"/>
      <c r="F1263" s="73"/>
    </row>
    <row r="1264" spans="1:6">
      <c r="A1264" s="89"/>
      <c r="F1264" s="73"/>
    </row>
    <row r="1265" spans="1:6">
      <c r="A1265" s="89"/>
      <c r="F1265" s="73"/>
    </row>
    <row r="1266" spans="1:6">
      <c r="A1266" s="89"/>
      <c r="F1266" s="73"/>
    </row>
    <row r="1267" spans="1:6">
      <c r="A1267" s="89"/>
      <c r="F1267" s="73"/>
    </row>
    <row r="1268" spans="1:6">
      <c r="A1268" s="89"/>
      <c r="F1268" s="73"/>
    </row>
    <row r="1269" spans="1:6">
      <c r="A1269" s="89"/>
      <c r="F1269" s="73"/>
    </row>
    <row r="1270" spans="1:6">
      <c r="A1270" s="89"/>
      <c r="F1270" s="73"/>
    </row>
    <row r="1271" spans="1:6">
      <c r="A1271" s="89"/>
      <c r="F1271" s="73"/>
    </row>
    <row r="1272" spans="1:6">
      <c r="A1272" s="89"/>
      <c r="F1272" s="73"/>
    </row>
    <row r="1273" spans="1:6">
      <c r="A1273" s="89"/>
      <c r="F1273" s="73"/>
    </row>
    <row r="1274" spans="1:6">
      <c r="A1274" s="89"/>
      <c r="F1274" s="73"/>
    </row>
    <row r="1275" spans="1:6">
      <c r="A1275" s="89"/>
      <c r="F1275" s="73"/>
    </row>
    <row r="1276" spans="1:6">
      <c r="A1276" s="89"/>
      <c r="F1276" s="73"/>
    </row>
    <row r="1277" spans="1:6">
      <c r="A1277" s="89"/>
      <c r="F1277" s="73"/>
    </row>
    <row r="1278" spans="1:6">
      <c r="A1278" s="89"/>
      <c r="F1278" s="73"/>
    </row>
    <row r="1279" spans="1:6">
      <c r="A1279" s="89"/>
      <c r="F1279" s="73"/>
    </row>
    <row r="1280" spans="1:6">
      <c r="A1280" s="89"/>
      <c r="F1280" s="73"/>
    </row>
    <row r="1281" spans="1:6">
      <c r="A1281" s="89"/>
      <c r="F1281" s="73"/>
    </row>
    <row r="1282" spans="1:6">
      <c r="A1282" s="89"/>
      <c r="F1282" s="73"/>
    </row>
    <row r="1283" spans="1:6">
      <c r="A1283" s="89"/>
      <c r="F1283" s="73"/>
    </row>
    <row r="1284" spans="1:6">
      <c r="A1284" s="89"/>
      <c r="F1284" s="73"/>
    </row>
    <row r="1285" spans="1:6">
      <c r="A1285" s="89"/>
      <c r="F1285" s="73"/>
    </row>
    <row r="1286" spans="1:6">
      <c r="A1286" s="89"/>
      <c r="F1286" s="73"/>
    </row>
    <row r="1287" spans="1:6">
      <c r="A1287" s="89"/>
      <c r="F1287" s="73"/>
    </row>
    <row r="1288" spans="1:6">
      <c r="A1288" s="89"/>
      <c r="F1288" s="73"/>
    </row>
    <row r="1289" spans="1:6">
      <c r="A1289" s="89"/>
      <c r="F1289" s="73"/>
    </row>
    <row r="1290" spans="1:6">
      <c r="A1290" s="89"/>
      <c r="F1290" s="73"/>
    </row>
    <row r="1291" spans="1:6">
      <c r="A1291" s="89"/>
      <c r="F1291" s="73"/>
    </row>
    <row r="1292" spans="1:6">
      <c r="A1292" s="89"/>
      <c r="F1292" s="73"/>
    </row>
    <row r="1293" spans="1:6">
      <c r="A1293" s="89"/>
      <c r="F1293" s="73"/>
    </row>
    <row r="1294" spans="1:6">
      <c r="A1294" s="89"/>
      <c r="F1294" s="73"/>
    </row>
    <row r="1295" spans="1:6">
      <c r="A1295" s="89"/>
      <c r="F1295" s="73"/>
    </row>
    <row r="1296" spans="1:6">
      <c r="A1296" s="89"/>
      <c r="F1296" s="73"/>
    </row>
    <row r="1297" spans="1:6">
      <c r="A1297" s="89"/>
      <c r="F1297" s="73"/>
    </row>
    <row r="1298" spans="1:6">
      <c r="A1298" s="89"/>
      <c r="F1298" s="73"/>
    </row>
    <row r="1299" spans="1:6">
      <c r="A1299" s="89"/>
      <c r="F1299" s="73"/>
    </row>
    <row r="1300" spans="1:6">
      <c r="A1300" s="89"/>
      <c r="F1300" s="73"/>
    </row>
    <row r="1301" spans="1:6">
      <c r="A1301" s="89"/>
      <c r="F1301" s="73"/>
    </row>
    <row r="1302" spans="1:6">
      <c r="A1302" s="89"/>
      <c r="F1302" s="73"/>
    </row>
    <row r="1303" spans="1:6">
      <c r="A1303" s="89"/>
      <c r="F1303" s="73"/>
    </row>
    <row r="1304" spans="1:6">
      <c r="A1304" s="89"/>
      <c r="F1304" s="73"/>
    </row>
    <row r="1305" spans="1:6">
      <c r="A1305" s="89"/>
      <c r="F1305" s="73"/>
    </row>
    <row r="1306" spans="1:6">
      <c r="A1306" s="89"/>
      <c r="F1306" s="73"/>
    </row>
    <row r="1307" spans="1:6">
      <c r="A1307" s="89"/>
      <c r="F1307" s="73"/>
    </row>
    <row r="1308" spans="1:6">
      <c r="A1308" s="89"/>
      <c r="F1308" s="73"/>
    </row>
    <row r="1309" spans="1:6">
      <c r="A1309" s="89"/>
      <c r="F1309" s="73"/>
    </row>
    <row r="1310" spans="1:6">
      <c r="A1310" s="89"/>
      <c r="F1310" s="73"/>
    </row>
    <row r="1311" spans="1:6">
      <c r="A1311" s="89"/>
      <c r="F1311" s="73"/>
    </row>
    <row r="1312" spans="1:6">
      <c r="A1312" s="89"/>
      <c r="F1312" s="73"/>
    </row>
    <row r="1313" spans="1:6">
      <c r="A1313" s="89"/>
      <c r="F1313" s="73"/>
    </row>
    <row r="1314" spans="1:6">
      <c r="A1314" s="89"/>
      <c r="F1314" s="73"/>
    </row>
    <row r="1315" spans="1:6">
      <c r="A1315" s="89"/>
      <c r="F1315" s="73"/>
    </row>
    <row r="1316" spans="1:6">
      <c r="A1316" s="89"/>
      <c r="F1316" s="73"/>
    </row>
    <row r="1317" spans="1:6">
      <c r="A1317" s="89"/>
      <c r="F1317" s="73"/>
    </row>
    <row r="1318" spans="1:6">
      <c r="A1318" s="89"/>
      <c r="F1318" s="73"/>
    </row>
    <row r="1319" spans="1:6">
      <c r="A1319" s="89"/>
      <c r="F1319" s="73"/>
    </row>
    <row r="1320" spans="1:6">
      <c r="A1320" s="89"/>
      <c r="F1320" s="73"/>
    </row>
    <row r="1321" spans="1:6">
      <c r="A1321" s="89"/>
      <c r="F1321" s="73"/>
    </row>
    <row r="1322" spans="1:6">
      <c r="A1322" s="89"/>
      <c r="F1322" s="73"/>
    </row>
    <row r="1323" spans="1:6">
      <c r="A1323" s="89"/>
      <c r="F1323" s="73"/>
    </row>
    <row r="1324" spans="1:6">
      <c r="A1324" s="89"/>
      <c r="F1324" s="73"/>
    </row>
    <row r="1325" spans="1:6">
      <c r="A1325" s="89"/>
      <c r="F1325" s="73"/>
    </row>
    <row r="1326" spans="1:6">
      <c r="A1326" s="89"/>
      <c r="F1326" s="73"/>
    </row>
    <row r="1327" spans="1:6">
      <c r="A1327" s="89"/>
      <c r="F1327" s="73"/>
    </row>
    <row r="1328" spans="1:6">
      <c r="A1328" s="89"/>
      <c r="F1328" s="73"/>
    </row>
    <row r="1329" spans="1:6">
      <c r="A1329" s="89"/>
      <c r="F1329" s="73"/>
    </row>
    <row r="1330" spans="1:6">
      <c r="A1330" s="89"/>
      <c r="F1330" s="73"/>
    </row>
    <row r="1331" spans="1:6">
      <c r="A1331" s="89"/>
      <c r="F1331" s="73"/>
    </row>
    <row r="1332" spans="1:6">
      <c r="A1332" s="89"/>
      <c r="F1332" s="73"/>
    </row>
    <row r="1333" spans="1:6">
      <c r="A1333" s="89"/>
      <c r="F1333" s="73"/>
    </row>
    <row r="1334" spans="1:6">
      <c r="A1334" s="89"/>
      <c r="F1334" s="73"/>
    </row>
    <row r="1335" spans="1:6">
      <c r="A1335" s="89"/>
      <c r="F1335" s="73"/>
    </row>
    <row r="1336" spans="1:6">
      <c r="A1336" s="89"/>
      <c r="F1336" s="73"/>
    </row>
    <row r="1337" spans="1:6">
      <c r="A1337" s="89"/>
      <c r="F1337" s="73"/>
    </row>
    <row r="1338" spans="1:6">
      <c r="A1338" s="89"/>
      <c r="F1338" s="73"/>
    </row>
    <row r="1339" spans="1:6">
      <c r="A1339" s="89"/>
      <c r="F1339" s="73"/>
    </row>
    <row r="1340" spans="1:6">
      <c r="A1340" s="89"/>
      <c r="F1340" s="73"/>
    </row>
    <row r="1341" spans="1:6">
      <c r="A1341" s="89"/>
      <c r="F1341" s="73"/>
    </row>
    <row r="1342" spans="1:6">
      <c r="A1342" s="89"/>
      <c r="F1342" s="73"/>
    </row>
    <row r="1343" spans="1:6">
      <c r="A1343" s="89"/>
      <c r="F1343" s="73"/>
    </row>
    <row r="1344" spans="1:6">
      <c r="A1344" s="89"/>
      <c r="F1344" s="73"/>
    </row>
    <row r="1345" spans="1:6">
      <c r="A1345" s="89"/>
      <c r="F1345" s="73"/>
    </row>
    <row r="1346" spans="1:6">
      <c r="A1346" s="89"/>
      <c r="F1346" s="73"/>
    </row>
    <row r="1347" spans="1:6">
      <c r="A1347" s="89"/>
      <c r="F1347" s="73"/>
    </row>
    <row r="1348" spans="1:6">
      <c r="A1348" s="89"/>
      <c r="F1348" s="73"/>
    </row>
    <row r="1349" spans="1:6">
      <c r="A1349" s="89"/>
      <c r="F1349" s="73"/>
    </row>
    <row r="1350" spans="1:6">
      <c r="A1350" s="89"/>
      <c r="F1350" s="73"/>
    </row>
    <row r="1351" spans="1:6">
      <c r="A1351" s="89"/>
      <c r="F1351" s="73"/>
    </row>
    <row r="1352" spans="1:6">
      <c r="A1352" s="89"/>
      <c r="F1352" s="73"/>
    </row>
    <row r="1353" spans="1:6">
      <c r="A1353" s="89"/>
      <c r="F1353" s="73"/>
    </row>
    <row r="1354" spans="1:6">
      <c r="A1354" s="89"/>
      <c r="F1354" s="73"/>
    </row>
    <row r="1355" spans="1:6">
      <c r="A1355" s="89"/>
      <c r="F1355" s="73"/>
    </row>
    <row r="1356" spans="1:6">
      <c r="A1356" s="89"/>
      <c r="F1356" s="73"/>
    </row>
    <row r="1357" spans="1:6">
      <c r="A1357" s="89"/>
      <c r="F1357" s="73"/>
    </row>
    <row r="1358" spans="1:6">
      <c r="A1358" s="89"/>
      <c r="F1358" s="73"/>
    </row>
    <row r="1359" spans="1:6">
      <c r="A1359" s="89"/>
      <c r="F1359" s="73"/>
    </row>
    <row r="1360" spans="1:6">
      <c r="A1360" s="89"/>
      <c r="F1360" s="73"/>
    </row>
    <row r="1361" spans="1:6">
      <c r="A1361" s="89"/>
      <c r="F1361" s="73"/>
    </row>
    <row r="1362" spans="1:6">
      <c r="A1362" s="89"/>
      <c r="F1362" s="73"/>
    </row>
    <row r="1363" spans="1:6">
      <c r="A1363" s="89"/>
      <c r="F1363" s="73"/>
    </row>
    <row r="1364" spans="1:6">
      <c r="A1364" s="89"/>
      <c r="F1364" s="73"/>
    </row>
    <row r="1365" spans="1:6">
      <c r="A1365" s="89"/>
      <c r="F1365" s="73"/>
    </row>
    <row r="1366" spans="1:6">
      <c r="A1366" s="89"/>
      <c r="F1366" s="73"/>
    </row>
    <row r="1367" spans="1:6">
      <c r="A1367" s="89"/>
      <c r="F1367" s="73"/>
    </row>
    <row r="1368" spans="1:6">
      <c r="A1368" s="89"/>
      <c r="F1368" s="73"/>
    </row>
    <row r="1369" spans="1:6">
      <c r="A1369" s="89"/>
      <c r="F1369" s="73"/>
    </row>
    <row r="1370" spans="1:6">
      <c r="A1370" s="89"/>
      <c r="F1370" s="73"/>
    </row>
    <row r="1371" spans="1:6">
      <c r="A1371" s="89"/>
      <c r="F1371" s="73"/>
    </row>
    <row r="1372" spans="1:6">
      <c r="A1372" s="89"/>
      <c r="F1372" s="73"/>
    </row>
    <row r="1373" spans="1:6">
      <c r="A1373" s="89"/>
      <c r="F1373" s="73"/>
    </row>
    <row r="1374" spans="1:6">
      <c r="A1374" s="89"/>
      <c r="F1374" s="73"/>
    </row>
    <row r="1375" spans="1:6">
      <c r="A1375" s="89"/>
      <c r="F1375" s="73"/>
    </row>
    <row r="1376" spans="1:6">
      <c r="A1376" s="89"/>
      <c r="F1376" s="73"/>
    </row>
    <row r="1377" spans="1:6">
      <c r="A1377" s="89"/>
      <c r="F1377" s="73"/>
    </row>
    <row r="1378" spans="1:6">
      <c r="A1378" s="89"/>
      <c r="F1378" s="73"/>
    </row>
    <row r="1379" spans="1:6">
      <c r="A1379" s="89"/>
      <c r="F1379" s="73"/>
    </row>
    <row r="1380" spans="1:6">
      <c r="A1380" s="89"/>
      <c r="F1380" s="73"/>
    </row>
    <row r="1381" spans="1:6">
      <c r="A1381" s="89"/>
      <c r="F1381" s="73"/>
    </row>
    <row r="1382" spans="1:6">
      <c r="A1382" s="89"/>
      <c r="F1382" s="73"/>
    </row>
    <row r="1383" spans="1:6">
      <c r="A1383" s="89"/>
      <c r="F1383" s="73"/>
    </row>
    <row r="1384" spans="1:6">
      <c r="A1384" s="89"/>
      <c r="F1384" s="73"/>
    </row>
    <row r="1385" spans="1:6">
      <c r="A1385" s="89"/>
      <c r="F1385" s="73"/>
    </row>
    <row r="1386" spans="1:6">
      <c r="A1386" s="89"/>
      <c r="F1386" s="73"/>
    </row>
    <row r="1387" spans="1:6">
      <c r="A1387" s="89"/>
      <c r="F1387" s="73"/>
    </row>
    <row r="1388" spans="1:6">
      <c r="A1388" s="89"/>
      <c r="F1388" s="73"/>
    </row>
    <row r="1389" spans="1:6">
      <c r="A1389" s="89"/>
      <c r="F1389" s="73"/>
    </row>
    <row r="1390" spans="1:6">
      <c r="A1390" s="89"/>
      <c r="F1390" s="73"/>
    </row>
    <row r="1391" spans="1:6">
      <c r="A1391" s="89"/>
      <c r="F1391" s="73"/>
    </row>
    <row r="1392" spans="1:6">
      <c r="A1392" s="89"/>
      <c r="F1392" s="73"/>
    </row>
    <row r="1393" spans="1:6">
      <c r="A1393" s="89"/>
      <c r="F1393" s="73"/>
    </row>
    <row r="1394" spans="1:6">
      <c r="A1394" s="89"/>
      <c r="F1394" s="73"/>
    </row>
    <row r="1395" spans="1:6">
      <c r="A1395" s="89"/>
      <c r="F1395" s="73"/>
    </row>
    <row r="1396" spans="1:6">
      <c r="A1396" s="89"/>
      <c r="F1396" s="73"/>
    </row>
    <row r="1397" spans="1:6">
      <c r="A1397" s="89"/>
      <c r="F1397" s="73"/>
    </row>
    <row r="1398" spans="1:6">
      <c r="A1398" s="89"/>
      <c r="F1398" s="73"/>
    </row>
    <row r="1399" spans="1:6">
      <c r="A1399" s="89"/>
      <c r="F1399" s="73"/>
    </row>
    <row r="1400" spans="1:6">
      <c r="A1400" s="89"/>
      <c r="F1400" s="73"/>
    </row>
    <row r="1401" spans="1:6">
      <c r="A1401" s="89"/>
      <c r="F1401" s="73"/>
    </row>
    <row r="1402" spans="1:6">
      <c r="A1402" s="89"/>
      <c r="F1402" s="73"/>
    </row>
    <row r="1403" spans="1:6">
      <c r="A1403" s="89"/>
      <c r="F1403" s="73"/>
    </row>
    <row r="1404" spans="1:6">
      <c r="A1404" s="89"/>
      <c r="F1404" s="73"/>
    </row>
    <row r="1405" spans="1:6">
      <c r="A1405" s="89"/>
      <c r="F1405" s="73"/>
    </row>
    <row r="1406" spans="1:6">
      <c r="A1406" s="89"/>
      <c r="F1406" s="73"/>
    </row>
    <row r="1407" spans="1:6">
      <c r="A1407" s="89"/>
      <c r="F1407" s="73"/>
    </row>
    <row r="1408" spans="1:6">
      <c r="A1408" s="89"/>
      <c r="F1408" s="73"/>
    </row>
    <row r="1409" spans="1:6">
      <c r="A1409" s="89"/>
      <c r="F1409" s="73"/>
    </row>
    <row r="1410" spans="1:6">
      <c r="A1410" s="89"/>
      <c r="F1410" s="73"/>
    </row>
    <row r="1411" spans="1:6">
      <c r="A1411" s="89"/>
      <c r="F1411" s="73"/>
    </row>
    <row r="1412" spans="1:6">
      <c r="A1412" s="89"/>
      <c r="F1412" s="73"/>
    </row>
    <row r="1413" spans="1:6">
      <c r="A1413" s="89"/>
      <c r="F1413" s="73"/>
    </row>
    <row r="1414" spans="1:6">
      <c r="A1414" s="89"/>
      <c r="F1414" s="73"/>
    </row>
    <row r="1415" spans="1:6">
      <c r="A1415" s="89"/>
      <c r="F1415" s="73"/>
    </row>
    <row r="1416" spans="1:6">
      <c r="A1416" s="89"/>
      <c r="F1416" s="73"/>
    </row>
    <row r="1417" spans="1:6">
      <c r="A1417" s="89"/>
      <c r="F1417" s="73"/>
    </row>
    <row r="1418" spans="1:6">
      <c r="A1418" s="89"/>
      <c r="F1418" s="73"/>
    </row>
    <row r="1419" spans="1:6">
      <c r="A1419" s="89"/>
      <c r="F1419" s="73"/>
    </row>
    <row r="1420" spans="1:6">
      <c r="A1420" s="89"/>
      <c r="F1420" s="73"/>
    </row>
    <row r="1421" spans="1:6">
      <c r="A1421" s="89"/>
      <c r="F1421" s="73"/>
    </row>
    <row r="1422" spans="1:6">
      <c r="A1422" s="89"/>
      <c r="F1422" s="73"/>
    </row>
    <row r="1423" spans="1:6">
      <c r="A1423" s="89"/>
      <c r="F1423" s="73"/>
    </row>
    <row r="1424" spans="1:6">
      <c r="A1424" s="89"/>
      <c r="F1424" s="73"/>
    </row>
    <row r="1425" spans="1:6">
      <c r="A1425" s="89"/>
      <c r="F1425" s="73"/>
    </row>
    <row r="1426" spans="1:6">
      <c r="A1426" s="89"/>
      <c r="F1426" s="73"/>
    </row>
    <row r="1427" spans="1:6">
      <c r="A1427" s="89"/>
      <c r="F1427" s="73"/>
    </row>
    <row r="1428" spans="1:6">
      <c r="A1428" s="89"/>
      <c r="F1428" s="73"/>
    </row>
    <row r="1429" spans="1:6">
      <c r="A1429" s="89"/>
      <c r="F1429" s="73"/>
    </row>
    <row r="1430" spans="1:6">
      <c r="A1430" s="89"/>
      <c r="F1430" s="73"/>
    </row>
    <row r="1431" spans="1:6">
      <c r="A1431" s="89"/>
      <c r="F1431" s="73"/>
    </row>
    <row r="1432" spans="1:6">
      <c r="A1432" s="89"/>
      <c r="F1432" s="73"/>
    </row>
    <row r="1433" spans="1:6">
      <c r="A1433" s="89"/>
      <c r="F1433" s="73"/>
    </row>
    <row r="1434" spans="1:6">
      <c r="A1434" s="89"/>
      <c r="F1434" s="73"/>
    </row>
    <row r="1435" spans="1:6">
      <c r="A1435" s="89"/>
      <c r="F1435" s="73"/>
    </row>
    <row r="1436" spans="1:6">
      <c r="A1436" s="89"/>
      <c r="F1436" s="73"/>
    </row>
    <row r="1437" spans="1:6">
      <c r="A1437" s="89"/>
      <c r="F1437" s="73"/>
    </row>
    <row r="1438" spans="1:6">
      <c r="A1438" s="89"/>
      <c r="F1438" s="73"/>
    </row>
    <row r="1439" spans="1:6">
      <c r="A1439" s="89"/>
      <c r="F1439" s="73"/>
    </row>
    <row r="1440" spans="1:6">
      <c r="A1440" s="89"/>
      <c r="F1440" s="73"/>
    </row>
    <row r="1441" spans="1:6">
      <c r="A1441" s="89"/>
      <c r="F1441" s="73"/>
    </row>
    <row r="1442" spans="1:6">
      <c r="A1442" s="89"/>
      <c r="F1442" s="73"/>
    </row>
    <row r="1443" spans="1:6">
      <c r="A1443" s="89"/>
      <c r="F1443" s="73"/>
    </row>
    <row r="1444" spans="1:6">
      <c r="A1444" s="89"/>
      <c r="F1444" s="73"/>
    </row>
    <row r="1445" spans="1:6">
      <c r="A1445" s="89"/>
      <c r="F1445" s="73"/>
    </row>
    <row r="1446" spans="1:6">
      <c r="A1446" s="89"/>
      <c r="F1446" s="73"/>
    </row>
    <row r="1447" spans="1:6">
      <c r="A1447" s="89"/>
      <c r="F1447" s="73"/>
    </row>
    <row r="1448" spans="1:6">
      <c r="A1448" s="89"/>
      <c r="F1448" s="73"/>
    </row>
    <row r="1449" spans="1:6">
      <c r="A1449" s="89"/>
      <c r="F1449" s="73"/>
    </row>
    <row r="1450" spans="1:6">
      <c r="A1450" s="89"/>
      <c r="F1450" s="73"/>
    </row>
    <row r="1451" spans="1:6">
      <c r="A1451" s="89"/>
      <c r="F1451" s="73"/>
    </row>
    <row r="1452" spans="1:6">
      <c r="A1452" s="89"/>
      <c r="F1452" s="73"/>
    </row>
    <row r="1453" spans="1:6">
      <c r="A1453" s="89"/>
      <c r="F1453" s="73"/>
    </row>
    <row r="1454" spans="1:6">
      <c r="A1454" s="89"/>
      <c r="F1454" s="73"/>
    </row>
    <row r="1455" spans="1:6">
      <c r="A1455" s="89"/>
      <c r="F1455" s="73"/>
    </row>
    <row r="1456" spans="1:6">
      <c r="A1456" s="89"/>
      <c r="F1456" s="73"/>
    </row>
    <row r="1457" spans="1:6">
      <c r="A1457" s="89"/>
      <c r="F1457" s="73"/>
    </row>
    <row r="1458" spans="1:6">
      <c r="A1458" s="89"/>
      <c r="F1458" s="73"/>
    </row>
    <row r="1459" spans="1:6">
      <c r="A1459" s="89"/>
      <c r="F1459" s="73"/>
    </row>
    <row r="1460" spans="1:6">
      <c r="A1460" s="89"/>
      <c r="F1460" s="73"/>
    </row>
    <row r="1461" spans="1:6">
      <c r="A1461" s="89"/>
      <c r="F1461" s="73"/>
    </row>
    <row r="1462" spans="1:6">
      <c r="A1462" s="89"/>
      <c r="F1462" s="73"/>
    </row>
    <row r="1463" spans="1:6">
      <c r="A1463" s="89"/>
      <c r="F1463" s="73"/>
    </row>
    <row r="1464" spans="1:6">
      <c r="A1464" s="89"/>
      <c r="F1464" s="73"/>
    </row>
    <row r="1465" spans="1:6">
      <c r="A1465" s="89"/>
      <c r="F1465" s="73"/>
    </row>
    <row r="1466" spans="1:6">
      <c r="A1466" s="89"/>
      <c r="F1466" s="73"/>
    </row>
    <row r="1467" spans="1:6">
      <c r="A1467" s="89"/>
      <c r="F1467" s="73"/>
    </row>
    <row r="1468" spans="1:6">
      <c r="A1468" s="89"/>
      <c r="F1468" s="73"/>
    </row>
    <row r="1469" spans="1:6">
      <c r="A1469" s="89"/>
      <c r="F1469" s="73"/>
    </row>
    <row r="1470" spans="1:6">
      <c r="A1470" s="89"/>
      <c r="F1470" s="73"/>
    </row>
    <row r="1471" spans="1:6">
      <c r="A1471" s="89"/>
      <c r="F1471" s="73"/>
    </row>
    <row r="1472" spans="1:6">
      <c r="A1472" s="89"/>
      <c r="F1472" s="73"/>
    </row>
    <row r="1473" spans="1:6">
      <c r="A1473" s="89"/>
      <c r="F1473" s="73"/>
    </row>
    <row r="1474" spans="1:6">
      <c r="A1474" s="89"/>
      <c r="F1474" s="73"/>
    </row>
    <row r="1475" spans="1:6">
      <c r="A1475" s="89"/>
      <c r="F1475" s="73"/>
    </row>
    <row r="1476" spans="1:6">
      <c r="A1476" s="89"/>
      <c r="F1476" s="73"/>
    </row>
    <row r="1477" spans="1:6">
      <c r="A1477" s="89"/>
      <c r="F1477" s="73"/>
    </row>
    <row r="1478" spans="1:6">
      <c r="A1478" s="89"/>
      <c r="F1478" s="73"/>
    </row>
    <row r="1479" spans="1:6">
      <c r="A1479" s="89"/>
      <c r="F1479" s="73"/>
    </row>
    <row r="1480" spans="1:6">
      <c r="A1480" s="89"/>
      <c r="F1480" s="73"/>
    </row>
    <row r="1481" spans="1:6">
      <c r="A1481" s="89"/>
      <c r="F1481" s="73"/>
    </row>
    <row r="1482" spans="1:6">
      <c r="A1482" s="89"/>
      <c r="F1482" s="73"/>
    </row>
    <row r="1483" spans="1:6">
      <c r="A1483" s="89"/>
      <c r="F1483" s="73"/>
    </row>
    <row r="1484" spans="1:6">
      <c r="A1484" s="89"/>
      <c r="F1484" s="73"/>
    </row>
    <row r="1485" spans="1:6">
      <c r="A1485" s="89"/>
      <c r="F1485" s="73"/>
    </row>
    <row r="1486" spans="1:6">
      <c r="A1486" s="89"/>
      <c r="F1486" s="73"/>
    </row>
    <row r="1487" spans="1:6">
      <c r="A1487" s="89"/>
      <c r="F1487" s="73"/>
    </row>
    <row r="1488" spans="1:6">
      <c r="A1488" s="89"/>
      <c r="F1488" s="73"/>
    </row>
    <row r="1489" spans="1:6">
      <c r="A1489" s="89"/>
      <c r="F1489" s="73"/>
    </row>
    <row r="1490" spans="1:6">
      <c r="A1490" s="89"/>
      <c r="F1490" s="73"/>
    </row>
    <row r="1491" spans="1:6">
      <c r="A1491" s="89"/>
      <c r="F1491" s="73"/>
    </row>
    <row r="1492" spans="1:6">
      <c r="A1492" s="89"/>
      <c r="F1492" s="73"/>
    </row>
    <row r="1493" spans="1:6">
      <c r="A1493" s="89"/>
      <c r="F1493" s="73"/>
    </row>
    <row r="1494" spans="1:6">
      <c r="A1494" s="89"/>
      <c r="F1494" s="73"/>
    </row>
    <row r="1495" spans="1:6">
      <c r="A1495" s="89"/>
      <c r="F1495" s="73"/>
    </row>
    <row r="1496" spans="1:6">
      <c r="A1496" s="89"/>
      <c r="F1496" s="73"/>
    </row>
    <row r="1497" spans="1:6">
      <c r="A1497" s="89"/>
      <c r="F1497" s="73"/>
    </row>
    <row r="1498" spans="1:6">
      <c r="A1498" s="89"/>
      <c r="F1498" s="73"/>
    </row>
    <row r="1499" spans="1:6">
      <c r="A1499" s="89"/>
      <c r="F1499" s="73"/>
    </row>
    <row r="1500" spans="1:6">
      <c r="A1500" s="89"/>
      <c r="F1500" s="73"/>
    </row>
    <row r="1501" spans="1:6">
      <c r="A1501" s="89"/>
      <c r="F1501" s="73"/>
    </row>
    <row r="1502" spans="1:6">
      <c r="A1502" s="89"/>
      <c r="F1502" s="73"/>
    </row>
    <row r="1503" spans="1:6">
      <c r="A1503" s="89"/>
      <c r="F1503" s="73"/>
    </row>
    <row r="1504" spans="1:6">
      <c r="A1504" s="89"/>
      <c r="F1504" s="73"/>
    </row>
    <row r="1505" spans="1:6">
      <c r="A1505" s="89"/>
      <c r="F1505" s="73"/>
    </row>
    <row r="1506" spans="1:6">
      <c r="A1506" s="89"/>
      <c r="F1506" s="73"/>
    </row>
    <row r="1507" spans="1:6">
      <c r="A1507" s="89"/>
      <c r="F1507" s="73"/>
    </row>
    <row r="1508" spans="1:6">
      <c r="A1508" s="89"/>
      <c r="F1508" s="73"/>
    </row>
    <row r="1509" spans="1:6">
      <c r="A1509" s="89"/>
      <c r="F1509" s="73"/>
    </row>
    <row r="1510" spans="1:6">
      <c r="A1510" s="89"/>
      <c r="F1510" s="73"/>
    </row>
    <row r="1511" spans="1:6">
      <c r="A1511" s="89"/>
      <c r="F1511" s="73"/>
    </row>
    <row r="1512" spans="1:6">
      <c r="A1512" s="89"/>
      <c r="F1512" s="73"/>
    </row>
    <row r="1513" spans="1:6">
      <c r="A1513" s="89"/>
      <c r="F1513" s="73"/>
    </row>
    <row r="1514" spans="1:6">
      <c r="A1514" s="89"/>
      <c r="F1514" s="73"/>
    </row>
    <row r="1515" spans="1:6">
      <c r="A1515" s="89"/>
      <c r="F1515" s="73"/>
    </row>
    <row r="1516" spans="1:6">
      <c r="A1516" s="89"/>
      <c r="F1516" s="73"/>
    </row>
    <row r="1517" spans="1:6">
      <c r="A1517" s="89"/>
      <c r="F1517" s="73"/>
    </row>
    <row r="1518" spans="1:6">
      <c r="A1518" s="89"/>
      <c r="F1518" s="73"/>
    </row>
    <row r="1519" spans="1:6">
      <c r="A1519" s="89"/>
      <c r="F1519" s="73"/>
    </row>
    <row r="1520" spans="1:6">
      <c r="A1520" s="89"/>
      <c r="F1520" s="73"/>
    </row>
    <row r="1521" spans="1:6">
      <c r="A1521" s="89"/>
      <c r="F1521" s="73"/>
    </row>
    <row r="1522" spans="1:6">
      <c r="A1522" s="89"/>
      <c r="F1522" s="73"/>
    </row>
    <row r="1523" spans="1:6">
      <c r="A1523" s="89"/>
      <c r="F1523" s="73"/>
    </row>
    <row r="1524" spans="1:6">
      <c r="A1524" s="89"/>
      <c r="F1524" s="73"/>
    </row>
    <row r="1525" spans="1:6">
      <c r="A1525" s="89"/>
      <c r="F1525" s="73"/>
    </row>
    <row r="1526" spans="1:6">
      <c r="A1526" s="89"/>
      <c r="F1526" s="73"/>
    </row>
    <row r="1527" spans="1:6">
      <c r="A1527" s="89"/>
      <c r="F1527" s="73"/>
    </row>
    <row r="1528" spans="1:6">
      <c r="A1528" s="89"/>
      <c r="F1528" s="73"/>
    </row>
    <row r="1529" spans="1:6">
      <c r="A1529" s="89"/>
      <c r="F1529" s="73"/>
    </row>
    <row r="1530" spans="1:6">
      <c r="A1530" s="89"/>
      <c r="F1530" s="73"/>
    </row>
    <row r="1531" spans="1:6">
      <c r="A1531" s="89"/>
      <c r="F1531" s="73"/>
    </row>
    <row r="1532" spans="1:6">
      <c r="A1532" s="89"/>
      <c r="F1532" s="73"/>
    </row>
    <row r="1533" spans="1:6">
      <c r="A1533" s="89"/>
      <c r="F1533" s="73"/>
    </row>
    <row r="1534" spans="1:6">
      <c r="A1534" s="89"/>
      <c r="F1534" s="73"/>
    </row>
    <row r="1535" spans="1:6">
      <c r="A1535" s="89"/>
      <c r="F1535" s="73"/>
    </row>
    <row r="1536" spans="1:6">
      <c r="A1536" s="89"/>
      <c r="F1536" s="73"/>
    </row>
    <row r="1537" spans="1:6">
      <c r="A1537" s="89"/>
      <c r="F1537" s="73"/>
    </row>
    <row r="1538" spans="1:6">
      <c r="A1538" s="89"/>
      <c r="F1538" s="73"/>
    </row>
    <row r="1539" spans="1:6">
      <c r="A1539" s="89"/>
      <c r="F1539" s="73"/>
    </row>
    <row r="1540" spans="1:6">
      <c r="A1540" s="89"/>
      <c r="F1540" s="73"/>
    </row>
    <row r="1541" spans="1:6">
      <c r="A1541" s="89"/>
      <c r="F1541" s="73"/>
    </row>
    <row r="1542" spans="1:6">
      <c r="A1542" s="89"/>
      <c r="F1542" s="73"/>
    </row>
    <row r="1543" spans="1:6">
      <c r="A1543" s="89"/>
      <c r="F1543" s="73"/>
    </row>
    <row r="1544" spans="1:6">
      <c r="A1544" s="89"/>
      <c r="F1544" s="73"/>
    </row>
    <row r="1545" spans="1:6">
      <c r="A1545" s="89"/>
      <c r="F1545" s="73"/>
    </row>
    <row r="1546" spans="1:6">
      <c r="A1546" s="89"/>
      <c r="F1546" s="73"/>
    </row>
    <row r="1547" spans="1:6">
      <c r="A1547" s="89"/>
      <c r="F1547" s="73"/>
    </row>
    <row r="1548" spans="1:6">
      <c r="A1548" s="89"/>
      <c r="F1548" s="73"/>
    </row>
    <row r="1549" spans="1:6">
      <c r="A1549" s="89"/>
      <c r="F1549" s="73"/>
    </row>
    <row r="1550" spans="1:6">
      <c r="A1550" s="89"/>
      <c r="F1550" s="73"/>
    </row>
    <row r="1551" spans="1:6">
      <c r="A1551" s="89"/>
      <c r="F1551" s="73"/>
    </row>
    <row r="1552" spans="1:6">
      <c r="A1552" s="89"/>
      <c r="F1552" s="73"/>
    </row>
    <row r="1553" spans="1:6">
      <c r="A1553" s="89"/>
      <c r="F1553" s="73"/>
    </row>
    <row r="1554" spans="1:6">
      <c r="A1554" s="89"/>
      <c r="F1554" s="73"/>
    </row>
    <row r="1555" spans="1:6">
      <c r="A1555" s="89"/>
      <c r="F1555" s="73"/>
    </row>
    <row r="1556" spans="1:6">
      <c r="A1556" s="89"/>
      <c r="F1556" s="73"/>
    </row>
    <row r="1557" spans="1:6">
      <c r="A1557" s="89"/>
      <c r="F1557" s="73"/>
    </row>
    <row r="1558" spans="1:6">
      <c r="A1558" s="89"/>
      <c r="F1558" s="73"/>
    </row>
    <row r="1559" spans="1:6">
      <c r="A1559" s="89"/>
      <c r="F1559" s="73"/>
    </row>
    <row r="1560" spans="1:6">
      <c r="A1560" s="89"/>
      <c r="F1560" s="73"/>
    </row>
    <row r="1561" spans="1:6">
      <c r="A1561" s="89"/>
      <c r="F1561" s="73"/>
    </row>
    <row r="1562" spans="1:6">
      <c r="A1562" s="89"/>
      <c r="F1562" s="73"/>
    </row>
    <row r="1563" spans="1:6">
      <c r="A1563" s="89"/>
      <c r="F1563" s="73"/>
    </row>
    <row r="1564" spans="1:6">
      <c r="A1564" s="89"/>
      <c r="F1564" s="73"/>
    </row>
    <row r="1565" spans="1:6">
      <c r="A1565" s="89"/>
      <c r="F1565" s="73"/>
    </row>
    <row r="1566" spans="1:6">
      <c r="A1566" s="89"/>
      <c r="F1566" s="73"/>
    </row>
    <row r="1567" spans="1:6">
      <c r="A1567" s="89"/>
      <c r="F1567" s="73"/>
    </row>
    <row r="1568" spans="1:6">
      <c r="A1568" s="89"/>
      <c r="F1568" s="73"/>
    </row>
    <row r="1569" spans="1:6">
      <c r="A1569" s="89"/>
      <c r="F1569" s="73"/>
    </row>
    <row r="1570" spans="1:6">
      <c r="A1570" s="89"/>
      <c r="F1570" s="73"/>
    </row>
    <row r="1571" spans="1:6">
      <c r="A1571" s="89"/>
      <c r="F1571" s="73"/>
    </row>
    <row r="1572" spans="1:6">
      <c r="A1572" s="89"/>
      <c r="F1572" s="73"/>
    </row>
    <row r="1573" spans="1:6">
      <c r="A1573" s="89"/>
      <c r="F1573" s="73"/>
    </row>
    <row r="1574" spans="1:6">
      <c r="A1574" s="89"/>
      <c r="F1574" s="73"/>
    </row>
    <row r="1575" spans="1:6">
      <c r="A1575" s="89"/>
      <c r="F1575" s="73"/>
    </row>
    <row r="1576" spans="1:6">
      <c r="A1576" s="89"/>
      <c r="F1576" s="73"/>
    </row>
    <row r="1577" spans="1:6">
      <c r="A1577" s="89"/>
      <c r="F1577" s="73"/>
    </row>
    <row r="1578" spans="1:6">
      <c r="A1578" s="89"/>
      <c r="F1578" s="73"/>
    </row>
    <row r="1579" spans="1:6">
      <c r="A1579" s="89"/>
      <c r="F1579" s="73"/>
    </row>
    <row r="1580" spans="1:6">
      <c r="A1580" s="89"/>
      <c r="F1580" s="73"/>
    </row>
    <row r="1581" spans="1:6">
      <c r="A1581" s="89"/>
      <c r="F1581" s="73"/>
    </row>
    <row r="1582" spans="1:6">
      <c r="A1582" s="89"/>
      <c r="F1582" s="73"/>
    </row>
    <row r="1583" spans="1:6">
      <c r="A1583" s="89"/>
      <c r="F1583" s="73"/>
    </row>
    <row r="1584" spans="1:6">
      <c r="A1584" s="89"/>
      <c r="F1584" s="73"/>
    </row>
    <row r="1585" spans="1:6">
      <c r="A1585" s="89"/>
      <c r="F1585" s="73"/>
    </row>
    <row r="1586" spans="1:6">
      <c r="A1586" s="89"/>
      <c r="F1586" s="73"/>
    </row>
    <row r="1587" spans="1:6">
      <c r="A1587" s="89"/>
      <c r="F1587" s="73"/>
    </row>
    <row r="1588" spans="1:6">
      <c r="A1588" s="89"/>
      <c r="F1588" s="73"/>
    </row>
    <row r="1589" spans="1:6">
      <c r="A1589" s="89"/>
      <c r="F1589" s="73"/>
    </row>
    <row r="1590" spans="1:6">
      <c r="A1590" s="89"/>
      <c r="F1590" s="73"/>
    </row>
    <row r="1591" spans="1:6">
      <c r="A1591" s="89"/>
      <c r="F1591" s="73"/>
    </row>
    <row r="1592" spans="1:6">
      <c r="A1592" s="89"/>
      <c r="F1592" s="73"/>
    </row>
    <row r="1593" spans="1:6">
      <c r="A1593" s="89"/>
      <c r="F1593" s="73"/>
    </row>
    <row r="1594" spans="1:6">
      <c r="A1594" s="89"/>
      <c r="F1594" s="73"/>
    </row>
    <row r="1595" spans="1:6">
      <c r="A1595" s="89"/>
      <c r="F1595" s="73"/>
    </row>
    <row r="1596" spans="1:6">
      <c r="A1596" s="89"/>
      <c r="F1596" s="73"/>
    </row>
    <row r="1597" spans="1:6">
      <c r="A1597" s="89"/>
      <c r="F1597" s="73"/>
    </row>
    <row r="1598" spans="1:6">
      <c r="A1598" s="89"/>
      <c r="F1598" s="73"/>
    </row>
    <row r="1599" spans="1:6">
      <c r="A1599" s="89"/>
      <c r="F1599" s="73"/>
    </row>
    <row r="1600" spans="1:6">
      <c r="A1600" s="89"/>
      <c r="F1600" s="73"/>
    </row>
    <row r="1601" spans="1:6">
      <c r="A1601" s="89"/>
      <c r="F1601" s="73"/>
    </row>
    <row r="1602" spans="1:6">
      <c r="A1602" s="89"/>
      <c r="F1602" s="73"/>
    </row>
    <row r="1603" spans="1:6">
      <c r="A1603" s="89"/>
      <c r="F1603" s="73"/>
    </row>
    <row r="1604" spans="1:6">
      <c r="A1604" s="89"/>
      <c r="F1604" s="73"/>
    </row>
    <row r="1605" spans="1:6">
      <c r="A1605" s="89"/>
      <c r="F1605" s="73"/>
    </row>
    <row r="1606" spans="1:6">
      <c r="A1606" s="89"/>
      <c r="F1606" s="73"/>
    </row>
    <row r="1607" spans="1:6">
      <c r="A1607" s="89"/>
      <c r="F1607" s="73"/>
    </row>
    <row r="1608" spans="1:6">
      <c r="A1608" s="89"/>
      <c r="F1608" s="73"/>
    </row>
    <row r="1609" spans="1:6">
      <c r="A1609" s="89"/>
      <c r="F1609" s="73"/>
    </row>
    <row r="1610" spans="1:6">
      <c r="A1610" s="89"/>
      <c r="F1610" s="73"/>
    </row>
    <row r="1611" spans="1:6">
      <c r="A1611" s="89"/>
      <c r="F1611" s="73"/>
    </row>
    <row r="1612" spans="1:6">
      <c r="A1612" s="89"/>
      <c r="F1612" s="73"/>
    </row>
    <row r="1613" spans="1:6">
      <c r="A1613" s="89"/>
      <c r="F1613" s="73"/>
    </row>
    <row r="1614" spans="1:6">
      <c r="A1614" s="89"/>
      <c r="F1614" s="73"/>
    </row>
    <row r="1615" spans="1:6">
      <c r="A1615" s="89"/>
      <c r="F1615" s="73"/>
    </row>
    <row r="1616" spans="1:6">
      <c r="A1616" s="89"/>
      <c r="F1616" s="73"/>
    </row>
    <row r="1617" spans="1:6">
      <c r="A1617" s="89"/>
      <c r="F1617" s="73"/>
    </row>
    <row r="1618" spans="1:6">
      <c r="A1618" s="89"/>
      <c r="F1618" s="73"/>
    </row>
    <row r="1619" spans="1:6">
      <c r="A1619" s="89"/>
      <c r="F1619" s="73"/>
    </row>
    <row r="1620" spans="1:6">
      <c r="A1620" s="89"/>
      <c r="F1620" s="73"/>
    </row>
    <row r="1621" spans="1:6">
      <c r="A1621" s="89"/>
      <c r="F1621" s="73"/>
    </row>
    <row r="1622" spans="1:6">
      <c r="A1622" s="89"/>
      <c r="F1622" s="73"/>
    </row>
    <row r="1623" spans="1:6">
      <c r="A1623" s="89"/>
      <c r="F1623" s="73"/>
    </row>
    <row r="1624" spans="1:6">
      <c r="A1624" s="89"/>
      <c r="F1624" s="73"/>
    </row>
    <row r="1625" spans="1:6">
      <c r="A1625" s="89"/>
      <c r="F1625" s="73"/>
    </row>
    <row r="1626" spans="1:6">
      <c r="A1626" s="89"/>
      <c r="F1626" s="73"/>
    </row>
    <row r="1627" spans="1:6">
      <c r="A1627" s="89"/>
      <c r="F1627" s="73"/>
    </row>
    <row r="1628" spans="1:6">
      <c r="A1628" s="89"/>
      <c r="F1628" s="73"/>
    </row>
    <row r="1629" spans="1:6">
      <c r="A1629" s="89"/>
      <c r="F1629" s="73"/>
    </row>
    <row r="1630" spans="1:6">
      <c r="A1630" s="89"/>
      <c r="F1630" s="73"/>
    </row>
    <row r="1631" spans="1:6">
      <c r="A1631" s="89"/>
      <c r="F1631" s="73"/>
    </row>
    <row r="1632" spans="1:6">
      <c r="A1632" s="89"/>
      <c r="F1632" s="73"/>
    </row>
    <row r="1633" spans="1:6">
      <c r="A1633" s="89"/>
      <c r="F1633" s="73"/>
    </row>
    <row r="1634" spans="1:6">
      <c r="A1634" s="89"/>
      <c r="F1634" s="73"/>
    </row>
    <row r="1635" spans="1:6">
      <c r="A1635" s="89"/>
      <c r="F1635" s="73"/>
    </row>
    <row r="1636" spans="1:6">
      <c r="A1636" s="89"/>
      <c r="F1636" s="73"/>
    </row>
    <row r="1637" spans="1:6">
      <c r="A1637" s="89"/>
      <c r="F1637" s="73"/>
    </row>
    <row r="1638" spans="1:6">
      <c r="A1638" s="89"/>
      <c r="F1638" s="73"/>
    </row>
    <row r="1639" spans="1:6">
      <c r="A1639" s="89"/>
      <c r="F1639" s="73"/>
    </row>
    <row r="1640" spans="1:6">
      <c r="A1640" s="89"/>
      <c r="F1640" s="73"/>
    </row>
    <row r="1641" spans="1:6">
      <c r="A1641" s="89"/>
      <c r="F1641" s="73"/>
    </row>
    <row r="1642" spans="1:6">
      <c r="A1642" s="89"/>
      <c r="F1642" s="73"/>
    </row>
    <row r="1643" spans="1:6">
      <c r="A1643" s="89"/>
      <c r="F1643" s="73"/>
    </row>
    <row r="1644" spans="1:6">
      <c r="A1644" s="89"/>
      <c r="F1644" s="73"/>
    </row>
    <row r="1645" spans="1:6">
      <c r="A1645" s="89"/>
      <c r="F1645" s="73"/>
    </row>
    <row r="1646" spans="1:6">
      <c r="A1646" s="89"/>
      <c r="F1646" s="73"/>
    </row>
    <row r="1647" spans="1:6">
      <c r="A1647" s="89"/>
      <c r="F1647" s="73"/>
    </row>
    <row r="1648" spans="1:6">
      <c r="A1648" s="89"/>
      <c r="F1648" s="73"/>
    </row>
    <row r="1649" spans="1:6">
      <c r="A1649" s="89"/>
      <c r="F1649" s="73"/>
    </row>
    <row r="1650" spans="1:6">
      <c r="A1650" s="89"/>
      <c r="F1650" s="73"/>
    </row>
    <row r="1651" spans="1:6">
      <c r="A1651" s="89"/>
      <c r="F1651" s="73"/>
    </row>
    <row r="1652" spans="1:6">
      <c r="A1652" s="89"/>
      <c r="F1652" s="73"/>
    </row>
    <row r="1653" spans="1:6">
      <c r="A1653" s="89"/>
      <c r="F1653" s="73"/>
    </row>
    <row r="1654" spans="1:6">
      <c r="A1654" s="89"/>
      <c r="F1654" s="73"/>
    </row>
    <row r="1655" spans="1:6">
      <c r="A1655" s="89"/>
      <c r="F1655" s="73"/>
    </row>
    <row r="1656" spans="1:6">
      <c r="A1656" s="89"/>
      <c r="F1656" s="73"/>
    </row>
    <row r="1657" spans="1:6">
      <c r="A1657" s="89"/>
      <c r="F1657" s="73"/>
    </row>
    <row r="1658" spans="1:6">
      <c r="A1658" s="89"/>
      <c r="F1658" s="73"/>
    </row>
    <row r="1659" spans="1:6">
      <c r="A1659" s="89"/>
      <c r="F1659" s="73"/>
    </row>
    <row r="1660" spans="1:6">
      <c r="A1660" s="89"/>
      <c r="F1660" s="73"/>
    </row>
    <row r="1661" spans="1:6">
      <c r="A1661" s="89"/>
      <c r="F1661" s="73"/>
    </row>
    <row r="1662" spans="1:6">
      <c r="A1662" s="89"/>
      <c r="F1662" s="73"/>
    </row>
    <row r="1663" spans="1:6">
      <c r="A1663" s="89"/>
      <c r="F1663" s="73"/>
    </row>
    <row r="1664" spans="1:6">
      <c r="A1664" s="89"/>
      <c r="F1664" s="73"/>
    </row>
    <row r="1665" spans="1:6">
      <c r="A1665" s="89"/>
      <c r="F1665" s="73"/>
    </row>
    <row r="1666" spans="1:6">
      <c r="A1666" s="89"/>
      <c r="F1666" s="73"/>
    </row>
    <row r="1667" spans="1:6">
      <c r="A1667" s="89"/>
      <c r="F1667" s="73"/>
    </row>
    <row r="1668" spans="1:6">
      <c r="A1668" s="89"/>
      <c r="F1668" s="73"/>
    </row>
    <row r="1669" spans="1:6">
      <c r="A1669" s="89"/>
      <c r="F1669" s="73"/>
    </row>
    <row r="1670" spans="1:6">
      <c r="A1670" s="89"/>
      <c r="F1670" s="73"/>
    </row>
    <row r="1671" spans="1:6">
      <c r="A1671" s="89"/>
      <c r="F1671" s="73"/>
    </row>
    <row r="1672" spans="1:6">
      <c r="A1672" s="89"/>
      <c r="F1672" s="73"/>
    </row>
    <row r="1673" spans="1:6">
      <c r="A1673" s="89"/>
      <c r="F1673" s="73"/>
    </row>
    <row r="1674" spans="1:6">
      <c r="A1674" s="89"/>
      <c r="F1674" s="73"/>
    </row>
    <row r="1675" spans="1:6">
      <c r="A1675" s="89"/>
      <c r="F1675" s="73"/>
    </row>
    <row r="1676" spans="1:6">
      <c r="A1676" s="89"/>
      <c r="F1676" s="73"/>
    </row>
    <row r="1677" spans="1:6">
      <c r="A1677" s="89"/>
      <c r="F1677" s="73"/>
    </row>
    <row r="1678" spans="1:6">
      <c r="A1678" s="89"/>
      <c r="F1678" s="73"/>
    </row>
    <row r="1679" spans="1:6">
      <c r="A1679" s="89"/>
      <c r="F1679" s="73"/>
    </row>
    <row r="1680" spans="1:6">
      <c r="A1680" s="89"/>
      <c r="F1680" s="73"/>
    </row>
    <row r="1681" spans="1:6">
      <c r="A1681" s="89"/>
      <c r="F1681" s="73"/>
    </row>
    <row r="1682" spans="1:6">
      <c r="A1682" s="89"/>
      <c r="F1682" s="73"/>
    </row>
    <row r="1683" spans="1:6">
      <c r="A1683" s="89"/>
      <c r="F1683" s="73"/>
    </row>
    <row r="1684" spans="1:6">
      <c r="A1684" s="89"/>
      <c r="F1684" s="73"/>
    </row>
    <row r="1685" spans="1:6">
      <c r="A1685" s="89"/>
      <c r="F1685" s="73"/>
    </row>
    <row r="1686" spans="1:6">
      <c r="A1686" s="89"/>
      <c r="F1686" s="73"/>
    </row>
    <row r="1687" spans="1:6">
      <c r="A1687" s="89"/>
      <c r="F1687" s="73"/>
    </row>
    <row r="1688" spans="1:6">
      <c r="A1688" s="89"/>
      <c r="F1688" s="73"/>
    </row>
    <row r="1689" spans="1:6">
      <c r="A1689" s="89"/>
      <c r="F1689" s="73"/>
    </row>
    <row r="1690" spans="1:6">
      <c r="A1690" s="89"/>
      <c r="F1690" s="73"/>
    </row>
    <row r="1691" spans="1:6">
      <c r="A1691" s="89"/>
      <c r="F1691" s="73"/>
    </row>
    <row r="1692" spans="1:6">
      <c r="A1692" s="89"/>
      <c r="F1692" s="73"/>
    </row>
    <row r="1693" spans="1:6">
      <c r="A1693" s="89"/>
      <c r="F1693" s="73"/>
    </row>
    <row r="1694" spans="1:6">
      <c r="A1694" s="89"/>
      <c r="F1694" s="73"/>
    </row>
    <row r="1695" spans="1:6">
      <c r="A1695" s="89"/>
      <c r="F1695" s="73"/>
    </row>
    <row r="1696" spans="1:6">
      <c r="A1696" s="89"/>
      <c r="F1696" s="73"/>
    </row>
    <row r="1697" spans="1:6">
      <c r="A1697" s="89"/>
      <c r="F1697" s="73"/>
    </row>
    <row r="1698" spans="1:6">
      <c r="A1698" s="89"/>
      <c r="F1698" s="73"/>
    </row>
    <row r="1699" spans="1:6">
      <c r="A1699" s="89"/>
      <c r="F1699" s="73"/>
    </row>
    <row r="1700" spans="1:6">
      <c r="A1700" s="89"/>
      <c r="F1700" s="73"/>
    </row>
    <row r="1701" spans="1:6">
      <c r="A1701" s="89"/>
      <c r="F1701" s="73"/>
    </row>
    <row r="1702" spans="1:6">
      <c r="A1702" s="89"/>
      <c r="F1702" s="73"/>
    </row>
    <row r="1703" spans="1:6">
      <c r="A1703" s="89"/>
      <c r="F1703" s="73"/>
    </row>
    <row r="1704" spans="1:6">
      <c r="A1704" s="89"/>
      <c r="F1704" s="73"/>
    </row>
    <row r="1705" spans="1:6">
      <c r="A1705" s="89"/>
      <c r="F1705" s="73"/>
    </row>
    <row r="1706" spans="1:6">
      <c r="A1706" s="89"/>
      <c r="F1706" s="73"/>
    </row>
    <row r="1707" spans="1:6">
      <c r="A1707" s="89"/>
      <c r="F1707" s="73"/>
    </row>
    <row r="1708" spans="1:6">
      <c r="A1708" s="89"/>
      <c r="F1708" s="73"/>
    </row>
    <row r="1709" spans="1:6">
      <c r="A1709" s="89"/>
      <c r="F1709" s="73"/>
    </row>
    <row r="1710" spans="1:6">
      <c r="A1710" s="89"/>
      <c r="F1710" s="73"/>
    </row>
    <row r="1711" spans="1:6">
      <c r="A1711" s="89"/>
      <c r="F1711" s="73"/>
    </row>
    <row r="1712" spans="1:6">
      <c r="A1712" s="89"/>
      <c r="F1712" s="73"/>
    </row>
    <row r="1713" spans="1:6">
      <c r="A1713" s="89"/>
      <c r="F1713" s="73"/>
    </row>
    <row r="1714" spans="1:6">
      <c r="A1714" s="89"/>
      <c r="F1714" s="73"/>
    </row>
    <row r="1715" spans="1:6">
      <c r="A1715" s="89"/>
      <c r="F1715" s="73"/>
    </row>
    <row r="1716" spans="1:6">
      <c r="A1716" s="89"/>
      <c r="F1716" s="73"/>
    </row>
    <row r="1717" spans="1:6">
      <c r="A1717" s="89"/>
      <c r="F1717" s="73"/>
    </row>
    <row r="1718" spans="1:6">
      <c r="A1718" s="89"/>
      <c r="F1718" s="73"/>
    </row>
    <row r="1719" spans="1:6">
      <c r="A1719" s="89"/>
      <c r="F1719" s="73"/>
    </row>
    <row r="1720" spans="1:6">
      <c r="A1720" s="89"/>
      <c r="F1720" s="73"/>
    </row>
    <row r="1721" spans="1:6">
      <c r="A1721" s="89"/>
      <c r="F1721" s="73"/>
    </row>
    <row r="1722" spans="1:6">
      <c r="A1722" s="89"/>
      <c r="F1722" s="73"/>
    </row>
    <row r="1723" spans="1:6">
      <c r="A1723" s="89"/>
      <c r="F1723" s="73"/>
    </row>
    <row r="1724" spans="1:6">
      <c r="A1724" s="89"/>
      <c r="F1724" s="73"/>
    </row>
    <row r="1725" spans="1:6">
      <c r="A1725" s="89"/>
      <c r="F1725" s="73"/>
    </row>
    <row r="1726" spans="1:6">
      <c r="A1726" s="89"/>
      <c r="F1726" s="73"/>
    </row>
    <row r="1727" spans="1:6">
      <c r="A1727" s="89"/>
      <c r="F1727" s="73"/>
    </row>
    <row r="1728" spans="1:6">
      <c r="A1728" s="89"/>
      <c r="F1728" s="73"/>
    </row>
    <row r="1729" spans="1:6">
      <c r="A1729" s="89"/>
      <c r="F1729" s="73"/>
    </row>
    <row r="1730" spans="1:6">
      <c r="A1730" s="89"/>
      <c r="F1730" s="73"/>
    </row>
    <row r="1731" spans="1:6">
      <c r="A1731" s="89"/>
      <c r="F1731" s="73"/>
    </row>
    <row r="1732" spans="1:6">
      <c r="A1732" s="89"/>
      <c r="F1732" s="73"/>
    </row>
    <row r="1733" spans="1:6">
      <c r="A1733" s="89"/>
      <c r="F1733" s="73"/>
    </row>
    <row r="1734" spans="1:6">
      <c r="A1734" s="89"/>
      <c r="F1734" s="73"/>
    </row>
    <row r="1735" spans="1:6">
      <c r="A1735" s="89"/>
      <c r="F1735" s="73"/>
    </row>
    <row r="1736" spans="1:6">
      <c r="A1736" s="89"/>
      <c r="F1736" s="73"/>
    </row>
    <row r="1737" spans="1:6">
      <c r="A1737" s="89"/>
      <c r="F1737" s="73"/>
    </row>
    <row r="1738" spans="1:6">
      <c r="A1738" s="89"/>
      <c r="F1738" s="73"/>
    </row>
    <row r="1739" spans="1:6">
      <c r="A1739" s="89"/>
      <c r="F1739" s="73"/>
    </row>
    <row r="1740" spans="1:6">
      <c r="A1740" s="89"/>
      <c r="F1740" s="73"/>
    </row>
    <row r="1741" spans="1:6">
      <c r="A1741" s="89"/>
      <c r="F1741" s="73"/>
    </row>
    <row r="1742" spans="1:6">
      <c r="A1742" s="89"/>
      <c r="F1742" s="73"/>
    </row>
    <row r="1743" spans="1:6">
      <c r="A1743" s="89"/>
      <c r="F1743" s="73"/>
    </row>
    <row r="1744" spans="1:6">
      <c r="A1744" s="89"/>
      <c r="F1744" s="73"/>
    </row>
    <row r="1745" spans="1:6">
      <c r="A1745" s="89"/>
      <c r="F1745" s="73"/>
    </row>
    <row r="1746" spans="1:6">
      <c r="A1746" s="89"/>
      <c r="F1746" s="73"/>
    </row>
    <row r="1747" spans="1:6">
      <c r="A1747" s="89"/>
      <c r="F1747" s="73"/>
    </row>
    <row r="1748" spans="1:6">
      <c r="A1748" s="89"/>
      <c r="F1748" s="73"/>
    </row>
    <row r="1749" spans="1:6">
      <c r="A1749" s="89"/>
      <c r="F1749" s="73"/>
    </row>
    <row r="1750" spans="1:6">
      <c r="A1750" s="89"/>
      <c r="F1750" s="73"/>
    </row>
    <row r="1751" spans="1:6">
      <c r="A1751" s="89"/>
      <c r="F1751" s="73"/>
    </row>
    <row r="1752" spans="1:6">
      <c r="A1752" s="89"/>
      <c r="F1752" s="73"/>
    </row>
    <row r="1753" spans="1:6">
      <c r="A1753" s="89"/>
      <c r="F1753" s="73"/>
    </row>
    <row r="1754" spans="1:6">
      <c r="A1754" s="89"/>
      <c r="F1754" s="73"/>
    </row>
    <row r="1755" spans="1:6">
      <c r="A1755" s="89"/>
      <c r="F1755" s="73"/>
    </row>
    <row r="1756" spans="1:6">
      <c r="A1756" s="89"/>
      <c r="F1756" s="73"/>
    </row>
    <row r="1757" spans="1:6">
      <c r="A1757" s="89"/>
      <c r="F1757" s="73"/>
    </row>
    <row r="1758" spans="1:6">
      <c r="A1758" s="89"/>
      <c r="F1758" s="73"/>
    </row>
    <row r="1759" spans="1:6">
      <c r="A1759" s="89"/>
      <c r="F1759" s="73"/>
    </row>
    <row r="1760" spans="1:6">
      <c r="A1760" s="89"/>
      <c r="F1760" s="73"/>
    </row>
    <row r="1761" spans="1:6">
      <c r="A1761" s="89"/>
      <c r="F1761" s="73"/>
    </row>
    <row r="1762" spans="1:6">
      <c r="A1762" s="89"/>
      <c r="F1762" s="73"/>
    </row>
    <row r="1763" spans="1:6">
      <c r="A1763" s="89"/>
      <c r="F1763" s="73"/>
    </row>
    <row r="1764" spans="1:6">
      <c r="A1764" s="89"/>
      <c r="F1764" s="73"/>
    </row>
    <row r="1765" spans="1:6">
      <c r="A1765" s="89"/>
      <c r="F1765" s="73"/>
    </row>
    <row r="1766" spans="1:6">
      <c r="A1766" s="89"/>
      <c r="F1766" s="73"/>
    </row>
    <row r="1767" spans="1:6">
      <c r="A1767" s="89"/>
      <c r="F1767" s="73"/>
    </row>
    <row r="1768" spans="1:6">
      <c r="A1768" s="89"/>
      <c r="F1768" s="73"/>
    </row>
    <row r="1769" spans="1:6">
      <c r="A1769" s="89"/>
      <c r="F1769" s="73"/>
    </row>
    <row r="1770" spans="1:6">
      <c r="A1770" s="89"/>
      <c r="F1770" s="73"/>
    </row>
    <row r="1771" spans="1:6">
      <c r="A1771" s="89"/>
      <c r="F1771" s="73"/>
    </row>
    <row r="1772" spans="1:6">
      <c r="A1772" s="89"/>
      <c r="F1772" s="73"/>
    </row>
    <row r="1773" spans="1:6">
      <c r="A1773" s="89"/>
      <c r="F1773" s="73"/>
    </row>
    <row r="1774" spans="1:6">
      <c r="A1774" s="89"/>
      <c r="F1774" s="73"/>
    </row>
    <row r="1775" spans="1:6">
      <c r="A1775" s="89"/>
      <c r="F1775" s="73"/>
    </row>
    <row r="1776" spans="1:6">
      <c r="A1776" s="89"/>
      <c r="F1776" s="73"/>
    </row>
    <row r="1777" spans="1:6">
      <c r="A1777" s="89"/>
      <c r="F1777" s="73"/>
    </row>
    <row r="1778" spans="1:6">
      <c r="A1778" s="89"/>
      <c r="F1778" s="73"/>
    </row>
    <row r="1779" spans="1:6">
      <c r="A1779" s="89"/>
      <c r="F1779" s="73"/>
    </row>
    <row r="1780" spans="1:6">
      <c r="A1780" s="89"/>
      <c r="F1780" s="73"/>
    </row>
    <row r="1781" spans="1:6">
      <c r="A1781" s="89"/>
      <c r="F1781" s="73"/>
    </row>
    <row r="1782" spans="1:6">
      <c r="A1782" s="89"/>
      <c r="F1782" s="73"/>
    </row>
    <row r="1783" spans="1:6">
      <c r="A1783" s="89"/>
      <c r="F1783" s="73"/>
    </row>
    <row r="1784" spans="1:6">
      <c r="A1784" s="89"/>
      <c r="F1784" s="73"/>
    </row>
    <row r="1785" spans="1:6">
      <c r="A1785" s="89"/>
      <c r="F1785" s="73"/>
    </row>
    <row r="1786" spans="1:6">
      <c r="A1786" s="89"/>
      <c r="F1786" s="73"/>
    </row>
    <row r="1787" spans="1:6">
      <c r="A1787" s="89"/>
      <c r="F1787" s="73"/>
    </row>
    <row r="1788" spans="1:6">
      <c r="A1788" s="89"/>
      <c r="F1788" s="73"/>
    </row>
    <row r="1789" spans="1:6">
      <c r="A1789" s="89"/>
      <c r="F1789" s="73"/>
    </row>
    <row r="1790" spans="1:6">
      <c r="A1790" s="89"/>
      <c r="F1790" s="73"/>
    </row>
    <row r="1791" spans="1:6">
      <c r="A1791" s="89"/>
      <c r="F1791" s="73"/>
    </row>
    <row r="1792" spans="1:6">
      <c r="A1792" s="89"/>
      <c r="F1792" s="73"/>
    </row>
    <row r="1793" spans="1:6">
      <c r="A1793" s="89"/>
      <c r="F1793" s="73"/>
    </row>
    <row r="1794" spans="1:6">
      <c r="A1794" s="89"/>
      <c r="F1794" s="73"/>
    </row>
    <row r="1795" spans="1:6">
      <c r="A1795" s="89"/>
      <c r="F1795" s="73"/>
    </row>
    <row r="1796" spans="1:6">
      <c r="A1796" s="89"/>
      <c r="F1796" s="73"/>
    </row>
    <row r="1797" spans="1:6">
      <c r="A1797" s="89"/>
      <c r="F1797" s="73"/>
    </row>
    <row r="1798" spans="1:6">
      <c r="A1798" s="89"/>
      <c r="F1798" s="73"/>
    </row>
    <row r="1799" spans="1:6">
      <c r="A1799" s="89"/>
      <c r="F1799" s="73"/>
    </row>
    <row r="1800" spans="1:6">
      <c r="A1800" s="89"/>
      <c r="F1800" s="73"/>
    </row>
    <row r="1801" spans="1:6">
      <c r="A1801" s="89"/>
      <c r="F1801" s="73"/>
    </row>
    <row r="1802" spans="1:6">
      <c r="A1802" s="89"/>
      <c r="F1802" s="73"/>
    </row>
    <row r="1803" spans="1:6">
      <c r="A1803" s="89"/>
      <c r="F1803" s="73"/>
    </row>
    <row r="1804" spans="1:6">
      <c r="A1804" s="89"/>
      <c r="F1804" s="73"/>
    </row>
    <row r="1805" spans="1:6">
      <c r="A1805" s="89"/>
      <c r="F1805" s="73"/>
    </row>
    <row r="1806" spans="1:6">
      <c r="A1806" s="89"/>
      <c r="F1806" s="73"/>
    </row>
    <row r="1807" spans="1:6">
      <c r="A1807" s="89"/>
      <c r="F1807" s="73"/>
    </row>
    <row r="1808" spans="1:6">
      <c r="A1808" s="89"/>
      <c r="F1808" s="73"/>
    </row>
    <row r="1809" spans="1:6">
      <c r="A1809" s="89"/>
      <c r="F1809" s="73"/>
    </row>
    <row r="1810" spans="1:6">
      <c r="A1810" s="89"/>
      <c r="F1810" s="73"/>
    </row>
    <row r="1811" spans="1:6">
      <c r="A1811" s="89"/>
      <c r="F1811" s="73"/>
    </row>
    <row r="1812" spans="1:6">
      <c r="A1812" s="89"/>
      <c r="F1812" s="73"/>
    </row>
    <row r="1813" spans="1:6">
      <c r="A1813" s="89"/>
      <c r="F1813" s="73"/>
    </row>
    <row r="1814" spans="1:6">
      <c r="A1814" s="89"/>
      <c r="F1814" s="73"/>
    </row>
    <row r="1815" spans="1:6">
      <c r="A1815" s="89"/>
      <c r="F1815" s="73"/>
    </row>
    <row r="1816" spans="1:6">
      <c r="A1816" s="89"/>
      <c r="F1816" s="73"/>
    </row>
    <row r="1817" spans="1:6">
      <c r="A1817" s="89"/>
      <c r="F1817" s="73"/>
    </row>
    <row r="1818" spans="1:6">
      <c r="A1818" s="89"/>
      <c r="F1818" s="73"/>
    </row>
    <row r="1819" spans="1:6">
      <c r="A1819" s="89"/>
      <c r="F1819" s="73"/>
    </row>
    <row r="1820" spans="1:6">
      <c r="A1820" s="89"/>
      <c r="F1820" s="73"/>
    </row>
    <row r="1821" spans="1:6">
      <c r="A1821" s="89"/>
      <c r="F1821" s="73"/>
    </row>
    <row r="1822" spans="1:6">
      <c r="A1822" s="89"/>
      <c r="F1822" s="73"/>
    </row>
    <row r="1823" spans="1:6">
      <c r="A1823" s="89"/>
      <c r="F1823" s="73"/>
    </row>
    <row r="1824" spans="1:6">
      <c r="A1824" s="89"/>
      <c r="F1824" s="73"/>
    </row>
    <row r="1825" spans="1:6">
      <c r="A1825" s="89"/>
      <c r="F1825" s="73"/>
    </row>
    <row r="1826" spans="1:6">
      <c r="A1826" s="89"/>
      <c r="F1826" s="73"/>
    </row>
    <row r="1827" spans="1:6">
      <c r="A1827" s="89"/>
      <c r="F1827" s="73"/>
    </row>
    <row r="1828" spans="1:6">
      <c r="A1828" s="89"/>
      <c r="F1828" s="73"/>
    </row>
    <row r="1829" spans="1:6">
      <c r="A1829" s="89"/>
      <c r="F1829" s="73"/>
    </row>
    <row r="1830" spans="1:6">
      <c r="A1830" s="89"/>
      <c r="F1830" s="73"/>
    </row>
    <row r="1831" spans="1:6">
      <c r="A1831" s="89"/>
      <c r="F1831" s="73"/>
    </row>
    <row r="1832" spans="1:6">
      <c r="A1832" s="89"/>
      <c r="F1832" s="73"/>
    </row>
    <row r="1833" spans="1:6">
      <c r="A1833" s="89"/>
      <c r="F1833" s="73"/>
    </row>
    <row r="1834" spans="1:6">
      <c r="A1834" s="89"/>
      <c r="F1834" s="73"/>
    </row>
    <row r="1835" spans="1:6">
      <c r="A1835" s="89"/>
      <c r="F1835" s="73"/>
    </row>
    <row r="1836" spans="1:6">
      <c r="A1836" s="89"/>
      <c r="F1836" s="73"/>
    </row>
    <row r="1837" spans="1:6">
      <c r="A1837" s="89"/>
      <c r="F1837" s="73"/>
    </row>
    <row r="1838" spans="1:6">
      <c r="A1838" s="89"/>
      <c r="F1838" s="73"/>
    </row>
    <row r="1839" spans="1:6">
      <c r="A1839" s="89"/>
      <c r="F1839" s="73"/>
    </row>
    <row r="1840" spans="1:6">
      <c r="A1840" s="89"/>
      <c r="F1840" s="73"/>
    </row>
    <row r="1841" spans="1:6">
      <c r="A1841" s="89"/>
      <c r="F1841" s="73"/>
    </row>
    <row r="1842" spans="1:6">
      <c r="A1842" s="89"/>
      <c r="F1842" s="73"/>
    </row>
    <row r="1843" spans="1:6">
      <c r="A1843" s="89"/>
      <c r="F1843" s="73"/>
    </row>
    <row r="1844" spans="1:6">
      <c r="A1844" s="89"/>
      <c r="F1844" s="73"/>
    </row>
    <row r="1845" spans="1:6">
      <c r="A1845" s="89"/>
      <c r="F1845" s="73"/>
    </row>
    <row r="1846" spans="1:6">
      <c r="A1846" s="89"/>
      <c r="F1846" s="73"/>
    </row>
    <row r="1847" spans="1:6">
      <c r="A1847" s="89"/>
      <c r="F1847" s="73"/>
    </row>
    <row r="1848" spans="1:6">
      <c r="A1848" s="89"/>
      <c r="F1848" s="73"/>
    </row>
    <row r="1849" spans="1:6">
      <c r="A1849" s="89"/>
      <c r="F1849" s="73"/>
    </row>
    <row r="1850" spans="1:6">
      <c r="A1850" s="89"/>
      <c r="F1850" s="73"/>
    </row>
    <row r="1851" spans="1:6">
      <c r="A1851" s="89"/>
      <c r="F1851" s="73"/>
    </row>
    <row r="1852" spans="1:6">
      <c r="A1852" s="89"/>
      <c r="F1852" s="73"/>
    </row>
    <row r="1853" spans="1:6">
      <c r="A1853" s="89"/>
      <c r="F1853" s="73"/>
    </row>
    <row r="1854" spans="1:6">
      <c r="A1854" s="89"/>
      <c r="F1854" s="73"/>
    </row>
    <row r="1855" spans="1:6">
      <c r="A1855" s="89"/>
      <c r="F1855" s="73"/>
    </row>
    <row r="1856" spans="1:6">
      <c r="A1856" s="89"/>
      <c r="F1856" s="73"/>
    </row>
    <row r="1857" spans="1:6">
      <c r="A1857" s="89"/>
      <c r="F1857" s="73"/>
    </row>
    <row r="1858" spans="1:6">
      <c r="A1858" s="89"/>
      <c r="F1858" s="73"/>
    </row>
    <row r="1859" spans="1:6">
      <c r="A1859" s="89"/>
      <c r="F1859" s="73"/>
    </row>
    <row r="1860" spans="1:6">
      <c r="A1860" s="89"/>
      <c r="F1860" s="73"/>
    </row>
    <row r="1861" spans="1:6">
      <c r="A1861" s="89"/>
      <c r="F1861" s="73"/>
    </row>
    <row r="1862" spans="1:6">
      <c r="A1862" s="89"/>
      <c r="F1862" s="73"/>
    </row>
    <row r="1863" spans="1:6">
      <c r="A1863" s="89"/>
      <c r="F1863" s="73"/>
    </row>
    <row r="1864" spans="1:6">
      <c r="A1864" s="89"/>
      <c r="F1864" s="73"/>
    </row>
    <row r="1865" spans="1:6">
      <c r="A1865" s="89"/>
      <c r="F1865" s="73"/>
    </row>
    <row r="1866" spans="1:6">
      <c r="A1866" s="89"/>
      <c r="F1866" s="73"/>
    </row>
    <row r="1867" spans="1:6">
      <c r="A1867" s="89"/>
      <c r="F1867" s="73"/>
    </row>
    <row r="1868" spans="1:6">
      <c r="A1868" s="89"/>
      <c r="F1868" s="73"/>
    </row>
    <row r="1869" spans="1:6">
      <c r="A1869" s="89"/>
      <c r="F1869" s="73"/>
    </row>
    <row r="1870" spans="1:6">
      <c r="A1870" s="89"/>
      <c r="F1870" s="73"/>
    </row>
    <row r="1871" spans="1:6">
      <c r="A1871" s="89"/>
      <c r="F1871" s="73"/>
    </row>
    <row r="1872" spans="1:6">
      <c r="A1872" s="89"/>
      <c r="F1872" s="73"/>
    </row>
    <row r="1873" spans="1:6">
      <c r="A1873" s="89"/>
      <c r="F1873" s="73"/>
    </row>
    <row r="1874" spans="1:6">
      <c r="A1874" s="89"/>
      <c r="F1874" s="73"/>
    </row>
    <row r="1875" spans="1:6">
      <c r="A1875" s="89"/>
      <c r="F1875" s="73"/>
    </row>
    <row r="1876" spans="1:6">
      <c r="A1876" s="89"/>
      <c r="F1876" s="73"/>
    </row>
    <row r="1877" spans="1:6">
      <c r="A1877" s="89"/>
      <c r="F1877" s="73"/>
    </row>
    <row r="1878" spans="1:6">
      <c r="A1878" s="89"/>
      <c r="F1878" s="73"/>
    </row>
    <row r="1879" spans="1:6">
      <c r="A1879" s="89"/>
      <c r="F1879" s="73"/>
    </row>
    <row r="1880" spans="1:6">
      <c r="A1880" s="89"/>
      <c r="F1880" s="73"/>
    </row>
    <row r="1881" spans="1:6">
      <c r="A1881" s="89"/>
      <c r="F1881" s="73"/>
    </row>
    <row r="1882" spans="1:6">
      <c r="A1882" s="89"/>
      <c r="F1882" s="73"/>
    </row>
    <row r="1883" spans="1:6">
      <c r="A1883" s="89"/>
      <c r="F1883" s="73"/>
    </row>
    <row r="1884" spans="1:6">
      <c r="A1884" s="89"/>
      <c r="F1884" s="73"/>
    </row>
    <row r="1885" spans="1:6">
      <c r="A1885" s="89"/>
      <c r="F1885" s="73"/>
    </row>
    <row r="1886" spans="1:6">
      <c r="A1886" s="89"/>
      <c r="F1886" s="73"/>
    </row>
    <row r="1887" spans="1:6">
      <c r="A1887" s="89"/>
      <c r="F1887" s="73"/>
    </row>
    <row r="1888" spans="1:6">
      <c r="A1888" s="89"/>
      <c r="F1888" s="73"/>
    </row>
    <row r="1889" spans="1:6">
      <c r="A1889" s="89"/>
      <c r="F1889" s="73"/>
    </row>
    <row r="1890" spans="1:6">
      <c r="A1890" s="89"/>
      <c r="F1890" s="73"/>
    </row>
    <row r="1891" spans="1:6">
      <c r="A1891" s="89"/>
      <c r="F1891" s="73"/>
    </row>
    <row r="1892" spans="1:6">
      <c r="A1892" s="89"/>
      <c r="F1892" s="73"/>
    </row>
    <row r="1893" spans="1:6">
      <c r="A1893" s="89"/>
      <c r="F1893" s="73"/>
    </row>
    <row r="1894" spans="1:6">
      <c r="A1894" s="89"/>
      <c r="F1894" s="73"/>
    </row>
    <row r="1895" spans="1:6">
      <c r="A1895" s="89"/>
      <c r="F1895" s="73"/>
    </row>
    <row r="1896" spans="1:6">
      <c r="A1896" s="89"/>
      <c r="F1896" s="73"/>
    </row>
    <row r="1897" spans="1:6">
      <c r="A1897" s="89"/>
      <c r="F1897" s="73"/>
    </row>
    <row r="1898" spans="1:6">
      <c r="A1898" s="89"/>
      <c r="F1898" s="73"/>
    </row>
    <row r="1899" spans="1:6">
      <c r="A1899" s="89"/>
      <c r="F1899" s="73"/>
    </row>
    <row r="1900" spans="1:6">
      <c r="A1900" s="89"/>
      <c r="F1900" s="73"/>
    </row>
    <row r="1901" spans="1:6">
      <c r="A1901" s="89"/>
      <c r="F1901" s="73"/>
    </row>
    <row r="1902" spans="1:6">
      <c r="A1902" s="89"/>
      <c r="F1902" s="73"/>
    </row>
    <row r="1903" spans="1:6">
      <c r="A1903" s="89"/>
      <c r="F1903" s="73"/>
    </row>
    <row r="1904" spans="1:6">
      <c r="A1904" s="89"/>
      <c r="F1904" s="73"/>
    </row>
    <row r="1905" spans="1:6">
      <c r="A1905" s="89"/>
      <c r="F1905" s="73"/>
    </row>
    <row r="1906" spans="1:6">
      <c r="A1906" s="89"/>
      <c r="F1906" s="73"/>
    </row>
    <row r="1907" spans="1:6">
      <c r="A1907" s="89"/>
      <c r="F1907" s="73"/>
    </row>
    <row r="1908" spans="1:6">
      <c r="A1908" s="89"/>
      <c r="F1908" s="73"/>
    </row>
    <row r="1909" spans="1:6">
      <c r="A1909" s="89"/>
      <c r="F1909" s="73"/>
    </row>
    <row r="1910" spans="1:6">
      <c r="A1910" s="89"/>
      <c r="F1910" s="73"/>
    </row>
    <row r="1911" spans="1:6">
      <c r="A1911" s="89"/>
      <c r="F1911" s="73"/>
    </row>
    <row r="1912" spans="1:6">
      <c r="A1912" s="89"/>
      <c r="F1912" s="73"/>
    </row>
    <row r="1913" spans="1:6">
      <c r="A1913" s="89"/>
      <c r="F1913" s="73"/>
    </row>
    <row r="1914" spans="1:6">
      <c r="A1914" s="89"/>
      <c r="F1914" s="73"/>
    </row>
    <row r="1915" spans="1:6">
      <c r="A1915" s="89"/>
      <c r="F1915" s="73"/>
    </row>
    <row r="1916" spans="1:6">
      <c r="A1916" s="89"/>
      <c r="F1916" s="73"/>
    </row>
    <row r="1917" spans="1:6">
      <c r="A1917" s="89"/>
      <c r="F1917" s="73"/>
    </row>
    <row r="1918" spans="1:6">
      <c r="A1918" s="89"/>
      <c r="F1918" s="73"/>
    </row>
    <row r="1919" spans="1:6">
      <c r="A1919" s="89"/>
      <c r="F1919" s="73"/>
    </row>
    <row r="1920" spans="1:6">
      <c r="A1920" s="89"/>
      <c r="F1920" s="73"/>
    </row>
    <row r="1921" spans="1:6">
      <c r="A1921" s="89"/>
      <c r="F1921" s="73"/>
    </row>
    <row r="1922" spans="1:6">
      <c r="A1922" s="89"/>
      <c r="F1922" s="73"/>
    </row>
    <row r="1923" spans="1:6">
      <c r="A1923" s="89"/>
      <c r="F1923" s="73"/>
    </row>
    <row r="1924" spans="1:6">
      <c r="A1924" s="89"/>
      <c r="F1924" s="73"/>
    </row>
    <row r="1925" spans="1:6">
      <c r="A1925" s="89"/>
      <c r="F1925" s="73"/>
    </row>
    <row r="1926" spans="1:6">
      <c r="A1926" s="89"/>
      <c r="F1926" s="73"/>
    </row>
    <row r="1927" spans="1:6">
      <c r="A1927" s="89"/>
      <c r="F1927" s="73"/>
    </row>
    <row r="1928" spans="1:6">
      <c r="A1928" s="89"/>
      <c r="F1928" s="73"/>
    </row>
    <row r="1929" spans="1:6">
      <c r="A1929" s="89"/>
      <c r="F1929" s="73"/>
    </row>
    <row r="1930" spans="1:6">
      <c r="A1930" s="89"/>
      <c r="F1930" s="73"/>
    </row>
    <row r="1931" spans="1:6">
      <c r="A1931" s="89"/>
      <c r="F1931" s="73"/>
    </row>
    <row r="1932" spans="1:6">
      <c r="A1932" s="89"/>
      <c r="F1932" s="73"/>
    </row>
    <row r="1933" spans="1:6">
      <c r="A1933" s="89"/>
      <c r="F1933" s="73"/>
    </row>
    <row r="1934" spans="1:6">
      <c r="A1934" s="89"/>
      <c r="F1934" s="73"/>
    </row>
    <row r="1935" spans="1:6">
      <c r="A1935" s="89"/>
      <c r="F1935" s="73"/>
    </row>
    <row r="1936" spans="1:6">
      <c r="A1936" s="89"/>
      <c r="F1936" s="73"/>
    </row>
    <row r="1937" spans="1:6">
      <c r="A1937" s="89"/>
      <c r="F1937" s="73"/>
    </row>
    <row r="1938" spans="1:6">
      <c r="A1938" s="89"/>
      <c r="F1938" s="73"/>
    </row>
    <row r="1939" spans="1:6">
      <c r="A1939" s="89"/>
      <c r="F1939" s="73"/>
    </row>
    <row r="1940" spans="1:6">
      <c r="A1940" s="89"/>
      <c r="F1940" s="73"/>
    </row>
    <row r="1941" spans="1:6">
      <c r="A1941" s="89"/>
      <c r="F1941" s="73"/>
    </row>
    <row r="1942" spans="1:6">
      <c r="A1942" s="89"/>
      <c r="F1942" s="73"/>
    </row>
    <row r="1943" spans="1:6">
      <c r="A1943" s="89"/>
      <c r="F1943" s="73"/>
    </row>
    <row r="1944" spans="1:6">
      <c r="A1944" s="89"/>
      <c r="F1944" s="73"/>
    </row>
    <row r="1945" spans="1:6">
      <c r="A1945" s="89"/>
      <c r="F1945" s="73"/>
    </row>
    <row r="1946" spans="1:6">
      <c r="A1946" s="89"/>
      <c r="F1946" s="73"/>
    </row>
    <row r="1947" spans="1:6">
      <c r="A1947" s="89"/>
      <c r="F1947" s="73"/>
    </row>
    <row r="1948" spans="1:6">
      <c r="A1948" s="89"/>
      <c r="F1948" s="73"/>
    </row>
    <row r="1949" spans="1:6">
      <c r="A1949" s="89"/>
      <c r="F1949" s="73"/>
    </row>
    <row r="1950" spans="1:6">
      <c r="A1950" s="89"/>
      <c r="F1950" s="73"/>
    </row>
    <row r="1951" spans="1:6">
      <c r="A1951" s="89"/>
      <c r="F1951" s="73"/>
    </row>
    <row r="1952" spans="1:6">
      <c r="A1952" s="89"/>
      <c r="F1952" s="73"/>
    </row>
    <row r="1953" spans="1:6">
      <c r="A1953" s="89"/>
      <c r="F1953" s="73"/>
    </row>
    <row r="1954" spans="1:6">
      <c r="A1954" s="89"/>
      <c r="F1954" s="73"/>
    </row>
    <row r="1955" spans="1:6">
      <c r="A1955" s="89"/>
      <c r="F1955" s="73"/>
    </row>
    <row r="1956" spans="1:6">
      <c r="A1956" s="89"/>
      <c r="F1956" s="73"/>
    </row>
    <row r="1957" spans="1:6">
      <c r="A1957" s="89"/>
      <c r="F1957" s="73"/>
    </row>
    <row r="1958" spans="1:6">
      <c r="A1958" s="89"/>
      <c r="F1958" s="73"/>
    </row>
    <row r="1959" spans="1:6">
      <c r="A1959" s="89"/>
      <c r="F1959" s="73"/>
    </row>
    <row r="1960" spans="1:6">
      <c r="A1960" s="89"/>
      <c r="F1960" s="73"/>
    </row>
    <row r="1961" spans="1:6">
      <c r="A1961" s="89"/>
      <c r="F1961" s="73"/>
    </row>
    <row r="1962" spans="1:6">
      <c r="A1962" s="89"/>
      <c r="F1962" s="73"/>
    </row>
    <row r="1963" spans="1:6">
      <c r="A1963" s="89"/>
      <c r="F1963" s="73"/>
    </row>
    <row r="1964" spans="1:6">
      <c r="A1964" s="89"/>
      <c r="F1964" s="73"/>
    </row>
    <row r="1965" spans="1:6">
      <c r="A1965" s="89"/>
      <c r="F1965" s="73"/>
    </row>
    <row r="1966" spans="1:6">
      <c r="A1966" s="89"/>
      <c r="F1966" s="73"/>
    </row>
    <row r="1967" spans="1:6">
      <c r="A1967" s="89"/>
      <c r="F1967" s="73"/>
    </row>
    <row r="1968" spans="1:6">
      <c r="A1968" s="89"/>
      <c r="F1968" s="73"/>
    </row>
    <row r="1969" spans="1:6">
      <c r="A1969" s="89"/>
      <c r="F1969" s="73"/>
    </row>
    <row r="1970" spans="1:6">
      <c r="A1970" s="89"/>
      <c r="F1970" s="73"/>
    </row>
    <row r="1971" spans="1:6">
      <c r="A1971" s="89"/>
      <c r="F1971" s="73"/>
    </row>
    <row r="1972" spans="1:6">
      <c r="A1972" s="89"/>
      <c r="F1972" s="73"/>
    </row>
    <row r="1973" spans="1:6">
      <c r="A1973" s="89"/>
      <c r="F1973" s="73"/>
    </row>
    <row r="1974" spans="1:6">
      <c r="A1974" s="89"/>
      <c r="F1974" s="73"/>
    </row>
    <row r="1975" spans="1:6">
      <c r="A1975" s="89"/>
      <c r="F1975" s="73"/>
    </row>
    <row r="1976" spans="1:6">
      <c r="A1976" s="89"/>
      <c r="F1976" s="73"/>
    </row>
    <row r="1977" spans="1:6">
      <c r="A1977" s="89"/>
      <c r="F1977" s="73"/>
    </row>
    <row r="1978" spans="1:6">
      <c r="A1978" s="89"/>
      <c r="F1978" s="73"/>
    </row>
    <row r="1979" spans="1:6">
      <c r="A1979" s="89"/>
      <c r="F1979" s="73"/>
    </row>
    <row r="1980" spans="1:6">
      <c r="A1980" s="89"/>
      <c r="F1980" s="73"/>
    </row>
    <row r="1981" spans="1:6">
      <c r="A1981" s="89"/>
      <c r="F1981" s="73"/>
    </row>
    <row r="1982" spans="1:6">
      <c r="A1982" s="89"/>
      <c r="F1982" s="73"/>
    </row>
    <row r="1983" spans="1:6">
      <c r="A1983" s="89"/>
      <c r="F1983" s="73"/>
    </row>
    <row r="1984" spans="1:6">
      <c r="A1984" s="89"/>
      <c r="F1984" s="73"/>
    </row>
    <row r="1985" spans="1:6">
      <c r="A1985" s="89"/>
      <c r="F1985" s="73"/>
    </row>
    <row r="1986" spans="1:6">
      <c r="A1986" s="89"/>
      <c r="F1986" s="73"/>
    </row>
    <row r="1987" spans="1:6">
      <c r="A1987" s="89"/>
      <c r="F1987" s="73"/>
    </row>
    <row r="1988" spans="1:6">
      <c r="A1988" s="89"/>
      <c r="F1988" s="73"/>
    </row>
    <row r="1989" spans="1:6">
      <c r="A1989" s="89"/>
      <c r="F1989" s="73"/>
    </row>
    <row r="1990" spans="1:6">
      <c r="A1990" s="89"/>
      <c r="F1990" s="73"/>
    </row>
    <row r="1991" spans="1:6">
      <c r="A1991" s="89"/>
      <c r="F1991" s="73"/>
    </row>
    <row r="1992" spans="1:6">
      <c r="A1992" s="89"/>
      <c r="F1992" s="73"/>
    </row>
    <row r="1993" spans="1:6">
      <c r="A1993" s="89"/>
      <c r="F1993" s="73"/>
    </row>
    <row r="1994" spans="1:6">
      <c r="A1994" s="89"/>
      <c r="F1994" s="73"/>
    </row>
    <row r="1995" spans="1:6">
      <c r="A1995" s="89"/>
      <c r="F1995" s="73"/>
    </row>
    <row r="1996" spans="1:6">
      <c r="A1996" s="89"/>
      <c r="F1996" s="73"/>
    </row>
    <row r="1997" spans="1:6">
      <c r="A1997" s="89"/>
      <c r="F1997" s="73"/>
    </row>
    <row r="1998" spans="1:6">
      <c r="A1998" s="89"/>
      <c r="F1998" s="73"/>
    </row>
    <row r="1999" spans="1:6">
      <c r="A1999" s="89"/>
      <c r="F1999" s="73"/>
    </row>
    <row r="2000" spans="1:6">
      <c r="A2000" s="89"/>
      <c r="F2000" s="73"/>
    </row>
    <row r="2001" spans="1:6">
      <c r="A2001" s="89"/>
      <c r="F2001" s="73"/>
    </row>
    <row r="2002" spans="1:6">
      <c r="A2002" s="89"/>
      <c r="F2002" s="73"/>
    </row>
    <row r="2003" spans="1:6">
      <c r="A2003" s="89"/>
      <c r="F2003" s="73"/>
    </row>
    <row r="2004" spans="1:6">
      <c r="A2004" s="89"/>
      <c r="F2004" s="73"/>
    </row>
    <row r="2005" spans="1:6">
      <c r="A2005" s="89"/>
      <c r="F2005" s="73"/>
    </row>
    <row r="2006" spans="1:6">
      <c r="A2006" s="89"/>
      <c r="F2006" s="73"/>
    </row>
    <row r="2007" spans="1:6">
      <c r="A2007" s="89"/>
      <c r="F2007" s="73"/>
    </row>
    <row r="2008" spans="1:6">
      <c r="A2008" s="89"/>
      <c r="F2008" s="73"/>
    </row>
    <row r="2009" spans="1:6">
      <c r="A2009" s="89"/>
      <c r="F2009" s="73"/>
    </row>
    <row r="2010" spans="1:6">
      <c r="A2010" s="89"/>
      <c r="F2010" s="73"/>
    </row>
    <row r="2011" spans="1:6">
      <c r="A2011" s="89"/>
      <c r="F2011" s="73"/>
    </row>
    <row r="2012" spans="1:6">
      <c r="A2012" s="89"/>
      <c r="F2012" s="73"/>
    </row>
    <row r="2013" spans="1:6">
      <c r="A2013" s="89"/>
      <c r="F2013" s="73"/>
    </row>
    <row r="2014" spans="1:6">
      <c r="A2014" s="89"/>
      <c r="F2014" s="73"/>
    </row>
    <row r="2015" spans="1:6">
      <c r="A2015" s="89"/>
      <c r="F2015" s="73"/>
    </row>
    <row r="2016" spans="1:6">
      <c r="A2016" s="89"/>
      <c r="F2016" s="73"/>
    </row>
    <row r="2017" spans="1:6">
      <c r="A2017" s="89"/>
      <c r="F2017" s="73"/>
    </row>
    <row r="2018" spans="1:6">
      <c r="A2018" s="89"/>
      <c r="F2018" s="73"/>
    </row>
    <row r="2019" spans="1:6">
      <c r="A2019" s="89"/>
      <c r="F2019" s="73"/>
    </row>
    <row r="2020" spans="1:6">
      <c r="A2020" s="89"/>
      <c r="F2020" s="73"/>
    </row>
    <row r="2021" spans="1:6">
      <c r="A2021" s="89"/>
      <c r="F2021" s="73"/>
    </row>
    <row r="2022" spans="1:6">
      <c r="A2022" s="89"/>
      <c r="F2022" s="73"/>
    </row>
    <row r="2023" spans="1:6">
      <c r="A2023" s="89"/>
      <c r="F2023" s="73"/>
    </row>
    <row r="2024" spans="1:6">
      <c r="A2024" s="89"/>
      <c r="F2024" s="73"/>
    </row>
    <row r="2025" spans="1:6">
      <c r="A2025" s="89"/>
      <c r="F2025" s="73"/>
    </row>
    <row r="2026" spans="1:6">
      <c r="A2026" s="89"/>
      <c r="F2026" s="73"/>
    </row>
    <row r="2027" spans="1:6">
      <c r="A2027" s="89"/>
      <c r="F2027" s="73"/>
    </row>
    <row r="2028" spans="1:6">
      <c r="A2028" s="89"/>
      <c r="F2028" s="73"/>
    </row>
    <row r="2029" spans="1:6">
      <c r="A2029" s="89"/>
      <c r="F2029" s="73"/>
    </row>
    <row r="2030" spans="1:6">
      <c r="A2030" s="89"/>
      <c r="F2030" s="73"/>
    </row>
    <row r="2031" spans="1:6">
      <c r="A2031" s="89"/>
      <c r="F2031" s="73"/>
    </row>
    <row r="2032" spans="1:6">
      <c r="A2032" s="89"/>
      <c r="F2032" s="73"/>
    </row>
    <row r="2033" spans="1:6">
      <c r="A2033" s="89"/>
      <c r="F2033" s="73"/>
    </row>
    <row r="2034" spans="1:6">
      <c r="A2034" s="89"/>
      <c r="F2034" s="73"/>
    </row>
    <row r="2035" spans="1:6">
      <c r="A2035" s="89"/>
      <c r="F2035" s="73"/>
    </row>
    <row r="2036" spans="1:6">
      <c r="A2036" s="89"/>
      <c r="F2036" s="73"/>
    </row>
    <row r="2037" spans="1:6">
      <c r="A2037" s="89"/>
      <c r="F2037" s="73"/>
    </row>
    <row r="2038" spans="1:6">
      <c r="A2038" s="89"/>
      <c r="F2038" s="73"/>
    </row>
    <row r="2039" spans="1:6">
      <c r="A2039" s="89"/>
      <c r="F2039" s="73"/>
    </row>
    <row r="2040" spans="1:6">
      <c r="A2040" s="89"/>
      <c r="F2040" s="73"/>
    </row>
    <row r="2041" spans="1:6">
      <c r="A2041" s="89"/>
      <c r="F2041" s="73"/>
    </row>
    <row r="2042" spans="1:6">
      <c r="A2042" s="89"/>
      <c r="F2042" s="73"/>
    </row>
    <row r="2043" spans="1:6">
      <c r="A2043" s="89"/>
      <c r="F2043" s="73"/>
    </row>
    <row r="2044" spans="1:6">
      <c r="A2044" s="89"/>
      <c r="F2044" s="73"/>
    </row>
    <row r="2045" spans="1:6">
      <c r="A2045" s="89"/>
      <c r="F2045" s="73"/>
    </row>
    <row r="2046" spans="1:6">
      <c r="A2046" s="89"/>
      <c r="F2046" s="73"/>
    </row>
    <row r="2047" spans="1:6">
      <c r="A2047" s="89"/>
      <c r="F2047" s="73"/>
    </row>
    <row r="2048" spans="1:6">
      <c r="A2048" s="89"/>
      <c r="F2048" s="73"/>
    </row>
    <row r="2049" spans="1:6">
      <c r="A2049" s="89"/>
      <c r="F2049" s="73"/>
    </row>
    <row r="2050" spans="1:6">
      <c r="A2050" s="89"/>
      <c r="F2050" s="73"/>
    </row>
    <row r="2051" spans="1:6">
      <c r="A2051" s="89"/>
      <c r="F2051" s="73"/>
    </row>
    <row r="2052" spans="1:6">
      <c r="A2052" s="89"/>
      <c r="F2052" s="73"/>
    </row>
    <row r="2053" spans="1:6">
      <c r="A2053" s="89"/>
      <c r="F2053" s="73"/>
    </row>
    <row r="2054" spans="1:6">
      <c r="A2054" s="89"/>
      <c r="F2054" s="73"/>
    </row>
    <row r="2055" spans="1:6">
      <c r="A2055" s="89"/>
      <c r="F2055" s="73"/>
    </row>
    <row r="2056" spans="1:6">
      <c r="A2056" s="89"/>
      <c r="F2056" s="73"/>
    </row>
    <row r="2057" spans="1:6">
      <c r="A2057" s="89"/>
      <c r="F2057" s="73"/>
    </row>
    <row r="2058" spans="1:6">
      <c r="A2058" s="89"/>
      <c r="F2058" s="73"/>
    </row>
    <row r="2059" spans="1:6">
      <c r="A2059" s="89"/>
      <c r="F2059" s="73"/>
    </row>
    <row r="2060" spans="1:6">
      <c r="A2060" s="89"/>
      <c r="F2060" s="73"/>
    </row>
    <row r="2061" spans="1:6">
      <c r="A2061" s="89"/>
      <c r="F2061" s="73"/>
    </row>
    <row r="2062" spans="1:6">
      <c r="A2062" s="89"/>
      <c r="F2062" s="73"/>
    </row>
    <row r="2063" spans="1:6">
      <c r="A2063" s="89"/>
      <c r="F2063" s="73"/>
    </row>
    <row r="2064" spans="1:6">
      <c r="A2064" s="89"/>
      <c r="F2064" s="73"/>
    </row>
    <row r="2065" spans="1:6">
      <c r="A2065" s="89"/>
      <c r="F2065" s="73"/>
    </row>
    <row r="2066" spans="1:6">
      <c r="A2066" s="89"/>
      <c r="F2066" s="73"/>
    </row>
    <row r="2067" spans="1:6">
      <c r="A2067" s="89"/>
      <c r="F2067" s="73"/>
    </row>
    <row r="2068" spans="1:6">
      <c r="A2068" s="89"/>
      <c r="F2068" s="73"/>
    </row>
    <row r="2069" spans="1:6">
      <c r="A2069" s="89"/>
      <c r="F2069" s="73"/>
    </row>
    <row r="2070" spans="1:6">
      <c r="A2070" s="89"/>
      <c r="F2070" s="73"/>
    </row>
    <row r="2071" spans="1:6">
      <c r="A2071" s="89"/>
      <c r="F2071" s="73"/>
    </row>
    <row r="2072" spans="1:6">
      <c r="A2072" s="89"/>
      <c r="F2072" s="73"/>
    </row>
    <row r="2073" spans="1:6">
      <c r="A2073" s="89"/>
      <c r="F2073" s="73"/>
    </row>
    <row r="2074" spans="1:6">
      <c r="A2074" s="89"/>
      <c r="F2074" s="73"/>
    </row>
    <row r="2075" spans="1:6">
      <c r="A2075" s="89"/>
      <c r="F2075" s="73"/>
    </row>
    <row r="2076" spans="1:6">
      <c r="A2076" s="89"/>
      <c r="F2076" s="73"/>
    </row>
    <row r="2077" spans="1:6">
      <c r="A2077" s="89"/>
      <c r="F2077" s="73"/>
    </row>
    <row r="2078" spans="1:6">
      <c r="A2078" s="89"/>
      <c r="F2078" s="73"/>
    </row>
    <row r="2079" spans="1:6">
      <c r="A2079" s="89"/>
      <c r="F2079" s="73"/>
    </row>
    <row r="2080" spans="1:6">
      <c r="A2080" s="89"/>
      <c r="F2080" s="73"/>
    </row>
    <row r="2081" spans="1:6">
      <c r="A2081" s="89"/>
      <c r="F2081" s="73"/>
    </row>
    <row r="2082" spans="1:6">
      <c r="A2082" s="89"/>
      <c r="F2082" s="73"/>
    </row>
    <row r="2083" spans="1:6">
      <c r="A2083" s="89"/>
      <c r="F2083" s="73"/>
    </row>
    <row r="2084" spans="1:6">
      <c r="A2084" s="89"/>
      <c r="F2084" s="73"/>
    </row>
    <row r="2085" spans="1:6">
      <c r="A2085" s="89"/>
      <c r="F2085" s="73"/>
    </row>
    <row r="2086" spans="1:6">
      <c r="A2086" s="89"/>
      <c r="F2086" s="73"/>
    </row>
    <row r="2087" spans="1:6">
      <c r="A2087" s="89"/>
      <c r="F2087" s="73"/>
    </row>
    <row r="2088" spans="1:6">
      <c r="A2088" s="89"/>
      <c r="F2088" s="73"/>
    </row>
    <row r="2089" spans="1:6">
      <c r="A2089" s="89"/>
      <c r="F2089" s="73"/>
    </row>
    <row r="2090" spans="1:6">
      <c r="A2090" s="89"/>
      <c r="F2090" s="73"/>
    </row>
    <row r="2091" spans="1:6">
      <c r="A2091" s="89"/>
      <c r="F2091" s="73"/>
    </row>
    <row r="2092" spans="1:6">
      <c r="A2092" s="89"/>
      <c r="F2092" s="73"/>
    </row>
    <row r="2093" spans="1:6">
      <c r="A2093" s="89"/>
      <c r="F2093" s="73"/>
    </row>
    <row r="2094" spans="1:6">
      <c r="A2094" s="89"/>
      <c r="F2094" s="73"/>
    </row>
    <row r="2095" spans="1:6">
      <c r="A2095" s="89"/>
      <c r="F2095" s="73"/>
    </row>
    <row r="2096" spans="1:6">
      <c r="A2096" s="89"/>
      <c r="F2096" s="73"/>
    </row>
    <row r="2097" spans="1:6">
      <c r="A2097" s="89"/>
      <c r="F2097" s="73"/>
    </row>
    <row r="2098" spans="1:6">
      <c r="A2098" s="89"/>
      <c r="F2098" s="73"/>
    </row>
    <row r="2099" spans="1:6">
      <c r="A2099" s="89"/>
      <c r="F2099" s="73"/>
    </row>
    <row r="2100" spans="1:6">
      <c r="A2100" s="89"/>
      <c r="F2100" s="73"/>
    </row>
    <row r="2101" spans="1:6">
      <c r="A2101" s="89"/>
      <c r="F2101" s="73"/>
    </row>
    <row r="2102" spans="1:6">
      <c r="A2102" s="89"/>
      <c r="F2102" s="73"/>
    </row>
    <row r="2103" spans="1:6">
      <c r="A2103" s="89"/>
      <c r="F2103" s="73"/>
    </row>
    <row r="2104" spans="1:6">
      <c r="A2104" s="89"/>
      <c r="F2104" s="73"/>
    </row>
    <row r="2105" spans="1:6">
      <c r="A2105" s="89"/>
      <c r="F2105" s="73"/>
    </row>
    <row r="2106" spans="1:6">
      <c r="A2106" s="89"/>
      <c r="F2106" s="73"/>
    </row>
    <row r="2107" spans="1:6">
      <c r="A2107" s="89"/>
      <c r="F2107" s="73"/>
    </row>
    <row r="2108" spans="1:6">
      <c r="A2108" s="89"/>
      <c r="F2108" s="73"/>
    </row>
    <row r="2109" spans="1:6">
      <c r="A2109" s="89"/>
      <c r="F2109" s="73"/>
    </row>
    <row r="2110" spans="1:6">
      <c r="A2110" s="89"/>
      <c r="F2110" s="73"/>
    </row>
    <row r="2111" spans="1:6">
      <c r="A2111" s="89"/>
      <c r="F2111" s="73"/>
    </row>
    <row r="2112" spans="1:6">
      <c r="A2112" s="89"/>
      <c r="F2112" s="73"/>
    </row>
    <row r="2113" spans="1:6">
      <c r="A2113" s="89"/>
      <c r="F2113" s="73"/>
    </row>
    <row r="2114" spans="1:6">
      <c r="A2114" s="89"/>
      <c r="F2114" s="73"/>
    </row>
    <row r="2115" spans="1:6">
      <c r="A2115" s="89"/>
      <c r="F2115" s="73"/>
    </row>
    <row r="2116" spans="1:6">
      <c r="A2116" s="89"/>
      <c r="F2116" s="73"/>
    </row>
    <row r="2117" spans="1:6">
      <c r="A2117" s="89"/>
      <c r="F2117" s="73"/>
    </row>
    <row r="2118" spans="1:6">
      <c r="A2118" s="89"/>
      <c r="F2118" s="73"/>
    </row>
    <row r="2119" spans="1:6">
      <c r="A2119" s="89"/>
      <c r="F2119" s="73"/>
    </row>
    <row r="2120" spans="1:6">
      <c r="A2120" s="89"/>
      <c r="F2120" s="73"/>
    </row>
    <row r="2121" spans="1:6">
      <c r="A2121" s="89"/>
      <c r="F2121" s="73"/>
    </row>
    <row r="2122" spans="1:6">
      <c r="A2122" s="89"/>
      <c r="F2122" s="73"/>
    </row>
    <row r="2123" spans="1:6">
      <c r="A2123" s="89"/>
      <c r="F2123" s="73"/>
    </row>
    <row r="2124" spans="1:6">
      <c r="A2124" s="89"/>
      <c r="F2124" s="73"/>
    </row>
    <row r="2125" spans="1:6">
      <c r="A2125" s="89"/>
      <c r="F2125" s="73"/>
    </row>
    <row r="2126" spans="1:6">
      <c r="A2126" s="89"/>
      <c r="F2126" s="73"/>
    </row>
    <row r="2127" spans="1:6">
      <c r="A2127" s="89"/>
      <c r="F2127" s="73"/>
    </row>
    <row r="2128" spans="1:6">
      <c r="A2128" s="89"/>
      <c r="F2128" s="73"/>
    </row>
    <row r="2129" spans="1:6">
      <c r="A2129" s="89"/>
      <c r="F2129" s="73"/>
    </row>
    <row r="2130" spans="1:6">
      <c r="A2130" s="89"/>
      <c r="F2130" s="73"/>
    </row>
    <row r="2131" spans="1:6">
      <c r="A2131" s="89"/>
      <c r="F2131" s="73"/>
    </row>
    <row r="2132" spans="1:6">
      <c r="A2132" s="89"/>
      <c r="F2132" s="73"/>
    </row>
    <row r="2133" spans="1:6">
      <c r="A2133" s="89"/>
      <c r="F2133" s="73"/>
    </row>
    <row r="2134" spans="1:6">
      <c r="A2134" s="89"/>
      <c r="F2134" s="73"/>
    </row>
    <row r="2135" spans="1:6">
      <c r="A2135" s="89"/>
      <c r="F2135" s="73"/>
    </row>
    <row r="2136" spans="1:6">
      <c r="A2136" s="89"/>
      <c r="F2136" s="73"/>
    </row>
    <row r="2137" spans="1:6">
      <c r="A2137" s="89"/>
      <c r="F2137" s="73"/>
    </row>
    <row r="2138" spans="1:6">
      <c r="A2138" s="89"/>
      <c r="F2138" s="73"/>
    </row>
    <row r="2139" spans="1:6">
      <c r="A2139" s="89"/>
      <c r="F2139" s="73"/>
    </row>
    <row r="2140" spans="1:6">
      <c r="A2140" s="89"/>
      <c r="F2140" s="73"/>
    </row>
    <row r="2141" spans="1:6">
      <c r="A2141" s="89"/>
      <c r="F2141" s="73"/>
    </row>
    <row r="2142" spans="1:6">
      <c r="A2142" s="89"/>
      <c r="F2142" s="73"/>
    </row>
    <row r="2143" spans="1:6">
      <c r="A2143" s="89"/>
      <c r="F2143" s="73"/>
    </row>
    <row r="2144" spans="1:6">
      <c r="A2144" s="89"/>
      <c r="F2144" s="73"/>
    </row>
    <row r="2145" spans="1:6">
      <c r="A2145" s="89"/>
      <c r="F2145" s="73"/>
    </row>
    <row r="2146" spans="1:6">
      <c r="A2146" s="89"/>
      <c r="F2146" s="73"/>
    </row>
    <row r="2147" spans="1:6">
      <c r="A2147" s="89"/>
      <c r="F2147" s="73"/>
    </row>
    <row r="2148" spans="1:6">
      <c r="A2148" s="89"/>
      <c r="F2148" s="73"/>
    </row>
    <row r="2149" spans="1:6">
      <c r="A2149" s="89"/>
      <c r="F2149" s="73"/>
    </row>
    <row r="2150" spans="1:6">
      <c r="A2150" s="89"/>
      <c r="F2150" s="73"/>
    </row>
    <row r="2151" spans="1:6">
      <c r="A2151" s="89"/>
      <c r="F2151" s="73"/>
    </row>
    <row r="2152" spans="1:6">
      <c r="A2152" s="89"/>
      <c r="F2152" s="73"/>
    </row>
    <row r="2153" spans="1:6">
      <c r="A2153" s="89"/>
      <c r="F2153" s="73"/>
    </row>
    <row r="2154" spans="1:6">
      <c r="A2154" s="89"/>
      <c r="F2154" s="73"/>
    </row>
    <row r="2155" spans="1:6">
      <c r="A2155" s="89"/>
      <c r="F2155" s="73"/>
    </row>
    <row r="2156" spans="1:6">
      <c r="A2156" s="89"/>
      <c r="F2156" s="73"/>
    </row>
    <row r="2157" spans="1:6">
      <c r="A2157" s="89"/>
      <c r="F2157" s="73"/>
    </row>
    <row r="2158" spans="1:6">
      <c r="A2158" s="89"/>
      <c r="F2158" s="73"/>
    </row>
    <row r="2159" spans="1:6">
      <c r="A2159" s="89"/>
      <c r="F2159" s="73"/>
    </row>
    <row r="2160" spans="1:6">
      <c r="A2160" s="89"/>
      <c r="F2160" s="73"/>
    </row>
    <row r="2161" spans="1:6">
      <c r="A2161" s="89"/>
      <c r="F2161" s="73"/>
    </row>
    <row r="2162" spans="1:6">
      <c r="A2162" s="89"/>
      <c r="F2162" s="73"/>
    </row>
    <row r="2163" spans="1:6">
      <c r="A2163" s="89"/>
      <c r="F2163" s="73"/>
    </row>
    <row r="2164" spans="1:6">
      <c r="A2164" s="89"/>
      <c r="F2164" s="73"/>
    </row>
    <row r="2165" spans="1:6">
      <c r="A2165" s="89"/>
      <c r="F2165" s="73"/>
    </row>
    <row r="2166" spans="1:6">
      <c r="A2166" s="89"/>
      <c r="F2166" s="73"/>
    </row>
    <row r="2167" spans="1:6">
      <c r="A2167" s="89"/>
      <c r="F2167" s="73"/>
    </row>
    <row r="2168" spans="1:6">
      <c r="A2168" s="89"/>
      <c r="F2168" s="73"/>
    </row>
    <row r="2169" spans="1:6">
      <c r="A2169" s="89"/>
      <c r="F2169" s="73"/>
    </row>
    <row r="2170" spans="1:6">
      <c r="A2170" s="89"/>
      <c r="F2170" s="73"/>
    </row>
    <row r="2171" spans="1:6">
      <c r="A2171" s="89"/>
      <c r="F2171" s="73"/>
    </row>
    <row r="2172" spans="1:6">
      <c r="A2172" s="89"/>
      <c r="F2172" s="73"/>
    </row>
    <row r="2173" spans="1:6">
      <c r="A2173" s="89"/>
      <c r="F2173" s="73"/>
    </row>
    <row r="2174" spans="1:6">
      <c r="A2174" s="89"/>
      <c r="F2174" s="73"/>
    </row>
    <row r="2175" spans="1:6">
      <c r="A2175" s="89"/>
      <c r="F2175" s="73"/>
    </row>
    <row r="2176" spans="1:6">
      <c r="A2176" s="89"/>
      <c r="F2176" s="73"/>
    </row>
    <row r="2177" spans="1:6">
      <c r="A2177" s="89"/>
      <c r="F2177" s="73"/>
    </row>
    <row r="2178" spans="1:6">
      <c r="A2178" s="89"/>
      <c r="F2178" s="73"/>
    </row>
    <row r="2179" spans="1:6">
      <c r="A2179" s="89"/>
      <c r="F2179" s="73"/>
    </row>
    <row r="2180" spans="1:6">
      <c r="A2180" s="89"/>
      <c r="F2180" s="73"/>
    </row>
    <row r="2181" spans="1:6">
      <c r="A2181" s="89"/>
      <c r="F2181" s="73"/>
    </row>
    <row r="2182" spans="1:6">
      <c r="A2182" s="89"/>
      <c r="F2182" s="73"/>
    </row>
    <row r="2183" spans="1:6">
      <c r="A2183" s="89"/>
      <c r="F2183" s="73"/>
    </row>
    <row r="2184" spans="1:6">
      <c r="A2184" s="89"/>
      <c r="F2184" s="73"/>
    </row>
    <row r="2185" spans="1:6">
      <c r="A2185" s="89"/>
      <c r="F2185" s="73"/>
    </row>
    <row r="2186" spans="1:6">
      <c r="A2186" s="89"/>
      <c r="F2186" s="73"/>
    </row>
    <row r="2187" spans="1:6">
      <c r="A2187" s="89"/>
      <c r="F2187" s="73"/>
    </row>
    <row r="2188" spans="1:6">
      <c r="A2188" s="89"/>
      <c r="F2188" s="73"/>
    </row>
    <row r="2189" spans="1:6">
      <c r="A2189" s="89"/>
      <c r="F2189" s="73"/>
    </row>
    <row r="2190" spans="1:6">
      <c r="A2190" s="89"/>
      <c r="F2190" s="73"/>
    </row>
    <row r="2191" spans="1:6">
      <c r="A2191" s="89"/>
      <c r="F2191" s="73"/>
    </row>
    <row r="2192" spans="1:6">
      <c r="A2192" s="89"/>
      <c r="F2192" s="73"/>
    </row>
    <row r="2193" spans="1:6">
      <c r="A2193" s="89"/>
      <c r="F2193" s="73"/>
    </row>
    <row r="2194" spans="1:6">
      <c r="A2194" s="89"/>
      <c r="F2194" s="73"/>
    </row>
    <row r="2195" spans="1:6">
      <c r="A2195" s="89"/>
      <c r="F2195" s="73"/>
    </row>
    <row r="2196" spans="1:6">
      <c r="A2196" s="89"/>
      <c r="F2196" s="73"/>
    </row>
    <row r="2197" spans="1:6">
      <c r="A2197" s="89"/>
      <c r="F2197" s="73"/>
    </row>
    <row r="2198" spans="1:6">
      <c r="A2198" s="89"/>
      <c r="F2198" s="73"/>
    </row>
    <row r="2199" spans="1:6">
      <c r="A2199" s="89"/>
      <c r="F2199" s="73"/>
    </row>
    <row r="2200" spans="1:6">
      <c r="A2200" s="89"/>
      <c r="F2200" s="73"/>
    </row>
    <row r="2201" spans="1:6">
      <c r="A2201" s="89"/>
      <c r="F2201" s="73"/>
    </row>
    <row r="2202" spans="1:6">
      <c r="A2202" s="89"/>
      <c r="F2202" s="73"/>
    </row>
    <row r="2203" spans="1:6">
      <c r="A2203" s="89"/>
      <c r="F2203" s="73"/>
    </row>
    <row r="2204" spans="1:6">
      <c r="A2204" s="89"/>
      <c r="F2204" s="73"/>
    </row>
    <row r="2205" spans="1:6">
      <c r="A2205" s="89"/>
      <c r="F2205" s="73"/>
    </row>
    <row r="2206" spans="1:6">
      <c r="A2206" s="89"/>
      <c r="F2206" s="73"/>
    </row>
    <row r="2207" spans="1:6">
      <c r="A2207" s="89"/>
      <c r="F2207" s="73"/>
    </row>
    <row r="2208" spans="1:6">
      <c r="A2208" s="89"/>
      <c r="F2208" s="73"/>
    </row>
    <row r="2209" spans="1:6">
      <c r="A2209" s="89"/>
      <c r="F2209" s="73"/>
    </row>
    <row r="2210" spans="1:6">
      <c r="A2210" s="89"/>
      <c r="F2210" s="73"/>
    </row>
    <row r="2211" spans="1:6">
      <c r="A2211" s="89"/>
      <c r="F2211" s="73"/>
    </row>
    <row r="2212" spans="1:6">
      <c r="A2212" s="89"/>
      <c r="F2212" s="73"/>
    </row>
    <row r="2213" spans="1:6">
      <c r="A2213" s="89"/>
      <c r="F2213" s="73"/>
    </row>
    <row r="2214" spans="1:6">
      <c r="A2214" s="89"/>
      <c r="F2214" s="73"/>
    </row>
    <row r="2215" spans="1:6">
      <c r="A2215" s="89"/>
      <c r="F2215" s="73"/>
    </row>
    <row r="2216" spans="1:6">
      <c r="A2216" s="89"/>
      <c r="F2216" s="73"/>
    </row>
    <row r="2217" spans="1:6">
      <c r="A2217" s="89"/>
      <c r="F2217" s="73"/>
    </row>
    <row r="2218" spans="1:6">
      <c r="A2218" s="89"/>
      <c r="F2218" s="73"/>
    </row>
    <row r="2219" spans="1:6">
      <c r="A2219" s="89"/>
      <c r="F2219" s="73"/>
    </row>
    <row r="2220" spans="1:6">
      <c r="A2220" s="89"/>
      <c r="F2220" s="73"/>
    </row>
    <row r="2221" spans="1:6">
      <c r="A2221" s="89"/>
      <c r="F2221" s="73"/>
    </row>
    <row r="2222" spans="1:6">
      <c r="A2222" s="89"/>
      <c r="F2222" s="73"/>
    </row>
    <row r="2223" spans="1:6">
      <c r="A2223" s="89"/>
      <c r="F2223" s="73"/>
    </row>
    <row r="2224" spans="1:6">
      <c r="A2224" s="89"/>
      <c r="F2224" s="73"/>
    </row>
    <row r="2225" spans="1:6">
      <c r="A2225" s="89"/>
      <c r="F2225" s="73"/>
    </row>
    <row r="2226" spans="1:6">
      <c r="A2226" s="89"/>
      <c r="F2226" s="73"/>
    </row>
    <row r="2227" spans="1:6">
      <c r="A2227" s="89"/>
      <c r="F2227" s="73"/>
    </row>
    <row r="2228" spans="1:6">
      <c r="A2228" s="89"/>
      <c r="F2228" s="73"/>
    </row>
    <row r="2229" spans="1:6">
      <c r="A2229" s="89"/>
      <c r="F2229" s="73"/>
    </row>
    <row r="2230" spans="1:6">
      <c r="A2230" s="89"/>
      <c r="F2230" s="73"/>
    </row>
    <row r="2231" spans="1:6">
      <c r="A2231" s="89"/>
      <c r="F2231" s="73"/>
    </row>
    <row r="2232" spans="1:6">
      <c r="A2232" s="89"/>
      <c r="F2232" s="73"/>
    </row>
    <row r="2233" spans="1:6">
      <c r="A2233" s="89"/>
      <c r="F2233" s="73"/>
    </row>
    <row r="2234" spans="1:6">
      <c r="A2234" s="89"/>
      <c r="F2234" s="73"/>
    </row>
    <row r="2235" spans="1:6">
      <c r="A2235" s="89"/>
      <c r="F2235" s="73"/>
    </row>
    <row r="2236" spans="1:6">
      <c r="A2236" s="89"/>
      <c r="F2236" s="73"/>
    </row>
    <row r="2237" spans="1:6">
      <c r="A2237" s="89"/>
      <c r="F2237" s="73"/>
    </row>
    <row r="2238" spans="1:6">
      <c r="A2238" s="89"/>
      <c r="F2238" s="73"/>
    </row>
    <row r="2239" spans="1:6">
      <c r="A2239" s="89"/>
      <c r="F2239" s="73"/>
    </row>
    <row r="2240" spans="1:6">
      <c r="A2240" s="89"/>
      <c r="F2240" s="73"/>
    </row>
    <row r="2241" spans="1:6">
      <c r="A2241" s="89"/>
      <c r="F2241" s="73"/>
    </row>
    <row r="2242" spans="1:6">
      <c r="A2242" s="89"/>
      <c r="F2242" s="73"/>
    </row>
    <row r="2243" spans="1:6">
      <c r="A2243" s="89"/>
      <c r="F2243" s="73"/>
    </row>
    <row r="2244" spans="1:6">
      <c r="A2244" s="89"/>
      <c r="F2244" s="73"/>
    </row>
    <row r="2245" spans="1:6">
      <c r="A2245" s="89"/>
      <c r="F2245" s="73"/>
    </row>
    <row r="2246" spans="1:6">
      <c r="A2246" s="89"/>
      <c r="F2246" s="73"/>
    </row>
    <row r="2247" spans="1:6">
      <c r="A2247" s="89"/>
      <c r="F2247" s="73"/>
    </row>
    <row r="2248" spans="1:6">
      <c r="A2248" s="89"/>
      <c r="F2248" s="73"/>
    </row>
    <row r="2249" spans="1:6">
      <c r="A2249" s="89"/>
      <c r="F2249" s="73"/>
    </row>
    <row r="2250" spans="1:6">
      <c r="A2250" s="89"/>
      <c r="F2250" s="73"/>
    </row>
    <row r="2251" spans="1:6">
      <c r="A2251" s="89"/>
      <c r="F2251" s="73"/>
    </row>
    <row r="2252" spans="1:6">
      <c r="A2252" s="89"/>
      <c r="F2252" s="73"/>
    </row>
    <row r="2253" spans="1:6">
      <c r="A2253" s="89"/>
      <c r="F2253" s="73"/>
    </row>
    <row r="2254" spans="1:6">
      <c r="A2254" s="89"/>
      <c r="F2254" s="73"/>
    </row>
    <row r="2255" spans="1:6">
      <c r="A2255" s="89"/>
      <c r="F2255" s="73"/>
    </row>
    <row r="2256" spans="1:6">
      <c r="A2256" s="89"/>
      <c r="F2256" s="73"/>
    </row>
    <row r="2257" spans="1:6">
      <c r="A2257" s="89"/>
      <c r="F2257" s="73"/>
    </row>
    <row r="2258" spans="1:6">
      <c r="A2258" s="89"/>
      <c r="F2258" s="73"/>
    </row>
    <row r="2259" spans="1:6">
      <c r="A2259" s="89"/>
      <c r="F2259" s="73"/>
    </row>
    <row r="2260" spans="1:6">
      <c r="A2260" s="89"/>
      <c r="F2260" s="73"/>
    </row>
    <row r="2261" spans="1:6">
      <c r="A2261" s="89"/>
      <c r="F2261" s="73"/>
    </row>
    <row r="2262" spans="1:6">
      <c r="A2262" s="89"/>
      <c r="F2262" s="73"/>
    </row>
    <row r="2263" spans="1:6">
      <c r="A2263" s="89"/>
      <c r="F2263" s="73"/>
    </row>
    <row r="2264" spans="1:6">
      <c r="A2264" s="89"/>
      <c r="F2264" s="73"/>
    </row>
    <row r="2265" spans="1:6">
      <c r="A2265" s="89"/>
      <c r="F2265" s="73"/>
    </row>
    <row r="2266" spans="1:6">
      <c r="A2266" s="89"/>
      <c r="F2266" s="73"/>
    </row>
    <row r="2267" spans="1:6">
      <c r="A2267" s="89"/>
      <c r="F2267" s="73"/>
    </row>
    <row r="2268" spans="1:6">
      <c r="A2268" s="89"/>
      <c r="F2268" s="73"/>
    </row>
    <row r="2269" spans="1:6">
      <c r="A2269" s="89"/>
      <c r="F2269" s="73"/>
    </row>
    <row r="2270" spans="1:6">
      <c r="A2270" s="89"/>
      <c r="F2270" s="73"/>
    </row>
    <row r="2271" spans="1:6">
      <c r="A2271" s="89"/>
      <c r="F2271" s="73"/>
    </row>
    <row r="2272" spans="1:6">
      <c r="A2272" s="89"/>
      <c r="F2272" s="73"/>
    </row>
    <row r="2273" spans="1:6">
      <c r="A2273" s="89"/>
      <c r="F2273" s="73"/>
    </row>
    <row r="2274" spans="1:6">
      <c r="A2274" s="89"/>
      <c r="F2274" s="73"/>
    </row>
    <row r="2275" spans="1:6">
      <c r="A2275" s="89"/>
      <c r="F2275" s="73"/>
    </row>
    <row r="2276" spans="1:6">
      <c r="A2276" s="89"/>
      <c r="F2276" s="73"/>
    </row>
    <row r="2277" spans="1:6">
      <c r="A2277" s="89"/>
      <c r="F2277" s="73"/>
    </row>
    <row r="2278" spans="1:6">
      <c r="A2278" s="89"/>
      <c r="F2278" s="73"/>
    </row>
    <row r="2279" spans="1:6">
      <c r="A2279" s="89"/>
      <c r="F2279" s="73"/>
    </row>
    <row r="2280" spans="1:6">
      <c r="A2280" s="89"/>
      <c r="F2280" s="73"/>
    </row>
    <row r="2281" spans="1:6">
      <c r="A2281" s="89"/>
      <c r="F2281" s="73"/>
    </row>
    <row r="2282" spans="1:6">
      <c r="A2282" s="89"/>
      <c r="F2282" s="73"/>
    </row>
    <row r="2283" spans="1:6">
      <c r="A2283" s="89"/>
      <c r="F2283" s="73"/>
    </row>
    <row r="2284" spans="1:6">
      <c r="A2284" s="89"/>
      <c r="F2284" s="73"/>
    </row>
    <row r="2285" spans="1:6">
      <c r="A2285" s="89"/>
      <c r="F2285" s="73"/>
    </row>
    <row r="2286" spans="1:6">
      <c r="A2286" s="89"/>
      <c r="F2286" s="73"/>
    </row>
    <row r="2287" spans="1:6">
      <c r="A2287" s="89"/>
      <c r="F2287" s="73"/>
    </row>
    <row r="2288" spans="1:6">
      <c r="A2288" s="89"/>
      <c r="F2288" s="73"/>
    </row>
    <row r="2289" spans="1:6">
      <c r="A2289" s="89"/>
      <c r="F2289" s="73"/>
    </row>
    <row r="2290" spans="1:6">
      <c r="A2290" s="89"/>
      <c r="F2290" s="73"/>
    </row>
    <row r="2291" spans="1:6">
      <c r="A2291" s="89"/>
      <c r="F2291" s="73"/>
    </row>
    <row r="2292" spans="1:6">
      <c r="A2292" s="89"/>
      <c r="F2292" s="73"/>
    </row>
    <row r="2293" spans="1:6">
      <c r="A2293" s="89"/>
      <c r="F2293" s="73"/>
    </row>
    <row r="2294" spans="1:6">
      <c r="A2294" s="89"/>
      <c r="F2294" s="73"/>
    </row>
    <row r="2295" spans="1:6">
      <c r="A2295" s="89"/>
      <c r="F2295" s="73"/>
    </row>
    <row r="2296" spans="1:6">
      <c r="A2296" s="89"/>
      <c r="F2296" s="73"/>
    </row>
    <row r="2297" spans="1:6">
      <c r="A2297" s="89"/>
      <c r="F2297" s="73"/>
    </row>
    <row r="2298" spans="1:6">
      <c r="A2298" s="89"/>
      <c r="F2298" s="73"/>
    </row>
    <row r="2299" spans="1:6">
      <c r="A2299" s="89"/>
      <c r="F2299" s="73"/>
    </row>
    <row r="2300" spans="1:6">
      <c r="A2300" s="89"/>
      <c r="F2300" s="73"/>
    </row>
    <row r="2301" spans="1:6">
      <c r="A2301" s="89"/>
      <c r="F2301" s="73"/>
    </row>
    <row r="2302" spans="1:6">
      <c r="A2302" s="89"/>
      <c r="F2302" s="73"/>
    </row>
    <row r="2303" spans="1:6">
      <c r="A2303" s="89"/>
      <c r="F2303" s="73"/>
    </row>
    <row r="2304" spans="1:6">
      <c r="A2304" s="89"/>
      <c r="F2304" s="73"/>
    </row>
    <row r="2305" spans="1:6">
      <c r="A2305" s="89"/>
      <c r="F2305" s="73"/>
    </row>
    <row r="2306" spans="1:6">
      <c r="A2306" s="89"/>
      <c r="F2306" s="73"/>
    </row>
    <row r="2307" spans="1:6">
      <c r="A2307" s="89"/>
      <c r="F2307" s="73"/>
    </row>
    <row r="2308" spans="1:6">
      <c r="A2308" s="89"/>
      <c r="F2308" s="73"/>
    </row>
    <row r="2309" spans="1:6">
      <c r="A2309" s="89"/>
      <c r="F2309" s="73"/>
    </row>
    <row r="2310" spans="1:6">
      <c r="A2310" s="89"/>
      <c r="F2310" s="73"/>
    </row>
    <row r="2311" spans="1:6">
      <c r="A2311" s="89"/>
      <c r="F2311" s="73"/>
    </row>
    <row r="2312" spans="1:6">
      <c r="A2312" s="89"/>
      <c r="F2312" s="73"/>
    </row>
    <row r="2313" spans="1:6">
      <c r="A2313" s="89"/>
      <c r="F2313" s="73"/>
    </row>
    <row r="2314" spans="1:6">
      <c r="A2314" s="89"/>
      <c r="F2314" s="73"/>
    </row>
    <row r="2315" spans="1:6">
      <c r="A2315" s="89"/>
      <c r="F2315" s="73"/>
    </row>
    <row r="2316" spans="1:6">
      <c r="A2316" s="89"/>
      <c r="F2316" s="73"/>
    </row>
    <row r="2317" spans="1:6">
      <c r="A2317" s="89"/>
      <c r="F2317" s="73"/>
    </row>
    <row r="2318" spans="1:6">
      <c r="A2318" s="89"/>
      <c r="F2318" s="73"/>
    </row>
    <row r="2319" spans="1:6">
      <c r="A2319" s="89"/>
      <c r="F2319" s="73"/>
    </row>
    <row r="2320" spans="1:6">
      <c r="A2320" s="89"/>
      <c r="F2320" s="73"/>
    </row>
    <row r="2321" spans="1:6">
      <c r="A2321" s="89"/>
      <c r="F2321" s="73"/>
    </row>
    <row r="2322" spans="1:6">
      <c r="A2322" s="89"/>
      <c r="F2322" s="73"/>
    </row>
    <row r="2323" spans="1:6">
      <c r="A2323" s="89"/>
      <c r="F2323" s="73"/>
    </row>
    <row r="2324" spans="1:6">
      <c r="A2324" s="89"/>
      <c r="F2324" s="73"/>
    </row>
    <row r="2325" spans="1:6">
      <c r="A2325" s="89"/>
      <c r="F2325" s="73"/>
    </row>
    <row r="2326" spans="1:6">
      <c r="A2326" s="89"/>
      <c r="F2326" s="73"/>
    </row>
    <row r="2327" spans="1:6">
      <c r="A2327" s="89"/>
      <c r="F2327" s="73"/>
    </row>
    <row r="2328" spans="1:6">
      <c r="A2328" s="89"/>
      <c r="F2328" s="73"/>
    </row>
    <row r="2329" spans="1:6">
      <c r="A2329" s="89"/>
      <c r="F2329" s="73"/>
    </row>
    <row r="2330" spans="1:6">
      <c r="A2330" s="89"/>
      <c r="F2330" s="73"/>
    </row>
    <row r="2331" spans="1:6">
      <c r="A2331" s="89"/>
      <c r="F2331" s="73"/>
    </row>
    <row r="2332" spans="1:6">
      <c r="A2332" s="89"/>
      <c r="F2332" s="73"/>
    </row>
    <row r="2333" spans="1:6">
      <c r="A2333" s="89"/>
      <c r="F2333" s="73"/>
    </row>
    <row r="2334" spans="1:6">
      <c r="A2334" s="89"/>
      <c r="F2334" s="73"/>
    </row>
    <row r="2335" spans="1:6">
      <c r="A2335" s="89"/>
      <c r="F2335" s="73"/>
    </row>
    <row r="2336" spans="1:6">
      <c r="A2336" s="89"/>
      <c r="F2336" s="73"/>
    </row>
    <row r="2337" spans="1:6">
      <c r="A2337" s="89"/>
      <c r="F2337" s="73"/>
    </row>
    <row r="2338" spans="1:6">
      <c r="A2338" s="89"/>
      <c r="F2338" s="73"/>
    </row>
    <row r="2339" spans="1:6">
      <c r="A2339" s="89"/>
      <c r="F2339" s="73"/>
    </row>
    <row r="2340" spans="1:6">
      <c r="A2340" s="89"/>
      <c r="F2340" s="73"/>
    </row>
    <row r="2341" spans="1:6">
      <c r="A2341" s="89"/>
      <c r="F2341" s="73"/>
    </row>
    <row r="2342" spans="1:6">
      <c r="A2342" s="89"/>
      <c r="F2342" s="73"/>
    </row>
    <row r="2343" spans="1:6">
      <c r="A2343" s="89"/>
      <c r="F2343" s="73"/>
    </row>
    <row r="2344" spans="1:6">
      <c r="A2344" s="89"/>
      <c r="F2344" s="73"/>
    </row>
    <row r="2345" spans="1:6">
      <c r="A2345" s="89"/>
      <c r="F2345" s="73"/>
    </row>
    <row r="2346" spans="1:6">
      <c r="A2346" s="89"/>
      <c r="F2346" s="73"/>
    </row>
    <row r="2347" spans="1:6">
      <c r="A2347" s="89"/>
      <c r="F2347" s="73"/>
    </row>
    <row r="2348" spans="1:6">
      <c r="A2348" s="89"/>
      <c r="F2348" s="73"/>
    </row>
    <row r="2349" spans="1:6">
      <c r="A2349" s="89"/>
      <c r="F2349" s="73"/>
    </row>
    <row r="2350" spans="1:6">
      <c r="A2350" s="89"/>
      <c r="F2350" s="73"/>
    </row>
    <row r="2351" spans="1:6">
      <c r="A2351" s="89"/>
      <c r="F2351" s="73"/>
    </row>
    <row r="2352" spans="1:6">
      <c r="A2352" s="89"/>
      <c r="F2352" s="73"/>
    </row>
    <row r="2353" spans="1:6">
      <c r="A2353" s="89"/>
      <c r="F2353" s="73"/>
    </row>
    <row r="2354" spans="1:6">
      <c r="A2354" s="89"/>
      <c r="F2354" s="73"/>
    </row>
    <row r="2355" spans="1:6">
      <c r="A2355" s="89"/>
      <c r="F2355" s="73"/>
    </row>
    <row r="2356" spans="1:6">
      <c r="A2356" s="89"/>
      <c r="F2356" s="73"/>
    </row>
    <row r="2357" spans="1:6">
      <c r="A2357" s="89"/>
      <c r="F2357" s="73"/>
    </row>
    <row r="2358" spans="1:6">
      <c r="A2358" s="89"/>
      <c r="F2358" s="73"/>
    </row>
    <row r="2359" spans="1:6">
      <c r="A2359" s="89"/>
      <c r="F2359" s="73"/>
    </row>
    <row r="2360" spans="1:6">
      <c r="A2360" s="89"/>
      <c r="F2360" s="73"/>
    </row>
    <row r="2361" spans="1:6">
      <c r="A2361" s="89"/>
      <c r="F2361" s="73"/>
    </row>
    <row r="2362" spans="1:6">
      <c r="A2362" s="89"/>
      <c r="F2362" s="73"/>
    </row>
    <row r="2363" spans="1:6">
      <c r="A2363" s="89"/>
      <c r="F2363" s="73"/>
    </row>
    <row r="2364" spans="1:6">
      <c r="A2364" s="89"/>
      <c r="F2364" s="73"/>
    </row>
    <row r="2365" spans="1:6">
      <c r="A2365" s="89"/>
      <c r="F2365" s="73"/>
    </row>
    <row r="2366" spans="1:6">
      <c r="A2366" s="89"/>
      <c r="F2366" s="73"/>
    </row>
    <row r="2367" spans="1:6">
      <c r="A2367" s="89"/>
      <c r="F2367" s="73"/>
    </row>
    <row r="2368" spans="1:6">
      <c r="A2368" s="89"/>
      <c r="F2368" s="73"/>
    </row>
    <row r="2369" spans="1:6">
      <c r="A2369" s="89"/>
      <c r="F2369" s="73"/>
    </row>
    <row r="2370" spans="1:6">
      <c r="A2370" s="89"/>
      <c r="F2370" s="73"/>
    </row>
    <row r="2371" spans="1:6">
      <c r="A2371" s="89"/>
      <c r="F2371" s="73"/>
    </row>
    <row r="2372" spans="1:6">
      <c r="A2372" s="89"/>
      <c r="F2372" s="73"/>
    </row>
    <row r="2373" spans="1:6">
      <c r="A2373" s="89"/>
      <c r="F2373" s="73"/>
    </row>
    <row r="2374" spans="1:6">
      <c r="A2374" s="89"/>
      <c r="F2374" s="73"/>
    </row>
    <row r="2375" spans="1:6">
      <c r="A2375" s="89"/>
      <c r="F2375" s="73"/>
    </row>
    <row r="2376" spans="1:6">
      <c r="A2376" s="89"/>
      <c r="F2376" s="73"/>
    </row>
    <row r="2377" spans="1:6">
      <c r="A2377" s="89"/>
      <c r="F2377" s="73"/>
    </row>
    <row r="2378" spans="1:6">
      <c r="A2378" s="89"/>
      <c r="F2378" s="73"/>
    </row>
    <row r="2379" spans="1:6">
      <c r="A2379" s="89"/>
      <c r="F2379" s="73"/>
    </row>
    <row r="2380" spans="1:6">
      <c r="A2380" s="89"/>
      <c r="F2380" s="73"/>
    </row>
    <row r="2381" spans="1:6">
      <c r="A2381" s="89"/>
      <c r="F2381" s="73"/>
    </row>
    <row r="2382" spans="1:6">
      <c r="A2382" s="89"/>
      <c r="F2382" s="73"/>
    </row>
    <row r="2383" spans="1:6">
      <c r="A2383" s="89"/>
      <c r="F2383" s="73"/>
    </row>
    <row r="2384" spans="1:6">
      <c r="A2384" s="89"/>
      <c r="F2384" s="73"/>
    </row>
    <row r="2385" spans="1:6">
      <c r="A2385" s="89"/>
      <c r="F2385" s="73"/>
    </row>
    <row r="2386" spans="1:6">
      <c r="A2386" s="89"/>
      <c r="F2386" s="73"/>
    </row>
    <row r="2387" spans="1:6">
      <c r="A2387" s="89"/>
      <c r="F2387" s="73"/>
    </row>
    <row r="2388" spans="1:6">
      <c r="A2388" s="89"/>
      <c r="F2388" s="73"/>
    </row>
    <row r="2389" spans="1:6">
      <c r="A2389" s="89"/>
      <c r="F2389" s="73"/>
    </row>
    <row r="2390" spans="1:6">
      <c r="A2390" s="89"/>
      <c r="F2390" s="73"/>
    </row>
    <row r="2391" spans="1:6">
      <c r="A2391" s="89"/>
      <c r="F2391" s="73"/>
    </row>
    <row r="2392" spans="1:6">
      <c r="A2392" s="89"/>
      <c r="F2392" s="73"/>
    </row>
    <row r="2393" spans="1:6">
      <c r="A2393" s="89"/>
      <c r="F2393" s="73"/>
    </row>
    <row r="2394" spans="1:6">
      <c r="A2394" s="89"/>
      <c r="F2394" s="73"/>
    </row>
    <row r="2395" spans="1:6">
      <c r="A2395" s="89"/>
      <c r="F2395" s="73"/>
    </row>
    <row r="2396" spans="1:6">
      <c r="A2396" s="89"/>
      <c r="F2396" s="73"/>
    </row>
    <row r="2397" spans="1:6">
      <c r="A2397" s="89"/>
      <c r="F2397" s="73"/>
    </row>
    <row r="2398" spans="1:6">
      <c r="A2398" s="89"/>
      <c r="F2398" s="73"/>
    </row>
    <row r="2399" spans="1:6">
      <c r="A2399" s="89"/>
      <c r="F2399" s="73"/>
    </row>
    <row r="2400" spans="1:6">
      <c r="A2400" s="89"/>
      <c r="F2400" s="73"/>
    </row>
    <row r="2401" spans="1:6">
      <c r="A2401" s="89"/>
      <c r="F2401" s="73"/>
    </row>
    <row r="2402" spans="1:6">
      <c r="A2402" s="89"/>
      <c r="F2402" s="73"/>
    </row>
    <row r="2403" spans="1:6">
      <c r="A2403" s="89"/>
      <c r="F2403" s="73"/>
    </row>
    <row r="2404" spans="1:6">
      <c r="A2404" s="89"/>
      <c r="F2404" s="73"/>
    </row>
    <row r="2405" spans="1:6">
      <c r="A2405" s="89"/>
      <c r="F2405" s="73"/>
    </row>
    <row r="2406" spans="1:6">
      <c r="A2406" s="89"/>
      <c r="F2406" s="73"/>
    </row>
    <row r="2407" spans="1:6">
      <c r="A2407" s="89"/>
      <c r="F2407" s="73"/>
    </row>
    <row r="2408" spans="1:6">
      <c r="A2408" s="89"/>
      <c r="F2408" s="73"/>
    </row>
    <row r="2409" spans="1:6">
      <c r="A2409" s="89"/>
      <c r="F2409" s="73"/>
    </row>
    <row r="2410" spans="1:6">
      <c r="A2410" s="89"/>
      <c r="F2410" s="73"/>
    </row>
    <row r="2411" spans="1:6">
      <c r="A2411" s="89"/>
      <c r="F2411" s="73"/>
    </row>
    <row r="2412" spans="1:6">
      <c r="A2412" s="89"/>
      <c r="F2412" s="73"/>
    </row>
    <row r="2413" spans="1:6">
      <c r="A2413" s="89"/>
      <c r="F2413" s="73"/>
    </row>
    <row r="2414" spans="1:6">
      <c r="A2414" s="89"/>
      <c r="F2414" s="73"/>
    </row>
    <row r="2415" spans="1:6">
      <c r="A2415" s="89"/>
      <c r="F2415" s="73"/>
    </row>
    <row r="2416" spans="1:6">
      <c r="A2416" s="89"/>
      <c r="F2416" s="73"/>
    </row>
    <row r="2417" spans="1:6">
      <c r="A2417" s="89"/>
      <c r="F2417" s="73"/>
    </row>
    <row r="2418" spans="1:6">
      <c r="A2418" s="89"/>
      <c r="F2418" s="73"/>
    </row>
    <row r="2419" spans="1:6">
      <c r="A2419" s="89"/>
      <c r="F2419" s="73"/>
    </row>
    <row r="2420" spans="1:6">
      <c r="A2420" s="89"/>
      <c r="F2420" s="73"/>
    </row>
    <row r="2421" spans="1:6">
      <c r="A2421" s="89"/>
      <c r="F2421" s="73"/>
    </row>
    <row r="2422" spans="1:6">
      <c r="A2422" s="89"/>
      <c r="F2422" s="73"/>
    </row>
    <row r="2423" spans="1:6">
      <c r="A2423" s="89"/>
      <c r="F2423" s="73"/>
    </row>
    <row r="2424" spans="1:6">
      <c r="A2424" s="89"/>
      <c r="F2424" s="73"/>
    </row>
    <row r="2425" spans="1:6">
      <c r="A2425" s="89"/>
      <c r="F2425" s="73"/>
    </row>
    <row r="2426" spans="1:6">
      <c r="A2426" s="89"/>
      <c r="F2426" s="73"/>
    </row>
    <row r="2427" spans="1:6">
      <c r="A2427" s="89"/>
      <c r="F2427" s="73"/>
    </row>
    <row r="2428" spans="1:6">
      <c r="A2428" s="89"/>
      <c r="F2428" s="73"/>
    </row>
    <row r="2429" spans="1:6">
      <c r="A2429" s="89"/>
      <c r="F2429" s="73"/>
    </row>
    <row r="2430" spans="1:6">
      <c r="A2430" s="89"/>
      <c r="F2430" s="73"/>
    </row>
    <row r="2431" spans="1:6">
      <c r="A2431" s="89"/>
      <c r="F2431" s="73"/>
    </row>
    <row r="2432" spans="1:6">
      <c r="A2432" s="89"/>
      <c r="F2432" s="73"/>
    </row>
    <row r="2433" spans="1:6">
      <c r="A2433" s="89"/>
      <c r="F2433" s="73"/>
    </row>
    <row r="2434" spans="1:6">
      <c r="A2434" s="89"/>
      <c r="F2434" s="73"/>
    </row>
    <row r="2435" spans="1:6">
      <c r="A2435" s="89"/>
      <c r="F2435" s="73"/>
    </row>
    <row r="2436" spans="1:6">
      <c r="A2436" s="89"/>
      <c r="F2436" s="73"/>
    </row>
    <row r="2437" spans="1:6">
      <c r="A2437" s="89"/>
      <c r="F2437" s="73"/>
    </row>
    <row r="2438" spans="1:6">
      <c r="A2438" s="89"/>
      <c r="F2438" s="73"/>
    </row>
    <row r="2439" spans="1:6">
      <c r="A2439" s="89"/>
      <c r="F2439" s="73"/>
    </row>
    <row r="2440" spans="1:6">
      <c r="A2440" s="89"/>
      <c r="F2440" s="73"/>
    </row>
    <row r="2441" spans="1:6">
      <c r="A2441" s="89"/>
      <c r="F2441" s="73"/>
    </row>
    <row r="2442" spans="1:6">
      <c r="A2442" s="89"/>
      <c r="F2442" s="73"/>
    </row>
    <row r="2443" spans="1:6">
      <c r="A2443" s="89"/>
      <c r="F2443" s="73"/>
    </row>
    <row r="2444" spans="1:6">
      <c r="A2444" s="89"/>
      <c r="F2444" s="73"/>
    </row>
    <row r="2445" spans="1:6">
      <c r="A2445" s="89"/>
      <c r="F2445" s="73"/>
    </row>
    <row r="2446" spans="1:6">
      <c r="A2446" s="89"/>
      <c r="F2446" s="73"/>
    </row>
    <row r="2447" spans="1:6">
      <c r="A2447" s="89"/>
      <c r="F2447" s="73"/>
    </row>
    <row r="2448" spans="1:6">
      <c r="A2448" s="89"/>
      <c r="F2448" s="73"/>
    </row>
    <row r="2449" spans="1:6">
      <c r="A2449" s="89"/>
      <c r="F2449" s="73"/>
    </row>
    <row r="2450" spans="1:6">
      <c r="A2450" s="89"/>
      <c r="F2450" s="73"/>
    </row>
    <row r="2451" spans="1:6">
      <c r="A2451" s="89"/>
      <c r="F2451" s="73"/>
    </row>
    <row r="2452" spans="1:6">
      <c r="A2452" s="89"/>
      <c r="F2452" s="73"/>
    </row>
    <row r="2453" spans="1:6">
      <c r="A2453" s="89"/>
      <c r="F2453" s="73"/>
    </row>
    <row r="2454" spans="1:6">
      <c r="A2454" s="89"/>
      <c r="F2454" s="73"/>
    </row>
    <row r="2455" spans="1:6">
      <c r="A2455" s="89"/>
      <c r="F2455" s="73"/>
    </row>
    <row r="2456" spans="1:6">
      <c r="A2456" s="89"/>
      <c r="F2456" s="73"/>
    </row>
    <row r="2457" spans="1:6">
      <c r="A2457" s="89"/>
      <c r="F2457" s="73"/>
    </row>
    <row r="2458" spans="1:6">
      <c r="A2458" s="89"/>
      <c r="F2458" s="73"/>
    </row>
    <row r="2459" spans="1:6">
      <c r="A2459" s="89"/>
      <c r="F2459" s="73"/>
    </row>
    <row r="2460" spans="1:6">
      <c r="A2460" s="89"/>
      <c r="F2460" s="73"/>
    </row>
    <row r="2461" spans="1:6">
      <c r="A2461" s="89"/>
      <c r="F2461" s="73"/>
    </row>
    <row r="2462" spans="1:6">
      <c r="A2462" s="89"/>
      <c r="F2462" s="73"/>
    </row>
    <row r="2463" spans="1:6">
      <c r="A2463" s="89"/>
      <c r="F2463" s="73"/>
    </row>
    <row r="2464" spans="1:6">
      <c r="A2464" s="89"/>
      <c r="F2464" s="73"/>
    </row>
    <row r="2465" spans="1:6">
      <c r="A2465" s="89"/>
      <c r="F2465" s="73"/>
    </row>
    <row r="2466" spans="1:6">
      <c r="A2466" s="89"/>
      <c r="F2466" s="73"/>
    </row>
    <row r="2467" spans="1:6">
      <c r="A2467" s="89"/>
      <c r="F2467" s="73"/>
    </row>
    <row r="2468" spans="1:6">
      <c r="A2468" s="89"/>
      <c r="F2468" s="73"/>
    </row>
    <row r="2469" spans="1:6">
      <c r="A2469" s="89"/>
      <c r="F2469" s="73"/>
    </row>
    <row r="2470" spans="1:6">
      <c r="A2470" s="89"/>
      <c r="F2470" s="73"/>
    </row>
    <row r="2471" spans="1:6">
      <c r="A2471" s="89"/>
      <c r="F2471" s="73"/>
    </row>
    <row r="2472" spans="1:6">
      <c r="A2472" s="89"/>
      <c r="F2472" s="73"/>
    </row>
    <row r="2473" spans="1:6">
      <c r="A2473" s="89"/>
      <c r="F2473" s="73"/>
    </row>
    <row r="2474" spans="1:6">
      <c r="A2474" s="89"/>
      <c r="F2474" s="73"/>
    </row>
    <row r="2475" spans="1:6">
      <c r="A2475" s="89"/>
      <c r="F2475" s="73"/>
    </row>
    <row r="2476" spans="1:6">
      <c r="A2476" s="89"/>
      <c r="F2476" s="73"/>
    </row>
    <row r="2477" spans="1:6">
      <c r="A2477" s="89"/>
      <c r="F2477" s="73"/>
    </row>
    <row r="2478" spans="1:6">
      <c r="A2478" s="89"/>
      <c r="F2478" s="73"/>
    </row>
    <row r="2479" spans="1:6">
      <c r="A2479" s="89"/>
      <c r="F2479" s="73"/>
    </row>
    <row r="2480" spans="1:6">
      <c r="A2480" s="89"/>
      <c r="F2480" s="73"/>
    </row>
    <row r="2481" spans="1:6">
      <c r="A2481" s="89"/>
      <c r="F2481" s="73"/>
    </row>
    <row r="2482" spans="1:6">
      <c r="A2482" s="89"/>
      <c r="F2482" s="73"/>
    </row>
    <row r="2483" spans="1:6">
      <c r="A2483" s="89"/>
      <c r="F2483" s="73"/>
    </row>
    <row r="2484" spans="1:6">
      <c r="A2484" s="89"/>
      <c r="F2484" s="73"/>
    </row>
    <row r="2485" spans="1:6">
      <c r="A2485" s="89"/>
      <c r="F2485" s="73"/>
    </row>
    <row r="2486" spans="1:6">
      <c r="A2486" s="89"/>
      <c r="F2486" s="73"/>
    </row>
    <row r="2487" spans="1:6">
      <c r="A2487" s="89"/>
      <c r="F2487" s="73"/>
    </row>
    <row r="2488" spans="1:6">
      <c r="A2488" s="89"/>
      <c r="F2488" s="73"/>
    </row>
    <row r="2489" spans="1:6">
      <c r="A2489" s="89"/>
      <c r="F2489" s="73"/>
    </row>
    <row r="2490" spans="1:6">
      <c r="A2490" s="89"/>
      <c r="F2490" s="73"/>
    </row>
    <row r="2491" spans="1:6">
      <c r="A2491" s="89"/>
      <c r="F2491" s="73"/>
    </row>
    <row r="2492" spans="1:6">
      <c r="A2492" s="89"/>
      <c r="F2492" s="73"/>
    </row>
    <row r="2493" spans="1:6">
      <c r="A2493" s="89"/>
      <c r="F2493" s="73"/>
    </row>
    <row r="2494" spans="1:6">
      <c r="A2494" s="89"/>
      <c r="F2494" s="73"/>
    </row>
    <row r="2495" spans="1:6">
      <c r="A2495" s="89"/>
      <c r="F2495" s="73"/>
    </row>
    <row r="2496" spans="1:6">
      <c r="A2496" s="89"/>
      <c r="F2496" s="73"/>
    </row>
    <row r="2497" spans="1:6">
      <c r="A2497" s="89"/>
      <c r="F2497" s="73"/>
    </row>
    <row r="2498" spans="1:6">
      <c r="A2498" s="89"/>
      <c r="F2498" s="73"/>
    </row>
    <row r="2499" spans="1:6">
      <c r="A2499" s="89"/>
      <c r="F2499" s="73"/>
    </row>
    <row r="2500" spans="1:6">
      <c r="A2500" s="89"/>
      <c r="F2500" s="73"/>
    </row>
    <row r="2501" spans="1:6">
      <c r="A2501" s="89"/>
      <c r="F2501" s="73"/>
    </row>
    <row r="2502" spans="1:6">
      <c r="A2502" s="89"/>
      <c r="F2502" s="73"/>
    </row>
    <row r="2503" spans="1:6">
      <c r="A2503" s="89"/>
      <c r="F2503" s="73"/>
    </row>
    <row r="2504" spans="1:6">
      <c r="A2504" s="89"/>
      <c r="F2504" s="73"/>
    </row>
    <row r="2505" spans="1:6">
      <c r="A2505" s="89"/>
      <c r="F2505" s="73"/>
    </row>
    <row r="2506" spans="1:6">
      <c r="A2506" s="89"/>
      <c r="F2506" s="73"/>
    </row>
    <row r="2507" spans="1:6">
      <c r="A2507" s="89"/>
      <c r="F2507" s="73"/>
    </row>
    <row r="2508" spans="1:6">
      <c r="A2508" s="89"/>
      <c r="F2508" s="73"/>
    </row>
    <row r="2509" spans="1:6">
      <c r="A2509" s="89"/>
      <c r="F2509" s="73"/>
    </row>
    <row r="2510" spans="1:6">
      <c r="A2510" s="89"/>
      <c r="F2510" s="73"/>
    </row>
    <row r="2511" spans="1:6">
      <c r="A2511" s="89"/>
      <c r="F2511" s="73"/>
    </row>
    <row r="2512" spans="1:6">
      <c r="A2512" s="89"/>
      <c r="F2512" s="73"/>
    </row>
    <row r="2513" spans="1:6">
      <c r="A2513" s="89"/>
      <c r="F2513" s="73"/>
    </row>
    <row r="2514" spans="1:6">
      <c r="A2514" s="89"/>
      <c r="F2514" s="73"/>
    </row>
    <row r="2515" spans="1:6">
      <c r="A2515" s="89"/>
      <c r="F2515" s="73"/>
    </row>
    <row r="2516" spans="1:6">
      <c r="A2516" s="89"/>
      <c r="F2516" s="73"/>
    </row>
    <row r="2517" spans="1:6">
      <c r="A2517" s="89"/>
      <c r="F2517" s="73"/>
    </row>
    <row r="2518" spans="1:6">
      <c r="A2518" s="89"/>
      <c r="F2518" s="73"/>
    </row>
    <row r="2519" spans="1:6">
      <c r="A2519" s="89"/>
      <c r="F2519" s="73"/>
    </row>
    <row r="2520" spans="1:6">
      <c r="A2520" s="89"/>
      <c r="F2520" s="73"/>
    </row>
    <row r="2521" spans="1:6">
      <c r="A2521" s="89"/>
      <c r="F2521" s="73"/>
    </row>
    <row r="2522" spans="1:6">
      <c r="A2522" s="89"/>
      <c r="F2522" s="73"/>
    </row>
    <row r="2523" spans="1:6">
      <c r="A2523" s="89"/>
      <c r="F2523" s="73"/>
    </row>
    <row r="2524" spans="1:6">
      <c r="A2524" s="89"/>
      <c r="F2524" s="73"/>
    </row>
    <row r="2525" spans="1:6">
      <c r="A2525" s="89"/>
      <c r="F2525" s="73"/>
    </row>
    <row r="2526" spans="1:6">
      <c r="A2526" s="89"/>
      <c r="F2526" s="73"/>
    </row>
    <row r="2527" spans="1:6">
      <c r="A2527" s="89"/>
      <c r="F2527" s="73"/>
    </row>
    <row r="2528" spans="1:6">
      <c r="A2528" s="89"/>
      <c r="F2528" s="73"/>
    </row>
    <row r="2529" spans="1:6">
      <c r="A2529" s="89"/>
      <c r="F2529" s="73"/>
    </row>
    <row r="2530" spans="1:6">
      <c r="A2530" s="89"/>
      <c r="F2530" s="73"/>
    </row>
    <row r="2531" spans="1:6">
      <c r="A2531" s="89"/>
      <c r="F2531" s="73"/>
    </row>
    <row r="2532" spans="1:6">
      <c r="A2532" s="89"/>
      <c r="F2532" s="73"/>
    </row>
    <row r="2533" spans="1:6">
      <c r="A2533" s="89"/>
      <c r="F2533" s="73"/>
    </row>
    <row r="2534" spans="1:6">
      <c r="A2534" s="89"/>
      <c r="F2534" s="73"/>
    </row>
    <row r="2535" spans="1:6">
      <c r="A2535" s="89"/>
      <c r="F2535" s="73"/>
    </row>
    <row r="2536" spans="1:6">
      <c r="A2536" s="89"/>
      <c r="F2536" s="73"/>
    </row>
    <row r="2537" spans="1:6">
      <c r="A2537" s="89"/>
      <c r="F2537" s="73"/>
    </row>
    <row r="2538" spans="1:6">
      <c r="A2538" s="89"/>
      <c r="F2538" s="73"/>
    </row>
    <row r="2539" spans="1:6">
      <c r="A2539" s="89"/>
      <c r="F2539" s="73"/>
    </row>
    <row r="2540" spans="1:6">
      <c r="A2540" s="89"/>
      <c r="F2540" s="73"/>
    </row>
    <row r="2541" spans="1:6">
      <c r="A2541" s="89"/>
      <c r="F2541" s="73"/>
    </row>
    <row r="2542" spans="1:6">
      <c r="A2542" s="89"/>
      <c r="F2542" s="73"/>
    </row>
    <row r="2543" spans="1:6">
      <c r="A2543" s="89"/>
      <c r="F2543" s="73"/>
    </row>
    <row r="2544" spans="1:6">
      <c r="A2544" s="89"/>
      <c r="F2544" s="73"/>
    </row>
    <row r="2545" spans="1:6">
      <c r="A2545" s="89"/>
      <c r="F2545" s="73"/>
    </row>
    <row r="2546" spans="1:6">
      <c r="A2546" s="89"/>
      <c r="F2546" s="73"/>
    </row>
    <row r="2547" spans="1:6">
      <c r="A2547" s="89"/>
      <c r="F2547" s="73"/>
    </row>
    <row r="2548" spans="1:6">
      <c r="A2548" s="89"/>
      <c r="F2548" s="73"/>
    </row>
    <row r="2549" spans="1:6">
      <c r="A2549" s="89"/>
      <c r="F2549" s="73"/>
    </row>
    <row r="2550" spans="1:6">
      <c r="A2550" s="89"/>
      <c r="F2550" s="73"/>
    </row>
    <row r="2551" spans="1:6">
      <c r="A2551" s="89"/>
      <c r="F2551" s="73"/>
    </row>
    <row r="2552" spans="1:6">
      <c r="A2552" s="89"/>
      <c r="F2552" s="73"/>
    </row>
    <row r="2553" spans="1:6">
      <c r="A2553" s="89"/>
      <c r="F2553" s="73"/>
    </row>
    <row r="2554" spans="1:6">
      <c r="A2554" s="89"/>
      <c r="F2554" s="73"/>
    </row>
    <row r="2555" spans="1:6">
      <c r="A2555" s="89"/>
      <c r="F2555" s="73"/>
    </row>
    <row r="2556" spans="1:6">
      <c r="A2556" s="89"/>
      <c r="F2556" s="73"/>
    </row>
    <row r="2557" spans="1:6">
      <c r="A2557" s="89"/>
      <c r="F2557" s="73"/>
    </row>
    <row r="2558" spans="1:6">
      <c r="A2558" s="89"/>
      <c r="F2558" s="73"/>
    </row>
    <row r="2559" spans="1:6">
      <c r="A2559" s="89"/>
      <c r="F2559" s="73"/>
    </row>
    <row r="2560" spans="1:6">
      <c r="A2560" s="89"/>
      <c r="F2560" s="73"/>
    </row>
    <row r="2561" spans="1:6">
      <c r="A2561" s="89"/>
      <c r="F2561" s="73"/>
    </row>
    <row r="2562" spans="1:6">
      <c r="A2562" s="89"/>
      <c r="F2562" s="73"/>
    </row>
    <row r="2563" spans="1:6">
      <c r="A2563" s="89"/>
      <c r="F2563" s="73"/>
    </row>
    <row r="2564" spans="1:6">
      <c r="A2564" s="89"/>
      <c r="F2564" s="73"/>
    </row>
    <row r="2565" spans="1:6">
      <c r="A2565" s="89"/>
      <c r="F2565" s="73"/>
    </row>
    <row r="2566" spans="1:6">
      <c r="A2566" s="89"/>
      <c r="F2566" s="73"/>
    </row>
    <row r="2567" spans="1:6">
      <c r="A2567" s="89"/>
      <c r="F2567" s="73"/>
    </row>
    <row r="2568" spans="1:6">
      <c r="A2568" s="89"/>
      <c r="F2568" s="73"/>
    </row>
    <row r="2569" spans="1:6">
      <c r="A2569" s="89"/>
      <c r="F2569" s="73"/>
    </row>
    <row r="2570" spans="1:6">
      <c r="A2570" s="89"/>
      <c r="F2570" s="73"/>
    </row>
    <row r="2571" spans="1:6">
      <c r="A2571" s="89"/>
      <c r="F2571" s="73"/>
    </row>
    <row r="2572" spans="1:6">
      <c r="A2572" s="89"/>
      <c r="F2572" s="73"/>
    </row>
    <row r="2573" spans="1:6">
      <c r="A2573" s="89"/>
      <c r="F2573" s="73"/>
    </row>
    <row r="2574" spans="1:6">
      <c r="A2574" s="89"/>
      <c r="F2574" s="73"/>
    </row>
    <row r="2575" spans="1:6">
      <c r="A2575" s="89"/>
      <c r="F2575" s="73"/>
    </row>
    <row r="2576" spans="1:6">
      <c r="A2576" s="89"/>
      <c r="F2576" s="73"/>
    </row>
    <row r="2577" spans="1:6">
      <c r="A2577" s="89"/>
      <c r="F2577" s="73"/>
    </row>
    <row r="2578" spans="1:6">
      <c r="A2578" s="89"/>
      <c r="F2578" s="73"/>
    </row>
    <row r="2579" spans="1:6">
      <c r="A2579" s="89"/>
      <c r="F2579" s="73"/>
    </row>
    <row r="2580" spans="1:6">
      <c r="A2580" s="89"/>
      <c r="F2580" s="73"/>
    </row>
    <row r="2581" spans="1:6">
      <c r="A2581" s="89"/>
      <c r="F2581" s="73"/>
    </row>
    <row r="2582" spans="1:6">
      <c r="A2582" s="89"/>
      <c r="F2582" s="73"/>
    </row>
    <row r="2583" spans="1:6">
      <c r="A2583" s="89"/>
      <c r="F2583" s="73"/>
    </row>
    <row r="2584" spans="1:6">
      <c r="A2584" s="89"/>
      <c r="F2584" s="73"/>
    </row>
    <row r="2585" spans="1:6">
      <c r="A2585" s="89"/>
      <c r="F2585" s="73"/>
    </row>
    <row r="2586" spans="1:6">
      <c r="A2586" s="89"/>
      <c r="F2586" s="73"/>
    </row>
    <row r="2587" spans="1:6">
      <c r="A2587" s="89"/>
      <c r="F2587" s="73"/>
    </row>
    <row r="2588" spans="1:6">
      <c r="A2588" s="89"/>
      <c r="F2588" s="73"/>
    </row>
    <row r="2589" spans="1:6">
      <c r="A2589" s="89"/>
      <c r="F2589" s="73"/>
    </row>
    <row r="2590" spans="1:6">
      <c r="A2590" s="89"/>
      <c r="F2590" s="73"/>
    </row>
    <row r="2591" spans="1:6">
      <c r="A2591" s="89"/>
      <c r="F2591" s="73"/>
    </row>
    <row r="2592" spans="1:6">
      <c r="A2592" s="89"/>
      <c r="F2592" s="73"/>
    </row>
    <row r="2593" spans="1:6">
      <c r="A2593" s="89"/>
      <c r="F2593" s="73"/>
    </row>
    <row r="2594" spans="1:6">
      <c r="A2594" s="89"/>
      <c r="F2594" s="73"/>
    </row>
    <row r="2595" spans="1:6">
      <c r="A2595" s="89"/>
      <c r="F2595" s="73"/>
    </row>
    <row r="2596" spans="1:6">
      <c r="A2596" s="89"/>
      <c r="F2596" s="73"/>
    </row>
    <row r="2597" spans="1:6">
      <c r="A2597" s="89"/>
      <c r="F2597" s="73"/>
    </row>
    <row r="2598" spans="1:6">
      <c r="A2598" s="89"/>
      <c r="F2598" s="73"/>
    </row>
    <row r="2599" spans="1:6">
      <c r="A2599" s="89"/>
      <c r="F2599" s="73"/>
    </row>
    <row r="2600" spans="1:6">
      <c r="A2600" s="89"/>
      <c r="F2600" s="73"/>
    </row>
    <row r="2601" spans="1:6">
      <c r="A2601" s="89"/>
      <c r="F2601" s="73"/>
    </row>
    <row r="2602" spans="1:6">
      <c r="A2602" s="89"/>
      <c r="F2602" s="73"/>
    </row>
    <row r="2603" spans="1:6">
      <c r="A2603" s="89"/>
      <c r="F2603" s="73"/>
    </row>
    <row r="2604" spans="1:6">
      <c r="A2604" s="89"/>
      <c r="F2604" s="73"/>
    </row>
    <row r="2605" spans="1:6">
      <c r="A2605" s="89"/>
      <c r="F2605" s="73"/>
    </row>
    <row r="2606" spans="1:6">
      <c r="A2606" s="89"/>
      <c r="F2606" s="73"/>
    </row>
    <row r="2607" spans="1:6">
      <c r="A2607" s="89"/>
      <c r="F2607" s="73"/>
    </row>
    <row r="2608" spans="1:6">
      <c r="A2608" s="89"/>
      <c r="F2608" s="73"/>
    </row>
    <row r="2609" spans="1:6">
      <c r="A2609" s="89"/>
      <c r="F2609" s="73"/>
    </row>
    <row r="2610" spans="1:6">
      <c r="A2610" s="89"/>
      <c r="F2610" s="73"/>
    </row>
    <row r="2611" spans="1:6">
      <c r="A2611" s="89"/>
      <c r="F2611" s="73"/>
    </row>
    <row r="2612" spans="1:6">
      <c r="A2612" s="89"/>
      <c r="F2612" s="73"/>
    </row>
    <row r="2613" spans="1:6">
      <c r="A2613" s="89"/>
      <c r="F2613" s="73"/>
    </row>
    <row r="2614" spans="1:6">
      <c r="A2614" s="89"/>
      <c r="F2614" s="73"/>
    </row>
    <row r="2615" spans="1:6">
      <c r="A2615" s="89"/>
      <c r="F2615" s="73"/>
    </row>
    <row r="2616" spans="1:6">
      <c r="A2616" s="89"/>
      <c r="F2616" s="73"/>
    </row>
    <row r="2617" spans="1:6">
      <c r="A2617" s="89"/>
      <c r="F2617" s="73"/>
    </row>
    <row r="2618" spans="1:6">
      <c r="A2618" s="89"/>
      <c r="F2618" s="73"/>
    </row>
    <row r="2619" spans="1:6">
      <c r="A2619" s="89"/>
      <c r="F2619" s="73"/>
    </row>
    <row r="2620" spans="1:6">
      <c r="A2620" s="89"/>
      <c r="F2620" s="73"/>
    </row>
    <row r="2621" spans="1:6">
      <c r="A2621" s="89"/>
      <c r="F2621" s="73"/>
    </row>
    <row r="2622" spans="1:6">
      <c r="A2622" s="89"/>
      <c r="F2622" s="73"/>
    </row>
    <row r="2623" spans="1:6">
      <c r="A2623" s="89"/>
      <c r="F2623" s="73"/>
    </row>
    <row r="2624" spans="1:6">
      <c r="A2624" s="89"/>
      <c r="F2624" s="73"/>
    </row>
    <row r="2625" spans="1:6">
      <c r="A2625" s="89"/>
      <c r="F2625" s="73"/>
    </row>
    <row r="2626" spans="1:6">
      <c r="A2626" s="89"/>
      <c r="F2626" s="73"/>
    </row>
    <row r="2627" spans="1:6">
      <c r="A2627" s="89"/>
      <c r="F2627" s="73"/>
    </row>
    <row r="2628" spans="1:6">
      <c r="A2628" s="89"/>
      <c r="F2628" s="73"/>
    </row>
    <row r="2629" spans="1:6">
      <c r="A2629" s="89"/>
      <c r="F2629" s="73"/>
    </row>
    <row r="2630" spans="1:6">
      <c r="A2630" s="89"/>
      <c r="F2630" s="73"/>
    </row>
    <row r="2631" spans="1:6">
      <c r="A2631" s="89"/>
      <c r="F2631" s="73"/>
    </row>
    <row r="2632" spans="1:6">
      <c r="A2632" s="89"/>
      <c r="F2632" s="73"/>
    </row>
    <row r="2633" spans="1:6">
      <c r="A2633" s="89"/>
      <c r="F2633" s="73"/>
    </row>
    <row r="2634" spans="1:6">
      <c r="A2634" s="89"/>
      <c r="F2634" s="73"/>
    </row>
    <row r="2635" spans="1:6">
      <c r="A2635" s="89"/>
      <c r="F2635" s="73"/>
    </row>
    <row r="2636" spans="1:6">
      <c r="A2636" s="89"/>
      <c r="F2636" s="73"/>
    </row>
    <row r="2637" spans="1:6">
      <c r="A2637" s="89"/>
      <c r="F2637" s="73"/>
    </row>
    <row r="2638" spans="1:6">
      <c r="A2638" s="89"/>
      <c r="F2638" s="73"/>
    </row>
    <row r="2639" spans="1:6">
      <c r="A2639" s="89"/>
      <c r="F2639" s="73"/>
    </row>
    <row r="2640" spans="1:6">
      <c r="A2640" s="89"/>
      <c r="F2640" s="73"/>
    </row>
    <row r="2641" spans="1:6">
      <c r="A2641" s="89"/>
      <c r="F2641" s="73"/>
    </row>
    <row r="2642" spans="1:6">
      <c r="A2642" s="89"/>
      <c r="F2642" s="73"/>
    </row>
    <row r="2643" spans="1:6">
      <c r="A2643" s="89"/>
      <c r="F2643" s="73"/>
    </row>
    <row r="2644" spans="1:6">
      <c r="A2644" s="89"/>
      <c r="F2644" s="73"/>
    </row>
    <row r="2645" spans="1:6">
      <c r="A2645" s="89"/>
      <c r="F2645" s="73"/>
    </row>
    <row r="2646" spans="1:6">
      <c r="A2646" s="89"/>
      <c r="F2646" s="73"/>
    </row>
    <row r="2647" spans="1:6">
      <c r="A2647" s="89"/>
      <c r="F2647" s="73"/>
    </row>
    <row r="2648" spans="1:6">
      <c r="A2648" s="89"/>
      <c r="F2648" s="73"/>
    </row>
    <row r="2649" spans="1:6">
      <c r="A2649" s="89"/>
      <c r="F2649" s="73"/>
    </row>
    <row r="2650" spans="1:6">
      <c r="A2650" s="89"/>
      <c r="F2650" s="73"/>
    </row>
    <row r="2651" spans="1:6">
      <c r="A2651" s="89"/>
      <c r="F2651" s="73"/>
    </row>
    <row r="2652" spans="1:6">
      <c r="A2652" s="89"/>
      <c r="F2652" s="73"/>
    </row>
    <row r="2653" spans="1:6">
      <c r="A2653" s="89"/>
      <c r="F2653" s="73"/>
    </row>
    <row r="2654" spans="1:6">
      <c r="A2654" s="89"/>
      <c r="F2654" s="73"/>
    </row>
    <row r="2655" spans="1:6">
      <c r="A2655" s="89"/>
      <c r="F2655" s="73"/>
    </row>
    <row r="2656" spans="1:6">
      <c r="A2656" s="89"/>
      <c r="F2656" s="73"/>
    </row>
    <row r="2657" spans="1:6">
      <c r="A2657" s="89"/>
      <c r="F2657" s="73"/>
    </row>
    <row r="2658" spans="1:6">
      <c r="A2658" s="89"/>
      <c r="F2658" s="73"/>
    </row>
    <row r="2659" spans="1:6">
      <c r="A2659" s="89"/>
      <c r="F2659" s="73"/>
    </row>
    <row r="2660" spans="1:6">
      <c r="A2660" s="89"/>
      <c r="F2660" s="73"/>
    </row>
    <row r="2661" spans="1:6">
      <c r="A2661" s="89"/>
      <c r="F2661" s="73"/>
    </row>
    <row r="2662" spans="1:6">
      <c r="A2662" s="89"/>
      <c r="F2662" s="73"/>
    </row>
    <row r="2663" spans="1:6">
      <c r="A2663" s="89"/>
      <c r="F2663" s="73"/>
    </row>
    <row r="2664" spans="1:6">
      <c r="A2664" s="89"/>
      <c r="F2664" s="73"/>
    </row>
    <row r="2665" spans="1:6">
      <c r="A2665" s="89"/>
      <c r="F2665" s="73"/>
    </row>
    <row r="2666" spans="1:6">
      <c r="A2666" s="89"/>
      <c r="F2666" s="73"/>
    </row>
    <row r="2667" spans="1:6">
      <c r="A2667" s="89"/>
      <c r="F2667" s="73"/>
    </row>
    <row r="2668" spans="1:6">
      <c r="A2668" s="89"/>
      <c r="F2668" s="73"/>
    </row>
    <row r="2669" spans="1:6">
      <c r="A2669" s="89"/>
      <c r="F2669" s="73"/>
    </row>
    <row r="2670" spans="1:6">
      <c r="A2670" s="89"/>
      <c r="F2670" s="73"/>
    </row>
    <row r="2671" spans="1:6">
      <c r="A2671" s="89"/>
      <c r="F2671" s="73"/>
    </row>
    <row r="2672" spans="1:6">
      <c r="A2672" s="89"/>
      <c r="F2672" s="73"/>
    </row>
    <row r="2673" spans="1:6">
      <c r="A2673" s="89"/>
      <c r="F2673" s="73"/>
    </row>
    <row r="2674" spans="1:6">
      <c r="A2674" s="89"/>
      <c r="F2674" s="73"/>
    </row>
    <row r="2675" spans="1:6">
      <c r="A2675" s="89"/>
      <c r="F2675" s="73"/>
    </row>
    <row r="2676" spans="1:6">
      <c r="A2676" s="89"/>
      <c r="F2676" s="73"/>
    </row>
    <row r="2677" spans="1:6">
      <c r="A2677" s="89"/>
      <c r="F2677" s="73"/>
    </row>
    <row r="2678" spans="1:6">
      <c r="A2678" s="89"/>
      <c r="F2678" s="73"/>
    </row>
    <row r="2679" spans="1:6">
      <c r="A2679" s="89"/>
      <c r="F2679" s="73"/>
    </row>
    <row r="2680" spans="1:6">
      <c r="A2680" s="89"/>
      <c r="F2680" s="73"/>
    </row>
    <row r="2681" spans="1:6">
      <c r="A2681" s="89"/>
      <c r="F2681" s="73"/>
    </row>
    <row r="2682" spans="1:6">
      <c r="A2682" s="89"/>
      <c r="F2682" s="73"/>
    </row>
    <row r="2683" spans="1:6">
      <c r="A2683" s="89"/>
      <c r="F2683" s="73"/>
    </row>
    <row r="2684" spans="1:6">
      <c r="A2684" s="89"/>
      <c r="F2684" s="73"/>
    </row>
    <row r="2685" spans="1:6">
      <c r="A2685" s="89"/>
      <c r="F2685" s="73"/>
    </row>
    <row r="2686" spans="1:6">
      <c r="A2686" s="89"/>
      <c r="F2686" s="73"/>
    </row>
    <row r="2687" spans="1:6">
      <c r="A2687" s="89"/>
      <c r="F2687" s="73"/>
    </row>
    <row r="2688" spans="1:6">
      <c r="A2688" s="89"/>
      <c r="F2688" s="73"/>
    </row>
    <row r="2689" spans="1:6">
      <c r="A2689" s="89"/>
      <c r="F2689" s="73"/>
    </row>
    <row r="2690" spans="1:6">
      <c r="A2690" s="89"/>
      <c r="F2690" s="73"/>
    </row>
    <row r="2691" spans="1:6">
      <c r="A2691" s="89"/>
      <c r="F2691" s="73"/>
    </row>
    <row r="2692" spans="1:6">
      <c r="A2692" s="89"/>
      <c r="F2692" s="73"/>
    </row>
    <row r="2693" spans="1:6">
      <c r="A2693" s="89"/>
      <c r="F2693" s="73"/>
    </row>
    <row r="2694" spans="1:6">
      <c r="A2694" s="89"/>
      <c r="F2694" s="73"/>
    </row>
    <row r="2695" spans="1:6">
      <c r="A2695" s="89"/>
      <c r="F2695" s="73"/>
    </row>
    <row r="2696" spans="1:6">
      <c r="A2696" s="89"/>
      <c r="F2696" s="73"/>
    </row>
    <row r="2697" spans="1:6">
      <c r="A2697" s="89"/>
      <c r="F2697" s="73"/>
    </row>
    <row r="2698" spans="1:6">
      <c r="A2698" s="89"/>
      <c r="F2698" s="73"/>
    </row>
    <row r="2699" spans="1:6">
      <c r="A2699" s="89"/>
      <c r="F2699" s="73"/>
    </row>
    <row r="2700" spans="1:6">
      <c r="A2700" s="89"/>
      <c r="F2700" s="73"/>
    </row>
    <row r="2701" spans="1:6">
      <c r="A2701" s="89"/>
      <c r="F2701" s="73"/>
    </row>
    <row r="2702" spans="1:6">
      <c r="A2702" s="89"/>
      <c r="F2702" s="73"/>
    </row>
    <row r="2703" spans="1:6">
      <c r="A2703" s="89"/>
      <c r="F2703" s="73"/>
    </row>
    <row r="2704" spans="1:6">
      <c r="A2704" s="89"/>
      <c r="F2704" s="73"/>
    </row>
    <row r="2705" spans="1:6">
      <c r="A2705" s="89"/>
      <c r="F2705" s="73"/>
    </row>
    <row r="2706" spans="1:6">
      <c r="A2706" s="89"/>
      <c r="F2706" s="73"/>
    </row>
    <row r="2707" spans="1:6">
      <c r="A2707" s="89"/>
      <c r="F2707" s="73"/>
    </row>
    <row r="2708" spans="1:6">
      <c r="A2708" s="89"/>
      <c r="F2708" s="73"/>
    </row>
    <row r="2709" spans="1:6">
      <c r="A2709" s="89"/>
      <c r="F2709" s="73"/>
    </row>
    <row r="2710" spans="1:6">
      <c r="A2710" s="89"/>
      <c r="F2710" s="73"/>
    </row>
    <row r="2711" spans="1:6">
      <c r="A2711" s="89"/>
      <c r="F2711" s="73"/>
    </row>
    <row r="2712" spans="1:6">
      <c r="A2712" s="89"/>
      <c r="F2712" s="73"/>
    </row>
    <row r="2713" spans="1:6">
      <c r="A2713" s="89"/>
      <c r="F2713" s="73"/>
    </row>
    <row r="2714" spans="1:6">
      <c r="A2714" s="89"/>
      <c r="F2714" s="73"/>
    </row>
    <row r="2715" spans="1:6">
      <c r="A2715" s="89"/>
      <c r="F2715" s="73"/>
    </row>
    <row r="2716" spans="1:6">
      <c r="A2716" s="89"/>
      <c r="F2716" s="73"/>
    </row>
    <row r="2717" spans="1:6">
      <c r="A2717" s="89"/>
      <c r="F2717" s="73"/>
    </row>
    <row r="2718" spans="1:6">
      <c r="A2718" s="89"/>
      <c r="F2718" s="73"/>
    </row>
    <row r="2719" spans="1:6">
      <c r="A2719" s="89"/>
      <c r="F2719" s="73"/>
    </row>
    <row r="2720" spans="1:6">
      <c r="A2720" s="89"/>
      <c r="F2720" s="73"/>
    </row>
    <row r="2721" spans="1:6">
      <c r="A2721" s="89"/>
      <c r="F2721" s="73"/>
    </row>
    <row r="2722" spans="1:6">
      <c r="A2722" s="89"/>
      <c r="F2722" s="73"/>
    </row>
    <row r="2723" spans="1:6">
      <c r="A2723" s="89"/>
      <c r="F2723" s="73"/>
    </row>
    <row r="2724" spans="1:6">
      <c r="A2724" s="89"/>
      <c r="F2724" s="73"/>
    </row>
    <row r="2725" spans="1:6">
      <c r="A2725" s="89"/>
      <c r="F2725" s="73"/>
    </row>
    <row r="2726" spans="1:6">
      <c r="A2726" s="89"/>
      <c r="F2726" s="73"/>
    </row>
    <row r="2727" spans="1:6">
      <c r="A2727" s="89"/>
      <c r="F2727" s="73"/>
    </row>
    <row r="2728" spans="1:6">
      <c r="A2728" s="89"/>
      <c r="F2728" s="73"/>
    </row>
    <row r="2729" spans="1:6">
      <c r="A2729" s="89"/>
      <c r="F2729" s="73"/>
    </row>
    <row r="2730" spans="1:6">
      <c r="A2730" s="89"/>
      <c r="F2730" s="73"/>
    </row>
    <row r="2731" spans="1:6">
      <c r="A2731" s="89"/>
      <c r="F2731" s="73"/>
    </row>
    <row r="2732" spans="1:6">
      <c r="A2732" s="89"/>
      <c r="F2732" s="73"/>
    </row>
    <row r="2733" spans="1:6">
      <c r="A2733" s="89"/>
      <c r="F2733" s="73"/>
    </row>
    <row r="2734" spans="1:6">
      <c r="A2734" s="89"/>
      <c r="F2734" s="73"/>
    </row>
    <row r="2735" spans="1:6">
      <c r="A2735" s="89"/>
      <c r="F2735" s="73"/>
    </row>
    <row r="2736" spans="1:6">
      <c r="A2736" s="89"/>
      <c r="F2736" s="73"/>
    </row>
    <row r="2737" spans="1:6">
      <c r="A2737" s="89"/>
      <c r="F2737" s="73"/>
    </row>
    <row r="2738" spans="1:6">
      <c r="A2738" s="89"/>
      <c r="F2738" s="73"/>
    </row>
    <row r="2739" spans="1:6">
      <c r="A2739" s="89"/>
      <c r="F2739" s="73"/>
    </row>
    <row r="2740" spans="1:6">
      <c r="A2740" s="89"/>
      <c r="F2740" s="73"/>
    </row>
    <row r="2741" spans="1:6">
      <c r="A2741" s="89"/>
      <c r="F2741" s="73"/>
    </row>
    <row r="2742" spans="1:6">
      <c r="A2742" s="89"/>
      <c r="F2742" s="73"/>
    </row>
    <row r="2743" spans="1:6">
      <c r="A2743" s="89"/>
      <c r="F2743" s="73"/>
    </row>
    <row r="2744" spans="1:6">
      <c r="A2744" s="89"/>
      <c r="F2744" s="73"/>
    </row>
    <row r="2745" spans="1:6">
      <c r="A2745" s="89"/>
      <c r="F2745" s="73"/>
    </row>
    <row r="2746" spans="1:6">
      <c r="A2746" s="89"/>
      <c r="F2746" s="73"/>
    </row>
    <row r="2747" spans="1:6">
      <c r="A2747" s="89"/>
      <c r="F2747" s="73"/>
    </row>
    <row r="2748" spans="1:6">
      <c r="A2748" s="89"/>
      <c r="F2748" s="73"/>
    </row>
    <row r="2749" spans="1:6">
      <c r="A2749" s="89"/>
      <c r="F2749" s="73"/>
    </row>
    <row r="2750" spans="1:6">
      <c r="A2750" s="89"/>
      <c r="F2750" s="73"/>
    </row>
    <row r="2751" spans="1:6">
      <c r="A2751" s="89"/>
      <c r="F2751" s="73"/>
    </row>
    <row r="2752" spans="1:6">
      <c r="A2752" s="89"/>
      <c r="F2752" s="73"/>
    </row>
    <row r="2753" spans="1:6">
      <c r="A2753" s="89"/>
      <c r="F2753" s="73"/>
    </row>
    <row r="2754" spans="1:6">
      <c r="A2754" s="89"/>
      <c r="F2754" s="73"/>
    </row>
    <row r="2755" spans="1:6">
      <c r="A2755" s="89"/>
      <c r="F2755" s="73"/>
    </row>
    <row r="2756" spans="1:6">
      <c r="A2756" s="89"/>
      <c r="F2756" s="73"/>
    </row>
    <row r="2757" spans="1:6">
      <c r="A2757" s="89"/>
      <c r="F2757" s="73"/>
    </row>
    <row r="2758" spans="1:6">
      <c r="A2758" s="89"/>
      <c r="F2758" s="73"/>
    </row>
    <row r="2759" spans="1:6">
      <c r="A2759" s="89"/>
      <c r="F2759" s="73"/>
    </row>
    <row r="2760" spans="1:6">
      <c r="A2760" s="89"/>
      <c r="F2760" s="73"/>
    </row>
    <row r="2761" spans="1:6">
      <c r="A2761" s="89"/>
      <c r="F2761" s="73"/>
    </row>
    <row r="2762" spans="1:6">
      <c r="A2762" s="89"/>
      <c r="F2762" s="73"/>
    </row>
    <row r="2763" spans="1:6">
      <c r="A2763" s="89"/>
      <c r="F2763" s="73"/>
    </row>
    <row r="2764" spans="1:6">
      <c r="A2764" s="89"/>
      <c r="F2764" s="73"/>
    </row>
    <row r="2765" spans="1:6">
      <c r="A2765" s="89"/>
      <c r="F2765" s="73"/>
    </row>
    <row r="2766" spans="1:6">
      <c r="A2766" s="89"/>
      <c r="F2766" s="73"/>
    </row>
    <row r="2767" spans="1:6">
      <c r="A2767" s="89"/>
      <c r="F2767" s="73"/>
    </row>
    <row r="2768" spans="1:6">
      <c r="A2768" s="89"/>
      <c r="F2768" s="73"/>
    </row>
    <row r="2769" spans="1:6">
      <c r="A2769" s="89"/>
      <c r="F2769" s="73"/>
    </row>
    <row r="2770" spans="1:6">
      <c r="A2770" s="89"/>
      <c r="F2770" s="73"/>
    </row>
    <row r="2771" spans="1:6">
      <c r="A2771" s="89"/>
      <c r="F2771" s="73"/>
    </row>
    <row r="2772" spans="1:6">
      <c r="A2772" s="89"/>
      <c r="F2772" s="73"/>
    </row>
    <row r="2773" spans="1:6">
      <c r="A2773" s="89"/>
      <c r="F2773" s="73"/>
    </row>
    <row r="2774" spans="1:6">
      <c r="A2774" s="89"/>
      <c r="F2774" s="73"/>
    </row>
    <row r="2775" spans="1:6">
      <c r="A2775" s="89"/>
      <c r="F2775" s="73"/>
    </row>
    <row r="2776" spans="1:6">
      <c r="A2776" s="89"/>
      <c r="F2776" s="73"/>
    </row>
    <row r="2777" spans="1:6">
      <c r="A2777" s="89"/>
      <c r="F2777" s="73"/>
    </row>
    <row r="2778" spans="1:6">
      <c r="A2778" s="89"/>
      <c r="F2778" s="73"/>
    </row>
    <row r="2779" spans="1:6">
      <c r="A2779" s="89"/>
      <c r="F2779" s="73"/>
    </row>
    <row r="2780" spans="1:6">
      <c r="A2780" s="89"/>
      <c r="F2780" s="73"/>
    </row>
    <row r="2781" spans="1:6">
      <c r="A2781" s="89"/>
      <c r="F2781" s="73"/>
    </row>
    <row r="2782" spans="1:6">
      <c r="A2782" s="89"/>
      <c r="F2782" s="73"/>
    </row>
    <row r="2783" spans="1:6">
      <c r="A2783" s="89"/>
      <c r="F2783" s="73"/>
    </row>
    <row r="2784" spans="1:6">
      <c r="A2784" s="89"/>
      <c r="F2784" s="73"/>
    </row>
    <row r="2785" spans="1:6">
      <c r="A2785" s="89"/>
      <c r="F2785" s="73"/>
    </row>
    <row r="2786" spans="1:6">
      <c r="A2786" s="89"/>
      <c r="F2786" s="73"/>
    </row>
    <row r="2787" spans="1:6">
      <c r="A2787" s="89"/>
      <c r="F2787" s="73"/>
    </row>
    <row r="2788" spans="1:6">
      <c r="A2788" s="89"/>
      <c r="F2788" s="73"/>
    </row>
    <row r="2789" spans="1:6">
      <c r="A2789" s="89"/>
      <c r="F2789" s="73"/>
    </row>
    <row r="2790" spans="1:6">
      <c r="A2790" s="89"/>
      <c r="F2790" s="73"/>
    </row>
    <row r="2791" spans="1:6">
      <c r="A2791" s="89"/>
      <c r="F2791" s="73"/>
    </row>
    <row r="2792" spans="1:6">
      <c r="A2792" s="89"/>
      <c r="F2792" s="73"/>
    </row>
    <row r="2793" spans="1:6">
      <c r="A2793" s="89"/>
      <c r="F2793" s="73"/>
    </row>
    <row r="2794" spans="1:6">
      <c r="A2794" s="89"/>
      <c r="F2794" s="73"/>
    </row>
    <row r="2795" spans="1:6">
      <c r="A2795" s="89"/>
      <c r="F2795" s="73"/>
    </row>
    <row r="2796" spans="1:6">
      <c r="A2796" s="89"/>
      <c r="F2796" s="73"/>
    </row>
    <row r="2797" spans="1:6">
      <c r="A2797" s="89"/>
      <c r="F2797" s="73"/>
    </row>
    <row r="2798" spans="1:6">
      <c r="A2798" s="89"/>
      <c r="F2798" s="73"/>
    </row>
    <row r="2799" spans="1:6">
      <c r="A2799" s="89"/>
      <c r="F2799" s="73"/>
    </row>
    <row r="2800" spans="1:6">
      <c r="A2800" s="89"/>
      <c r="F2800" s="73"/>
    </row>
    <row r="2801" spans="1:6">
      <c r="A2801" s="89"/>
      <c r="F2801" s="73"/>
    </row>
    <row r="2802" spans="1:6">
      <c r="A2802" s="89"/>
      <c r="F2802" s="73"/>
    </row>
    <row r="2803" spans="1:6">
      <c r="A2803" s="89"/>
      <c r="F2803" s="73"/>
    </row>
    <row r="2804" spans="1:6">
      <c r="A2804" s="89"/>
      <c r="F2804" s="73"/>
    </row>
    <row r="2805" spans="1:6">
      <c r="A2805" s="89"/>
      <c r="F2805" s="73"/>
    </row>
    <row r="2806" spans="1:6">
      <c r="A2806" s="89"/>
      <c r="F2806" s="73"/>
    </row>
    <row r="2807" spans="1:6">
      <c r="A2807" s="89"/>
      <c r="F2807" s="73"/>
    </row>
    <row r="2808" spans="1:6">
      <c r="A2808" s="89"/>
      <c r="F2808" s="73"/>
    </row>
    <row r="2809" spans="1:6">
      <c r="A2809" s="89"/>
      <c r="F2809" s="73"/>
    </row>
    <row r="2810" spans="1:6">
      <c r="A2810" s="89"/>
      <c r="F2810" s="73"/>
    </row>
    <row r="2811" spans="1:6">
      <c r="A2811" s="89"/>
      <c r="F2811" s="73"/>
    </row>
    <row r="2812" spans="1:6">
      <c r="A2812" s="89"/>
      <c r="F2812" s="73"/>
    </row>
    <row r="2813" spans="1:6">
      <c r="A2813" s="89"/>
      <c r="F2813" s="73"/>
    </row>
    <row r="2814" spans="1:6">
      <c r="A2814" s="89"/>
      <c r="F2814" s="73"/>
    </row>
    <row r="2815" spans="1:6">
      <c r="A2815" s="89"/>
      <c r="F2815" s="73"/>
    </row>
    <row r="2816" spans="1:6">
      <c r="A2816" s="89"/>
      <c r="F2816" s="73"/>
    </row>
    <row r="2817" spans="1:6">
      <c r="A2817" s="89"/>
      <c r="F2817" s="73"/>
    </row>
    <row r="2818" spans="1:6">
      <c r="A2818" s="89"/>
      <c r="F2818" s="73"/>
    </row>
    <row r="2819" spans="1:6">
      <c r="A2819" s="89"/>
      <c r="F2819" s="73"/>
    </row>
    <row r="2820" spans="1:6">
      <c r="A2820" s="89"/>
      <c r="F2820" s="73"/>
    </row>
    <row r="2821" spans="1:6">
      <c r="A2821" s="89"/>
      <c r="F2821" s="73"/>
    </row>
    <row r="2822" spans="1:6">
      <c r="A2822" s="89"/>
      <c r="F2822" s="73"/>
    </row>
    <row r="2823" spans="1:6">
      <c r="A2823" s="89"/>
      <c r="F2823" s="73"/>
    </row>
    <row r="2824" spans="1:6">
      <c r="A2824" s="89"/>
      <c r="F2824" s="73"/>
    </row>
    <row r="2825" spans="1:6">
      <c r="A2825" s="89"/>
      <c r="F2825" s="73"/>
    </row>
    <row r="2826" spans="1:6">
      <c r="A2826" s="89"/>
      <c r="F2826" s="73"/>
    </row>
    <row r="2827" spans="1:6">
      <c r="A2827" s="89"/>
      <c r="F2827" s="73"/>
    </row>
    <row r="2828" spans="1:6">
      <c r="A2828" s="89"/>
      <c r="F2828" s="73"/>
    </row>
    <row r="2829" spans="1:6">
      <c r="A2829" s="89"/>
      <c r="F2829" s="73"/>
    </row>
    <row r="2830" spans="1:6">
      <c r="A2830" s="89"/>
      <c r="F2830" s="73"/>
    </row>
    <row r="2831" spans="1:6">
      <c r="A2831" s="89"/>
      <c r="F2831" s="73"/>
    </row>
    <row r="2832" spans="1:6">
      <c r="A2832" s="89"/>
      <c r="F2832" s="73"/>
    </row>
    <row r="2833" spans="1:6">
      <c r="A2833" s="89"/>
      <c r="F2833" s="73"/>
    </row>
    <row r="2834" spans="1:6">
      <c r="A2834" s="89"/>
      <c r="F2834" s="73"/>
    </row>
    <row r="2835" spans="1:6">
      <c r="A2835" s="89"/>
      <c r="F2835" s="73"/>
    </row>
    <row r="2836" spans="1:6">
      <c r="A2836" s="89"/>
      <c r="F2836" s="73"/>
    </row>
    <row r="2837" spans="1:6">
      <c r="A2837" s="89"/>
      <c r="F2837" s="73"/>
    </row>
    <row r="2838" spans="1:6">
      <c r="A2838" s="89"/>
      <c r="F2838" s="73"/>
    </row>
    <row r="2839" spans="1:6">
      <c r="A2839" s="89"/>
      <c r="F2839" s="73"/>
    </row>
    <row r="2840" spans="1:6">
      <c r="A2840" s="89"/>
      <c r="F2840" s="73"/>
    </row>
    <row r="2841" spans="1:6">
      <c r="A2841" s="89"/>
      <c r="F2841" s="73"/>
    </row>
    <row r="2842" spans="1:6">
      <c r="A2842" s="89"/>
      <c r="F2842" s="73"/>
    </row>
    <row r="2843" spans="1:6">
      <c r="A2843" s="89"/>
      <c r="F2843" s="73"/>
    </row>
    <row r="2844" spans="1:6">
      <c r="A2844" s="89"/>
      <c r="F2844" s="73"/>
    </row>
    <row r="2845" spans="1:6">
      <c r="A2845" s="89"/>
      <c r="F2845" s="73"/>
    </row>
    <row r="2846" spans="1:6">
      <c r="A2846" s="89"/>
      <c r="F2846" s="73"/>
    </row>
    <row r="2847" spans="1:6">
      <c r="A2847" s="89"/>
      <c r="F2847" s="73"/>
    </row>
    <row r="2848" spans="1:6">
      <c r="A2848" s="89"/>
      <c r="F2848" s="73"/>
    </row>
    <row r="2849" spans="1:6">
      <c r="A2849" s="89"/>
      <c r="F2849" s="73"/>
    </row>
    <row r="2850" spans="1:6">
      <c r="A2850" s="89"/>
      <c r="F2850" s="73"/>
    </row>
    <row r="2851" spans="1:6">
      <c r="A2851" s="89"/>
      <c r="F2851" s="73"/>
    </row>
    <row r="2852" spans="1:6">
      <c r="A2852" s="89"/>
      <c r="F2852" s="73"/>
    </row>
    <row r="2853" spans="1:6">
      <c r="A2853" s="89"/>
      <c r="F2853" s="73"/>
    </row>
    <row r="2854" spans="1:6">
      <c r="A2854" s="89"/>
      <c r="F2854" s="73"/>
    </row>
    <row r="2855" spans="1:6">
      <c r="A2855" s="89"/>
      <c r="F2855" s="73"/>
    </row>
    <row r="2856" spans="1:6">
      <c r="A2856" s="89"/>
      <c r="F2856" s="73"/>
    </row>
    <row r="2857" spans="1:6">
      <c r="A2857" s="89"/>
      <c r="F2857" s="73"/>
    </row>
    <row r="2858" spans="1:6">
      <c r="A2858" s="89"/>
      <c r="F2858" s="73"/>
    </row>
    <row r="2859" spans="1:6">
      <c r="A2859" s="89"/>
      <c r="F2859" s="73"/>
    </row>
    <row r="2860" spans="1:6">
      <c r="A2860" s="89"/>
      <c r="F2860" s="73"/>
    </row>
    <row r="2861" spans="1:6">
      <c r="A2861" s="89"/>
      <c r="F2861" s="73"/>
    </row>
    <row r="2862" spans="1:6">
      <c r="A2862" s="89"/>
      <c r="F2862" s="73"/>
    </row>
    <row r="2863" spans="1:6">
      <c r="A2863" s="89"/>
      <c r="F2863" s="73"/>
    </row>
    <row r="2864" spans="1:6">
      <c r="A2864" s="89"/>
      <c r="F2864" s="73"/>
    </row>
    <row r="2865" spans="1:6">
      <c r="A2865" s="89"/>
      <c r="F2865" s="73"/>
    </row>
    <row r="2866" spans="1:6">
      <c r="A2866" s="89"/>
      <c r="F2866" s="73"/>
    </row>
    <row r="2867" spans="1:6">
      <c r="A2867" s="89"/>
      <c r="F2867" s="73"/>
    </row>
    <row r="2868" spans="1:6">
      <c r="A2868" s="89"/>
      <c r="F2868" s="73"/>
    </row>
    <row r="2869" spans="1:6">
      <c r="A2869" s="89"/>
      <c r="F2869" s="73"/>
    </row>
    <row r="2870" spans="1:6">
      <c r="A2870" s="89"/>
      <c r="F2870" s="73"/>
    </row>
    <row r="2871" spans="1:6">
      <c r="A2871" s="89"/>
      <c r="F2871" s="73"/>
    </row>
    <row r="2872" spans="1:6">
      <c r="A2872" s="89"/>
      <c r="F2872" s="73"/>
    </row>
    <row r="2873" spans="1:6">
      <c r="A2873" s="89"/>
      <c r="F2873" s="73"/>
    </row>
    <row r="2874" spans="1:6">
      <c r="A2874" s="89"/>
      <c r="F2874" s="73"/>
    </row>
    <row r="2875" spans="1:6">
      <c r="A2875" s="89"/>
      <c r="F2875" s="73"/>
    </row>
    <row r="2876" spans="1:6">
      <c r="A2876" s="89"/>
      <c r="F2876" s="73"/>
    </row>
    <row r="2877" spans="1:6">
      <c r="A2877" s="89"/>
      <c r="F2877" s="73"/>
    </row>
    <row r="2878" spans="1:6">
      <c r="A2878" s="89"/>
      <c r="F2878" s="73"/>
    </row>
    <row r="2879" spans="1:6">
      <c r="A2879" s="89"/>
      <c r="F2879" s="73"/>
    </row>
    <row r="2880" spans="1:6">
      <c r="A2880" s="89"/>
      <c r="F2880" s="73"/>
    </row>
    <row r="2881" spans="1:6">
      <c r="A2881" s="89"/>
      <c r="F2881" s="73"/>
    </row>
    <row r="2882" spans="1:6">
      <c r="A2882" s="89"/>
      <c r="F2882" s="73"/>
    </row>
    <row r="2883" spans="1:6">
      <c r="A2883" s="89"/>
      <c r="F2883" s="73"/>
    </row>
    <row r="2884" spans="1:6">
      <c r="A2884" s="89"/>
      <c r="F2884" s="73"/>
    </row>
    <row r="2885" spans="1:6">
      <c r="A2885" s="89"/>
      <c r="F2885" s="73"/>
    </row>
    <row r="2886" spans="1:6">
      <c r="A2886" s="89"/>
      <c r="F2886" s="73"/>
    </row>
    <row r="2887" spans="1:6">
      <c r="A2887" s="89"/>
      <c r="F2887" s="73"/>
    </row>
    <row r="2888" spans="1:6">
      <c r="A2888" s="89"/>
      <c r="F2888" s="73"/>
    </row>
    <row r="2889" spans="1:6">
      <c r="A2889" s="89"/>
      <c r="F2889" s="73"/>
    </row>
    <row r="2890" spans="1:6">
      <c r="A2890" s="89"/>
      <c r="F2890" s="73"/>
    </row>
    <row r="2891" spans="1:6">
      <c r="A2891" s="89"/>
      <c r="F2891" s="73"/>
    </row>
    <row r="2892" spans="1:6">
      <c r="A2892" s="89"/>
      <c r="F2892" s="73"/>
    </row>
    <row r="2893" spans="1:6">
      <c r="A2893" s="89"/>
      <c r="F2893" s="73"/>
    </row>
    <row r="2894" spans="1:6">
      <c r="A2894" s="89"/>
      <c r="F2894" s="73"/>
    </row>
    <row r="2895" spans="1:6">
      <c r="A2895" s="89"/>
      <c r="F2895" s="73"/>
    </row>
    <row r="2896" spans="1:6">
      <c r="A2896" s="89"/>
      <c r="F2896" s="73"/>
    </row>
    <row r="2897" spans="1:6">
      <c r="A2897" s="89"/>
      <c r="F2897" s="73"/>
    </row>
    <row r="2898" spans="1:6">
      <c r="A2898" s="89"/>
      <c r="F2898" s="73"/>
    </row>
    <row r="2899" spans="1:6">
      <c r="A2899" s="89"/>
      <c r="F2899" s="73"/>
    </row>
    <row r="2900" spans="1:6">
      <c r="A2900" s="89"/>
      <c r="F2900" s="73"/>
    </row>
    <row r="2901" spans="1:6">
      <c r="A2901" s="89"/>
      <c r="F2901" s="73"/>
    </row>
    <row r="2902" spans="1:6">
      <c r="A2902" s="89"/>
      <c r="F2902" s="73"/>
    </row>
    <row r="2903" spans="1:6">
      <c r="A2903" s="89"/>
      <c r="F2903" s="73"/>
    </row>
    <row r="2904" spans="1:6">
      <c r="A2904" s="89"/>
      <c r="F2904" s="73"/>
    </row>
    <row r="2905" spans="1:6">
      <c r="A2905" s="89"/>
      <c r="F2905" s="73"/>
    </row>
    <row r="2906" spans="1:6">
      <c r="A2906" s="89"/>
      <c r="F2906" s="73"/>
    </row>
    <row r="2907" spans="1:6">
      <c r="A2907" s="89"/>
      <c r="F2907" s="73"/>
    </row>
    <row r="2908" spans="1:6">
      <c r="A2908" s="89"/>
      <c r="F2908" s="73"/>
    </row>
    <row r="2909" spans="1:6">
      <c r="A2909" s="89"/>
      <c r="F2909" s="73"/>
    </row>
    <row r="2910" spans="1:6">
      <c r="A2910" s="89"/>
      <c r="F2910" s="73"/>
    </row>
    <row r="2911" spans="1:6">
      <c r="A2911" s="89"/>
      <c r="F2911" s="73"/>
    </row>
    <row r="2912" spans="1:6">
      <c r="A2912" s="89"/>
      <c r="F2912" s="73"/>
    </row>
    <row r="2913" spans="1:6">
      <c r="A2913" s="89"/>
      <c r="F2913" s="73"/>
    </row>
    <row r="2914" spans="1:6">
      <c r="A2914" s="89"/>
      <c r="F2914" s="73"/>
    </row>
    <row r="2915" spans="1:6">
      <c r="A2915" s="89"/>
      <c r="F2915" s="73"/>
    </row>
    <row r="2916" spans="1:6">
      <c r="A2916" s="89"/>
      <c r="F2916" s="73"/>
    </row>
    <row r="2917" spans="1:6">
      <c r="A2917" s="89"/>
      <c r="F2917" s="73"/>
    </row>
    <row r="2918" spans="1:6">
      <c r="A2918" s="89"/>
      <c r="F2918" s="73"/>
    </row>
    <row r="2919" spans="1:6">
      <c r="A2919" s="89"/>
      <c r="F2919" s="73"/>
    </row>
    <row r="2920" spans="1:6">
      <c r="A2920" s="89"/>
      <c r="F2920" s="73"/>
    </row>
    <row r="2921" spans="1:6">
      <c r="A2921" s="89"/>
      <c r="F2921" s="73"/>
    </row>
    <row r="2922" spans="1:6">
      <c r="A2922" s="89"/>
      <c r="F2922" s="73"/>
    </row>
    <row r="2923" spans="1:6">
      <c r="A2923" s="89"/>
      <c r="F2923" s="73"/>
    </row>
    <row r="2924" spans="1:6">
      <c r="A2924" s="89"/>
      <c r="F2924" s="73"/>
    </row>
    <row r="2925" spans="1:6">
      <c r="A2925" s="89"/>
      <c r="F2925" s="73"/>
    </row>
    <row r="2926" spans="1:6">
      <c r="A2926" s="89"/>
      <c r="F2926" s="73"/>
    </row>
    <row r="2927" spans="1:6">
      <c r="A2927" s="89"/>
      <c r="F2927" s="73"/>
    </row>
    <row r="2928" spans="1:6">
      <c r="A2928" s="89"/>
      <c r="F2928" s="73"/>
    </row>
    <row r="2929" spans="1:6">
      <c r="A2929" s="89"/>
      <c r="F2929" s="73"/>
    </row>
    <row r="2930" spans="1:6">
      <c r="A2930" s="89"/>
      <c r="F2930" s="73"/>
    </row>
    <row r="2931" spans="1:6">
      <c r="A2931" s="89"/>
      <c r="F2931" s="73"/>
    </row>
    <row r="2932" spans="1:6">
      <c r="A2932" s="89"/>
      <c r="F2932" s="73"/>
    </row>
    <row r="2933" spans="1:6">
      <c r="A2933" s="89"/>
      <c r="F2933" s="73"/>
    </row>
    <row r="2934" spans="1:6">
      <c r="A2934" s="89"/>
      <c r="F2934" s="73"/>
    </row>
    <row r="2935" spans="1:6">
      <c r="A2935" s="89"/>
      <c r="F2935" s="73"/>
    </row>
    <row r="2936" spans="1:6">
      <c r="A2936" s="89"/>
      <c r="F2936" s="73"/>
    </row>
    <row r="2937" spans="1:6">
      <c r="A2937" s="89"/>
      <c r="F2937" s="73"/>
    </row>
    <row r="2938" spans="1:6">
      <c r="A2938" s="89"/>
      <c r="F2938" s="73"/>
    </row>
    <row r="2939" spans="1:6">
      <c r="A2939" s="89"/>
      <c r="F2939" s="73"/>
    </row>
    <row r="2940" spans="1:6">
      <c r="A2940" s="89"/>
      <c r="F2940" s="73"/>
    </row>
    <row r="2941" spans="1:6">
      <c r="A2941" s="89"/>
      <c r="F2941" s="73"/>
    </row>
    <row r="2942" spans="1:6">
      <c r="A2942" s="89"/>
      <c r="F2942" s="73"/>
    </row>
    <row r="2943" spans="1:6">
      <c r="A2943" s="89"/>
      <c r="F2943" s="73"/>
    </row>
    <row r="2944" spans="1:6">
      <c r="A2944" s="89"/>
      <c r="F2944" s="73"/>
    </row>
    <row r="2945" spans="1:6">
      <c r="A2945" s="89"/>
      <c r="F2945" s="73"/>
    </row>
    <row r="2946" spans="1:6">
      <c r="A2946" s="89"/>
      <c r="F2946" s="73"/>
    </row>
    <row r="2947" spans="1:6">
      <c r="A2947" s="89"/>
      <c r="F2947" s="73"/>
    </row>
    <row r="2948" spans="1:6">
      <c r="A2948" s="89"/>
      <c r="F2948" s="73"/>
    </row>
    <row r="2949" spans="1:6">
      <c r="A2949" s="89"/>
      <c r="F2949" s="73"/>
    </row>
    <row r="2950" spans="1:6">
      <c r="A2950" s="89"/>
      <c r="F2950" s="73"/>
    </row>
    <row r="2951" spans="1:6">
      <c r="A2951" s="89"/>
      <c r="F2951" s="73"/>
    </row>
    <row r="2952" spans="1:6">
      <c r="A2952" s="89"/>
      <c r="F2952" s="73"/>
    </row>
    <row r="2953" spans="1:6">
      <c r="A2953" s="89"/>
      <c r="F2953" s="73"/>
    </row>
    <row r="2954" spans="1:6">
      <c r="A2954" s="89"/>
      <c r="F2954" s="73"/>
    </row>
    <row r="2955" spans="1:6">
      <c r="A2955" s="89"/>
      <c r="F2955" s="73"/>
    </row>
    <row r="2956" spans="1:6">
      <c r="A2956" s="89"/>
      <c r="F2956" s="73"/>
    </row>
    <row r="2957" spans="1:6">
      <c r="A2957" s="89"/>
      <c r="F2957" s="73"/>
    </row>
    <row r="2958" spans="1:6">
      <c r="A2958" s="89"/>
      <c r="F2958" s="73"/>
    </row>
    <row r="2959" spans="1:6">
      <c r="A2959" s="89"/>
      <c r="F2959" s="73"/>
    </row>
    <row r="2960" spans="1:6">
      <c r="A2960" s="89"/>
      <c r="F2960" s="73"/>
    </row>
    <row r="2961" spans="1:6">
      <c r="A2961" s="89"/>
      <c r="F2961" s="73"/>
    </row>
    <row r="2962" spans="1:6">
      <c r="A2962" s="89"/>
      <c r="F2962" s="73"/>
    </row>
    <row r="2963" spans="1:6">
      <c r="A2963" s="89"/>
      <c r="F2963" s="73"/>
    </row>
    <row r="2964" spans="1:6">
      <c r="A2964" s="89"/>
      <c r="F2964" s="73"/>
    </row>
    <row r="2965" spans="1:6">
      <c r="A2965" s="89"/>
      <c r="F2965" s="73"/>
    </row>
    <row r="2966" spans="1:6">
      <c r="A2966" s="89"/>
      <c r="F2966" s="73"/>
    </row>
    <row r="2967" spans="1:6">
      <c r="A2967" s="89"/>
      <c r="F2967" s="73"/>
    </row>
    <row r="2968" spans="1:6">
      <c r="A2968" s="89"/>
      <c r="F2968" s="73"/>
    </row>
    <row r="2969" spans="1:6">
      <c r="A2969" s="89"/>
      <c r="F2969" s="73"/>
    </row>
    <row r="2970" spans="1:6">
      <c r="A2970" s="89"/>
      <c r="F2970" s="73"/>
    </row>
    <row r="2971" spans="1:6">
      <c r="A2971" s="89"/>
      <c r="F2971" s="73"/>
    </row>
    <row r="2972" spans="1:6">
      <c r="A2972" s="89"/>
      <c r="F2972" s="73"/>
    </row>
    <row r="2973" spans="1:6">
      <c r="A2973" s="89"/>
      <c r="F2973" s="73"/>
    </row>
    <row r="2974" spans="1:6">
      <c r="A2974" s="89"/>
      <c r="F2974" s="73"/>
    </row>
    <row r="2975" spans="1:6">
      <c r="A2975" s="89"/>
      <c r="F2975" s="73"/>
    </row>
    <row r="2976" spans="1:6">
      <c r="A2976" s="89"/>
      <c r="F2976" s="73"/>
    </row>
    <row r="2977" spans="1:6">
      <c r="A2977" s="89"/>
      <c r="F2977" s="73"/>
    </row>
    <row r="2978" spans="1:6">
      <c r="A2978" s="89"/>
      <c r="F2978" s="73"/>
    </row>
    <row r="2979" spans="1:6">
      <c r="A2979" s="89"/>
      <c r="F2979" s="73"/>
    </row>
    <row r="2980" spans="1:6">
      <c r="A2980" s="89"/>
      <c r="F2980" s="73"/>
    </row>
    <row r="2981" spans="1:6">
      <c r="A2981" s="89"/>
      <c r="F2981" s="73"/>
    </row>
    <row r="2982" spans="1:6">
      <c r="A2982" s="89"/>
      <c r="F2982" s="73"/>
    </row>
    <row r="2983" spans="1:6">
      <c r="A2983" s="89"/>
      <c r="F2983" s="73"/>
    </row>
    <row r="2984" spans="1:6">
      <c r="A2984" s="89"/>
      <c r="F2984" s="73"/>
    </row>
    <row r="2985" spans="1:6">
      <c r="A2985" s="89"/>
      <c r="F2985" s="73"/>
    </row>
    <row r="2986" spans="1:6">
      <c r="A2986" s="89"/>
      <c r="F2986" s="73"/>
    </row>
    <row r="2987" spans="1:6">
      <c r="A2987" s="89"/>
      <c r="F2987" s="73"/>
    </row>
    <row r="2988" spans="1:6">
      <c r="A2988" s="89"/>
      <c r="F2988" s="73"/>
    </row>
    <row r="2989" spans="1:6">
      <c r="A2989" s="89"/>
      <c r="F2989" s="73"/>
    </row>
    <row r="2990" spans="1:6">
      <c r="A2990" s="89"/>
      <c r="F2990" s="73"/>
    </row>
    <row r="2991" spans="1:6">
      <c r="A2991" s="89"/>
      <c r="F2991" s="73"/>
    </row>
    <row r="2992" spans="1:6">
      <c r="A2992" s="89"/>
      <c r="F2992" s="73"/>
    </row>
    <row r="2993" spans="1:6">
      <c r="A2993" s="89"/>
      <c r="F2993" s="73"/>
    </row>
    <row r="2994" spans="1:6">
      <c r="A2994" s="89"/>
      <c r="F2994" s="73"/>
    </row>
    <row r="2995" spans="1:6">
      <c r="A2995" s="89"/>
      <c r="F2995" s="73"/>
    </row>
    <row r="2996" spans="1:6">
      <c r="A2996" s="89"/>
      <c r="F2996" s="73"/>
    </row>
    <row r="2997" spans="1:6">
      <c r="A2997" s="89"/>
      <c r="F2997" s="73"/>
    </row>
    <row r="2998" spans="1:6">
      <c r="A2998" s="89"/>
      <c r="F2998" s="73"/>
    </row>
    <row r="2999" spans="1:6">
      <c r="A2999" s="89"/>
      <c r="F2999" s="73"/>
    </row>
    <row r="3000" spans="1:6">
      <c r="A3000" s="89"/>
      <c r="F3000" s="73"/>
    </row>
    <row r="3001" spans="1:6">
      <c r="A3001" s="89"/>
      <c r="F3001" s="73"/>
    </row>
    <row r="3002" spans="1:6">
      <c r="A3002" s="89"/>
      <c r="F3002" s="73"/>
    </row>
    <row r="3003" spans="1:6">
      <c r="A3003" s="89"/>
      <c r="F3003" s="73"/>
    </row>
    <row r="3004" spans="1:6">
      <c r="A3004" s="89"/>
      <c r="F3004" s="73"/>
    </row>
    <row r="3005" spans="1:6">
      <c r="A3005" s="89"/>
      <c r="F3005" s="73"/>
    </row>
    <row r="3006" spans="1:6">
      <c r="A3006" s="89"/>
      <c r="F3006" s="73"/>
    </row>
    <row r="3007" spans="1:6">
      <c r="A3007" s="89"/>
      <c r="F3007" s="73"/>
    </row>
    <row r="3008" spans="1:6">
      <c r="A3008" s="89"/>
      <c r="F3008" s="73"/>
    </row>
    <row r="3009" spans="1:6">
      <c r="A3009" s="89"/>
      <c r="F3009" s="73"/>
    </row>
    <row r="3010" spans="1:6">
      <c r="A3010" s="89"/>
      <c r="F3010" s="73"/>
    </row>
    <row r="3011" spans="1:6">
      <c r="A3011" s="89"/>
      <c r="F3011" s="73"/>
    </row>
    <row r="3012" spans="1:6">
      <c r="A3012" s="89"/>
      <c r="F3012" s="73"/>
    </row>
    <row r="3013" spans="1:6">
      <c r="A3013" s="89"/>
      <c r="F3013" s="73"/>
    </row>
    <row r="3014" spans="1:6">
      <c r="A3014" s="89"/>
      <c r="F3014" s="73"/>
    </row>
    <row r="3015" spans="1:6">
      <c r="A3015" s="89"/>
      <c r="F3015" s="73"/>
    </row>
    <row r="3016" spans="1:6">
      <c r="A3016" s="89"/>
      <c r="F3016" s="73"/>
    </row>
    <row r="3017" spans="1:6">
      <c r="A3017" s="89"/>
      <c r="F3017" s="73"/>
    </row>
    <row r="3018" spans="1:6">
      <c r="A3018" s="89"/>
      <c r="F3018" s="73"/>
    </row>
    <row r="3019" spans="1:6">
      <c r="A3019" s="89"/>
      <c r="F3019" s="73"/>
    </row>
    <row r="3020" spans="1:6">
      <c r="A3020" s="89"/>
      <c r="F3020" s="73"/>
    </row>
    <row r="3021" spans="1:6">
      <c r="A3021" s="89"/>
      <c r="F3021" s="73"/>
    </row>
    <row r="3022" spans="1:6">
      <c r="A3022" s="89"/>
      <c r="F3022" s="73"/>
    </row>
    <row r="3023" spans="1:6">
      <c r="A3023" s="89"/>
      <c r="F3023" s="73"/>
    </row>
    <row r="3024" spans="1:6">
      <c r="A3024" s="89"/>
      <c r="F3024" s="73"/>
    </row>
    <row r="3025" spans="1:6">
      <c r="A3025" s="89"/>
      <c r="F3025" s="73"/>
    </row>
    <row r="3026" spans="1:6">
      <c r="A3026" s="89"/>
      <c r="F3026" s="73"/>
    </row>
    <row r="3027" spans="1:6">
      <c r="A3027" s="89"/>
      <c r="F3027" s="73"/>
    </row>
    <row r="3028" spans="1:6">
      <c r="A3028" s="89"/>
      <c r="F3028" s="73"/>
    </row>
    <row r="3029" spans="1:6">
      <c r="A3029" s="89"/>
      <c r="F3029" s="73"/>
    </row>
    <row r="3030" spans="1:6">
      <c r="A3030" s="89"/>
      <c r="F3030" s="73"/>
    </row>
    <row r="3031" spans="1:6">
      <c r="A3031" s="89"/>
      <c r="F3031" s="73"/>
    </row>
    <row r="3032" spans="1:6">
      <c r="A3032" s="89"/>
      <c r="F3032" s="73"/>
    </row>
    <row r="3033" spans="1:6">
      <c r="A3033" s="89"/>
      <c r="F3033" s="73"/>
    </row>
    <row r="3034" spans="1:6">
      <c r="A3034" s="89"/>
      <c r="F3034" s="73"/>
    </row>
    <row r="3035" spans="1:6">
      <c r="A3035" s="89"/>
      <c r="F3035" s="73"/>
    </row>
    <row r="3036" spans="1:6">
      <c r="A3036" s="89"/>
      <c r="F3036" s="73"/>
    </row>
    <row r="3037" spans="1:6">
      <c r="A3037" s="89"/>
      <c r="F3037" s="73"/>
    </row>
    <row r="3038" spans="1:6">
      <c r="A3038" s="89"/>
      <c r="F3038" s="73"/>
    </row>
    <row r="3039" spans="1:6">
      <c r="A3039" s="89"/>
      <c r="F3039" s="73"/>
    </row>
    <row r="3040" spans="1:6">
      <c r="A3040" s="89"/>
      <c r="F3040" s="73"/>
    </row>
    <row r="3041" spans="1:6">
      <c r="A3041" s="89"/>
      <c r="F3041" s="73"/>
    </row>
    <row r="3042" spans="1:6">
      <c r="A3042" s="89"/>
      <c r="F3042" s="73"/>
    </row>
    <row r="3043" spans="1:6">
      <c r="A3043" s="89"/>
      <c r="F3043" s="73"/>
    </row>
    <row r="3044" spans="1:6">
      <c r="A3044" s="89"/>
      <c r="F3044" s="73"/>
    </row>
    <row r="3045" spans="1:6">
      <c r="A3045" s="89"/>
      <c r="F3045" s="73"/>
    </row>
    <row r="3046" spans="1:6">
      <c r="A3046" s="89"/>
      <c r="F3046" s="73"/>
    </row>
    <row r="3047" spans="1:6">
      <c r="A3047" s="89"/>
      <c r="F3047" s="73"/>
    </row>
    <row r="3048" spans="1:6">
      <c r="A3048" s="89"/>
      <c r="F3048" s="73"/>
    </row>
    <row r="3049" spans="1:6">
      <c r="A3049" s="89"/>
      <c r="F3049" s="73"/>
    </row>
    <row r="3050" spans="1:6">
      <c r="A3050" s="89"/>
      <c r="F3050" s="73"/>
    </row>
    <row r="3051" spans="1:6">
      <c r="A3051" s="89"/>
      <c r="F3051" s="73"/>
    </row>
    <row r="3052" spans="1:6">
      <c r="A3052" s="89"/>
      <c r="F3052" s="73"/>
    </row>
    <row r="3053" spans="1:6">
      <c r="A3053" s="89"/>
      <c r="F3053" s="73"/>
    </row>
    <row r="3054" spans="1:6">
      <c r="A3054" s="89"/>
      <c r="F3054" s="73"/>
    </row>
    <row r="3055" spans="1:6">
      <c r="A3055" s="89"/>
      <c r="F3055" s="73"/>
    </row>
    <row r="3056" spans="1:6">
      <c r="A3056" s="89"/>
      <c r="F3056" s="73"/>
    </row>
    <row r="3057" spans="1:6">
      <c r="A3057" s="89"/>
      <c r="F3057" s="73"/>
    </row>
    <row r="3058" spans="1:6">
      <c r="A3058" s="89"/>
      <c r="F3058" s="73"/>
    </row>
    <row r="3059" spans="1:6">
      <c r="A3059" s="89"/>
      <c r="F3059" s="73"/>
    </row>
    <row r="3060" spans="1:6">
      <c r="A3060" s="89"/>
      <c r="F3060" s="73"/>
    </row>
    <row r="3061" spans="1:6">
      <c r="A3061" s="89"/>
      <c r="F3061" s="73"/>
    </row>
    <row r="3062" spans="1:6">
      <c r="A3062" s="89"/>
      <c r="F3062" s="73"/>
    </row>
    <row r="3063" spans="1:6">
      <c r="A3063" s="89"/>
      <c r="F3063" s="73"/>
    </row>
    <row r="3064" spans="1:6">
      <c r="A3064" s="89"/>
      <c r="F3064" s="73"/>
    </row>
    <row r="3065" spans="1:6">
      <c r="A3065" s="89"/>
      <c r="F3065" s="73"/>
    </row>
    <row r="3066" spans="1:6">
      <c r="A3066" s="89"/>
      <c r="F3066" s="73"/>
    </row>
    <row r="3067" spans="1:6">
      <c r="A3067" s="89"/>
      <c r="F3067" s="73"/>
    </row>
    <row r="3068" spans="1:6">
      <c r="A3068" s="89"/>
      <c r="F3068" s="73"/>
    </row>
    <row r="3069" spans="1:6">
      <c r="A3069" s="89"/>
      <c r="F3069" s="73"/>
    </row>
    <row r="3070" spans="1:6">
      <c r="A3070" s="89"/>
      <c r="F3070" s="73"/>
    </row>
    <row r="3071" spans="1:6">
      <c r="A3071" s="89"/>
      <c r="F3071" s="73"/>
    </row>
    <row r="3072" spans="1:6">
      <c r="A3072" s="89"/>
      <c r="F3072" s="73"/>
    </row>
    <row r="3073" spans="1:6">
      <c r="A3073" s="89"/>
      <c r="F3073" s="73"/>
    </row>
    <row r="3074" spans="1:6">
      <c r="A3074" s="89"/>
      <c r="F3074" s="73"/>
    </row>
    <row r="3075" spans="1:6">
      <c r="A3075" s="89"/>
      <c r="F3075" s="73"/>
    </row>
    <row r="3076" spans="1:6">
      <c r="A3076" s="89"/>
      <c r="F3076" s="73"/>
    </row>
    <row r="3077" spans="1:6">
      <c r="A3077" s="89"/>
      <c r="F3077" s="73"/>
    </row>
    <row r="3078" spans="1:6">
      <c r="A3078" s="89"/>
      <c r="F3078" s="73"/>
    </row>
    <row r="3079" spans="1:6">
      <c r="A3079" s="89"/>
      <c r="F3079" s="73"/>
    </row>
    <row r="3080" spans="1:6">
      <c r="A3080" s="89"/>
      <c r="F3080" s="73"/>
    </row>
    <row r="3081" spans="1:6">
      <c r="A3081" s="89"/>
      <c r="F3081" s="73"/>
    </row>
    <row r="3082" spans="1:6">
      <c r="A3082" s="89"/>
      <c r="F3082" s="73"/>
    </row>
    <row r="3083" spans="1:6">
      <c r="A3083" s="89"/>
      <c r="F3083" s="73"/>
    </row>
    <row r="3084" spans="1:6">
      <c r="A3084" s="89"/>
      <c r="F3084" s="73"/>
    </row>
    <row r="3085" spans="1:6">
      <c r="A3085" s="89"/>
      <c r="F3085" s="73"/>
    </row>
    <row r="3086" spans="1:6">
      <c r="A3086" s="89"/>
      <c r="F3086" s="73"/>
    </row>
    <row r="3087" spans="1:6">
      <c r="A3087" s="89"/>
      <c r="F3087" s="73"/>
    </row>
    <row r="3088" spans="1:6">
      <c r="A3088" s="89"/>
      <c r="F3088" s="73"/>
    </row>
    <row r="3089" spans="1:6">
      <c r="A3089" s="89"/>
      <c r="F3089" s="73"/>
    </row>
    <row r="3090" spans="1:6">
      <c r="A3090" s="89"/>
      <c r="F3090" s="73"/>
    </row>
    <row r="3091" spans="1:6">
      <c r="A3091" s="89"/>
      <c r="F3091" s="73"/>
    </row>
    <row r="3092" spans="1:6">
      <c r="A3092" s="89"/>
      <c r="F3092" s="73"/>
    </row>
    <row r="3093" spans="1:6">
      <c r="A3093" s="89"/>
      <c r="F3093" s="73"/>
    </row>
    <row r="3094" spans="1:6">
      <c r="A3094" s="89"/>
      <c r="F3094" s="73"/>
    </row>
    <row r="3095" spans="1:6">
      <c r="A3095" s="89"/>
      <c r="F3095" s="73"/>
    </row>
    <row r="3096" spans="1:6">
      <c r="A3096" s="89"/>
      <c r="F3096" s="73"/>
    </row>
    <row r="3097" spans="1:6">
      <c r="A3097" s="89"/>
      <c r="F3097" s="73"/>
    </row>
    <row r="3098" spans="1:6">
      <c r="A3098" s="89"/>
      <c r="F3098" s="73"/>
    </row>
    <row r="3099" spans="1:6">
      <c r="A3099" s="89"/>
      <c r="F3099" s="73"/>
    </row>
    <row r="3100" spans="1:6">
      <c r="A3100" s="89"/>
      <c r="F3100" s="73"/>
    </row>
    <row r="3101" spans="1:6">
      <c r="A3101" s="89"/>
      <c r="F3101" s="73"/>
    </row>
    <row r="3102" spans="1:6">
      <c r="A3102" s="89"/>
      <c r="F3102" s="73"/>
    </row>
    <row r="3103" spans="1:6">
      <c r="A3103" s="89"/>
      <c r="F3103" s="73"/>
    </row>
    <row r="3104" spans="1:6">
      <c r="A3104" s="89"/>
      <c r="F3104" s="73"/>
    </row>
    <row r="3105" spans="1:6">
      <c r="A3105" s="89"/>
      <c r="F3105" s="73"/>
    </row>
    <row r="3106" spans="1:6">
      <c r="A3106" s="89"/>
      <c r="F3106" s="73"/>
    </row>
    <row r="3107" spans="1:6">
      <c r="A3107" s="89"/>
      <c r="F3107" s="73"/>
    </row>
    <row r="3108" spans="1:6">
      <c r="A3108" s="89"/>
      <c r="F3108" s="73"/>
    </row>
    <row r="3109" spans="1:6">
      <c r="A3109" s="89"/>
      <c r="F3109" s="73"/>
    </row>
    <row r="3110" spans="1:6">
      <c r="A3110" s="89"/>
      <c r="F3110" s="73"/>
    </row>
    <row r="3111" spans="1:6">
      <c r="A3111" s="89"/>
      <c r="F3111" s="73"/>
    </row>
    <row r="3112" spans="1:6">
      <c r="A3112" s="89"/>
      <c r="F3112" s="73"/>
    </row>
    <row r="3113" spans="1:6">
      <c r="A3113" s="89"/>
      <c r="F3113" s="73"/>
    </row>
    <row r="3114" spans="1:6">
      <c r="A3114" s="89"/>
      <c r="F3114" s="73"/>
    </row>
    <row r="3115" spans="1:6">
      <c r="A3115" s="89"/>
      <c r="F3115" s="73"/>
    </row>
    <row r="3116" spans="1:6">
      <c r="A3116" s="89"/>
      <c r="F3116" s="73"/>
    </row>
    <row r="3117" spans="1:6">
      <c r="A3117" s="89"/>
      <c r="F3117" s="73"/>
    </row>
    <row r="3118" spans="1:6">
      <c r="A3118" s="89"/>
      <c r="F3118" s="73"/>
    </row>
    <row r="3119" spans="1:6">
      <c r="A3119" s="89"/>
      <c r="F3119" s="73"/>
    </row>
    <row r="3120" spans="1:6">
      <c r="A3120" s="89"/>
      <c r="F3120" s="73"/>
    </row>
    <row r="3121" spans="1:6">
      <c r="A3121" s="89"/>
      <c r="F3121" s="73"/>
    </row>
    <row r="3122" spans="1:6">
      <c r="A3122" s="89"/>
      <c r="F3122" s="73"/>
    </row>
    <row r="3123" spans="1:6">
      <c r="A3123" s="89"/>
      <c r="F3123" s="73"/>
    </row>
    <row r="3124" spans="1:6">
      <c r="A3124" s="89"/>
      <c r="F3124" s="73"/>
    </row>
    <row r="3125" spans="1:6">
      <c r="A3125" s="89"/>
      <c r="F3125" s="73"/>
    </row>
    <row r="3126" spans="1:6">
      <c r="A3126" s="89"/>
      <c r="F3126" s="73"/>
    </row>
    <row r="3127" spans="1:6">
      <c r="A3127" s="89"/>
      <c r="F3127" s="73"/>
    </row>
    <row r="3128" spans="1:6">
      <c r="A3128" s="89"/>
      <c r="F3128" s="73"/>
    </row>
    <row r="3129" spans="1:6">
      <c r="A3129" s="89"/>
      <c r="F3129" s="73"/>
    </row>
    <row r="3130" spans="1:6">
      <c r="A3130" s="89"/>
      <c r="F3130" s="73"/>
    </row>
    <row r="3131" spans="1:6">
      <c r="A3131" s="89"/>
      <c r="F3131" s="73"/>
    </row>
    <row r="3132" spans="1:6">
      <c r="A3132" s="89"/>
      <c r="F3132" s="73"/>
    </row>
    <row r="3133" spans="1:6">
      <c r="A3133" s="89"/>
      <c r="F3133" s="73"/>
    </row>
    <row r="3134" spans="1:6">
      <c r="A3134" s="89"/>
      <c r="F3134" s="73"/>
    </row>
    <row r="3135" spans="1:6">
      <c r="A3135" s="89"/>
      <c r="F3135" s="73"/>
    </row>
    <row r="3136" spans="1:6">
      <c r="A3136" s="89"/>
      <c r="F3136" s="73"/>
    </row>
    <row r="3137" spans="1:6">
      <c r="A3137" s="89"/>
      <c r="F3137" s="73"/>
    </row>
    <row r="3138" spans="1:6">
      <c r="A3138" s="89"/>
      <c r="F3138" s="73"/>
    </row>
    <row r="3139" spans="1:6">
      <c r="A3139" s="89"/>
      <c r="F3139" s="73"/>
    </row>
    <row r="3140" spans="1:6">
      <c r="A3140" s="89"/>
      <c r="F3140" s="73"/>
    </row>
    <row r="3141" spans="1:6">
      <c r="A3141" s="89"/>
      <c r="F3141" s="73"/>
    </row>
    <row r="3142" spans="1:6">
      <c r="A3142" s="89"/>
      <c r="F3142" s="73"/>
    </row>
    <row r="3143" spans="1:6">
      <c r="A3143" s="89"/>
      <c r="F3143" s="73"/>
    </row>
    <row r="3144" spans="1:6">
      <c r="A3144" s="89"/>
      <c r="F3144" s="73"/>
    </row>
    <row r="3145" spans="1:6">
      <c r="A3145" s="89"/>
      <c r="F3145" s="73"/>
    </row>
    <row r="3146" spans="1:6">
      <c r="A3146" s="89"/>
      <c r="F3146" s="73"/>
    </row>
    <row r="3147" spans="1:6">
      <c r="A3147" s="89"/>
      <c r="F3147" s="73"/>
    </row>
    <row r="3148" spans="1:6">
      <c r="A3148" s="89"/>
      <c r="F3148" s="73"/>
    </row>
    <row r="3149" spans="1:6">
      <c r="A3149" s="89"/>
      <c r="F3149" s="73"/>
    </row>
    <row r="3150" spans="1:6">
      <c r="A3150" s="89"/>
      <c r="F3150" s="73"/>
    </row>
    <row r="3151" spans="1:6">
      <c r="A3151" s="89"/>
      <c r="F3151" s="73"/>
    </row>
    <row r="3152" spans="1:6">
      <c r="A3152" s="89"/>
      <c r="F3152" s="73"/>
    </row>
    <row r="3153" spans="1:6">
      <c r="A3153" s="89"/>
      <c r="F3153" s="73"/>
    </row>
    <row r="3154" spans="1:6">
      <c r="A3154" s="89"/>
      <c r="F3154" s="73"/>
    </row>
    <row r="3155" spans="1:6">
      <c r="A3155" s="89"/>
      <c r="F3155" s="73"/>
    </row>
    <row r="3156" spans="1:6">
      <c r="A3156" s="89"/>
      <c r="F3156" s="73"/>
    </row>
    <row r="3157" spans="1:6">
      <c r="A3157" s="89"/>
      <c r="F3157" s="73"/>
    </row>
    <row r="3158" spans="1:6">
      <c r="A3158" s="89"/>
      <c r="F3158" s="73"/>
    </row>
    <row r="3159" spans="1:6">
      <c r="A3159" s="89"/>
      <c r="F3159" s="73"/>
    </row>
    <row r="3160" spans="1:6">
      <c r="A3160" s="89"/>
      <c r="F3160" s="73"/>
    </row>
    <row r="3161" spans="1:6">
      <c r="A3161" s="89"/>
      <c r="F3161" s="73"/>
    </row>
    <row r="3162" spans="1:6">
      <c r="A3162" s="89"/>
      <c r="F3162" s="73"/>
    </row>
    <row r="3163" spans="1:6">
      <c r="A3163" s="89"/>
      <c r="F3163" s="73"/>
    </row>
    <row r="3164" spans="1:6">
      <c r="A3164" s="89"/>
      <c r="F3164" s="73"/>
    </row>
    <row r="3165" spans="1:6">
      <c r="A3165" s="89"/>
      <c r="F3165" s="73"/>
    </row>
    <row r="3166" spans="1:6">
      <c r="A3166" s="89"/>
      <c r="F3166" s="73"/>
    </row>
    <row r="3167" spans="1:6">
      <c r="A3167" s="89"/>
      <c r="F3167" s="73"/>
    </row>
    <row r="3168" spans="1:6">
      <c r="A3168" s="89"/>
      <c r="F3168" s="73"/>
    </row>
    <row r="3169" spans="1:6">
      <c r="A3169" s="89"/>
      <c r="F3169" s="73"/>
    </row>
    <row r="3170" spans="1:6">
      <c r="A3170" s="89"/>
      <c r="F3170" s="73"/>
    </row>
    <row r="3171" spans="1:6">
      <c r="A3171" s="89"/>
      <c r="F3171" s="73"/>
    </row>
    <row r="3172" spans="1:6">
      <c r="A3172" s="89"/>
      <c r="F3172" s="73"/>
    </row>
    <row r="3173" spans="1:6">
      <c r="A3173" s="89"/>
      <c r="F3173" s="73"/>
    </row>
    <row r="3174" spans="1:6">
      <c r="A3174" s="89"/>
      <c r="F3174" s="73"/>
    </row>
    <row r="3175" spans="1:6">
      <c r="A3175" s="89"/>
      <c r="F3175" s="73"/>
    </row>
    <row r="3176" spans="1:6">
      <c r="A3176" s="89"/>
      <c r="F3176" s="73"/>
    </row>
    <row r="3177" spans="1:6">
      <c r="A3177" s="89"/>
      <c r="F3177" s="73"/>
    </row>
    <row r="3178" spans="1:6">
      <c r="A3178" s="89"/>
      <c r="F3178" s="73"/>
    </row>
    <row r="3179" spans="1:6">
      <c r="A3179" s="89"/>
      <c r="F3179" s="73"/>
    </row>
    <row r="3180" spans="1:6">
      <c r="A3180" s="89"/>
      <c r="F3180" s="73"/>
    </row>
    <row r="3181" spans="1:6">
      <c r="A3181" s="89"/>
      <c r="F3181" s="73"/>
    </row>
    <row r="3182" spans="1:6">
      <c r="A3182" s="89"/>
      <c r="F3182" s="73"/>
    </row>
    <row r="3183" spans="1:6">
      <c r="A3183" s="89"/>
      <c r="F3183" s="73"/>
    </row>
    <row r="3184" spans="1:6">
      <c r="A3184" s="89"/>
      <c r="F3184" s="73"/>
    </row>
    <row r="3185" spans="1:6">
      <c r="A3185" s="89"/>
      <c r="F3185" s="73"/>
    </row>
    <row r="3186" spans="1:6">
      <c r="A3186" s="89"/>
      <c r="F3186" s="73"/>
    </row>
    <row r="3187" spans="1:6">
      <c r="A3187" s="89"/>
      <c r="F3187" s="73"/>
    </row>
    <row r="3188" spans="1:6">
      <c r="A3188" s="89"/>
      <c r="F3188" s="73"/>
    </row>
    <row r="3189" spans="1:6">
      <c r="A3189" s="89"/>
      <c r="F3189" s="73"/>
    </row>
    <row r="3190" spans="1:6">
      <c r="A3190" s="89"/>
      <c r="F3190" s="73"/>
    </row>
    <row r="3191" spans="1:6">
      <c r="A3191" s="89"/>
      <c r="F3191" s="73"/>
    </row>
    <row r="3192" spans="1:6">
      <c r="A3192" s="89"/>
      <c r="F3192" s="73"/>
    </row>
    <row r="3193" spans="1:6">
      <c r="A3193" s="89"/>
      <c r="F3193" s="73"/>
    </row>
    <row r="3194" spans="1:6">
      <c r="A3194" s="89"/>
      <c r="F3194" s="73"/>
    </row>
    <row r="3195" spans="1:6">
      <c r="A3195" s="89"/>
      <c r="F3195" s="73"/>
    </row>
    <row r="3196" spans="1:6">
      <c r="A3196" s="89"/>
      <c r="F3196" s="73"/>
    </row>
    <row r="3197" spans="1:6">
      <c r="A3197" s="89"/>
      <c r="F3197" s="73"/>
    </row>
    <row r="3198" spans="1:6">
      <c r="A3198" s="89"/>
      <c r="F3198" s="73"/>
    </row>
    <row r="3199" spans="1:6">
      <c r="A3199" s="89"/>
      <c r="F3199" s="73"/>
    </row>
    <row r="3200" spans="1:6">
      <c r="A3200" s="89"/>
      <c r="F3200" s="73"/>
    </row>
    <row r="3201" spans="1:6">
      <c r="A3201" s="89"/>
      <c r="F3201" s="73"/>
    </row>
    <row r="3202" spans="1:6">
      <c r="A3202" s="89"/>
      <c r="F3202" s="73"/>
    </row>
    <row r="3203" spans="1:6">
      <c r="A3203" s="89"/>
      <c r="F3203" s="73"/>
    </row>
    <row r="3204" spans="1:6">
      <c r="A3204" s="89"/>
      <c r="F3204" s="73"/>
    </row>
    <row r="3205" spans="1:6">
      <c r="A3205" s="89"/>
      <c r="F3205" s="73"/>
    </row>
    <row r="3206" spans="1:6">
      <c r="A3206" s="89"/>
      <c r="F3206" s="73"/>
    </row>
    <row r="3207" spans="1:6">
      <c r="A3207" s="89"/>
      <c r="F3207" s="73"/>
    </row>
    <row r="3208" spans="1:6">
      <c r="A3208" s="89"/>
      <c r="F3208" s="73"/>
    </row>
    <row r="3209" spans="1:6">
      <c r="A3209" s="89"/>
      <c r="F3209" s="73"/>
    </row>
    <row r="3210" spans="1:6">
      <c r="A3210" s="89"/>
      <c r="F3210" s="73"/>
    </row>
    <row r="3211" spans="1:6">
      <c r="A3211" s="89"/>
      <c r="F3211" s="73"/>
    </row>
    <row r="3212" spans="1:6">
      <c r="A3212" s="89"/>
      <c r="F3212" s="73"/>
    </row>
    <row r="3213" spans="1:6">
      <c r="A3213" s="89"/>
      <c r="F3213" s="73"/>
    </row>
    <row r="3214" spans="1:6">
      <c r="A3214" s="89"/>
      <c r="F3214" s="73"/>
    </row>
    <row r="3215" spans="1:6">
      <c r="A3215" s="89"/>
      <c r="F3215" s="73"/>
    </row>
    <row r="3216" spans="1:6">
      <c r="A3216" s="89"/>
      <c r="F3216" s="73"/>
    </row>
    <row r="3217" spans="1:6">
      <c r="A3217" s="89"/>
      <c r="F3217" s="73"/>
    </row>
    <row r="3218" spans="1:6">
      <c r="A3218" s="89"/>
      <c r="F3218" s="73"/>
    </row>
    <row r="3219" spans="1:6">
      <c r="A3219" s="89"/>
      <c r="F3219" s="73"/>
    </row>
    <row r="3220" spans="1:6">
      <c r="A3220" s="89"/>
      <c r="F3220" s="73"/>
    </row>
    <row r="3221" spans="1:6">
      <c r="A3221" s="89"/>
      <c r="F3221" s="73"/>
    </row>
    <row r="3222" spans="1:6">
      <c r="A3222" s="89"/>
      <c r="F3222" s="73"/>
    </row>
    <row r="3223" spans="1:6">
      <c r="A3223" s="89"/>
      <c r="F3223" s="73"/>
    </row>
    <row r="3224" spans="1:6">
      <c r="A3224" s="89"/>
      <c r="F3224" s="73"/>
    </row>
    <row r="3225" spans="1:6">
      <c r="A3225" s="89"/>
      <c r="F3225" s="73"/>
    </row>
    <row r="3226" spans="1:6">
      <c r="A3226" s="89"/>
      <c r="F3226" s="73"/>
    </row>
    <row r="3227" spans="1:6">
      <c r="A3227" s="89"/>
      <c r="F3227" s="73"/>
    </row>
    <row r="3228" spans="1:6">
      <c r="A3228" s="89"/>
      <c r="F3228" s="73"/>
    </row>
    <row r="3229" spans="1:6">
      <c r="A3229" s="89"/>
      <c r="F3229" s="73"/>
    </row>
    <row r="3230" spans="1:6">
      <c r="A3230" s="89"/>
      <c r="F3230" s="73"/>
    </row>
    <row r="3231" spans="1:6">
      <c r="A3231" s="89"/>
      <c r="F3231" s="73"/>
    </row>
    <row r="3232" spans="1:6">
      <c r="A3232" s="89"/>
      <c r="F3232" s="73"/>
    </row>
    <row r="3233" spans="1:6">
      <c r="A3233" s="89"/>
      <c r="F3233" s="73"/>
    </row>
    <row r="3234" spans="1:6">
      <c r="A3234" s="89"/>
      <c r="F3234" s="73"/>
    </row>
    <row r="3235" spans="1:6">
      <c r="A3235" s="89"/>
      <c r="F3235" s="73"/>
    </row>
    <row r="3236" spans="1:6">
      <c r="A3236" s="89"/>
      <c r="F3236" s="73"/>
    </row>
    <row r="3237" spans="1:6">
      <c r="A3237" s="89"/>
      <c r="F3237" s="73"/>
    </row>
    <row r="3238" spans="1:6">
      <c r="A3238" s="89"/>
      <c r="F3238" s="73"/>
    </row>
    <row r="3239" spans="1:6">
      <c r="A3239" s="89"/>
      <c r="F3239" s="73"/>
    </row>
    <row r="3240" spans="1:6">
      <c r="A3240" s="89"/>
      <c r="F3240" s="73"/>
    </row>
    <row r="3241" spans="1:6">
      <c r="A3241" s="89"/>
      <c r="F3241" s="73"/>
    </row>
    <row r="3242" spans="1:6">
      <c r="A3242" s="89"/>
      <c r="F3242" s="73"/>
    </row>
    <row r="3243" spans="1:6">
      <c r="A3243" s="89"/>
      <c r="F3243" s="73"/>
    </row>
    <row r="3244" spans="1:6">
      <c r="A3244" s="89"/>
      <c r="F3244" s="73"/>
    </row>
    <row r="3245" spans="1:6">
      <c r="A3245" s="89"/>
      <c r="F3245" s="73"/>
    </row>
    <row r="3246" spans="1:6">
      <c r="A3246" s="89"/>
      <c r="F3246" s="73"/>
    </row>
    <row r="3247" spans="1:6">
      <c r="A3247" s="89"/>
      <c r="F3247" s="73"/>
    </row>
    <row r="3248" spans="1:6">
      <c r="A3248" s="89"/>
      <c r="F3248" s="73"/>
    </row>
    <row r="3249" spans="1:6">
      <c r="A3249" s="89"/>
      <c r="F3249" s="73"/>
    </row>
    <row r="3250" spans="1:6">
      <c r="A3250" s="89"/>
      <c r="F3250" s="73"/>
    </row>
    <row r="3251" spans="1:6">
      <c r="A3251" s="89"/>
      <c r="F3251" s="73"/>
    </row>
    <row r="3252" spans="1:6">
      <c r="A3252" s="89"/>
      <c r="F3252" s="73"/>
    </row>
    <row r="3253" spans="1:6">
      <c r="A3253" s="89"/>
      <c r="F3253" s="73"/>
    </row>
    <row r="3254" spans="1:6">
      <c r="A3254" s="89"/>
      <c r="F3254" s="73"/>
    </row>
    <row r="3255" spans="1:6">
      <c r="A3255" s="89"/>
      <c r="F3255" s="73"/>
    </row>
    <row r="3256" spans="1:6">
      <c r="A3256" s="89"/>
      <c r="F3256" s="73"/>
    </row>
    <row r="3257" spans="1:6">
      <c r="A3257" s="89"/>
      <c r="F3257" s="73"/>
    </row>
    <row r="3258" spans="1:6">
      <c r="A3258" s="89"/>
      <c r="F3258" s="73"/>
    </row>
    <row r="3259" spans="1:6">
      <c r="A3259" s="89"/>
      <c r="F3259" s="73"/>
    </row>
    <row r="3260" spans="1:6">
      <c r="A3260" s="89"/>
      <c r="F3260" s="73"/>
    </row>
    <row r="3261" spans="1:6">
      <c r="A3261" s="89"/>
      <c r="F3261" s="73"/>
    </row>
    <row r="3262" spans="1:6">
      <c r="A3262" s="89"/>
      <c r="F3262" s="73"/>
    </row>
    <row r="3263" spans="1:6">
      <c r="A3263" s="89"/>
      <c r="F3263" s="73"/>
    </row>
    <row r="3264" spans="1:6">
      <c r="A3264" s="89"/>
      <c r="F3264" s="73"/>
    </row>
    <row r="3265" spans="1:6">
      <c r="A3265" s="89"/>
      <c r="F3265" s="73"/>
    </row>
    <row r="3266" spans="1:6">
      <c r="A3266" s="89"/>
      <c r="F3266" s="73"/>
    </row>
    <row r="3267" spans="1:6">
      <c r="A3267" s="89"/>
      <c r="F3267" s="73"/>
    </row>
    <row r="3268" spans="1:6">
      <c r="A3268" s="89"/>
      <c r="F3268" s="73"/>
    </row>
    <row r="3269" spans="1:6">
      <c r="A3269" s="89"/>
      <c r="F3269" s="73"/>
    </row>
    <row r="3270" spans="1:6">
      <c r="A3270" s="89"/>
      <c r="F3270" s="73"/>
    </row>
    <row r="3271" spans="1:6">
      <c r="A3271" s="89"/>
      <c r="F3271" s="73"/>
    </row>
    <row r="3272" spans="1:6">
      <c r="A3272" s="89"/>
      <c r="F3272" s="73"/>
    </row>
    <row r="3273" spans="1:6">
      <c r="A3273" s="89"/>
      <c r="F3273" s="73"/>
    </row>
    <row r="3274" spans="1:6">
      <c r="A3274" s="89"/>
      <c r="F3274" s="73"/>
    </row>
    <row r="3275" spans="1:6">
      <c r="A3275" s="89"/>
      <c r="F3275" s="73"/>
    </row>
    <row r="3276" spans="1:6">
      <c r="A3276" s="89"/>
      <c r="F3276" s="73"/>
    </row>
    <row r="3277" spans="1:6">
      <c r="A3277" s="89"/>
      <c r="F3277" s="73"/>
    </row>
    <row r="3278" spans="1:6">
      <c r="A3278" s="89"/>
      <c r="F3278" s="73"/>
    </row>
    <row r="3279" spans="1:6">
      <c r="A3279" s="89"/>
      <c r="F3279" s="73"/>
    </row>
    <row r="3280" spans="1:6">
      <c r="A3280" s="89"/>
      <c r="F3280" s="73"/>
    </row>
    <row r="3281" spans="1:6">
      <c r="A3281" s="89"/>
      <c r="F3281" s="73"/>
    </row>
    <row r="3282" spans="1:6">
      <c r="A3282" s="89"/>
      <c r="F3282" s="73"/>
    </row>
    <row r="3283" spans="1:6">
      <c r="A3283" s="89"/>
      <c r="F3283" s="73"/>
    </row>
    <row r="3284" spans="1:6">
      <c r="A3284" s="89"/>
      <c r="F3284" s="73"/>
    </row>
    <row r="3285" spans="1:6">
      <c r="A3285" s="89"/>
      <c r="F3285" s="73"/>
    </row>
    <row r="3286" spans="1:6">
      <c r="A3286" s="89"/>
      <c r="F3286" s="73"/>
    </row>
    <row r="3287" spans="1:6">
      <c r="A3287" s="89"/>
      <c r="F3287" s="73"/>
    </row>
    <row r="3288" spans="1:6">
      <c r="A3288" s="89"/>
      <c r="F3288" s="73"/>
    </row>
    <row r="3289" spans="1:6">
      <c r="A3289" s="89"/>
      <c r="F3289" s="73"/>
    </row>
    <row r="3290" spans="1:6">
      <c r="A3290" s="89"/>
      <c r="F3290" s="73"/>
    </row>
    <row r="3291" spans="1:6">
      <c r="A3291" s="89"/>
      <c r="F3291" s="73"/>
    </row>
    <row r="3292" spans="1:6">
      <c r="A3292" s="89"/>
      <c r="F3292" s="73"/>
    </row>
    <row r="3293" spans="1:6">
      <c r="A3293" s="89"/>
      <c r="F3293" s="73"/>
    </row>
    <row r="3294" spans="1:6">
      <c r="A3294" s="89"/>
      <c r="F3294" s="73"/>
    </row>
    <row r="3295" spans="1:6">
      <c r="A3295" s="89"/>
      <c r="F3295" s="73"/>
    </row>
    <row r="3296" spans="1:6">
      <c r="A3296" s="89"/>
      <c r="F3296" s="73"/>
    </row>
    <row r="3297" spans="1:6">
      <c r="A3297" s="89"/>
      <c r="F3297" s="73"/>
    </row>
    <row r="3298" spans="1:6">
      <c r="A3298" s="89"/>
      <c r="F3298" s="73"/>
    </row>
    <row r="3299" spans="1:6">
      <c r="A3299" s="89"/>
      <c r="F3299" s="73"/>
    </row>
    <row r="3300" spans="1:6">
      <c r="A3300" s="89"/>
      <c r="F3300" s="73"/>
    </row>
    <row r="3301" spans="1:6">
      <c r="A3301" s="89"/>
      <c r="F3301" s="73"/>
    </row>
    <row r="3302" spans="1:6">
      <c r="A3302" s="89"/>
      <c r="F3302" s="73"/>
    </row>
    <row r="3303" spans="1:6">
      <c r="A3303" s="89"/>
      <c r="F3303" s="73"/>
    </row>
    <row r="3304" spans="1:6">
      <c r="A3304" s="89"/>
      <c r="F3304" s="73"/>
    </row>
    <row r="3305" spans="1:6">
      <c r="A3305" s="89"/>
      <c r="F3305" s="73"/>
    </row>
    <row r="3306" spans="1:6">
      <c r="A3306" s="89"/>
      <c r="F3306" s="73"/>
    </row>
    <row r="3307" spans="1:6">
      <c r="A3307" s="89"/>
      <c r="F3307" s="73"/>
    </row>
    <row r="3308" spans="1:6">
      <c r="A3308" s="89"/>
      <c r="F3308" s="73"/>
    </row>
    <row r="3309" spans="1:6">
      <c r="A3309" s="89"/>
      <c r="F3309" s="73"/>
    </row>
    <row r="3310" spans="1:6">
      <c r="A3310" s="89"/>
      <c r="F3310" s="73"/>
    </row>
    <row r="3311" spans="1:6">
      <c r="A3311" s="89"/>
      <c r="F3311" s="73"/>
    </row>
    <row r="3312" spans="1:6">
      <c r="A3312" s="89"/>
      <c r="F3312" s="73"/>
    </row>
    <row r="3313" spans="1:6">
      <c r="A3313" s="89"/>
      <c r="F3313" s="73"/>
    </row>
    <row r="3314" spans="1:6">
      <c r="A3314" s="89"/>
      <c r="F3314" s="73"/>
    </row>
    <row r="3315" spans="1:6">
      <c r="A3315" s="89"/>
      <c r="F3315" s="73"/>
    </row>
    <row r="3316" spans="1:6">
      <c r="A3316" s="89"/>
      <c r="F3316" s="73"/>
    </row>
    <row r="3317" spans="1:6">
      <c r="A3317" s="89"/>
      <c r="F3317" s="73"/>
    </row>
    <row r="3318" spans="1:6">
      <c r="A3318" s="89"/>
      <c r="F3318" s="73"/>
    </row>
    <row r="3319" spans="1:6">
      <c r="A3319" s="89"/>
      <c r="F3319" s="73"/>
    </row>
    <row r="3320" spans="1:6">
      <c r="A3320" s="89"/>
      <c r="F3320" s="73"/>
    </row>
    <row r="3321" spans="1:6">
      <c r="A3321" s="89"/>
      <c r="F3321" s="73"/>
    </row>
    <row r="3322" spans="1:6">
      <c r="A3322" s="89"/>
      <c r="F3322" s="73"/>
    </row>
    <row r="3323" spans="1:6">
      <c r="A3323" s="89"/>
      <c r="F3323" s="73"/>
    </row>
    <row r="3324" spans="1:6">
      <c r="A3324" s="89"/>
      <c r="F3324" s="73"/>
    </row>
    <row r="3325" spans="1:6">
      <c r="A3325" s="89"/>
      <c r="F3325" s="73"/>
    </row>
    <row r="3326" spans="1:6">
      <c r="A3326" s="89"/>
      <c r="F3326" s="73"/>
    </row>
    <row r="3327" spans="1:6">
      <c r="A3327" s="89"/>
      <c r="F3327" s="73"/>
    </row>
    <row r="3328" spans="1:6">
      <c r="A3328" s="89"/>
      <c r="F3328" s="73"/>
    </row>
    <row r="3329" spans="1:6">
      <c r="A3329" s="89"/>
      <c r="F3329" s="73"/>
    </row>
    <row r="3330" spans="1:6">
      <c r="A3330" s="89"/>
      <c r="F3330" s="73"/>
    </row>
    <row r="3331" spans="1:6">
      <c r="A3331" s="89"/>
      <c r="F3331" s="73"/>
    </row>
    <row r="3332" spans="1:6">
      <c r="A3332" s="89"/>
      <c r="F3332" s="73"/>
    </row>
    <row r="3333" spans="1:6">
      <c r="A3333" s="89"/>
      <c r="F3333" s="73"/>
    </row>
    <row r="3334" spans="1:6">
      <c r="A3334" s="89"/>
      <c r="F3334" s="73"/>
    </row>
    <row r="3335" spans="1:6">
      <c r="A3335" s="89"/>
      <c r="F3335" s="73"/>
    </row>
    <row r="3336" spans="1:6">
      <c r="A3336" s="89"/>
      <c r="F3336" s="73"/>
    </row>
    <row r="3337" spans="1:6">
      <c r="A3337" s="89"/>
      <c r="F3337" s="73"/>
    </row>
    <row r="3338" spans="1:6">
      <c r="A3338" s="89"/>
      <c r="F3338" s="73"/>
    </row>
    <row r="3339" spans="1:6">
      <c r="A3339" s="89"/>
      <c r="F3339" s="73"/>
    </row>
    <row r="3340" spans="1:6">
      <c r="A3340" s="89"/>
      <c r="F3340" s="73"/>
    </row>
    <row r="3341" spans="1:6">
      <c r="A3341" s="89"/>
      <c r="F3341" s="73"/>
    </row>
    <row r="3342" spans="1:6">
      <c r="A3342" s="89"/>
      <c r="F3342" s="73"/>
    </row>
    <row r="3343" spans="1:6">
      <c r="A3343" s="89"/>
      <c r="F3343" s="73"/>
    </row>
    <row r="3344" spans="1:6">
      <c r="A3344" s="89"/>
      <c r="F3344" s="73"/>
    </row>
    <row r="3345" spans="1:6">
      <c r="A3345" s="89"/>
      <c r="F3345" s="73"/>
    </row>
    <row r="3346" spans="1:6">
      <c r="A3346" s="89"/>
      <c r="F3346" s="73"/>
    </row>
    <row r="3347" spans="1:6">
      <c r="A3347" s="89"/>
      <c r="F3347" s="73"/>
    </row>
    <row r="3348" spans="1:6">
      <c r="A3348" s="89"/>
      <c r="F3348" s="73"/>
    </row>
    <row r="3349" spans="1:6">
      <c r="A3349" s="89"/>
      <c r="F3349" s="73"/>
    </row>
    <row r="3350" spans="1:6">
      <c r="A3350" s="89"/>
      <c r="F3350" s="73"/>
    </row>
    <row r="3351" spans="1:6">
      <c r="A3351" s="89"/>
      <c r="F3351" s="73"/>
    </row>
    <row r="3352" spans="1:6">
      <c r="A3352" s="89"/>
      <c r="F3352" s="73"/>
    </row>
    <row r="3353" spans="1:6">
      <c r="A3353" s="89"/>
      <c r="F3353" s="73"/>
    </row>
    <row r="3354" spans="1:6">
      <c r="A3354" s="89"/>
      <c r="F3354" s="73"/>
    </row>
    <row r="3355" spans="1:6">
      <c r="A3355" s="89"/>
      <c r="F3355" s="73"/>
    </row>
    <row r="3356" spans="1:6">
      <c r="A3356" s="89"/>
      <c r="F3356" s="73"/>
    </row>
    <row r="3357" spans="1:6">
      <c r="A3357" s="89"/>
      <c r="F3357" s="73"/>
    </row>
    <row r="3358" spans="1:6">
      <c r="A3358" s="89"/>
      <c r="F3358" s="73"/>
    </row>
    <row r="3359" spans="1:6">
      <c r="A3359" s="89"/>
      <c r="F3359" s="73"/>
    </row>
    <row r="3360" spans="1:6">
      <c r="A3360" s="89"/>
      <c r="F3360" s="73"/>
    </row>
    <row r="3361" spans="1:6">
      <c r="A3361" s="89"/>
      <c r="F3361" s="73"/>
    </row>
    <row r="3362" spans="1:6">
      <c r="A3362" s="89"/>
      <c r="F3362" s="73"/>
    </row>
    <row r="3363" spans="1:6">
      <c r="A3363" s="89"/>
      <c r="F3363" s="73"/>
    </row>
    <row r="3364" spans="1:6">
      <c r="A3364" s="89"/>
      <c r="F3364" s="73"/>
    </row>
    <row r="3365" spans="1:6">
      <c r="A3365" s="89"/>
      <c r="F3365" s="73"/>
    </row>
    <row r="3366" spans="1:6">
      <c r="A3366" s="89"/>
      <c r="F3366" s="73"/>
    </row>
    <row r="3367" spans="1:6">
      <c r="A3367" s="89"/>
      <c r="F3367" s="73"/>
    </row>
    <row r="3368" spans="1:6">
      <c r="A3368" s="89"/>
      <c r="F3368" s="73"/>
    </row>
    <row r="3369" spans="1:6">
      <c r="A3369" s="89"/>
      <c r="F3369" s="73"/>
    </row>
    <row r="3370" spans="1:6">
      <c r="A3370" s="89"/>
      <c r="F3370" s="73"/>
    </row>
    <row r="3371" spans="1:6">
      <c r="A3371" s="89"/>
      <c r="F3371" s="73"/>
    </row>
    <row r="3372" spans="1:6">
      <c r="A3372" s="89"/>
      <c r="F3372" s="73"/>
    </row>
    <row r="3373" spans="1:6">
      <c r="A3373" s="89"/>
      <c r="F3373" s="73"/>
    </row>
    <row r="3374" spans="1:6">
      <c r="A3374" s="89"/>
      <c r="F3374" s="73"/>
    </row>
    <row r="3375" spans="1:6">
      <c r="A3375" s="89"/>
      <c r="F3375" s="73"/>
    </row>
    <row r="3376" spans="1:6">
      <c r="A3376" s="89"/>
      <c r="F3376" s="73"/>
    </row>
    <row r="3377" spans="1:6">
      <c r="A3377" s="89"/>
      <c r="F3377" s="73"/>
    </row>
    <row r="3378" spans="1:6">
      <c r="A3378" s="89"/>
      <c r="F3378" s="73"/>
    </row>
    <row r="3379" spans="1:6">
      <c r="A3379" s="89"/>
      <c r="F3379" s="73"/>
    </row>
    <row r="3380" spans="1:6">
      <c r="A3380" s="89"/>
      <c r="F3380" s="73"/>
    </row>
    <row r="3381" spans="1:6">
      <c r="A3381" s="89"/>
      <c r="F3381" s="73"/>
    </row>
    <row r="3382" spans="1:6">
      <c r="A3382" s="89"/>
      <c r="F3382" s="73"/>
    </row>
    <row r="3383" spans="1:6">
      <c r="A3383" s="89"/>
      <c r="F3383" s="73"/>
    </row>
    <row r="3384" spans="1:6">
      <c r="A3384" s="89"/>
      <c r="F3384" s="73"/>
    </row>
    <row r="3385" spans="1:6">
      <c r="A3385" s="89"/>
      <c r="F3385" s="73"/>
    </row>
    <row r="3386" spans="1:6">
      <c r="A3386" s="89"/>
      <c r="F3386" s="73"/>
    </row>
    <row r="3387" spans="1:6">
      <c r="A3387" s="89"/>
      <c r="F3387" s="73"/>
    </row>
    <row r="3388" spans="1:6">
      <c r="A3388" s="89"/>
      <c r="F3388" s="73"/>
    </row>
    <row r="3389" spans="1:6">
      <c r="A3389" s="89"/>
      <c r="F3389" s="73"/>
    </row>
    <row r="3390" spans="1:6">
      <c r="A3390" s="89"/>
      <c r="F3390" s="73"/>
    </row>
    <row r="3391" spans="1:6">
      <c r="A3391" s="89"/>
      <c r="F3391" s="73"/>
    </row>
    <row r="3392" spans="1:6">
      <c r="A3392" s="89"/>
      <c r="F3392" s="73"/>
    </row>
    <row r="3393" spans="1:6">
      <c r="A3393" s="89"/>
      <c r="F3393" s="73"/>
    </row>
    <row r="3394" spans="1:6">
      <c r="A3394" s="89"/>
      <c r="F3394" s="73"/>
    </row>
    <row r="3395" spans="1:6">
      <c r="A3395" s="89"/>
      <c r="F3395" s="73"/>
    </row>
    <row r="3396" spans="1:6">
      <c r="A3396" s="89"/>
      <c r="F3396" s="73"/>
    </row>
    <row r="3397" spans="1:6">
      <c r="A3397" s="89"/>
      <c r="F3397" s="73"/>
    </row>
    <row r="3398" spans="1:6">
      <c r="A3398" s="89"/>
      <c r="F3398" s="73"/>
    </row>
    <row r="3399" spans="1:6">
      <c r="A3399" s="89"/>
      <c r="F3399" s="73"/>
    </row>
    <row r="3400" spans="1:6">
      <c r="A3400" s="89"/>
      <c r="F3400" s="73"/>
    </row>
    <row r="3401" spans="1:6">
      <c r="A3401" s="89"/>
      <c r="F3401" s="73"/>
    </row>
    <row r="3402" spans="1:6">
      <c r="A3402" s="89"/>
      <c r="F3402" s="73"/>
    </row>
    <row r="3403" spans="1:6">
      <c r="A3403" s="89"/>
      <c r="F3403" s="73"/>
    </row>
    <row r="3404" spans="1:6">
      <c r="A3404" s="89"/>
      <c r="F3404" s="73"/>
    </row>
    <row r="3405" spans="1:6">
      <c r="A3405" s="89"/>
      <c r="F3405" s="73"/>
    </row>
    <row r="3406" spans="1:6">
      <c r="A3406" s="89"/>
      <c r="F3406" s="73"/>
    </row>
    <row r="3407" spans="1:6">
      <c r="A3407" s="89"/>
      <c r="F3407" s="73"/>
    </row>
    <row r="3408" spans="1:6">
      <c r="A3408" s="89"/>
      <c r="F3408" s="73"/>
    </row>
    <row r="3409" spans="1:6">
      <c r="A3409" s="89"/>
      <c r="F3409" s="73"/>
    </row>
    <row r="3410" spans="1:6">
      <c r="A3410" s="89"/>
      <c r="F3410" s="73"/>
    </row>
    <row r="3411" spans="1:6">
      <c r="A3411" s="89"/>
      <c r="F3411" s="73"/>
    </row>
    <row r="3412" spans="1:6">
      <c r="A3412" s="89"/>
      <c r="F3412" s="73"/>
    </row>
    <row r="3413" spans="1:6">
      <c r="A3413" s="89"/>
      <c r="F3413" s="73"/>
    </row>
    <row r="3414" spans="1:6">
      <c r="A3414" s="89"/>
      <c r="F3414" s="73"/>
    </row>
    <row r="3415" spans="1:6">
      <c r="A3415" s="89"/>
      <c r="F3415" s="73"/>
    </row>
    <row r="3416" spans="1:6">
      <c r="A3416" s="89"/>
      <c r="F3416" s="73"/>
    </row>
    <row r="3417" spans="1:6">
      <c r="A3417" s="89"/>
      <c r="F3417" s="73"/>
    </row>
    <row r="3418" spans="1:6">
      <c r="A3418" s="89"/>
      <c r="F3418" s="73"/>
    </row>
    <row r="3419" spans="1:6">
      <c r="A3419" s="89"/>
      <c r="F3419" s="73"/>
    </row>
    <row r="3420" spans="1:6">
      <c r="A3420" s="89"/>
      <c r="F3420" s="73"/>
    </row>
    <row r="3421" spans="1:6">
      <c r="A3421" s="89"/>
      <c r="F3421" s="73"/>
    </row>
    <row r="3422" spans="1:6">
      <c r="A3422" s="89"/>
      <c r="F3422" s="73"/>
    </row>
    <row r="3423" spans="1:6">
      <c r="A3423" s="89"/>
      <c r="F3423" s="73"/>
    </row>
    <row r="3424" spans="1:6">
      <c r="A3424" s="89"/>
      <c r="F3424" s="73"/>
    </row>
    <row r="3425" spans="1:6">
      <c r="A3425" s="89"/>
      <c r="F3425" s="73"/>
    </row>
    <row r="3426" spans="1:6">
      <c r="A3426" s="89"/>
      <c r="F3426" s="73"/>
    </row>
    <row r="3427" spans="1:6">
      <c r="A3427" s="89"/>
      <c r="F3427" s="73"/>
    </row>
    <row r="3428" spans="1:6">
      <c r="A3428" s="89"/>
      <c r="F3428" s="73"/>
    </row>
    <row r="3429" spans="1:6">
      <c r="A3429" s="89"/>
      <c r="F3429" s="73"/>
    </row>
    <row r="3430" spans="1:6">
      <c r="A3430" s="89"/>
      <c r="F3430" s="73"/>
    </row>
    <row r="3431" spans="1:6">
      <c r="A3431" s="89"/>
      <c r="F3431" s="73"/>
    </row>
    <row r="3432" spans="1:6">
      <c r="A3432" s="89"/>
      <c r="F3432" s="73"/>
    </row>
    <row r="3433" spans="1:6">
      <c r="A3433" s="89"/>
      <c r="F3433" s="73"/>
    </row>
    <row r="3434" spans="1:6">
      <c r="A3434" s="89"/>
      <c r="F3434" s="73"/>
    </row>
    <row r="3435" spans="1:6">
      <c r="A3435" s="89"/>
      <c r="F3435" s="73"/>
    </row>
    <row r="3436" spans="1:6">
      <c r="A3436" s="89"/>
      <c r="F3436" s="73"/>
    </row>
    <row r="3437" spans="1:6">
      <c r="A3437" s="89"/>
      <c r="F3437" s="73"/>
    </row>
    <row r="3438" spans="1:6">
      <c r="A3438" s="89"/>
      <c r="F3438" s="73"/>
    </row>
    <row r="3439" spans="1:6">
      <c r="A3439" s="89"/>
      <c r="F3439" s="73"/>
    </row>
    <row r="3440" spans="1:6">
      <c r="A3440" s="89"/>
      <c r="F3440" s="73"/>
    </row>
    <row r="3441" spans="1:6">
      <c r="A3441" s="89"/>
      <c r="F3441" s="73"/>
    </row>
    <row r="3442" spans="1:6">
      <c r="A3442" s="89"/>
      <c r="F3442" s="73"/>
    </row>
    <row r="3443" spans="1:6">
      <c r="A3443" s="89"/>
      <c r="F3443" s="73"/>
    </row>
    <row r="3444" spans="1:6">
      <c r="A3444" s="89"/>
      <c r="F3444" s="73"/>
    </row>
    <row r="3445" spans="1:6">
      <c r="A3445" s="89"/>
      <c r="F3445" s="73"/>
    </row>
    <row r="3446" spans="1:6">
      <c r="A3446" s="89"/>
      <c r="F3446" s="73"/>
    </row>
    <row r="3447" spans="1:6">
      <c r="A3447" s="89"/>
      <c r="F3447" s="73"/>
    </row>
    <row r="3448" spans="1:6">
      <c r="A3448" s="89"/>
      <c r="F3448" s="73"/>
    </row>
    <row r="3449" spans="1:6">
      <c r="A3449" s="89"/>
      <c r="F3449" s="73"/>
    </row>
    <row r="3450" spans="1:6">
      <c r="A3450" s="89"/>
      <c r="F3450" s="73"/>
    </row>
    <row r="3451" spans="1:6">
      <c r="A3451" s="89"/>
      <c r="F3451" s="73"/>
    </row>
    <row r="3452" spans="1:6">
      <c r="A3452" s="89"/>
      <c r="F3452" s="73"/>
    </row>
    <row r="3453" spans="1:6">
      <c r="A3453" s="89"/>
      <c r="F3453" s="73"/>
    </row>
    <row r="3454" spans="1:6">
      <c r="A3454" s="89"/>
      <c r="F3454" s="73"/>
    </row>
    <row r="3455" spans="1:6">
      <c r="A3455" s="89"/>
      <c r="F3455" s="73"/>
    </row>
    <row r="3456" spans="1:6">
      <c r="A3456" s="89"/>
      <c r="F3456" s="73"/>
    </row>
    <row r="3457" spans="1:6">
      <c r="A3457" s="89"/>
      <c r="F3457" s="73"/>
    </row>
    <row r="3458" spans="1:6">
      <c r="A3458" s="89"/>
      <c r="F3458" s="73"/>
    </row>
    <row r="3459" spans="1:6">
      <c r="A3459" s="89"/>
      <c r="F3459" s="73"/>
    </row>
    <row r="3460" spans="1:6">
      <c r="A3460" s="89"/>
      <c r="F3460" s="73"/>
    </row>
    <row r="3461" spans="1:6">
      <c r="A3461" s="89"/>
      <c r="F3461" s="73"/>
    </row>
    <row r="3462" spans="1:6">
      <c r="A3462" s="89"/>
      <c r="F3462" s="73"/>
    </row>
    <row r="3463" spans="1:6">
      <c r="A3463" s="89"/>
      <c r="F3463" s="73"/>
    </row>
    <row r="3464" spans="1:6">
      <c r="A3464" s="89"/>
      <c r="F3464" s="73"/>
    </row>
    <row r="3465" spans="1:6">
      <c r="A3465" s="89"/>
      <c r="F3465" s="73"/>
    </row>
    <row r="3466" spans="1:6">
      <c r="A3466" s="89"/>
      <c r="F3466" s="73"/>
    </row>
    <row r="3467" spans="1:6">
      <c r="A3467" s="89"/>
      <c r="F3467" s="73"/>
    </row>
    <row r="3468" spans="1:6">
      <c r="A3468" s="89"/>
      <c r="F3468" s="73"/>
    </row>
    <row r="3469" spans="1:6">
      <c r="A3469" s="89"/>
      <c r="F3469" s="73"/>
    </row>
    <row r="3470" spans="1:6">
      <c r="A3470" s="89"/>
      <c r="F3470" s="73"/>
    </row>
    <row r="3471" spans="1:6">
      <c r="A3471" s="89"/>
      <c r="F3471" s="73"/>
    </row>
    <row r="3472" spans="1:6">
      <c r="A3472" s="89"/>
      <c r="F3472" s="73"/>
    </row>
    <row r="3473" spans="1:6">
      <c r="A3473" s="89"/>
      <c r="F3473" s="73"/>
    </row>
    <row r="3474" spans="1:6">
      <c r="A3474" s="89"/>
      <c r="F3474" s="73"/>
    </row>
    <row r="3475" spans="1:6">
      <c r="A3475" s="89"/>
      <c r="F3475" s="73"/>
    </row>
    <row r="3476" spans="1:6">
      <c r="A3476" s="89"/>
      <c r="F3476" s="73"/>
    </row>
    <row r="3477" spans="1:6">
      <c r="A3477" s="89"/>
      <c r="F3477" s="73"/>
    </row>
    <row r="3478" spans="1:6">
      <c r="A3478" s="89"/>
      <c r="F3478" s="73"/>
    </row>
    <row r="3479" spans="1:6">
      <c r="A3479" s="89"/>
      <c r="F3479" s="73"/>
    </row>
    <row r="3480" spans="1:6">
      <c r="A3480" s="89"/>
      <c r="F3480" s="73"/>
    </row>
    <row r="3481" spans="1:6">
      <c r="A3481" s="89"/>
      <c r="F3481" s="73"/>
    </row>
    <row r="3482" spans="1:6">
      <c r="A3482" s="89"/>
      <c r="F3482" s="73"/>
    </row>
    <row r="3483" spans="1:6">
      <c r="A3483" s="89"/>
      <c r="F3483" s="73"/>
    </row>
    <row r="3484" spans="1:6">
      <c r="A3484" s="89"/>
      <c r="F3484" s="73"/>
    </row>
    <row r="3485" spans="1:6">
      <c r="A3485" s="89"/>
      <c r="F3485" s="73"/>
    </row>
    <row r="3486" spans="1:6">
      <c r="A3486" s="89"/>
      <c r="F3486" s="73"/>
    </row>
    <row r="3487" spans="1:6">
      <c r="A3487" s="89"/>
      <c r="F3487" s="73"/>
    </row>
    <row r="3488" spans="1:6">
      <c r="A3488" s="89"/>
      <c r="F3488" s="73"/>
    </row>
    <row r="3489" spans="1:6">
      <c r="A3489" s="89"/>
      <c r="F3489" s="73"/>
    </row>
    <row r="3490" spans="1:6">
      <c r="A3490" s="89"/>
      <c r="F3490" s="73"/>
    </row>
    <row r="3491" spans="1:6">
      <c r="A3491" s="89"/>
      <c r="F3491" s="73"/>
    </row>
    <row r="3492" spans="1:6">
      <c r="A3492" s="89"/>
      <c r="F3492" s="73"/>
    </row>
    <row r="3493" spans="1:6">
      <c r="A3493" s="89"/>
      <c r="F3493" s="73"/>
    </row>
    <row r="3494" spans="1:6">
      <c r="A3494" s="89"/>
      <c r="F3494" s="73"/>
    </row>
    <row r="3495" spans="1:6">
      <c r="A3495" s="89"/>
      <c r="F3495" s="73"/>
    </row>
    <row r="3496" spans="1:6">
      <c r="A3496" s="89"/>
      <c r="F3496" s="73"/>
    </row>
    <row r="3497" spans="1:6">
      <c r="A3497" s="89"/>
      <c r="F3497" s="73"/>
    </row>
    <row r="3498" spans="1:6">
      <c r="A3498" s="89"/>
      <c r="F3498" s="73"/>
    </row>
    <row r="3499" spans="1:6">
      <c r="A3499" s="89"/>
      <c r="F3499" s="73"/>
    </row>
    <row r="3500" spans="1:6">
      <c r="A3500" s="89"/>
      <c r="F3500" s="73"/>
    </row>
    <row r="3501" spans="1:6">
      <c r="A3501" s="89"/>
      <c r="F3501" s="73"/>
    </row>
    <row r="3502" spans="1:6">
      <c r="A3502" s="89"/>
      <c r="F3502" s="73"/>
    </row>
    <row r="3503" spans="1:6">
      <c r="A3503" s="89"/>
      <c r="F3503" s="73"/>
    </row>
    <row r="3504" spans="1:6">
      <c r="A3504" s="89"/>
      <c r="F3504" s="73"/>
    </row>
    <row r="3505" spans="1:6">
      <c r="A3505" s="89"/>
      <c r="F3505" s="73"/>
    </row>
    <row r="3506" spans="1:6">
      <c r="A3506" s="89"/>
      <c r="F3506" s="73"/>
    </row>
    <row r="3507" spans="1:6">
      <c r="A3507" s="89"/>
      <c r="F3507" s="73"/>
    </row>
    <row r="3508" spans="1:6">
      <c r="A3508" s="89"/>
      <c r="F3508" s="73"/>
    </row>
    <row r="3509" spans="1:6">
      <c r="A3509" s="89"/>
      <c r="F3509" s="73"/>
    </row>
    <row r="3510" spans="1:6">
      <c r="A3510" s="89"/>
      <c r="F3510" s="73"/>
    </row>
    <row r="3511" spans="1:6">
      <c r="A3511" s="89"/>
      <c r="F3511" s="73"/>
    </row>
    <row r="3512" spans="1:6">
      <c r="A3512" s="89"/>
      <c r="F3512" s="73"/>
    </row>
    <row r="3513" spans="1:6">
      <c r="A3513" s="89"/>
      <c r="F3513" s="73"/>
    </row>
    <row r="3514" spans="1:6">
      <c r="A3514" s="89"/>
      <c r="F3514" s="73"/>
    </row>
    <row r="3515" spans="1:6">
      <c r="A3515" s="89"/>
      <c r="F3515" s="73"/>
    </row>
    <row r="3516" spans="1:6">
      <c r="A3516" s="89"/>
      <c r="F3516" s="73"/>
    </row>
    <row r="3517" spans="1:6">
      <c r="A3517" s="89"/>
      <c r="F3517" s="73"/>
    </row>
    <row r="3518" spans="1:6">
      <c r="A3518" s="89"/>
      <c r="F3518" s="73"/>
    </row>
    <row r="3519" spans="1:6">
      <c r="A3519" s="89"/>
      <c r="F3519" s="73"/>
    </row>
    <row r="3520" spans="1:6">
      <c r="A3520" s="89"/>
      <c r="F3520" s="73"/>
    </row>
    <row r="3521" spans="1:6">
      <c r="A3521" s="89"/>
      <c r="F3521" s="73"/>
    </row>
    <row r="3522" spans="1:6">
      <c r="A3522" s="89"/>
      <c r="F3522" s="73"/>
    </row>
    <row r="3523" spans="1:6">
      <c r="A3523" s="89"/>
      <c r="F3523" s="73"/>
    </row>
    <row r="3524" spans="1:6">
      <c r="A3524" s="89"/>
      <c r="F3524" s="73"/>
    </row>
    <row r="3525" spans="1:6">
      <c r="A3525" s="89"/>
      <c r="F3525" s="73"/>
    </row>
    <row r="3526" spans="1:6">
      <c r="A3526" s="89"/>
      <c r="F3526" s="73"/>
    </row>
    <row r="3527" spans="1:6">
      <c r="A3527" s="89"/>
      <c r="F3527" s="73"/>
    </row>
    <row r="3528" spans="1:6">
      <c r="A3528" s="89"/>
      <c r="F3528" s="73"/>
    </row>
    <row r="3529" spans="1:6">
      <c r="A3529" s="89"/>
      <c r="F3529" s="73"/>
    </row>
    <row r="3530" spans="1:6">
      <c r="A3530" s="89"/>
      <c r="F3530" s="73"/>
    </row>
    <row r="3531" spans="1:6">
      <c r="A3531" s="89"/>
      <c r="F3531" s="73"/>
    </row>
    <row r="3532" spans="1:6">
      <c r="A3532" s="89"/>
      <c r="F3532" s="73"/>
    </row>
    <row r="3533" spans="1:6">
      <c r="A3533" s="89"/>
      <c r="F3533" s="73"/>
    </row>
    <row r="3534" spans="1:6">
      <c r="A3534" s="89"/>
      <c r="F3534" s="73"/>
    </row>
    <row r="3535" spans="1:6">
      <c r="A3535" s="89"/>
      <c r="F3535" s="73"/>
    </row>
    <row r="3536" spans="1:6">
      <c r="A3536" s="89"/>
      <c r="F3536" s="73"/>
    </row>
    <row r="3537" spans="1:6">
      <c r="A3537" s="89"/>
      <c r="F3537" s="73"/>
    </row>
    <row r="3538" spans="1:6">
      <c r="A3538" s="89"/>
      <c r="F3538" s="73"/>
    </row>
    <row r="3539" spans="1:6">
      <c r="A3539" s="89"/>
      <c r="F3539" s="73"/>
    </row>
    <row r="3540" spans="1:6">
      <c r="A3540" s="89"/>
      <c r="F3540" s="73"/>
    </row>
    <row r="3541" spans="1:6">
      <c r="A3541" s="89"/>
      <c r="F3541" s="73"/>
    </row>
    <row r="3542" spans="1:6">
      <c r="A3542" s="89"/>
      <c r="F3542" s="73"/>
    </row>
    <row r="3543" spans="1:6">
      <c r="A3543" s="89"/>
      <c r="F3543" s="73"/>
    </row>
    <row r="3544" spans="1:6">
      <c r="A3544" s="89"/>
      <c r="F3544" s="73"/>
    </row>
    <row r="3545" spans="1:6">
      <c r="A3545" s="89"/>
      <c r="F3545" s="73"/>
    </row>
    <row r="3546" spans="1:6">
      <c r="A3546" s="89"/>
      <c r="F3546" s="73"/>
    </row>
    <row r="3547" spans="1:6">
      <c r="A3547" s="89"/>
      <c r="F3547" s="73"/>
    </row>
    <row r="3548" spans="1:6">
      <c r="A3548" s="89"/>
      <c r="F3548" s="73"/>
    </row>
    <row r="3549" spans="1:6">
      <c r="A3549" s="89"/>
      <c r="F3549" s="73"/>
    </row>
    <row r="3550" spans="1:6">
      <c r="A3550" s="89"/>
      <c r="F3550" s="73"/>
    </row>
    <row r="3551" spans="1:6">
      <c r="A3551" s="89"/>
      <c r="F3551" s="73"/>
    </row>
    <row r="3552" spans="1:6">
      <c r="A3552" s="89"/>
      <c r="F3552" s="73"/>
    </row>
    <row r="3553" spans="1:6">
      <c r="A3553" s="89"/>
      <c r="F3553" s="73"/>
    </row>
    <row r="3554" spans="1:6">
      <c r="A3554" s="89"/>
      <c r="F3554" s="73"/>
    </row>
    <row r="3555" spans="1:6">
      <c r="A3555" s="89"/>
      <c r="F3555" s="73"/>
    </row>
    <row r="3556" spans="1:6">
      <c r="A3556" s="89"/>
      <c r="F3556" s="73"/>
    </row>
    <row r="3557" spans="1:6">
      <c r="A3557" s="89"/>
      <c r="F3557" s="73"/>
    </row>
    <row r="3558" spans="1:6">
      <c r="A3558" s="89"/>
      <c r="F3558" s="73"/>
    </row>
    <row r="3559" spans="1:6">
      <c r="A3559" s="89"/>
      <c r="F3559" s="73"/>
    </row>
    <row r="3560" spans="1:6">
      <c r="A3560" s="89"/>
      <c r="F3560" s="73"/>
    </row>
    <row r="3561" spans="1:6">
      <c r="A3561" s="89"/>
      <c r="F3561" s="73"/>
    </row>
    <row r="3562" spans="1:6">
      <c r="A3562" s="89"/>
      <c r="F3562" s="73"/>
    </row>
    <row r="3563" spans="1:6">
      <c r="A3563" s="89"/>
      <c r="F3563" s="73"/>
    </row>
    <row r="3564" spans="1:6">
      <c r="A3564" s="89"/>
      <c r="F3564" s="73"/>
    </row>
    <row r="3565" spans="1:6">
      <c r="A3565" s="89"/>
      <c r="F3565" s="73"/>
    </row>
    <row r="3566" spans="1:6">
      <c r="A3566" s="89"/>
      <c r="F3566" s="73"/>
    </row>
    <row r="3567" spans="1:6">
      <c r="A3567" s="89"/>
      <c r="F3567" s="73"/>
    </row>
    <row r="3568" spans="1:6">
      <c r="A3568" s="89"/>
      <c r="F3568" s="73"/>
    </row>
    <row r="3569" spans="1:6">
      <c r="A3569" s="89"/>
      <c r="F3569" s="73"/>
    </row>
    <row r="3570" spans="1:6">
      <c r="A3570" s="89"/>
      <c r="F3570" s="73"/>
    </row>
    <row r="3571" spans="1:6">
      <c r="A3571" s="89"/>
      <c r="F3571" s="73"/>
    </row>
    <row r="3572" spans="1:6">
      <c r="A3572" s="89"/>
      <c r="F3572" s="73"/>
    </row>
    <row r="3573" spans="1:6">
      <c r="A3573" s="89"/>
      <c r="F3573" s="73"/>
    </row>
    <row r="3574" spans="1:6">
      <c r="A3574" s="89"/>
      <c r="F3574" s="73"/>
    </row>
    <row r="3575" spans="1:6">
      <c r="A3575" s="89"/>
      <c r="F3575" s="73"/>
    </row>
    <row r="3576" spans="1:6">
      <c r="A3576" s="89"/>
      <c r="F3576" s="73"/>
    </row>
    <row r="3577" spans="1:6">
      <c r="A3577" s="89"/>
      <c r="F3577" s="73"/>
    </row>
    <row r="3578" spans="1:6">
      <c r="A3578" s="89"/>
      <c r="F3578" s="73"/>
    </row>
    <row r="3579" spans="1:6">
      <c r="A3579" s="89"/>
      <c r="F3579" s="73"/>
    </row>
    <row r="3580" spans="1:6">
      <c r="A3580" s="89"/>
      <c r="F3580" s="73"/>
    </row>
    <row r="3581" spans="1:6">
      <c r="A3581" s="89"/>
      <c r="F3581" s="73"/>
    </row>
    <row r="3582" spans="1:6">
      <c r="A3582" s="89"/>
      <c r="F3582" s="73"/>
    </row>
    <row r="3583" spans="1:6">
      <c r="A3583" s="89"/>
      <c r="F3583" s="73"/>
    </row>
    <row r="3584" spans="1:6">
      <c r="A3584" s="89"/>
      <c r="F3584" s="73"/>
    </row>
    <row r="3585" spans="1:6">
      <c r="A3585" s="89"/>
      <c r="F3585" s="73"/>
    </row>
    <row r="3586" spans="1:6">
      <c r="A3586" s="89"/>
      <c r="F3586" s="73"/>
    </row>
    <row r="3587" spans="1:6">
      <c r="A3587" s="89"/>
      <c r="F3587" s="73"/>
    </row>
    <row r="3588" spans="1:6">
      <c r="A3588" s="89"/>
      <c r="F3588" s="73"/>
    </row>
    <row r="3589" spans="1:6">
      <c r="A3589" s="89"/>
      <c r="F3589" s="73"/>
    </row>
    <row r="3590" spans="1:6">
      <c r="A3590" s="89"/>
      <c r="F3590" s="73"/>
    </row>
    <row r="3591" spans="1:6">
      <c r="A3591" s="89"/>
      <c r="F3591" s="73"/>
    </row>
    <row r="3592" spans="1:6">
      <c r="A3592" s="89"/>
      <c r="F3592" s="73"/>
    </row>
    <row r="3593" spans="1:6">
      <c r="A3593" s="89"/>
      <c r="F3593" s="73"/>
    </row>
    <row r="3594" spans="1:6">
      <c r="A3594" s="89"/>
      <c r="F3594" s="73"/>
    </row>
    <row r="3595" spans="1:6">
      <c r="A3595" s="89"/>
      <c r="F3595" s="73"/>
    </row>
    <row r="3596" spans="1:6">
      <c r="A3596" s="89"/>
      <c r="F3596" s="73"/>
    </row>
    <row r="3597" spans="1:6">
      <c r="A3597" s="89"/>
      <c r="F3597" s="73"/>
    </row>
    <row r="3598" spans="1:6">
      <c r="A3598" s="89"/>
      <c r="F3598" s="73"/>
    </row>
    <row r="3599" spans="1:6">
      <c r="A3599" s="89"/>
      <c r="F3599" s="73"/>
    </row>
    <row r="3600" spans="1:6">
      <c r="A3600" s="89"/>
      <c r="F3600" s="73"/>
    </row>
    <row r="3601" spans="1:6">
      <c r="A3601" s="89"/>
      <c r="F3601" s="73"/>
    </row>
    <row r="3602" spans="1:6">
      <c r="A3602" s="89"/>
      <c r="F3602" s="73"/>
    </row>
    <row r="3603" spans="1:6">
      <c r="A3603" s="89"/>
      <c r="F3603" s="73"/>
    </row>
    <row r="3604" spans="1:6">
      <c r="A3604" s="89"/>
      <c r="F3604" s="73"/>
    </row>
    <row r="3605" spans="1:6">
      <c r="A3605" s="89"/>
      <c r="F3605" s="73"/>
    </row>
    <row r="3606" spans="1:6">
      <c r="A3606" s="89"/>
      <c r="F3606" s="73"/>
    </row>
    <row r="3607" spans="1:6">
      <c r="A3607" s="89"/>
      <c r="F3607" s="73"/>
    </row>
    <row r="3608" spans="1:6">
      <c r="A3608" s="89"/>
      <c r="F3608" s="73"/>
    </row>
    <row r="3609" spans="1:6">
      <c r="A3609" s="89"/>
      <c r="F3609" s="73"/>
    </row>
    <row r="3610" spans="1:6">
      <c r="A3610" s="89"/>
      <c r="F3610" s="73"/>
    </row>
    <row r="3611" spans="1:6">
      <c r="A3611" s="89"/>
      <c r="F3611" s="73"/>
    </row>
    <row r="3612" spans="1:6">
      <c r="A3612" s="89"/>
      <c r="F3612" s="73"/>
    </row>
    <row r="3613" spans="1:6">
      <c r="A3613" s="89"/>
      <c r="F3613" s="73"/>
    </row>
    <row r="3614" spans="1:6">
      <c r="A3614" s="89"/>
      <c r="F3614" s="73"/>
    </row>
    <row r="3615" spans="1:6">
      <c r="A3615" s="89"/>
      <c r="F3615" s="73"/>
    </row>
    <row r="3616" spans="1:6">
      <c r="A3616" s="89"/>
      <c r="F3616" s="73"/>
    </row>
    <row r="3617" spans="1:6">
      <c r="A3617" s="89"/>
      <c r="F3617" s="73"/>
    </row>
    <row r="3618" spans="1:6">
      <c r="A3618" s="89"/>
      <c r="F3618" s="73"/>
    </row>
    <row r="3619" spans="1:6">
      <c r="A3619" s="89"/>
      <c r="F3619" s="73"/>
    </row>
    <row r="3620" spans="1:6">
      <c r="A3620" s="89"/>
      <c r="F3620" s="73"/>
    </row>
    <row r="3621" spans="1:6">
      <c r="A3621" s="89"/>
      <c r="F3621" s="73"/>
    </row>
    <row r="3622" spans="1:6">
      <c r="A3622" s="89"/>
      <c r="F3622" s="73"/>
    </row>
    <row r="3623" spans="1:6">
      <c r="A3623" s="89"/>
      <c r="F3623" s="73"/>
    </row>
    <row r="3624" spans="1:6">
      <c r="A3624" s="89"/>
      <c r="F3624" s="73"/>
    </row>
    <row r="3625" spans="1:6">
      <c r="A3625" s="89"/>
      <c r="F3625" s="73"/>
    </row>
    <row r="3626" spans="1:6">
      <c r="A3626" s="89"/>
      <c r="F3626" s="73"/>
    </row>
    <row r="3627" spans="1:6">
      <c r="A3627" s="89"/>
      <c r="F3627" s="73"/>
    </row>
    <row r="3628" spans="1:6">
      <c r="A3628" s="89"/>
      <c r="F3628" s="73"/>
    </row>
    <row r="3629" spans="1:6">
      <c r="A3629" s="89"/>
      <c r="F3629" s="73"/>
    </row>
    <row r="3630" spans="1:6">
      <c r="A3630" s="89"/>
      <c r="F3630" s="73"/>
    </row>
    <row r="3631" spans="1:6">
      <c r="A3631" s="89"/>
      <c r="F3631" s="73"/>
    </row>
    <row r="3632" spans="1:6">
      <c r="A3632" s="89"/>
      <c r="F3632" s="73"/>
    </row>
    <row r="3633" spans="1:6">
      <c r="A3633" s="89"/>
      <c r="F3633" s="73"/>
    </row>
    <row r="3634" spans="1:6">
      <c r="A3634" s="89"/>
      <c r="F3634" s="73"/>
    </row>
    <row r="3635" spans="1:6">
      <c r="A3635" s="89"/>
      <c r="F3635" s="73"/>
    </row>
    <row r="3636" spans="1:6">
      <c r="A3636" s="89"/>
      <c r="F3636" s="73"/>
    </row>
    <row r="3637" spans="1:6">
      <c r="A3637" s="89"/>
      <c r="F3637" s="73"/>
    </row>
    <row r="3638" spans="1:6">
      <c r="A3638" s="89"/>
      <c r="F3638" s="73"/>
    </row>
    <row r="3639" spans="1:6">
      <c r="A3639" s="89"/>
      <c r="F3639" s="73"/>
    </row>
    <row r="3640" spans="1:6">
      <c r="A3640" s="89"/>
      <c r="F3640" s="73"/>
    </row>
    <row r="3641" spans="1:6">
      <c r="A3641" s="89"/>
      <c r="F3641" s="73"/>
    </row>
    <row r="3642" spans="1:6">
      <c r="A3642" s="89"/>
      <c r="F3642" s="73"/>
    </row>
    <row r="3643" spans="1:6">
      <c r="A3643" s="89"/>
      <c r="F3643" s="73"/>
    </row>
    <row r="3644" spans="1:6">
      <c r="A3644" s="89"/>
      <c r="F3644" s="73"/>
    </row>
    <row r="3645" spans="1:6">
      <c r="A3645" s="89"/>
      <c r="F3645" s="73"/>
    </row>
    <row r="3646" spans="1:6">
      <c r="A3646" s="89"/>
      <c r="F3646" s="73"/>
    </row>
    <row r="3647" spans="1:6">
      <c r="A3647" s="89"/>
      <c r="F3647" s="73"/>
    </row>
    <row r="3648" spans="1:6">
      <c r="A3648" s="89"/>
      <c r="F3648" s="73"/>
    </row>
    <row r="3649" spans="1:6">
      <c r="A3649" s="89"/>
      <c r="F3649" s="73"/>
    </row>
    <row r="3650" spans="1:6">
      <c r="A3650" s="89"/>
      <c r="F3650" s="73"/>
    </row>
    <row r="3651" spans="1:6">
      <c r="A3651" s="89"/>
      <c r="F3651" s="73"/>
    </row>
    <row r="3652" spans="1:6">
      <c r="A3652" s="89"/>
      <c r="F3652" s="73"/>
    </row>
    <row r="3653" spans="1:6">
      <c r="A3653" s="89"/>
      <c r="F3653" s="73"/>
    </row>
    <row r="3654" spans="1:6">
      <c r="A3654" s="89"/>
      <c r="F3654" s="73"/>
    </row>
    <row r="3655" spans="1:6">
      <c r="A3655" s="89"/>
      <c r="F3655" s="73"/>
    </row>
    <row r="3656" spans="1:6">
      <c r="A3656" s="89"/>
      <c r="F3656" s="73"/>
    </row>
    <row r="3657" spans="1:6">
      <c r="A3657" s="89"/>
      <c r="F3657" s="73"/>
    </row>
    <row r="3658" spans="1:6">
      <c r="A3658" s="89"/>
      <c r="F3658" s="73"/>
    </row>
    <row r="3659" spans="1:6">
      <c r="A3659" s="89"/>
      <c r="F3659" s="73"/>
    </row>
    <row r="3660" spans="1:6">
      <c r="A3660" s="89"/>
      <c r="F3660" s="73"/>
    </row>
    <row r="3661" spans="1:6">
      <c r="A3661" s="89"/>
      <c r="F3661" s="73"/>
    </row>
    <row r="3662" spans="1:6">
      <c r="A3662" s="89"/>
      <c r="F3662" s="73"/>
    </row>
    <row r="3663" spans="1:6">
      <c r="A3663" s="89"/>
      <c r="F3663" s="73"/>
    </row>
    <row r="3664" spans="1:6">
      <c r="A3664" s="89"/>
      <c r="F3664" s="73"/>
    </row>
    <row r="3665" spans="1:6">
      <c r="A3665" s="89"/>
      <c r="F3665" s="73"/>
    </row>
    <row r="3666" spans="1:6">
      <c r="A3666" s="89"/>
      <c r="F3666" s="73"/>
    </row>
    <row r="3667" spans="1:6">
      <c r="A3667" s="89"/>
      <c r="F3667" s="73"/>
    </row>
    <row r="3668" spans="1:6">
      <c r="A3668" s="89"/>
      <c r="F3668" s="73"/>
    </row>
    <row r="3669" spans="1:6">
      <c r="A3669" s="89"/>
      <c r="F3669" s="73"/>
    </row>
    <row r="3670" spans="1:6">
      <c r="A3670" s="89"/>
      <c r="F3670" s="73"/>
    </row>
    <row r="3671" spans="1:6">
      <c r="A3671" s="89"/>
      <c r="F3671" s="73"/>
    </row>
    <row r="3672" spans="1:6">
      <c r="A3672" s="89"/>
      <c r="F3672" s="73"/>
    </row>
    <row r="3673" spans="1:6">
      <c r="A3673" s="89"/>
      <c r="F3673" s="73"/>
    </row>
    <row r="3674" spans="1:6">
      <c r="A3674" s="89"/>
      <c r="F3674" s="73"/>
    </row>
    <row r="3675" spans="1:6">
      <c r="A3675" s="89"/>
      <c r="F3675" s="73"/>
    </row>
    <row r="3676" spans="1:6">
      <c r="A3676" s="89"/>
      <c r="F3676" s="73"/>
    </row>
    <row r="3677" spans="1:6">
      <c r="A3677" s="89"/>
      <c r="F3677" s="73"/>
    </row>
    <row r="3678" spans="1:6">
      <c r="A3678" s="89"/>
      <c r="F3678" s="73"/>
    </row>
    <row r="3679" spans="1:6">
      <c r="A3679" s="89"/>
      <c r="F3679" s="73"/>
    </row>
    <row r="3680" spans="1:6">
      <c r="A3680" s="89"/>
      <c r="F3680" s="73"/>
    </row>
    <row r="3681" spans="1:6">
      <c r="A3681" s="89"/>
      <c r="F3681" s="73"/>
    </row>
    <row r="3682" spans="1:6">
      <c r="A3682" s="89"/>
      <c r="F3682" s="73"/>
    </row>
    <row r="3683" spans="1:6">
      <c r="A3683" s="89"/>
      <c r="F3683" s="73"/>
    </row>
    <row r="3684" spans="1:6">
      <c r="A3684" s="89"/>
      <c r="F3684" s="73"/>
    </row>
    <row r="3685" spans="1:6">
      <c r="A3685" s="89"/>
      <c r="F3685" s="73"/>
    </row>
    <row r="3686" spans="1:6">
      <c r="A3686" s="89"/>
      <c r="F3686" s="73"/>
    </row>
    <row r="3687" spans="1:6">
      <c r="A3687" s="89"/>
      <c r="F3687" s="73"/>
    </row>
    <row r="3688" spans="1:6">
      <c r="A3688" s="89"/>
      <c r="F3688" s="73"/>
    </row>
    <row r="3689" spans="1:6">
      <c r="A3689" s="89"/>
      <c r="F3689" s="73"/>
    </row>
    <row r="3690" spans="1:6">
      <c r="A3690" s="89"/>
      <c r="F3690" s="73"/>
    </row>
    <row r="3691" spans="1:6">
      <c r="A3691" s="89"/>
      <c r="F3691" s="73"/>
    </row>
    <row r="3692" spans="1:6">
      <c r="A3692" s="89"/>
      <c r="F3692" s="73"/>
    </row>
    <row r="3693" spans="1:6">
      <c r="A3693" s="89"/>
      <c r="F3693" s="73"/>
    </row>
    <row r="3694" spans="1:6">
      <c r="A3694" s="89"/>
      <c r="F3694" s="73"/>
    </row>
    <row r="3695" spans="1:6">
      <c r="A3695" s="89"/>
      <c r="F3695" s="73"/>
    </row>
    <row r="3696" spans="1:6">
      <c r="A3696" s="89"/>
      <c r="F3696" s="73"/>
    </row>
    <row r="3697" spans="1:6">
      <c r="A3697" s="89"/>
      <c r="F3697" s="73"/>
    </row>
    <row r="3698" spans="1:6">
      <c r="A3698" s="89"/>
      <c r="F3698" s="73"/>
    </row>
    <row r="3699" spans="1:6">
      <c r="A3699" s="89"/>
      <c r="F3699" s="73"/>
    </row>
    <row r="3700" spans="1:6">
      <c r="A3700" s="89"/>
      <c r="F3700" s="73"/>
    </row>
    <row r="3701" spans="1:6">
      <c r="A3701" s="89"/>
      <c r="F3701" s="73"/>
    </row>
    <row r="3702" spans="1:6">
      <c r="A3702" s="89"/>
      <c r="F3702" s="73"/>
    </row>
    <row r="3703" spans="1:6">
      <c r="A3703" s="89"/>
      <c r="F3703" s="73"/>
    </row>
    <row r="3704" spans="1:6">
      <c r="A3704" s="89"/>
      <c r="F3704" s="73"/>
    </row>
    <row r="3705" spans="1:6">
      <c r="A3705" s="89"/>
      <c r="F3705" s="73"/>
    </row>
    <row r="3706" spans="1:6">
      <c r="A3706" s="89"/>
      <c r="F3706" s="73"/>
    </row>
    <row r="3707" spans="1:6">
      <c r="A3707" s="89"/>
      <c r="F3707" s="73"/>
    </row>
    <row r="3708" spans="1:6">
      <c r="A3708" s="89"/>
      <c r="F3708" s="73"/>
    </row>
    <row r="3709" spans="1:6">
      <c r="A3709" s="89"/>
      <c r="F3709" s="73"/>
    </row>
    <row r="3710" spans="1:6">
      <c r="A3710" s="89"/>
      <c r="F3710" s="73"/>
    </row>
    <row r="3711" spans="1:6">
      <c r="A3711" s="89"/>
      <c r="F3711" s="73"/>
    </row>
    <row r="3712" spans="1:6">
      <c r="A3712" s="89"/>
      <c r="F3712" s="73"/>
    </row>
    <row r="3713" spans="1:6">
      <c r="A3713" s="89"/>
      <c r="F3713" s="73"/>
    </row>
    <row r="3714" spans="1:6">
      <c r="A3714" s="89"/>
      <c r="F3714" s="73"/>
    </row>
    <row r="3715" spans="1:6">
      <c r="A3715" s="89"/>
      <c r="F3715" s="73"/>
    </row>
    <row r="3716" spans="1:6">
      <c r="A3716" s="89"/>
      <c r="F3716" s="73"/>
    </row>
    <row r="3717" spans="1:6">
      <c r="A3717" s="89"/>
      <c r="F3717" s="73"/>
    </row>
    <row r="3718" spans="1:6">
      <c r="A3718" s="89"/>
      <c r="F3718" s="73"/>
    </row>
    <row r="3719" spans="1:6">
      <c r="A3719" s="89"/>
      <c r="F3719" s="73"/>
    </row>
    <row r="3720" spans="1:6">
      <c r="A3720" s="89"/>
      <c r="F3720" s="73"/>
    </row>
    <row r="3721" spans="1:6">
      <c r="A3721" s="89"/>
      <c r="F3721" s="73"/>
    </row>
    <row r="3722" spans="1:6">
      <c r="A3722" s="89"/>
      <c r="F3722" s="73"/>
    </row>
    <row r="3723" spans="1:6">
      <c r="A3723" s="89"/>
      <c r="F3723" s="73"/>
    </row>
    <row r="3724" spans="1:6">
      <c r="A3724" s="89"/>
      <c r="F3724" s="73"/>
    </row>
    <row r="3725" spans="1:6">
      <c r="A3725" s="89"/>
      <c r="F3725" s="73"/>
    </row>
    <row r="3726" spans="1:6">
      <c r="A3726" s="89"/>
      <c r="F3726" s="73"/>
    </row>
    <row r="3727" spans="1:6">
      <c r="A3727" s="89"/>
      <c r="F3727" s="73"/>
    </row>
    <row r="3728" spans="1:6">
      <c r="A3728" s="89"/>
      <c r="F3728" s="73"/>
    </row>
    <row r="3729" spans="1:6">
      <c r="A3729" s="89"/>
      <c r="F3729" s="73"/>
    </row>
    <row r="3730" spans="1:6">
      <c r="A3730" s="89"/>
      <c r="F3730" s="73"/>
    </row>
    <row r="3731" spans="1:6">
      <c r="A3731" s="89"/>
      <c r="F3731" s="73"/>
    </row>
    <row r="3732" spans="1:6">
      <c r="A3732" s="89"/>
      <c r="F3732" s="73"/>
    </row>
    <row r="3733" spans="1:6">
      <c r="A3733" s="89"/>
      <c r="F3733" s="73"/>
    </row>
    <row r="3734" spans="1:6">
      <c r="A3734" s="89"/>
      <c r="F3734" s="73"/>
    </row>
    <row r="3735" spans="1:6">
      <c r="A3735" s="89"/>
      <c r="F3735" s="73"/>
    </row>
    <row r="3736" spans="1:6">
      <c r="A3736" s="89"/>
      <c r="F3736" s="73"/>
    </row>
    <row r="3737" spans="1:6">
      <c r="A3737" s="89"/>
      <c r="F3737" s="73"/>
    </row>
    <row r="3738" spans="1:6">
      <c r="A3738" s="89"/>
      <c r="F3738" s="73"/>
    </row>
    <row r="3739" spans="1:6">
      <c r="A3739" s="89"/>
      <c r="F3739" s="73"/>
    </row>
    <row r="3740" spans="1:6">
      <c r="A3740" s="89"/>
      <c r="F3740" s="73"/>
    </row>
    <row r="3741" spans="1:6">
      <c r="A3741" s="89"/>
      <c r="F3741" s="73"/>
    </row>
    <row r="3742" spans="1:6">
      <c r="A3742" s="89"/>
      <c r="F3742" s="73"/>
    </row>
    <row r="3743" spans="1:6">
      <c r="A3743" s="89"/>
      <c r="F3743" s="73"/>
    </row>
    <row r="3744" spans="1:6">
      <c r="A3744" s="89"/>
      <c r="F3744" s="73"/>
    </row>
    <row r="3745" spans="1:6">
      <c r="A3745" s="89"/>
      <c r="F3745" s="73"/>
    </row>
    <row r="3746" spans="1:6">
      <c r="A3746" s="89"/>
      <c r="F3746" s="73"/>
    </row>
    <row r="3747" spans="1:6">
      <c r="A3747" s="89"/>
      <c r="F3747" s="73"/>
    </row>
    <row r="3748" spans="1:6">
      <c r="A3748" s="89"/>
      <c r="F3748" s="73"/>
    </row>
    <row r="3749" spans="1:6">
      <c r="A3749" s="89"/>
      <c r="F3749" s="73"/>
    </row>
    <row r="3750" spans="1:6">
      <c r="A3750" s="89"/>
      <c r="F3750" s="73"/>
    </row>
    <row r="3751" spans="1:6">
      <c r="A3751" s="89"/>
      <c r="F3751" s="73"/>
    </row>
    <row r="3752" spans="1:6">
      <c r="A3752" s="89"/>
      <c r="F3752" s="73"/>
    </row>
    <row r="3753" spans="1:6">
      <c r="A3753" s="89"/>
      <c r="F3753" s="73"/>
    </row>
    <row r="3754" spans="1:6">
      <c r="A3754" s="89"/>
      <c r="F3754" s="73"/>
    </row>
    <row r="3755" spans="1:6">
      <c r="A3755" s="89"/>
      <c r="F3755" s="73"/>
    </row>
    <row r="3756" spans="1:6">
      <c r="A3756" s="89"/>
      <c r="F3756" s="73"/>
    </row>
    <row r="3757" spans="1:6">
      <c r="A3757" s="89"/>
      <c r="F3757" s="73"/>
    </row>
    <row r="3758" spans="1:6">
      <c r="A3758" s="89"/>
      <c r="F3758" s="73"/>
    </row>
    <row r="3759" spans="1:6">
      <c r="A3759" s="89"/>
      <c r="F3759" s="73"/>
    </row>
    <row r="3760" spans="1:6">
      <c r="A3760" s="89"/>
      <c r="F3760" s="73"/>
    </row>
    <row r="3761" spans="1:6">
      <c r="A3761" s="89"/>
      <c r="F3761" s="73"/>
    </row>
    <row r="3762" spans="1:6">
      <c r="A3762" s="89"/>
      <c r="F3762" s="73"/>
    </row>
    <row r="3763" spans="1:6">
      <c r="A3763" s="89"/>
      <c r="F3763" s="73"/>
    </row>
    <row r="3764" spans="1:6">
      <c r="A3764" s="89"/>
      <c r="F3764" s="73"/>
    </row>
    <row r="3765" spans="1:6">
      <c r="A3765" s="89"/>
      <c r="F3765" s="73"/>
    </row>
    <row r="3766" spans="1:6">
      <c r="A3766" s="89"/>
      <c r="F3766" s="73"/>
    </row>
    <row r="3767" spans="1:6">
      <c r="A3767" s="89"/>
      <c r="F3767" s="73"/>
    </row>
    <row r="3768" spans="1:6">
      <c r="A3768" s="89"/>
      <c r="F3768" s="73"/>
    </row>
    <row r="3769" spans="1:6">
      <c r="A3769" s="89"/>
      <c r="F3769" s="73"/>
    </row>
    <row r="3770" spans="1:6">
      <c r="A3770" s="89"/>
      <c r="F3770" s="73"/>
    </row>
    <row r="3771" spans="1:6">
      <c r="A3771" s="89"/>
      <c r="F3771" s="73"/>
    </row>
    <row r="3772" spans="1:6">
      <c r="A3772" s="89"/>
      <c r="F3772" s="73"/>
    </row>
    <row r="3773" spans="1:6">
      <c r="A3773" s="89"/>
      <c r="F3773" s="73"/>
    </row>
    <row r="3774" spans="1:6">
      <c r="A3774" s="89"/>
      <c r="F3774" s="73"/>
    </row>
    <row r="3775" spans="1:6">
      <c r="A3775" s="89"/>
      <c r="F3775" s="73"/>
    </row>
    <row r="3776" spans="1:6">
      <c r="A3776" s="89"/>
      <c r="F3776" s="73"/>
    </row>
    <row r="3777" spans="1:6">
      <c r="A3777" s="89"/>
      <c r="F3777" s="73"/>
    </row>
    <row r="3778" spans="1:6">
      <c r="A3778" s="89"/>
      <c r="F3778" s="73"/>
    </row>
    <row r="3779" spans="1:6">
      <c r="A3779" s="89"/>
      <c r="F3779" s="73"/>
    </row>
    <row r="3780" spans="1:6">
      <c r="A3780" s="89"/>
      <c r="F3780" s="73"/>
    </row>
    <row r="3781" spans="1:6">
      <c r="A3781" s="89"/>
      <c r="F3781" s="73"/>
    </row>
    <row r="3782" spans="1:6">
      <c r="A3782" s="89"/>
      <c r="F3782" s="73"/>
    </row>
    <row r="3783" spans="1:6">
      <c r="A3783" s="89"/>
      <c r="F3783" s="73"/>
    </row>
    <row r="3784" spans="1:6">
      <c r="A3784" s="89"/>
      <c r="F3784" s="73"/>
    </row>
    <row r="3785" spans="1:6">
      <c r="A3785" s="89"/>
      <c r="F3785" s="73"/>
    </row>
    <row r="3786" spans="1:6">
      <c r="A3786" s="89"/>
      <c r="F3786" s="73"/>
    </row>
    <row r="3787" spans="1:6">
      <c r="A3787" s="89"/>
      <c r="F3787" s="73"/>
    </row>
    <row r="3788" spans="1:6">
      <c r="A3788" s="89"/>
      <c r="F3788" s="73"/>
    </row>
    <row r="3789" spans="1:6">
      <c r="A3789" s="89"/>
      <c r="F3789" s="73"/>
    </row>
    <row r="3790" spans="1:6">
      <c r="A3790" s="89"/>
      <c r="F3790" s="73"/>
    </row>
    <row r="3791" spans="1:6">
      <c r="A3791" s="89"/>
      <c r="F3791" s="73"/>
    </row>
    <row r="3792" spans="1:6">
      <c r="A3792" s="89"/>
      <c r="F3792" s="73"/>
    </row>
    <row r="3793" spans="1:6">
      <c r="A3793" s="89"/>
      <c r="F3793" s="73"/>
    </row>
    <row r="3794" spans="1:6">
      <c r="A3794" s="89"/>
      <c r="F3794" s="73"/>
    </row>
    <row r="3795" spans="1:6">
      <c r="A3795" s="89"/>
      <c r="F3795" s="73"/>
    </row>
    <row r="3796" spans="1:6">
      <c r="A3796" s="89"/>
      <c r="F3796" s="73"/>
    </row>
    <row r="3797" spans="1:6">
      <c r="A3797" s="89"/>
      <c r="F3797" s="73"/>
    </row>
    <row r="3798" spans="1:6">
      <c r="A3798" s="89"/>
      <c r="F3798" s="73"/>
    </row>
    <row r="3799" spans="1:6">
      <c r="A3799" s="89"/>
      <c r="F3799" s="73"/>
    </row>
    <row r="3800" spans="1:6">
      <c r="A3800" s="89"/>
      <c r="F3800" s="73"/>
    </row>
    <row r="3801" spans="1:6">
      <c r="A3801" s="89"/>
      <c r="F3801" s="73"/>
    </row>
    <row r="3802" spans="1:6">
      <c r="A3802" s="89"/>
      <c r="F3802" s="73"/>
    </row>
    <row r="3803" spans="1:6">
      <c r="A3803" s="89"/>
      <c r="F3803" s="73"/>
    </row>
    <row r="3804" spans="1:6">
      <c r="A3804" s="89"/>
      <c r="F3804" s="73"/>
    </row>
    <row r="3805" spans="1:6">
      <c r="A3805" s="89"/>
      <c r="F3805" s="73"/>
    </row>
    <row r="3806" spans="1:6">
      <c r="A3806" s="89"/>
      <c r="F3806" s="73"/>
    </row>
    <row r="3807" spans="1:6">
      <c r="A3807" s="89"/>
      <c r="F3807" s="73"/>
    </row>
    <row r="3808" spans="1:6">
      <c r="A3808" s="89"/>
      <c r="F3808" s="73"/>
    </row>
    <row r="3809" spans="1:6">
      <c r="A3809" s="89"/>
      <c r="F3809" s="73"/>
    </row>
    <row r="3810" spans="1:6">
      <c r="A3810" s="89"/>
      <c r="F3810" s="73"/>
    </row>
    <row r="3811" spans="1:6">
      <c r="A3811" s="89"/>
      <c r="F3811" s="73"/>
    </row>
    <row r="3812" spans="1:6">
      <c r="A3812" s="89"/>
      <c r="F3812" s="73"/>
    </row>
    <row r="3813" spans="1:6">
      <c r="A3813" s="89"/>
      <c r="F3813" s="73"/>
    </row>
    <row r="3814" spans="1:6">
      <c r="A3814" s="89"/>
      <c r="F3814" s="73"/>
    </row>
    <row r="3815" spans="1:6">
      <c r="A3815" s="89"/>
      <c r="F3815" s="73"/>
    </row>
    <row r="3816" spans="1:6">
      <c r="A3816" s="89"/>
      <c r="F3816" s="73"/>
    </row>
    <row r="3817" spans="1:6">
      <c r="A3817" s="89"/>
      <c r="F3817" s="73"/>
    </row>
    <row r="3818" spans="1:6">
      <c r="A3818" s="89"/>
      <c r="F3818" s="73"/>
    </row>
    <row r="3819" spans="1:6">
      <c r="A3819" s="89"/>
      <c r="F3819" s="73"/>
    </row>
    <row r="3820" spans="1:6">
      <c r="A3820" s="89"/>
      <c r="F3820" s="73"/>
    </row>
    <row r="3821" spans="1:6">
      <c r="A3821" s="89"/>
      <c r="F3821" s="73"/>
    </row>
    <row r="3822" spans="1:6">
      <c r="A3822" s="89"/>
      <c r="F3822" s="73"/>
    </row>
    <row r="3823" spans="1:6">
      <c r="A3823" s="89"/>
      <c r="F3823" s="73"/>
    </row>
    <row r="3824" spans="1:6">
      <c r="A3824" s="89"/>
      <c r="F3824" s="73"/>
    </row>
    <row r="3825" spans="1:6">
      <c r="A3825" s="89"/>
      <c r="F3825" s="73"/>
    </row>
    <row r="3826" spans="1:6">
      <c r="A3826" s="89"/>
      <c r="F3826" s="73"/>
    </row>
    <row r="3827" spans="1:6">
      <c r="A3827" s="89"/>
      <c r="F3827" s="73"/>
    </row>
    <row r="3828" spans="1:6">
      <c r="A3828" s="89"/>
      <c r="F3828" s="73"/>
    </row>
    <row r="3829" spans="1:6">
      <c r="A3829" s="89"/>
      <c r="F3829" s="73"/>
    </row>
    <row r="3830" spans="1:6">
      <c r="A3830" s="89"/>
      <c r="F3830" s="73"/>
    </row>
    <row r="3831" spans="1:6">
      <c r="A3831" s="89"/>
      <c r="F3831" s="73"/>
    </row>
    <row r="3832" spans="1:6">
      <c r="A3832" s="89"/>
      <c r="F3832" s="73"/>
    </row>
    <row r="3833" spans="1:6">
      <c r="A3833" s="89"/>
      <c r="F3833" s="73"/>
    </row>
    <row r="3834" spans="1:6">
      <c r="A3834" s="89"/>
      <c r="F3834" s="73"/>
    </row>
    <row r="3835" spans="1:6">
      <c r="A3835" s="89"/>
      <c r="F3835" s="73"/>
    </row>
    <row r="3836" spans="1:6">
      <c r="A3836" s="89"/>
      <c r="F3836" s="73"/>
    </row>
    <row r="3837" spans="1:6">
      <c r="A3837" s="89"/>
      <c r="F3837" s="73"/>
    </row>
    <row r="3838" spans="1:6">
      <c r="A3838" s="89"/>
      <c r="F3838" s="73"/>
    </row>
    <row r="3839" spans="1:6">
      <c r="A3839" s="89"/>
      <c r="F3839" s="73"/>
    </row>
    <row r="3840" spans="1:6">
      <c r="A3840" s="89"/>
      <c r="F3840" s="73"/>
    </row>
    <row r="3841" spans="1:6">
      <c r="A3841" s="89"/>
      <c r="F3841" s="73"/>
    </row>
    <row r="3842" spans="1:6">
      <c r="A3842" s="89"/>
      <c r="F3842" s="73"/>
    </row>
    <row r="3843" spans="1:6">
      <c r="A3843" s="89"/>
      <c r="F3843" s="73"/>
    </row>
    <row r="3844" spans="1:6">
      <c r="A3844" s="89"/>
      <c r="F3844" s="73"/>
    </row>
    <row r="3845" spans="1:6">
      <c r="A3845" s="89"/>
      <c r="F3845" s="73"/>
    </row>
    <row r="3846" spans="1:6">
      <c r="A3846" s="89"/>
      <c r="F3846" s="73"/>
    </row>
    <row r="3847" spans="1:6">
      <c r="A3847" s="89"/>
      <c r="F3847" s="73"/>
    </row>
    <row r="3848" spans="1:6">
      <c r="A3848" s="89"/>
      <c r="F3848" s="73"/>
    </row>
    <row r="3849" spans="1:6">
      <c r="A3849" s="89"/>
      <c r="F3849" s="73"/>
    </row>
    <row r="3850" spans="1:6">
      <c r="A3850" s="89"/>
      <c r="F3850" s="73"/>
    </row>
    <row r="3851" spans="1:6">
      <c r="A3851" s="89"/>
      <c r="F3851" s="73"/>
    </row>
    <row r="3852" spans="1:6">
      <c r="A3852" s="89"/>
      <c r="F3852" s="73"/>
    </row>
    <row r="3853" spans="1:6">
      <c r="A3853" s="89"/>
      <c r="F3853" s="73"/>
    </row>
    <row r="3854" spans="1:6">
      <c r="A3854" s="89"/>
      <c r="F3854" s="73"/>
    </row>
    <row r="3855" spans="1:6">
      <c r="A3855" s="89"/>
      <c r="F3855" s="73"/>
    </row>
    <row r="3856" spans="1:6">
      <c r="A3856" s="89"/>
      <c r="F3856" s="73"/>
    </row>
    <row r="3857" spans="1:6">
      <c r="A3857" s="89"/>
      <c r="F3857" s="73"/>
    </row>
    <row r="3858" spans="1:6">
      <c r="A3858" s="89"/>
      <c r="F3858" s="73"/>
    </row>
    <row r="3859" spans="1:6">
      <c r="A3859" s="89"/>
      <c r="F3859" s="73"/>
    </row>
    <row r="3860" spans="1:6">
      <c r="A3860" s="89"/>
      <c r="F3860" s="73"/>
    </row>
    <row r="3861" spans="1:6">
      <c r="A3861" s="89"/>
      <c r="F3861" s="73"/>
    </row>
    <row r="3862" spans="1:6">
      <c r="A3862" s="89"/>
      <c r="F3862" s="73"/>
    </row>
    <row r="3863" spans="1:6">
      <c r="A3863" s="89"/>
      <c r="F3863" s="73"/>
    </row>
    <row r="3864" spans="1:6">
      <c r="A3864" s="89"/>
      <c r="F3864" s="73"/>
    </row>
    <row r="3865" spans="1:6">
      <c r="A3865" s="89"/>
      <c r="F3865" s="73"/>
    </row>
    <row r="3866" spans="1:6">
      <c r="A3866" s="89"/>
      <c r="F3866" s="73"/>
    </row>
    <row r="3867" spans="1:6">
      <c r="A3867" s="89"/>
      <c r="F3867" s="73"/>
    </row>
    <row r="3868" spans="1:6">
      <c r="A3868" s="89"/>
      <c r="F3868" s="73"/>
    </row>
    <row r="3869" spans="1:6">
      <c r="A3869" s="89"/>
      <c r="F3869" s="73"/>
    </row>
    <row r="3870" spans="1:6">
      <c r="A3870" s="89"/>
      <c r="F3870" s="73"/>
    </row>
    <row r="3871" spans="1:6">
      <c r="A3871" s="89"/>
      <c r="F3871" s="73"/>
    </row>
    <row r="3872" spans="1:6">
      <c r="A3872" s="89"/>
      <c r="F3872" s="73"/>
    </row>
    <row r="3873" spans="1:6">
      <c r="A3873" s="89"/>
      <c r="F3873" s="73"/>
    </row>
    <row r="3874" spans="1:6">
      <c r="A3874" s="89"/>
      <c r="F3874" s="73"/>
    </row>
    <row r="3875" spans="1:6">
      <c r="A3875" s="89"/>
      <c r="F3875" s="73"/>
    </row>
    <row r="3876" spans="1:6">
      <c r="A3876" s="89"/>
      <c r="F3876" s="73"/>
    </row>
    <row r="3877" spans="1:6">
      <c r="A3877" s="89"/>
      <c r="F3877" s="73"/>
    </row>
    <row r="3878" spans="1:6">
      <c r="A3878" s="89"/>
      <c r="F3878" s="73"/>
    </row>
    <row r="3879" spans="1:6">
      <c r="A3879" s="89"/>
      <c r="F3879" s="73"/>
    </row>
    <row r="3880" spans="1:6">
      <c r="A3880" s="89"/>
      <c r="F3880" s="73"/>
    </row>
    <row r="3881" spans="1:6">
      <c r="A3881" s="89"/>
      <c r="F3881" s="73"/>
    </row>
    <row r="3882" spans="1:6">
      <c r="A3882" s="89"/>
      <c r="F3882" s="73"/>
    </row>
    <row r="3883" spans="1:6">
      <c r="A3883" s="89"/>
      <c r="F3883" s="73"/>
    </row>
    <row r="3884" spans="1:6">
      <c r="A3884" s="89"/>
      <c r="F3884" s="73"/>
    </row>
    <row r="3885" spans="1:6">
      <c r="A3885" s="89"/>
      <c r="F3885" s="73"/>
    </row>
    <row r="3886" spans="1:6">
      <c r="A3886" s="89"/>
      <c r="F3886" s="73"/>
    </row>
    <row r="3887" spans="1:6">
      <c r="A3887" s="89"/>
      <c r="F3887" s="73"/>
    </row>
    <row r="3888" spans="1:6">
      <c r="A3888" s="89"/>
      <c r="F3888" s="73"/>
    </row>
    <row r="3889" spans="1:6">
      <c r="A3889" s="89"/>
      <c r="F3889" s="73"/>
    </row>
    <row r="3890" spans="1:6">
      <c r="A3890" s="89"/>
      <c r="F3890" s="73"/>
    </row>
    <row r="3891" spans="1:6">
      <c r="A3891" s="89"/>
      <c r="F3891" s="73"/>
    </row>
    <row r="3892" spans="1:6">
      <c r="A3892" s="89"/>
      <c r="F3892" s="73"/>
    </row>
    <row r="3893" spans="1:6">
      <c r="A3893" s="89"/>
      <c r="F3893" s="73"/>
    </row>
    <row r="3894" spans="1:6">
      <c r="A3894" s="89"/>
      <c r="F3894" s="73"/>
    </row>
    <row r="3895" spans="1:6">
      <c r="A3895" s="89"/>
      <c r="F3895" s="73"/>
    </row>
    <row r="3896" spans="1:6">
      <c r="A3896" s="89"/>
      <c r="F3896" s="73"/>
    </row>
    <row r="3897" spans="1:6">
      <c r="A3897" s="89"/>
      <c r="F3897" s="73"/>
    </row>
    <row r="3898" spans="1:6">
      <c r="A3898" s="89"/>
      <c r="F3898" s="73"/>
    </row>
    <row r="3899" spans="1:6">
      <c r="A3899" s="89"/>
      <c r="F3899" s="73"/>
    </row>
    <row r="3900" spans="1:6">
      <c r="A3900" s="89"/>
      <c r="F3900" s="73"/>
    </row>
    <row r="3901" spans="1:6">
      <c r="A3901" s="89"/>
      <c r="F3901" s="73"/>
    </row>
    <row r="3902" spans="1:6">
      <c r="A3902" s="89"/>
      <c r="F3902" s="73"/>
    </row>
    <row r="3903" spans="1:6">
      <c r="A3903" s="89"/>
      <c r="F3903" s="73"/>
    </row>
    <row r="3904" spans="1:6">
      <c r="A3904" s="89"/>
      <c r="F3904" s="73"/>
    </row>
    <row r="3905" spans="1:6">
      <c r="A3905" s="89"/>
      <c r="F3905" s="73"/>
    </row>
    <row r="3906" spans="1:6">
      <c r="A3906" s="89"/>
      <c r="F3906" s="73"/>
    </row>
    <row r="3907" spans="1:6">
      <c r="A3907" s="89"/>
      <c r="F3907" s="73"/>
    </row>
    <row r="3908" spans="1:6">
      <c r="A3908" s="89"/>
      <c r="F3908" s="73"/>
    </row>
    <row r="3909" spans="1:6">
      <c r="A3909" s="89"/>
      <c r="F3909" s="73"/>
    </row>
    <row r="3910" spans="1:6">
      <c r="A3910" s="89"/>
      <c r="F3910" s="73"/>
    </row>
    <row r="3911" spans="1:6">
      <c r="A3911" s="89"/>
      <c r="F3911" s="73"/>
    </row>
    <row r="3912" spans="1:6">
      <c r="A3912" s="89"/>
      <c r="F3912" s="73"/>
    </row>
    <row r="3913" spans="1:6">
      <c r="A3913" s="89"/>
      <c r="F3913" s="73"/>
    </row>
    <row r="3914" spans="1:6">
      <c r="A3914" s="89"/>
      <c r="F3914" s="73"/>
    </row>
    <row r="3915" spans="1:6">
      <c r="A3915" s="89"/>
      <c r="F3915" s="73"/>
    </row>
    <row r="3916" spans="1:6">
      <c r="A3916" s="89"/>
      <c r="F3916" s="73"/>
    </row>
    <row r="3917" spans="1:6">
      <c r="A3917" s="89"/>
      <c r="F3917" s="73"/>
    </row>
    <row r="3918" spans="1:6">
      <c r="A3918" s="89"/>
      <c r="F3918" s="73"/>
    </row>
    <row r="3919" spans="1:6">
      <c r="A3919" s="89"/>
      <c r="F3919" s="73"/>
    </row>
    <row r="3920" spans="1:6">
      <c r="A3920" s="89"/>
      <c r="F3920" s="73"/>
    </row>
    <row r="3921" spans="1:6">
      <c r="A3921" s="89"/>
      <c r="F3921" s="73"/>
    </row>
    <row r="3922" spans="1:6">
      <c r="A3922" s="89"/>
      <c r="F3922" s="73"/>
    </row>
    <row r="3923" spans="1:6">
      <c r="A3923" s="89"/>
      <c r="F3923" s="73"/>
    </row>
    <row r="3924" spans="1:6">
      <c r="A3924" s="89"/>
      <c r="F3924" s="73"/>
    </row>
    <row r="3925" spans="1:6">
      <c r="A3925" s="89"/>
      <c r="F3925" s="73"/>
    </row>
    <row r="3926" spans="1:6">
      <c r="A3926" s="89"/>
      <c r="F3926" s="73"/>
    </row>
    <row r="3927" spans="1:6">
      <c r="A3927" s="89"/>
      <c r="F3927" s="73"/>
    </row>
    <row r="3928" spans="1:6">
      <c r="A3928" s="89"/>
      <c r="F3928" s="73"/>
    </row>
    <row r="3929" spans="1:6">
      <c r="A3929" s="89"/>
      <c r="F3929" s="73"/>
    </row>
    <row r="3930" spans="1:6">
      <c r="A3930" s="89"/>
      <c r="F3930" s="73"/>
    </row>
    <row r="3931" spans="1:6">
      <c r="A3931" s="89"/>
      <c r="F3931" s="73"/>
    </row>
    <row r="3932" spans="1:6">
      <c r="A3932" s="89"/>
      <c r="F3932" s="73"/>
    </row>
    <row r="3933" spans="1:6">
      <c r="A3933" s="89"/>
      <c r="F3933" s="73"/>
    </row>
    <row r="3934" spans="1:6">
      <c r="A3934" s="89"/>
      <c r="F3934" s="73"/>
    </row>
    <row r="3935" spans="1:6">
      <c r="A3935" s="89"/>
      <c r="F3935" s="73"/>
    </row>
    <row r="3936" spans="1:6">
      <c r="A3936" s="89"/>
      <c r="F3936" s="73"/>
    </row>
    <row r="3937" spans="1:6">
      <c r="A3937" s="89"/>
      <c r="F3937" s="73"/>
    </row>
    <row r="3938" spans="1:6">
      <c r="A3938" s="89"/>
      <c r="F3938" s="73"/>
    </row>
    <row r="3939" spans="1:6">
      <c r="A3939" s="89"/>
      <c r="F3939" s="73"/>
    </row>
    <row r="3940" spans="1:6">
      <c r="A3940" s="89"/>
      <c r="F3940" s="73"/>
    </row>
    <row r="3941" spans="1:6">
      <c r="A3941" s="89"/>
      <c r="F3941" s="73"/>
    </row>
    <row r="3942" spans="1:6">
      <c r="A3942" s="89"/>
      <c r="F3942" s="73"/>
    </row>
    <row r="3943" spans="1:6">
      <c r="A3943" s="89"/>
      <c r="F3943" s="73"/>
    </row>
    <row r="3944" spans="1:6">
      <c r="A3944" s="89"/>
      <c r="F3944" s="73"/>
    </row>
    <row r="3945" spans="1:6">
      <c r="A3945" s="89"/>
      <c r="F3945" s="73"/>
    </row>
    <row r="3946" spans="1:6">
      <c r="A3946" s="89"/>
      <c r="F3946" s="73"/>
    </row>
    <row r="3947" spans="1:6">
      <c r="A3947" s="89"/>
      <c r="F3947" s="73"/>
    </row>
    <row r="3948" spans="1:6">
      <c r="A3948" s="89"/>
      <c r="F3948" s="73"/>
    </row>
    <row r="3949" spans="1:6">
      <c r="A3949" s="89"/>
      <c r="F3949" s="73"/>
    </row>
    <row r="3950" spans="1:6">
      <c r="A3950" s="89"/>
      <c r="F3950" s="73"/>
    </row>
    <row r="3951" spans="1:6">
      <c r="A3951" s="89"/>
      <c r="F3951" s="73"/>
    </row>
    <row r="3952" spans="1:6">
      <c r="A3952" s="89"/>
      <c r="F3952" s="73"/>
    </row>
    <row r="3953" spans="1:6">
      <c r="A3953" s="89"/>
      <c r="F3953" s="73"/>
    </row>
    <row r="3954" spans="1:6">
      <c r="A3954" s="89"/>
      <c r="F3954" s="73"/>
    </row>
    <row r="3955" spans="1:6">
      <c r="A3955" s="89"/>
      <c r="F3955" s="73"/>
    </row>
    <row r="3956" spans="1:6">
      <c r="A3956" s="89"/>
      <c r="F3956" s="73"/>
    </row>
    <row r="3957" spans="1:6">
      <c r="A3957" s="89"/>
      <c r="F3957" s="73"/>
    </row>
    <row r="3958" spans="1:6">
      <c r="A3958" s="89"/>
      <c r="F3958" s="73"/>
    </row>
    <row r="3959" spans="1:6">
      <c r="A3959" s="89"/>
      <c r="F3959" s="73"/>
    </row>
    <row r="3960" spans="1:6">
      <c r="A3960" s="89"/>
      <c r="F3960" s="73"/>
    </row>
    <row r="3961" spans="1:6">
      <c r="A3961" s="89"/>
      <c r="F3961" s="73"/>
    </row>
    <row r="3962" spans="1:6">
      <c r="A3962" s="89"/>
      <c r="F3962" s="73"/>
    </row>
    <row r="3963" spans="1:6">
      <c r="A3963" s="89"/>
      <c r="F3963" s="73"/>
    </row>
    <row r="3964" spans="1:6">
      <c r="A3964" s="89"/>
      <c r="F3964" s="73"/>
    </row>
    <row r="3965" spans="1:6">
      <c r="A3965" s="89"/>
      <c r="F3965" s="73"/>
    </row>
    <row r="3966" spans="1:6">
      <c r="A3966" s="89"/>
      <c r="F3966" s="73"/>
    </row>
    <row r="3967" spans="1:6">
      <c r="A3967" s="89"/>
      <c r="F3967" s="73"/>
    </row>
    <row r="3968" spans="1:6">
      <c r="A3968" s="89"/>
      <c r="F3968" s="73"/>
    </row>
    <row r="3969" spans="1:6">
      <c r="A3969" s="89"/>
      <c r="F3969" s="73"/>
    </row>
    <row r="3970" spans="1:6">
      <c r="A3970" s="89"/>
      <c r="F3970" s="73"/>
    </row>
    <row r="3971" spans="1:6">
      <c r="A3971" s="89"/>
      <c r="F3971" s="73"/>
    </row>
    <row r="3972" spans="1:6">
      <c r="A3972" s="89"/>
      <c r="F3972" s="73"/>
    </row>
    <row r="3973" spans="1:6">
      <c r="A3973" s="89"/>
      <c r="F3973" s="73"/>
    </row>
    <row r="3974" spans="1:6">
      <c r="A3974" s="89"/>
      <c r="F3974" s="73"/>
    </row>
    <row r="3975" spans="1:6">
      <c r="A3975" s="89"/>
      <c r="F3975" s="73"/>
    </row>
    <row r="3976" spans="1:6">
      <c r="A3976" s="89"/>
      <c r="F3976" s="73"/>
    </row>
    <row r="3977" spans="1:6">
      <c r="A3977" s="89"/>
      <c r="F3977" s="73"/>
    </row>
    <row r="3978" spans="1:6">
      <c r="A3978" s="89"/>
      <c r="F3978" s="73"/>
    </row>
    <row r="3979" spans="1:6">
      <c r="A3979" s="89"/>
      <c r="F3979" s="73"/>
    </row>
    <row r="3980" spans="1:6">
      <c r="A3980" s="89"/>
      <c r="F3980" s="73"/>
    </row>
    <row r="3981" spans="1:6">
      <c r="A3981" s="89"/>
      <c r="F3981" s="73"/>
    </row>
    <row r="3982" spans="1:6">
      <c r="A3982" s="89"/>
      <c r="F3982" s="73"/>
    </row>
    <row r="3983" spans="1:6">
      <c r="A3983" s="89"/>
      <c r="F3983" s="73"/>
    </row>
    <row r="3984" spans="1:6">
      <c r="A3984" s="89"/>
      <c r="F3984" s="73"/>
    </row>
    <row r="3985" spans="1:6">
      <c r="A3985" s="89"/>
      <c r="F3985" s="73"/>
    </row>
    <row r="3986" spans="1:6">
      <c r="A3986" s="89"/>
      <c r="F3986" s="73"/>
    </row>
    <row r="3987" spans="1:6">
      <c r="A3987" s="89"/>
      <c r="F3987" s="73"/>
    </row>
    <row r="3988" spans="1:6">
      <c r="A3988" s="89"/>
      <c r="F3988" s="73"/>
    </row>
    <row r="3989" spans="1:6">
      <c r="A3989" s="89"/>
      <c r="F3989" s="73"/>
    </row>
    <row r="3990" spans="1:6">
      <c r="A3990" s="89"/>
      <c r="F3990" s="73"/>
    </row>
    <row r="3991" spans="1:6">
      <c r="A3991" s="89"/>
      <c r="F3991" s="73"/>
    </row>
    <row r="3992" spans="1:6">
      <c r="A3992" s="89"/>
      <c r="F3992" s="73"/>
    </row>
    <row r="3993" spans="1:6">
      <c r="A3993" s="89"/>
      <c r="F3993" s="73"/>
    </row>
    <row r="3994" spans="1:6">
      <c r="A3994" s="89"/>
      <c r="F3994" s="73"/>
    </row>
    <row r="3995" spans="1:6">
      <c r="A3995" s="89"/>
      <c r="F3995" s="73"/>
    </row>
    <row r="3996" spans="1:6">
      <c r="A3996" s="89"/>
      <c r="F3996" s="73"/>
    </row>
    <row r="3997" spans="1:6">
      <c r="A3997" s="89"/>
      <c r="F3997" s="73"/>
    </row>
    <row r="3998" spans="1:6">
      <c r="A3998" s="89"/>
      <c r="F3998" s="73"/>
    </row>
    <row r="3999" spans="1:6">
      <c r="A3999" s="89"/>
      <c r="F3999" s="73"/>
    </row>
    <row r="4000" spans="1:6">
      <c r="A4000" s="89"/>
      <c r="F4000" s="73"/>
    </row>
    <row r="4001" spans="1:6">
      <c r="A4001" s="89"/>
      <c r="F4001" s="73"/>
    </row>
    <row r="4002" spans="1:6">
      <c r="A4002" s="89"/>
      <c r="F4002" s="73"/>
    </row>
    <row r="4003" spans="1:6">
      <c r="A4003" s="89"/>
      <c r="F4003" s="73"/>
    </row>
    <row r="4004" spans="1:6">
      <c r="A4004" s="89"/>
      <c r="F4004" s="73"/>
    </row>
    <row r="4005" spans="1:6">
      <c r="A4005" s="89"/>
      <c r="F4005" s="73"/>
    </row>
    <row r="4006" spans="1:6">
      <c r="A4006" s="89"/>
      <c r="F4006" s="73"/>
    </row>
    <row r="4007" spans="1:6">
      <c r="A4007" s="89"/>
      <c r="F4007" s="73"/>
    </row>
    <row r="4008" spans="1:6">
      <c r="A4008" s="89"/>
      <c r="F4008" s="73"/>
    </row>
    <row r="4009" spans="1:6">
      <c r="A4009" s="89"/>
      <c r="F4009" s="73"/>
    </row>
    <row r="4010" spans="1:6">
      <c r="A4010" s="89"/>
      <c r="F4010" s="73"/>
    </row>
    <row r="4011" spans="1:6">
      <c r="A4011" s="89"/>
      <c r="F4011" s="73"/>
    </row>
    <row r="4012" spans="1:6">
      <c r="A4012" s="89"/>
      <c r="F4012" s="73"/>
    </row>
    <row r="4013" spans="1:6">
      <c r="A4013" s="89"/>
      <c r="F4013" s="73"/>
    </row>
    <row r="4014" spans="1:6">
      <c r="A4014" s="89"/>
      <c r="F4014" s="73"/>
    </row>
    <row r="4015" spans="1:6">
      <c r="A4015" s="89"/>
      <c r="F4015" s="73"/>
    </row>
    <row r="4016" spans="1:6">
      <c r="A4016" s="89"/>
      <c r="F4016" s="73"/>
    </row>
    <row r="4017" spans="1:6">
      <c r="A4017" s="89"/>
      <c r="F4017" s="73"/>
    </row>
    <row r="4018" spans="1:6">
      <c r="A4018" s="89"/>
      <c r="F4018" s="73"/>
    </row>
    <row r="4019" spans="1:6">
      <c r="A4019" s="89"/>
      <c r="F4019" s="73"/>
    </row>
    <row r="4020" spans="1:6">
      <c r="A4020" s="89"/>
      <c r="F4020" s="73"/>
    </row>
    <row r="4021" spans="1:6">
      <c r="A4021" s="89"/>
      <c r="F4021" s="73"/>
    </row>
    <row r="4022" spans="1:6">
      <c r="A4022" s="89"/>
      <c r="F4022" s="73"/>
    </row>
    <row r="4023" spans="1:6">
      <c r="A4023" s="89"/>
      <c r="F4023" s="73"/>
    </row>
    <row r="4024" spans="1:6">
      <c r="A4024" s="89"/>
      <c r="F4024" s="73"/>
    </row>
    <row r="4025" spans="1:6">
      <c r="A4025" s="89"/>
      <c r="F4025" s="73"/>
    </row>
    <row r="4026" spans="1:6">
      <c r="A4026" s="89"/>
      <c r="F4026" s="73"/>
    </row>
    <row r="4027" spans="1:6">
      <c r="A4027" s="89"/>
      <c r="F4027" s="73"/>
    </row>
    <row r="4028" spans="1:6">
      <c r="A4028" s="89"/>
      <c r="F4028" s="73"/>
    </row>
    <row r="4029" spans="1:6">
      <c r="A4029" s="89"/>
      <c r="F4029" s="73"/>
    </row>
    <row r="4030" spans="1:6">
      <c r="A4030" s="89"/>
      <c r="F4030" s="73"/>
    </row>
    <row r="4031" spans="1:6">
      <c r="A4031" s="89"/>
      <c r="F4031" s="73"/>
    </row>
    <row r="4032" spans="1:6">
      <c r="A4032" s="89"/>
      <c r="F4032" s="73"/>
    </row>
    <row r="4033" spans="1:6">
      <c r="A4033" s="89"/>
      <c r="F4033" s="73"/>
    </row>
    <row r="4034" spans="1:6">
      <c r="A4034" s="89"/>
      <c r="F4034" s="73"/>
    </row>
    <row r="4035" spans="1:6">
      <c r="A4035" s="89"/>
      <c r="F4035" s="73"/>
    </row>
    <row r="4036" spans="1:6">
      <c r="A4036" s="89"/>
      <c r="F4036" s="73"/>
    </row>
    <row r="4037" spans="1:6">
      <c r="A4037" s="89"/>
      <c r="F4037" s="73"/>
    </row>
    <row r="4038" spans="1:6">
      <c r="A4038" s="89"/>
      <c r="F4038" s="73"/>
    </row>
    <row r="4039" spans="1:6">
      <c r="A4039" s="89"/>
      <c r="F4039" s="73"/>
    </row>
    <row r="4040" spans="1:6">
      <c r="A4040" s="89"/>
      <c r="F4040" s="73"/>
    </row>
    <row r="4041" spans="1:6">
      <c r="A4041" s="89"/>
      <c r="F4041" s="73"/>
    </row>
    <row r="4042" spans="1:6">
      <c r="A4042" s="89"/>
      <c r="F4042" s="73"/>
    </row>
    <row r="4043" spans="1:6">
      <c r="A4043" s="89"/>
      <c r="F4043" s="73"/>
    </row>
    <row r="4044" spans="1:6">
      <c r="A4044" s="89"/>
      <c r="F4044" s="73"/>
    </row>
    <row r="4045" spans="1:6">
      <c r="A4045" s="89"/>
      <c r="F4045" s="73"/>
    </row>
    <row r="4046" spans="1:6">
      <c r="A4046" s="89"/>
      <c r="F4046" s="73"/>
    </row>
    <row r="4047" spans="1:6">
      <c r="A4047" s="89"/>
      <c r="F4047" s="73"/>
    </row>
    <row r="4048" spans="1:6">
      <c r="A4048" s="89"/>
      <c r="F4048" s="73"/>
    </row>
    <row r="4049" spans="1:6">
      <c r="A4049" s="89"/>
      <c r="F4049" s="73"/>
    </row>
    <row r="4050" spans="1:6">
      <c r="A4050" s="89"/>
      <c r="F4050" s="73"/>
    </row>
    <row r="4051" spans="1:6">
      <c r="A4051" s="89"/>
      <c r="F4051" s="73"/>
    </row>
    <row r="4052" spans="1:6">
      <c r="A4052" s="89"/>
      <c r="F4052" s="73"/>
    </row>
    <row r="4053" spans="1:6">
      <c r="A4053" s="89"/>
      <c r="F4053" s="73"/>
    </row>
    <row r="4054" spans="1:6">
      <c r="A4054" s="89"/>
      <c r="F4054" s="73"/>
    </row>
    <row r="4055" spans="1:6">
      <c r="A4055" s="89"/>
      <c r="F4055" s="73"/>
    </row>
    <row r="4056" spans="1:6">
      <c r="A4056" s="89"/>
      <c r="F4056" s="73"/>
    </row>
    <row r="4057" spans="1:6">
      <c r="A4057" s="89"/>
      <c r="F4057" s="73"/>
    </row>
    <row r="4058" spans="1:6">
      <c r="A4058" s="89"/>
      <c r="F4058" s="73"/>
    </row>
    <row r="4059" spans="1:6">
      <c r="A4059" s="89"/>
      <c r="F4059" s="73"/>
    </row>
    <row r="4060" spans="1:6">
      <c r="A4060" s="89"/>
      <c r="F4060" s="73"/>
    </row>
    <row r="4061" spans="1:6">
      <c r="A4061" s="89"/>
      <c r="F4061" s="73"/>
    </row>
    <row r="4062" spans="1:6">
      <c r="A4062" s="89"/>
      <c r="F4062" s="73"/>
    </row>
    <row r="4063" spans="1:6">
      <c r="A4063" s="89"/>
      <c r="F4063" s="73"/>
    </row>
    <row r="4064" spans="1:6">
      <c r="A4064" s="89"/>
      <c r="F4064" s="73"/>
    </row>
    <row r="4065" spans="1:6">
      <c r="A4065" s="89"/>
      <c r="F4065" s="73"/>
    </row>
    <row r="4066" spans="1:6">
      <c r="A4066" s="89"/>
      <c r="F4066" s="73"/>
    </row>
    <row r="4067" spans="1:6">
      <c r="A4067" s="89"/>
      <c r="F4067" s="73"/>
    </row>
    <row r="4068" spans="1:6">
      <c r="A4068" s="89"/>
      <c r="F4068" s="73"/>
    </row>
    <row r="4069" spans="1:6">
      <c r="A4069" s="89"/>
      <c r="F4069" s="73"/>
    </row>
    <row r="4070" spans="1:6">
      <c r="A4070" s="89"/>
      <c r="F4070" s="73"/>
    </row>
    <row r="4071" spans="1:6">
      <c r="A4071" s="89"/>
      <c r="F4071" s="73"/>
    </row>
    <row r="4072" spans="1:6">
      <c r="A4072" s="89"/>
      <c r="F4072" s="73"/>
    </row>
    <row r="4073" spans="1:6">
      <c r="A4073" s="89"/>
      <c r="F4073" s="73"/>
    </row>
    <row r="4074" spans="1:6">
      <c r="A4074" s="89"/>
      <c r="F4074" s="73"/>
    </row>
    <row r="4075" spans="1:6">
      <c r="A4075" s="89"/>
      <c r="F4075" s="73"/>
    </row>
    <row r="4076" spans="1:6">
      <c r="A4076" s="89"/>
      <c r="F4076" s="73"/>
    </row>
    <row r="4077" spans="1:6">
      <c r="A4077" s="89"/>
      <c r="F4077" s="73"/>
    </row>
    <row r="4078" spans="1:6">
      <c r="A4078" s="89"/>
      <c r="F4078" s="73"/>
    </row>
    <row r="4079" spans="1:6">
      <c r="A4079" s="89"/>
      <c r="F4079" s="73"/>
    </row>
    <row r="4080" spans="1:6">
      <c r="A4080" s="89"/>
      <c r="F4080" s="73"/>
    </row>
    <row r="4081" spans="1:6">
      <c r="A4081" s="89"/>
      <c r="F4081" s="73"/>
    </row>
    <row r="4082" spans="1:6">
      <c r="A4082" s="89"/>
      <c r="F4082" s="73"/>
    </row>
    <row r="4083" spans="1:6">
      <c r="A4083" s="89"/>
      <c r="F4083" s="73"/>
    </row>
    <row r="4084" spans="1:6">
      <c r="A4084" s="89"/>
      <c r="F4084" s="73"/>
    </row>
    <row r="4085" spans="1:6">
      <c r="A4085" s="89"/>
      <c r="F4085" s="73"/>
    </row>
    <row r="4086" spans="1:6">
      <c r="A4086" s="89"/>
      <c r="F4086" s="73"/>
    </row>
    <row r="4087" spans="1:6">
      <c r="A4087" s="89"/>
      <c r="F4087" s="73"/>
    </row>
    <row r="4088" spans="1:6">
      <c r="A4088" s="89"/>
      <c r="F4088" s="73"/>
    </row>
    <row r="4089" spans="1:6">
      <c r="A4089" s="89"/>
      <c r="F4089" s="73"/>
    </row>
    <row r="4090" spans="1:6">
      <c r="A4090" s="89"/>
      <c r="F4090" s="73"/>
    </row>
    <row r="4091" spans="1:6">
      <c r="A4091" s="89"/>
      <c r="F4091" s="73"/>
    </row>
    <row r="4092" spans="1:6">
      <c r="A4092" s="89"/>
      <c r="F4092" s="73"/>
    </row>
    <row r="4093" spans="1:6">
      <c r="A4093" s="89"/>
      <c r="F4093" s="73"/>
    </row>
    <row r="4094" spans="1:6">
      <c r="A4094" s="89"/>
      <c r="F4094" s="73"/>
    </row>
    <row r="4095" spans="1:6">
      <c r="A4095" s="89"/>
      <c r="F4095" s="73"/>
    </row>
    <row r="4096" spans="1:6">
      <c r="A4096" s="89"/>
      <c r="F4096" s="73"/>
    </row>
    <row r="4097" spans="1:6">
      <c r="A4097" s="89"/>
      <c r="F4097" s="73"/>
    </row>
    <row r="4098" spans="1:6">
      <c r="A4098" s="89"/>
      <c r="F4098" s="73"/>
    </row>
    <row r="4099" spans="1:6">
      <c r="A4099" s="89"/>
      <c r="F4099" s="73"/>
    </row>
    <row r="4100" spans="1:6">
      <c r="A4100" s="89"/>
      <c r="F4100" s="73"/>
    </row>
    <row r="4101" spans="1:6">
      <c r="A4101" s="89"/>
      <c r="F4101" s="73"/>
    </row>
    <row r="4102" spans="1:6">
      <c r="A4102" s="89"/>
      <c r="F4102" s="73"/>
    </row>
    <row r="4103" spans="1:6">
      <c r="A4103" s="89"/>
      <c r="F4103" s="73"/>
    </row>
    <row r="4104" spans="1:6">
      <c r="A4104" s="89"/>
      <c r="F4104" s="73"/>
    </row>
    <row r="4105" spans="1:6">
      <c r="A4105" s="89"/>
      <c r="F4105" s="73"/>
    </row>
    <row r="4106" spans="1:6">
      <c r="A4106" s="89"/>
      <c r="F4106" s="73"/>
    </row>
    <row r="4107" spans="1:6">
      <c r="A4107" s="89"/>
      <c r="F4107" s="73"/>
    </row>
    <row r="4108" spans="1:6">
      <c r="A4108" s="89"/>
      <c r="F4108" s="73"/>
    </row>
    <row r="4109" spans="1:6">
      <c r="A4109" s="89"/>
      <c r="F4109" s="73"/>
    </row>
    <row r="4110" spans="1:6">
      <c r="A4110" s="89"/>
      <c r="F4110" s="73"/>
    </row>
    <row r="4111" spans="1:6">
      <c r="A4111" s="89"/>
      <c r="F4111" s="73"/>
    </row>
    <row r="4112" spans="1:6">
      <c r="A4112" s="89"/>
      <c r="F4112" s="73"/>
    </row>
    <row r="4113" spans="1:6">
      <c r="A4113" s="89"/>
      <c r="F4113" s="73"/>
    </row>
    <row r="4114" spans="1:6">
      <c r="A4114" s="89"/>
      <c r="F4114" s="73"/>
    </row>
    <row r="4115" spans="1:6">
      <c r="A4115" s="89"/>
      <c r="F4115" s="73"/>
    </row>
    <row r="4116" spans="1:6">
      <c r="A4116" s="89"/>
      <c r="F4116" s="73"/>
    </row>
    <row r="4117" spans="1:6">
      <c r="A4117" s="89"/>
      <c r="F4117" s="73"/>
    </row>
    <row r="4118" spans="1:6">
      <c r="A4118" s="89"/>
      <c r="F4118" s="73"/>
    </row>
    <row r="4119" spans="1:6">
      <c r="A4119" s="89"/>
      <c r="F4119" s="73"/>
    </row>
    <row r="4120" spans="1:6">
      <c r="A4120" s="89"/>
      <c r="F4120" s="73"/>
    </row>
    <row r="4121" spans="1:6">
      <c r="A4121" s="89"/>
      <c r="F4121" s="73"/>
    </row>
    <row r="4122" spans="1:6">
      <c r="A4122" s="89"/>
      <c r="F4122" s="73"/>
    </row>
    <row r="4123" spans="1:6">
      <c r="A4123" s="89"/>
      <c r="F4123" s="73"/>
    </row>
    <row r="4124" spans="1:6">
      <c r="A4124" s="89"/>
      <c r="F4124" s="73"/>
    </row>
    <row r="4125" spans="1:6">
      <c r="A4125" s="89"/>
      <c r="F4125" s="73"/>
    </row>
    <row r="4126" spans="1:6">
      <c r="A4126" s="89"/>
      <c r="F4126" s="73"/>
    </row>
    <row r="4127" spans="1:6">
      <c r="A4127" s="89"/>
      <c r="F4127" s="73"/>
    </row>
    <row r="4128" spans="1:6">
      <c r="A4128" s="89"/>
      <c r="F4128" s="73"/>
    </row>
    <row r="4129" spans="1:6">
      <c r="A4129" s="89"/>
      <c r="F4129" s="73"/>
    </row>
    <row r="4130" spans="1:6">
      <c r="A4130" s="89"/>
      <c r="F4130" s="73"/>
    </row>
    <row r="4131" spans="1:6">
      <c r="A4131" s="89"/>
      <c r="F4131" s="73"/>
    </row>
    <row r="4132" spans="1:6">
      <c r="A4132" s="89"/>
      <c r="F4132" s="73"/>
    </row>
    <row r="4133" spans="1:6">
      <c r="A4133" s="89"/>
      <c r="F4133" s="73"/>
    </row>
    <row r="4134" spans="1:6">
      <c r="A4134" s="89"/>
      <c r="F4134" s="73"/>
    </row>
    <row r="4135" spans="1:6">
      <c r="A4135" s="89"/>
      <c r="F4135" s="73"/>
    </row>
    <row r="4136" spans="1:6">
      <c r="A4136" s="89"/>
      <c r="F4136" s="73"/>
    </row>
    <row r="4137" spans="1:6">
      <c r="A4137" s="89"/>
      <c r="F4137" s="73"/>
    </row>
    <row r="4138" spans="1:6">
      <c r="A4138" s="89"/>
      <c r="F4138" s="73"/>
    </row>
    <row r="4139" spans="1:6">
      <c r="A4139" s="89"/>
      <c r="F4139" s="73"/>
    </row>
    <row r="4140" spans="1:6">
      <c r="A4140" s="89"/>
      <c r="F4140" s="73"/>
    </row>
    <row r="4141" spans="1:6">
      <c r="A4141" s="89"/>
      <c r="F4141" s="73"/>
    </row>
    <row r="4142" spans="1:6">
      <c r="A4142" s="89"/>
      <c r="F4142" s="73"/>
    </row>
    <row r="4143" spans="1:6">
      <c r="A4143" s="89"/>
      <c r="F4143" s="73"/>
    </row>
    <row r="4144" spans="1:6">
      <c r="A4144" s="89"/>
      <c r="F4144" s="73"/>
    </row>
    <row r="4145" spans="1:6">
      <c r="A4145" s="89"/>
      <c r="F4145" s="73"/>
    </row>
    <row r="4146" spans="1:6">
      <c r="A4146" s="89"/>
      <c r="F4146" s="73"/>
    </row>
    <row r="4147" spans="1:6">
      <c r="A4147" s="89"/>
      <c r="F4147" s="73"/>
    </row>
    <row r="4148" spans="1:6">
      <c r="A4148" s="89"/>
      <c r="F4148" s="73"/>
    </row>
    <row r="4149" spans="1:6">
      <c r="A4149" s="89"/>
      <c r="F4149" s="73"/>
    </row>
    <row r="4150" spans="1:6">
      <c r="A4150" s="89"/>
      <c r="F4150" s="73"/>
    </row>
    <row r="4151" spans="1:6">
      <c r="A4151" s="89"/>
      <c r="F4151" s="73"/>
    </row>
    <row r="4152" spans="1:6">
      <c r="A4152" s="89"/>
      <c r="F4152" s="73"/>
    </row>
    <row r="4153" spans="1:6">
      <c r="A4153" s="89"/>
      <c r="F4153" s="73"/>
    </row>
    <row r="4154" spans="1:6">
      <c r="A4154" s="89"/>
      <c r="F4154" s="73"/>
    </row>
    <row r="4155" spans="1:6">
      <c r="A4155" s="89"/>
      <c r="F4155" s="73"/>
    </row>
    <row r="4156" spans="1:6">
      <c r="A4156" s="89"/>
      <c r="F4156" s="73"/>
    </row>
    <row r="4157" spans="1:6">
      <c r="A4157" s="89"/>
      <c r="F4157" s="73"/>
    </row>
    <row r="4158" spans="1:6">
      <c r="A4158" s="89"/>
      <c r="F4158" s="73"/>
    </row>
    <row r="4159" spans="1:6">
      <c r="A4159" s="89"/>
      <c r="F4159" s="73"/>
    </row>
    <row r="4160" spans="1:6">
      <c r="A4160" s="89"/>
      <c r="F4160" s="73"/>
    </row>
    <row r="4161" spans="1:6">
      <c r="A4161" s="89"/>
      <c r="F4161" s="73"/>
    </row>
    <row r="4162" spans="1:6">
      <c r="A4162" s="89"/>
      <c r="F4162" s="73"/>
    </row>
    <row r="4163" spans="1:6">
      <c r="A4163" s="89"/>
      <c r="F4163" s="73"/>
    </row>
    <row r="4164" spans="1:6">
      <c r="A4164" s="89"/>
      <c r="F4164" s="73"/>
    </row>
    <row r="4165" spans="1:6">
      <c r="A4165" s="89"/>
      <c r="F4165" s="73"/>
    </row>
    <row r="4166" spans="1:6">
      <c r="A4166" s="89"/>
      <c r="F4166" s="73"/>
    </row>
    <row r="4167" spans="1:6">
      <c r="A4167" s="89"/>
      <c r="F4167" s="73"/>
    </row>
    <row r="4168" spans="1:6">
      <c r="A4168" s="89"/>
      <c r="F4168" s="73"/>
    </row>
    <row r="4169" spans="1:6">
      <c r="A4169" s="89"/>
      <c r="F4169" s="73"/>
    </row>
    <row r="4170" spans="1:6">
      <c r="A4170" s="89"/>
      <c r="F4170" s="73"/>
    </row>
    <row r="4171" spans="1:6">
      <c r="A4171" s="89"/>
      <c r="F4171" s="73"/>
    </row>
    <row r="4172" spans="1:6">
      <c r="A4172" s="89"/>
      <c r="F4172" s="73"/>
    </row>
    <row r="4173" spans="1:6">
      <c r="A4173" s="89"/>
      <c r="F4173" s="73"/>
    </row>
    <row r="4174" spans="1:6">
      <c r="A4174" s="89"/>
      <c r="F4174" s="73"/>
    </row>
    <row r="4175" spans="1:6">
      <c r="A4175" s="89"/>
      <c r="F4175" s="73"/>
    </row>
    <row r="4176" spans="1:6">
      <c r="A4176" s="89"/>
      <c r="F4176" s="73"/>
    </row>
    <row r="4177" spans="1:6">
      <c r="A4177" s="89"/>
      <c r="F4177" s="73"/>
    </row>
    <row r="4178" spans="1:6">
      <c r="A4178" s="89"/>
      <c r="F4178" s="73"/>
    </row>
    <row r="4179" spans="1:6">
      <c r="A4179" s="89"/>
      <c r="F4179" s="73"/>
    </row>
    <row r="4180" spans="1:6">
      <c r="A4180" s="89"/>
      <c r="F4180" s="73"/>
    </row>
    <row r="4181" spans="1:6">
      <c r="A4181" s="89"/>
      <c r="F4181" s="73"/>
    </row>
    <row r="4182" spans="1:6">
      <c r="A4182" s="89"/>
      <c r="F4182" s="73"/>
    </row>
    <row r="4183" spans="1:6">
      <c r="A4183" s="89"/>
      <c r="F4183" s="73"/>
    </row>
    <row r="4184" spans="1:6">
      <c r="A4184" s="89"/>
      <c r="F4184" s="73"/>
    </row>
    <row r="4185" spans="1:6">
      <c r="A4185" s="89"/>
      <c r="F4185" s="73"/>
    </row>
    <row r="4186" spans="1:6">
      <c r="A4186" s="89"/>
      <c r="F4186" s="73"/>
    </row>
    <row r="4187" spans="1:6">
      <c r="A4187" s="89"/>
      <c r="F4187" s="73"/>
    </row>
    <row r="4188" spans="1:6">
      <c r="A4188" s="89"/>
      <c r="F4188" s="73"/>
    </row>
    <row r="4189" spans="1:6">
      <c r="A4189" s="89"/>
      <c r="F4189" s="73"/>
    </row>
    <row r="4190" spans="1:6">
      <c r="A4190" s="89"/>
      <c r="F4190" s="73"/>
    </row>
    <row r="4191" spans="1:6">
      <c r="A4191" s="89"/>
      <c r="F4191" s="73"/>
    </row>
    <row r="4192" spans="1:6">
      <c r="A4192" s="89"/>
      <c r="F4192" s="73"/>
    </row>
    <row r="4193" spans="1:6">
      <c r="A4193" s="89"/>
      <c r="F4193" s="73"/>
    </row>
    <row r="4194" spans="1:6">
      <c r="A4194" s="89"/>
      <c r="F4194" s="73"/>
    </row>
    <row r="4195" spans="1:6">
      <c r="A4195" s="89"/>
      <c r="F4195" s="73"/>
    </row>
    <row r="4196" spans="1:6">
      <c r="A4196" s="89"/>
      <c r="F4196" s="73"/>
    </row>
    <row r="4197" spans="1:6">
      <c r="A4197" s="89"/>
      <c r="F4197" s="73"/>
    </row>
    <row r="4198" spans="1:6">
      <c r="A4198" s="89"/>
      <c r="F4198" s="73"/>
    </row>
    <row r="4199" spans="1:6">
      <c r="A4199" s="89"/>
      <c r="F4199" s="73"/>
    </row>
    <row r="4200" spans="1:6">
      <c r="A4200" s="89"/>
      <c r="F4200" s="73"/>
    </row>
    <row r="4201" spans="1:6">
      <c r="A4201" s="89"/>
      <c r="F4201" s="73"/>
    </row>
    <row r="4202" spans="1:6">
      <c r="A4202" s="89"/>
      <c r="F4202" s="73"/>
    </row>
    <row r="4203" spans="1:6">
      <c r="A4203" s="89"/>
      <c r="F4203" s="73"/>
    </row>
    <row r="4204" spans="1:6">
      <c r="A4204" s="89"/>
      <c r="F4204" s="73"/>
    </row>
    <row r="4205" spans="1:6">
      <c r="A4205" s="89"/>
      <c r="F4205" s="73"/>
    </row>
    <row r="4206" spans="1:6">
      <c r="A4206" s="89"/>
      <c r="F4206" s="73"/>
    </row>
    <row r="4207" spans="1:6">
      <c r="A4207" s="89"/>
      <c r="F4207" s="73"/>
    </row>
    <row r="4208" spans="1:6">
      <c r="A4208" s="89"/>
      <c r="F4208" s="73"/>
    </row>
    <row r="4209" spans="1:6">
      <c r="A4209" s="89"/>
      <c r="F4209" s="73"/>
    </row>
    <row r="4210" spans="1:6">
      <c r="A4210" s="89"/>
      <c r="F4210" s="73"/>
    </row>
    <row r="4211" spans="1:6">
      <c r="A4211" s="89"/>
      <c r="F4211" s="73"/>
    </row>
    <row r="4212" spans="1:6">
      <c r="A4212" s="89"/>
      <c r="F4212" s="73"/>
    </row>
    <row r="4213" spans="1:6">
      <c r="A4213" s="89"/>
      <c r="F4213" s="73"/>
    </row>
    <row r="4214" spans="1:6">
      <c r="A4214" s="89"/>
      <c r="F4214" s="73"/>
    </row>
    <row r="4215" spans="1:6">
      <c r="A4215" s="89"/>
      <c r="F4215" s="73"/>
    </row>
    <row r="4216" spans="1:6">
      <c r="A4216" s="89"/>
      <c r="F4216" s="73"/>
    </row>
    <row r="4217" spans="1:6">
      <c r="A4217" s="89"/>
      <c r="F4217" s="73"/>
    </row>
    <row r="4218" spans="1:6">
      <c r="A4218" s="89"/>
      <c r="F4218" s="73"/>
    </row>
    <row r="4219" spans="1:6">
      <c r="A4219" s="89"/>
      <c r="F4219" s="73"/>
    </row>
    <row r="4220" spans="1:6">
      <c r="A4220" s="89"/>
      <c r="F4220" s="73"/>
    </row>
    <row r="4221" spans="1:6">
      <c r="A4221" s="89"/>
      <c r="F4221" s="73"/>
    </row>
    <row r="4222" spans="1:6">
      <c r="A4222" s="89"/>
      <c r="F4222" s="73"/>
    </row>
    <row r="4223" spans="1:6">
      <c r="A4223" s="89"/>
      <c r="F4223" s="73"/>
    </row>
    <row r="4224" spans="1:6">
      <c r="A4224" s="89"/>
      <c r="F4224" s="73"/>
    </row>
    <row r="4225" spans="1:6">
      <c r="A4225" s="89"/>
      <c r="F4225" s="73"/>
    </row>
    <row r="4226" spans="1:6">
      <c r="A4226" s="89"/>
      <c r="F4226" s="73"/>
    </row>
    <row r="4227" spans="1:6">
      <c r="A4227" s="89"/>
      <c r="F4227" s="73"/>
    </row>
    <row r="4228" spans="1:6">
      <c r="A4228" s="89"/>
      <c r="F4228" s="73"/>
    </row>
    <row r="4229" spans="1:6">
      <c r="A4229" s="89"/>
      <c r="F4229" s="73"/>
    </row>
    <row r="4230" spans="1:6">
      <c r="A4230" s="89"/>
      <c r="F4230" s="73"/>
    </row>
    <row r="4231" spans="1:6">
      <c r="A4231" s="89"/>
      <c r="F4231" s="73"/>
    </row>
    <row r="4232" spans="1:6">
      <c r="A4232" s="89"/>
      <c r="F4232" s="73"/>
    </row>
    <row r="4233" spans="1:6">
      <c r="A4233" s="89"/>
      <c r="F4233" s="73"/>
    </row>
    <row r="4234" spans="1:6">
      <c r="A4234" s="89"/>
      <c r="F4234" s="73"/>
    </row>
    <row r="4235" spans="1:6">
      <c r="A4235" s="89"/>
      <c r="F4235" s="73"/>
    </row>
    <row r="4236" spans="1:6">
      <c r="A4236" s="89"/>
      <c r="F4236" s="73"/>
    </row>
    <row r="4237" spans="1:6">
      <c r="A4237" s="89"/>
      <c r="F4237" s="73"/>
    </row>
    <row r="4238" spans="1:6">
      <c r="A4238" s="89"/>
      <c r="F4238" s="73"/>
    </row>
    <row r="4239" spans="1:6">
      <c r="A4239" s="89"/>
      <c r="F4239" s="73"/>
    </row>
    <row r="4240" spans="1:6">
      <c r="A4240" s="89"/>
      <c r="F4240" s="73"/>
    </row>
    <row r="4241" spans="1:6">
      <c r="A4241" s="89"/>
      <c r="F4241" s="73"/>
    </row>
    <row r="4242" spans="1:6">
      <c r="A4242" s="89"/>
      <c r="F4242" s="73"/>
    </row>
    <row r="4243" spans="1:6">
      <c r="A4243" s="89"/>
      <c r="F4243" s="73"/>
    </row>
    <row r="4244" spans="1:6">
      <c r="A4244" s="89"/>
      <c r="F4244" s="73"/>
    </row>
    <row r="4245" spans="1:6">
      <c r="A4245" s="89"/>
      <c r="F4245" s="73"/>
    </row>
    <row r="4246" spans="1:6">
      <c r="A4246" s="89"/>
      <c r="F4246" s="73"/>
    </row>
    <row r="4247" spans="1:6">
      <c r="A4247" s="89"/>
      <c r="F4247" s="73"/>
    </row>
    <row r="4248" spans="1:6">
      <c r="A4248" s="89"/>
      <c r="F4248" s="73"/>
    </row>
    <row r="4249" spans="1:6">
      <c r="A4249" s="89"/>
      <c r="F4249" s="73"/>
    </row>
    <row r="4250" spans="1:6">
      <c r="A4250" s="89"/>
      <c r="F4250" s="73"/>
    </row>
    <row r="4251" spans="1:6">
      <c r="A4251" s="89"/>
      <c r="F4251" s="73"/>
    </row>
    <row r="4252" spans="1:6">
      <c r="A4252" s="89"/>
      <c r="F4252" s="73"/>
    </row>
    <row r="4253" spans="1:6">
      <c r="A4253" s="89"/>
      <c r="F4253" s="73"/>
    </row>
    <row r="4254" spans="1:6">
      <c r="A4254" s="89"/>
      <c r="F4254" s="73"/>
    </row>
    <row r="4255" spans="1:6">
      <c r="A4255" s="89"/>
      <c r="F4255" s="73"/>
    </row>
    <row r="4256" spans="1:6">
      <c r="A4256" s="89"/>
      <c r="F4256" s="73"/>
    </row>
    <row r="4257" spans="1:6">
      <c r="A4257" s="89"/>
      <c r="F4257" s="73"/>
    </row>
    <row r="4258" spans="1:6">
      <c r="A4258" s="89"/>
      <c r="F4258" s="73"/>
    </row>
    <row r="4259" spans="1:6">
      <c r="A4259" s="89"/>
      <c r="F4259" s="73"/>
    </row>
    <row r="4260" spans="1:6">
      <c r="A4260" s="89"/>
      <c r="F4260" s="73"/>
    </row>
    <row r="4261" spans="1:6">
      <c r="A4261" s="89"/>
      <c r="F4261" s="73"/>
    </row>
    <row r="4262" spans="1:6">
      <c r="A4262" s="89"/>
      <c r="F4262" s="73"/>
    </row>
    <row r="4263" spans="1:6">
      <c r="A4263" s="89"/>
      <c r="F4263" s="73"/>
    </row>
    <row r="4264" spans="1:6">
      <c r="A4264" s="89"/>
      <c r="F4264" s="73"/>
    </row>
    <row r="4265" spans="1:6">
      <c r="A4265" s="89"/>
      <c r="F4265" s="73"/>
    </row>
    <row r="4266" spans="1:6">
      <c r="A4266" s="89"/>
      <c r="F4266" s="73"/>
    </row>
    <row r="4267" spans="1:6">
      <c r="A4267" s="89"/>
      <c r="F4267" s="73"/>
    </row>
    <row r="4268" spans="1:6">
      <c r="A4268" s="89"/>
      <c r="F4268" s="73"/>
    </row>
    <row r="4269" spans="1:6">
      <c r="A4269" s="89"/>
      <c r="F4269" s="73"/>
    </row>
    <row r="4270" spans="1:6">
      <c r="A4270" s="89"/>
      <c r="F4270" s="73"/>
    </row>
    <row r="4271" spans="1:6">
      <c r="A4271" s="89"/>
      <c r="F4271" s="73"/>
    </row>
    <row r="4272" spans="1:6">
      <c r="A4272" s="89"/>
      <c r="F4272" s="73"/>
    </row>
    <row r="4273" spans="1:6">
      <c r="A4273" s="89"/>
      <c r="F4273" s="73"/>
    </row>
    <row r="4274" spans="1:6">
      <c r="A4274" s="89"/>
      <c r="F4274" s="73"/>
    </row>
    <row r="4275" spans="1:6">
      <c r="A4275" s="89"/>
      <c r="F4275" s="73"/>
    </row>
    <row r="4276" spans="1:6">
      <c r="A4276" s="89"/>
      <c r="F4276" s="73"/>
    </row>
    <row r="4277" spans="1:6">
      <c r="A4277" s="89"/>
      <c r="F4277" s="73"/>
    </row>
    <row r="4278" spans="1:6">
      <c r="A4278" s="89"/>
      <c r="F4278" s="73"/>
    </row>
    <row r="4279" spans="1:6">
      <c r="A4279" s="89"/>
      <c r="F4279" s="73"/>
    </row>
    <row r="4280" spans="1:6">
      <c r="A4280" s="89"/>
      <c r="F4280" s="73"/>
    </row>
    <row r="4281" spans="1:6">
      <c r="A4281" s="89"/>
      <c r="F4281" s="73"/>
    </row>
    <row r="4282" spans="1:6">
      <c r="A4282" s="89"/>
      <c r="F4282" s="73"/>
    </row>
    <row r="4283" spans="1:6">
      <c r="A4283" s="89"/>
      <c r="F4283" s="73"/>
    </row>
    <row r="4284" spans="1:6">
      <c r="A4284" s="89"/>
      <c r="F4284" s="73"/>
    </row>
    <row r="4285" spans="1:6">
      <c r="A4285" s="89"/>
      <c r="F4285" s="73"/>
    </row>
    <row r="4286" spans="1:6">
      <c r="A4286" s="89"/>
      <c r="F4286" s="73"/>
    </row>
    <row r="4287" spans="1:6">
      <c r="A4287" s="89"/>
      <c r="F4287" s="73"/>
    </row>
    <row r="4288" spans="1:6">
      <c r="A4288" s="89"/>
      <c r="F4288" s="73"/>
    </row>
    <row r="4289" spans="1:6">
      <c r="A4289" s="89"/>
      <c r="F4289" s="73"/>
    </row>
    <row r="4290" spans="1:6">
      <c r="A4290" s="89"/>
      <c r="F4290" s="73"/>
    </row>
    <row r="4291" spans="1:6">
      <c r="A4291" s="89"/>
      <c r="F4291" s="73"/>
    </row>
    <row r="4292" spans="1:6">
      <c r="A4292" s="89"/>
      <c r="F4292" s="73"/>
    </row>
    <row r="4293" spans="1:6">
      <c r="A4293" s="89"/>
      <c r="F4293" s="73"/>
    </row>
    <row r="4294" spans="1:6">
      <c r="A4294" s="89"/>
      <c r="F4294" s="73"/>
    </row>
    <row r="4295" spans="1:6">
      <c r="A4295" s="89"/>
      <c r="F4295" s="73"/>
    </row>
    <row r="4296" spans="1:6">
      <c r="A4296" s="89"/>
      <c r="F4296" s="73"/>
    </row>
    <row r="4297" spans="1:6">
      <c r="A4297" s="89"/>
      <c r="F4297" s="73"/>
    </row>
    <row r="4298" spans="1:6">
      <c r="A4298" s="89"/>
      <c r="F4298" s="73"/>
    </row>
    <row r="4299" spans="1:6">
      <c r="A4299" s="89"/>
      <c r="F4299" s="73"/>
    </row>
    <row r="4300" spans="1:6">
      <c r="A4300" s="89"/>
      <c r="F4300" s="73"/>
    </row>
    <row r="4301" spans="1:6">
      <c r="A4301" s="89"/>
      <c r="F4301" s="73"/>
    </row>
    <row r="4302" spans="1:6">
      <c r="A4302" s="89"/>
      <c r="F4302" s="73"/>
    </row>
    <row r="4303" spans="1:6">
      <c r="A4303" s="89"/>
      <c r="F4303" s="73"/>
    </row>
    <row r="4304" spans="1:6">
      <c r="A4304" s="89"/>
      <c r="F4304" s="73"/>
    </row>
    <row r="4305" spans="1:6">
      <c r="A4305" s="89"/>
      <c r="F4305" s="73"/>
    </row>
    <row r="4306" spans="1:6">
      <c r="A4306" s="89"/>
      <c r="F4306" s="73"/>
    </row>
    <row r="4307" spans="1:6">
      <c r="A4307" s="89"/>
      <c r="F4307" s="73"/>
    </row>
    <row r="4308" spans="1:6">
      <c r="A4308" s="89"/>
      <c r="F4308" s="73"/>
    </row>
    <row r="4309" spans="1:6">
      <c r="A4309" s="89"/>
      <c r="F4309" s="73"/>
    </row>
    <row r="4310" spans="1:6">
      <c r="A4310" s="89"/>
      <c r="F4310" s="73"/>
    </row>
    <row r="4311" spans="1:6">
      <c r="A4311" s="89"/>
      <c r="F4311" s="73"/>
    </row>
    <row r="4312" spans="1:6">
      <c r="A4312" s="89"/>
      <c r="F4312" s="73"/>
    </row>
    <row r="4313" spans="1:6">
      <c r="A4313" s="89"/>
      <c r="F4313" s="73"/>
    </row>
    <row r="4314" spans="1:6">
      <c r="A4314" s="89"/>
      <c r="F4314" s="73"/>
    </row>
    <row r="4315" spans="1:6">
      <c r="A4315" s="89"/>
      <c r="F4315" s="73"/>
    </row>
    <row r="4316" spans="1:6">
      <c r="A4316" s="89"/>
      <c r="F4316" s="73"/>
    </row>
    <row r="4317" spans="1:6">
      <c r="A4317" s="89"/>
      <c r="F4317" s="73"/>
    </row>
    <row r="4318" spans="1:6">
      <c r="A4318" s="89"/>
      <c r="F4318" s="73"/>
    </row>
    <row r="4319" spans="1:6">
      <c r="A4319" s="89"/>
      <c r="F4319" s="73"/>
    </row>
    <row r="4320" spans="1:6">
      <c r="A4320" s="89"/>
      <c r="F4320" s="73"/>
    </row>
    <row r="4321" spans="1:6">
      <c r="A4321" s="89"/>
      <c r="F4321" s="73"/>
    </row>
    <row r="4322" spans="1:6">
      <c r="A4322" s="89"/>
      <c r="F4322" s="73"/>
    </row>
    <row r="4323" spans="1:6">
      <c r="A4323" s="89"/>
      <c r="F4323" s="73"/>
    </row>
    <row r="4324" spans="1:6">
      <c r="A4324" s="89"/>
      <c r="F4324" s="73"/>
    </row>
    <row r="4325" spans="1:6">
      <c r="A4325" s="89"/>
      <c r="F4325" s="73"/>
    </row>
    <row r="4326" spans="1:6">
      <c r="A4326" s="89"/>
      <c r="F4326" s="73"/>
    </row>
    <row r="4327" spans="1:6">
      <c r="A4327" s="89"/>
      <c r="F4327" s="73"/>
    </row>
    <row r="4328" spans="1:6">
      <c r="A4328" s="89"/>
      <c r="F4328" s="73"/>
    </row>
    <row r="4329" spans="1:6">
      <c r="A4329" s="89"/>
      <c r="F4329" s="73"/>
    </row>
    <row r="4330" spans="1:6">
      <c r="A4330" s="89"/>
      <c r="F4330" s="73"/>
    </row>
    <row r="4331" spans="1:6">
      <c r="A4331" s="89"/>
      <c r="F4331" s="73"/>
    </row>
    <row r="4332" spans="1:6">
      <c r="A4332" s="89"/>
      <c r="F4332" s="73"/>
    </row>
    <row r="4333" spans="1:6">
      <c r="A4333" s="89"/>
      <c r="F4333" s="73"/>
    </row>
    <row r="4334" spans="1:6">
      <c r="A4334" s="89"/>
      <c r="F4334" s="73"/>
    </row>
    <row r="4335" spans="1:6">
      <c r="A4335" s="89"/>
      <c r="F4335" s="73"/>
    </row>
    <row r="4336" spans="1:6">
      <c r="A4336" s="89"/>
      <c r="F4336" s="73"/>
    </row>
    <row r="4337" spans="1:6">
      <c r="A4337" s="89"/>
      <c r="F4337" s="73"/>
    </row>
    <row r="4338" spans="1:6">
      <c r="A4338" s="89"/>
      <c r="F4338" s="73"/>
    </row>
    <row r="4339" spans="1:6">
      <c r="A4339" s="89"/>
      <c r="F4339" s="73"/>
    </row>
    <row r="4340" spans="1:6">
      <c r="A4340" s="89"/>
      <c r="F4340" s="73"/>
    </row>
    <row r="4341" spans="1:6">
      <c r="A4341" s="89"/>
      <c r="F4341" s="73"/>
    </row>
    <row r="4342" spans="1:6">
      <c r="A4342" s="89"/>
      <c r="F4342" s="73"/>
    </row>
    <row r="4343" spans="1:6">
      <c r="A4343" s="89"/>
      <c r="F4343" s="73"/>
    </row>
    <row r="4344" spans="1:6">
      <c r="A4344" s="89"/>
      <c r="F4344" s="73"/>
    </row>
    <row r="4345" spans="1:6">
      <c r="A4345" s="89"/>
      <c r="F4345" s="73"/>
    </row>
    <row r="4346" spans="1:6">
      <c r="A4346" s="89"/>
      <c r="F4346" s="73"/>
    </row>
    <row r="4347" spans="1:6">
      <c r="A4347" s="89"/>
      <c r="F4347" s="73"/>
    </row>
    <row r="4348" spans="1:6">
      <c r="A4348" s="89"/>
      <c r="F4348" s="73"/>
    </row>
    <row r="4349" spans="1:6">
      <c r="A4349" s="89"/>
      <c r="F4349" s="73"/>
    </row>
    <row r="4350" spans="1:6">
      <c r="A4350" s="89"/>
      <c r="F4350" s="73"/>
    </row>
    <row r="4351" spans="1:6">
      <c r="A4351" s="89"/>
      <c r="F4351" s="73"/>
    </row>
    <row r="4352" spans="1:6">
      <c r="A4352" s="89"/>
      <c r="F4352" s="73"/>
    </row>
    <row r="4353" spans="1:6">
      <c r="A4353" s="89"/>
      <c r="F4353" s="73"/>
    </row>
    <row r="4354" spans="1:6">
      <c r="A4354" s="89"/>
      <c r="F4354" s="73"/>
    </row>
    <row r="4355" spans="1:6">
      <c r="A4355" s="89"/>
      <c r="F4355" s="73"/>
    </row>
    <row r="4356" spans="1:6">
      <c r="A4356" s="89"/>
      <c r="F4356" s="73"/>
    </row>
    <row r="4357" spans="1:6">
      <c r="A4357" s="89"/>
      <c r="F4357" s="73"/>
    </row>
    <row r="4358" spans="1:6">
      <c r="A4358" s="89"/>
      <c r="F4358" s="73"/>
    </row>
    <row r="4359" spans="1:6">
      <c r="A4359" s="89"/>
      <c r="F4359" s="73"/>
    </row>
    <row r="4360" spans="1:6">
      <c r="A4360" s="89"/>
      <c r="F4360" s="73"/>
    </row>
    <row r="4361" spans="1:6">
      <c r="A4361" s="89"/>
      <c r="F4361" s="73"/>
    </row>
    <row r="4362" spans="1:6">
      <c r="A4362" s="89"/>
      <c r="F4362" s="73"/>
    </row>
    <row r="4363" spans="1:6">
      <c r="A4363" s="89"/>
      <c r="F4363" s="73"/>
    </row>
    <row r="4364" spans="1:6">
      <c r="A4364" s="89"/>
      <c r="F4364" s="73"/>
    </row>
    <row r="4365" spans="1:6">
      <c r="A4365" s="89"/>
      <c r="F4365" s="73"/>
    </row>
    <row r="4366" spans="1:6">
      <c r="A4366" s="89"/>
      <c r="F4366" s="73"/>
    </row>
    <row r="4367" spans="1:6">
      <c r="A4367" s="89"/>
      <c r="F4367" s="73"/>
    </row>
    <row r="4368" spans="1:6">
      <c r="A4368" s="89"/>
      <c r="F4368" s="73"/>
    </row>
    <row r="4369" spans="1:6">
      <c r="A4369" s="89"/>
      <c r="F4369" s="73"/>
    </row>
    <row r="4370" spans="1:6">
      <c r="A4370" s="89"/>
      <c r="F4370" s="73"/>
    </row>
    <row r="4371" spans="1:6">
      <c r="A4371" s="89"/>
      <c r="F4371" s="73"/>
    </row>
    <row r="4372" spans="1:6">
      <c r="A4372" s="89"/>
      <c r="F4372" s="73"/>
    </row>
    <row r="4373" spans="1:6">
      <c r="A4373" s="89"/>
      <c r="F4373" s="73"/>
    </row>
    <row r="4374" spans="1:6">
      <c r="A4374" s="89"/>
      <c r="F4374" s="73"/>
    </row>
    <row r="4375" spans="1:6">
      <c r="A4375" s="89"/>
      <c r="F4375" s="73"/>
    </row>
    <row r="4376" spans="1:6">
      <c r="A4376" s="89"/>
      <c r="F4376" s="73"/>
    </row>
    <row r="4377" spans="1:6">
      <c r="A4377" s="89"/>
      <c r="F4377" s="73"/>
    </row>
    <row r="4378" spans="1:6">
      <c r="A4378" s="89"/>
      <c r="F4378" s="73"/>
    </row>
    <row r="4379" spans="1:6">
      <c r="A4379" s="89"/>
      <c r="F4379" s="73"/>
    </row>
    <row r="4380" spans="1:6">
      <c r="A4380" s="89"/>
      <c r="F4380" s="73"/>
    </row>
    <row r="4381" spans="1:6">
      <c r="A4381" s="89"/>
      <c r="F4381" s="73"/>
    </row>
    <row r="4382" spans="1:6">
      <c r="A4382" s="89"/>
      <c r="F4382" s="73"/>
    </row>
    <row r="4383" spans="1:6">
      <c r="A4383" s="89"/>
      <c r="F4383" s="73"/>
    </row>
    <row r="4384" spans="1:6">
      <c r="A4384" s="89"/>
      <c r="F4384" s="73"/>
    </row>
    <row r="4385" spans="1:6">
      <c r="A4385" s="89"/>
      <c r="F4385" s="73"/>
    </row>
    <row r="4386" spans="1:6">
      <c r="A4386" s="89"/>
      <c r="F4386" s="73"/>
    </row>
    <row r="4387" spans="1:6">
      <c r="A4387" s="89"/>
      <c r="F4387" s="73"/>
    </row>
    <row r="4388" spans="1:6">
      <c r="A4388" s="89"/>
      <c r="F4388" s="73"/>
    </row>
    <row r="4389" spans="1:6">
      <c r="A4389" s="89"/>
      <c r="F4389" s="73"/>
    </row>
    <row r="4390" spans="1:6">
      <c r="A4390" s="89"/>
      <c r="F4390" s="73"/>
    </row>
    <row r="4391" spans="1:6">
      <c r="A4391" s="89"/>
      <c r="F4391" s="73"/>
    </row>
    <row r="4392" spans="1:6">
      <c r="A4392" s="89"/>
      <c r="F4392" s="73"/>
    </row>
    <row r="4393" spans="1:6">
      <c r="A4393" s="89"/>
      <c r="F4393" s="73"/>
    </row>
    <row r="4394" spans="1:6">
      <c r="A4394" s="89"/>
      <c r="F4394" s="73"/>
    </row>
    <row r="4395" spans="1:6">
      <c r="A4395" s="89"/>
      <c r="F4395" s="73"/>
    </row>
    <row r="4396" spans="1:6">
      <c r="A4396" s="89"/>
      <c r="F4396" s="73"/>
    </row>
    <row r="4397" spans="1:6">
      <c r="A4397" s="89"/>
      <c r="F4397" s="73"/>
    </row>
    <row r="4398" spans="1:6">
      <c r="A4398" s="89"/>
      <c r="F4398" s="73"/>
    </row>
    <row r="4399" spans="1:6">
      <c r="A4399" s="89"/>
      <c r="F4399" s="73"/>
    </row>
    <row r="4400" spans="1:6">
      <c r="A4400" s="89"/>
      <c r="F4400" s="73"/>
    </row>
    <row r="4401" spans="1:6">
      <c r="A4401" s="89"/>
      <c r="F4401" s="73"/>
    </row>
    <row r="4402" spans="1:6">
      <c r="A4402" s="89"/>
      <c r="F4402" s="73"/>
    </row>
    <row r="4403" spans="1:6">
      <c r="A4403" s="89"/>
      <c r="F4403" s="73"/>
    </row>
    <row r="4404" spans="1:6">
      <c r="A4404" s="89"/>
      <c r="F4404" s="73"/>
    </row>
    <row r="4405" spans="1:6">
      <c r="A4405" s="89"/>
      <c r="F4405" s="73"/>
    </row>
    <row r="4406" spans="1:6">
      <c r="A4406" s="89"/>
      <c r="F4406" s="73"/>
    </row>
    <row r="4407" spans="1:6">
      <c r="A4407" s="89"/>
      <c r="F4407" s="73"/>
    </row>
    <row r="4408" spans="1:6">
      <c r="A4408" s="89"/>
      <c r="F4408" s="73"/>
    </row>
    <row r="4409" spans="1:6">
      <c r="A4409" s="89"/>
      <c r="F4409" s="73"/>
    </row>
    <row r="4410" spans="1:6">
      <c r="A4410" s="89"/>
      <c r="F4410" s="73"/>
    </row>
    <row r="4411" spans="1:6">
      <c r="A4411" s="89"/>
      <c r="F4411" s="73"/>
    </row>
    <row r="4412" spans="1:6">
      <c r="A4412" s="89"/>
      <c r="F4412" s="73"/>
    </row>
    <row r="4413" spans="1:6">
      <c r="A4413" s="89"/>
      <c r="F4413" s="73"/>
    </row>
    <row r="4414" spans="1:6">
      <c r="A4414" s="89"/>
      <c r="F4414" s="73"/>
    </row>
    <row r="4415" spans="1:6">
      <c r="A4415" s="89"/>
      <c r="F4415" s="73"/>
    </row>
    <row r="4416" spans="1:6">
      <c r="A4416" s="89"/>
      <c r="F4416" s="73"/>
    </row>
    <row r="4417" spans="1:6">
      <c r="A4417" s="89"/>
      <c r="F4417" s="73"/>
    </row>
    <row r="4418" spans="1:6">
      <c r="A4418" s="89"/>
      <c r="F4418" s="73"/>
    </row>
    <row r="4419" spans="1:6">
      <c r="A4419" s="89"/>
      <c r="F4419" s="73"/>
    </row>
    <row r="4420" spans="1:6">
      <c r="A4420" s="89"/>
      <c r="F4420" s="73"/>
    </row>
    <row r="4421" spans="1:6">
      <c r="A4421" s="89"/>
      <c r="F4421" s="73"/>
    </row>
    <row r="4422" spans="1:6">
      <c r="A4422" s="89"/>
      <c r="F4422" s="73"/>
    </row>
    <row r="4423" spans="1:6">
      <c r="A4423" s="89"/>
      <c r="F4423" s="73"/>
    </row>
    <row r="4424" spans="1:6">
      <c r="A4424" s="89"/>
      <c r="F4424" s="73"/>
    </row>
    <row r="4425" spans="1:6">
      <c r="A4425" s="89"/>
      <c r="F4425" s="73"/>
    </row>
    <row r="4426" spans="1:6">
      <c r="A4426" s="89"/>
      <c r="F4426" s="73"/>
    </row>
    <row r="4427" spans="1:6">
      <c r="A4427" s="89"/>
      <c r="F4427" s="73"/>
    </row>
    <row r="4428" spans="1:6">
      <c r="A4428" s="89"/>
      <c r="F4428" s="73"/>
    </row>
    <row r="4429" spans="1:6">
      <c r="A4429" s="89"/>
      <c r="F4429" s="73"/>
    </row>
    <row r="4430" spans="1:6">
      <c r="A4430" s="89"/>
      <c r="F4430" s="73"/>
    </row>
    <row r="4431" spans="1:6">
      <c r="A4431" s="89"/>
      <c r="F4431" s="73"/>
    </row>
    <row r="4432" spans="1:6">
      <c r="A4432" s="89"/>
      <c r="F4432" s="73"/>
    </row>
    <row r="4433" spans="1:6">
      <c r="A4433" s="89"/>
      <c r="F4433" s="73"/>
    </row>
    <row r="4434" spans="1:6">
      <c r="A4434" s="89"/>
      <c r="F4434" s="73"/>
    </row>
    <row r="4435" spans="1:6">
      <c r="A4435" s="89"/>
      <c r="F4435" s="73"/>
    </row>
    <row r="4436" spans="1:6">
      <c r="A4436" s="89"/>
      <c r="F4436" s="73"/>
    </row>
    <row r="4437" spans="1:6">
      <c r="A4437" s="89"/>
      <c r="F4437" s="73"/>
    </row>
    <row r="4438" spans="1:6">
      <c r="A4438" s="89"/>
      <c r="F4438" s="73"/>
    </row>
    <row r="4439" spans="1:6">
      <c r="A4439" s="89"/>
      <c r="F4439" s="73"/>
    </row>
    <row r="4440" spans="1:6">
      <c r="A4440" s="89"/>
      <c r="F4440" s="73"/>
    </row>
    <row r="4441" spans="1:6">
      <c r="A4441" s="89"/>
      <c r="F4441" s="73"/>
    </row>
    <row r="4442" spans="1:6">
      <c r="A4442" s="89"/>
      <c r="F4442" s="73"/>
    </row>
    <row r="4443" spans="1:6">
      <c r="A4443" s="89"/>
      <c r="F4443" s="73"/>
    </row>
    <row r="4444" spans="1:6">
      <c r="A4444" s="89"/>
      <c r="F4444" s="73"/>
    </row>
    <row r="4445" spans="1:6">
      <c r="A4445" s="89"/>
      <c r="F4445" s="73"/>
    </row>
    <row r="4446" spans="1:6">
      <c r="A4446" s="89"/>
      <c r="F4446" s="73"/>
    </row>
    <row r="4447" spans="1:6">
      <c r="A4447" s="89"/>
      <c r="F4447" s="73"/>
    </row>
    <row r="4448" spans="1:6">
      <c r="A4448" s="89"/>
      <c r="F4448" s="73"/>
    </row>
    <row r="4449" spans="1:6">
      <c r="A4449" s="89"/>
      <c r="F4449" s="73"/>
    </row>
    <row r="4450" spans="1:6">
      <c r="A4450" s="89"/>
      <c r="F4450" s="73"/>
    </row>
    <row r="4451" spans="1:6">
      <c r="A4451" s="89"/>
      <c r="F4451" s="73"/>
    </row>
    <row r="4452" spans="1:6">
      <c r="A4452" s="89"/>
      <c r="F4452" s="73"/>
    </row>
    <row r="4453" spans="1:6">
      <c r="A4453" s="89"/>
      <c r="F4453" s="73"/>
    </row>
    <row r="4454" spans="1:6">
      <c r="A4454" s="89"/>
      <c r="F4454" s="73"/>
    </row>
    <row r="4455" spans="1:6">
      <c r="A4455" s="89"/>
      <c r="F4455" s="73"/>
    </row>
    <row r="4456" spans="1:6">
      <c r="A4456" s="89"/>
      <c r="F4456" s="73"/>
    </row>
    <row r="4457" spans="1:6">
      <c r="A4457" s="89"/>
      <c r="F4457" s="73"/>
    </row>
    <row r="4458" spans="1:6">
      <c r="A4458" s="89"/>
      <c r="F4458" s="73"/>
    </row>
    <row r="4459" spans="1:6">
      <c r="A4459" s="89"/>
      <c r="F4459" s="73"/>
    </row>
    <row r="4460" spans="1:6">
      <c r="A4460" s="89"/>
      <c r="F4460" s="73"/>
    </row>
    <row r="4461" spans="1:6">
      <c r="A4461" s="89"/>
      <c r="F4461" s="73"/>
    </row>
    <row r="4462" spans="1:6">
      <c r="A4462" s="89"/>
      <c r="F4462" s="73"/>
    </row>
    <row r="4463" spans="1:6">
      <c r="A4463" s="89"/>
      <c r="F4463" s="73"/>
    </row>
    <row r="4464" spans="1:6">
      <c r="A4464" s="89"/>
      <c r="F4464" s="73"/>
    </row>
    <row r="4465" spans="1:6">
      <c r="A4465" s="89"/>
      <c r="F4465" s="73"/>
    </row>
    <row r="4466" spans="1:6">
      <c r="A4466" s="89"/>
      <c r="F4466" s="73"/>
    </row>
    <row r="4467" spans="1:6">
      <c r="A4467" s="89"/>
      <c r="F4467" s="73"/>
    </row>
    <row r="4468" spans="1:6">
      <c r="A4468" s="89"/>
      <c r="F4468" s="73"/>
    </row>
    <row r="4469" spans="1:6">
      <c r="A4469" s="89"/>
      <c r="F4469" s="73"/>
    </row>
    <row r="4470" spans="1:6">
      <c r="A4470" s="89"/>
      <c r="F4470" s="73"/>
    </row>
    <row r="4471" spans="1:6">
      <c r="A4471" s="89"/>
      <c r="F4471" s="73"/>
    </row>
    <row r="4472" spans="1:6">
      <c r="A4472" s="89"/>
      <c r="F4472" s="73"/>
    </row>
    <row r="4473" spans="1:6">
      <c r="A4473" s="89"/>
      <c r="F4473" s="73"/>
    </row>
    <row r="4474" spans="1:6">
      <c r="A4474" s="89"/>
      <c r="F4474" s="73"/>
    </row>
    <row r="4475" spans="1:6">
      <c r="A4475" s="89"/>
      <c r="F4475" s="73"/>
    </row>
    <row r="4476" spans="1:6">
      <c r="A4476" s="89"/>
      <c r="F4476" s="73"/>
    </row>
    <row r="4477" spans="1:6">
      <c r="A4477" s="89"/>
      <c r="F4477" s="73"/>
    </row>
    <row r="4478" spans="1:6">
      <c r="A4478" s="89"/>
      <c r="F4478" s="73"/>
    </row>
    <row r="4479" spans="1:6">
      <c r="A4479" s="89"/>
      <c r="F4479" s="73"/>
    </row>
    <row r="4480" spans="1:6">
      <c r="A4480" s="89"/>
      <c r="F4480" s="73"/>
    </row>
    <row r="4481" spans="1:6">
      <c r="A4481" s="89"/>
      <c r="F4481" s="73"/>
    </row>
    <row r="4482" spans="1:6">
      <c r="A4482" s="89"/>
      <c r="F4482" s="73"/>
    </row>
    <row r="4483" spans="1:6">
      <c r="A4483" s="89"/>
      <c r="F4483" s="73"/>
    </row>
    <row r="4484" spans="1:6">
      <c r="A4484" s="89"/>
      <c r="F4484" s="73"/>
    </row>
    <row r="4485" spans="1:6">
      <c r="A4485" s="89"/>
      <c r="F4485" s="73"/>
    </row>
    <row r="4486" spans="1:6">
      <c r="A4486" s="89"/>
      <c r="F4486" s="73"/>
    </row>
    <row r="4487" spans="1:6">
      <c r="A4487" s="89"/>
      <c r="F4487" s="73"/>
    </row>
    <row r="4488" spans="1:6">
      <c r="A4488" s="89"/>
      <c r="F4488" s="73"/>
    </row>
    <row r="4489" spans="1:6">
      <c r="A4489" s="89"/>
      <c r="F4489" s="73"/>
    </row>
    <row r="4490" spans="1:6">
      <c r="A4490" s="89"/>
      <c r="F4490" s="73"/>
    </row>
    <row r="4491" spans="1:6">
      <c r="A4491" s="89"/>
      <c r="F4491" s="73"/>
    </row>
    <row r="4492" spans="1:6">
      <c r="A4492" s="89"/>
      <c r="F4492" s="73"/>
    </row>
    <row r="4493" spans="1:6">
      <c r="A4493" s="89"/>
      <c r="F4493" s="73"/>
    </row>
    <row r="4494" spans="1:6">
      <c r="A4494" s="89"/>
      <c r="F4494" s="73"/>
    </row>
    <row r="4495" spans="1:6">
      <c r="A4495" s="89"/>
      <c r="F4495" s="73"/>
    </row>
    <row r="4496" spans="1:6">
      <c r="A4496" s="89"/>
      <c r="F4496" s="73"/>
    </row>
    <row r="4497" spans="1:6">
      <c r="A4497" s="89"/>
      <c r="F4497" s="73"/>
    </row>
    <row r="4498" spans="1:6">
      <c r="A4498" s="89"/>
      <c r="F4498" s="73"/>
    </row>
    <row r="4499" spans="1:6">
      <c r="A4499" s="89"/>
      <c r="F4499" s="73"/>
    </row>
    <row r="4500" spans="1:6">
      <c r="A4500" s="89"/>
      <c r="F4500" s="73"/>
    </row>
    <row r="4501" spans="1:6">
      <c r="A4501" s="89"/>
      <c r="F4501" s="73"/>
    </row>
    <row r="4502" spans="1:6">
      <c r="A4502" s="89"/>
      <c r="F4502" s="73"/>
    </row>
    <row r="4503" spans="1:6">
      <c r="A4503" s="89"/>
      <c r="F4503" s="73"/>
    </row>
    <row r="4504" spans="1:6">
      <c r="A4504" s="89"/>
      <c r="F4504" s="73"/>
    </row>
    <row r="4505" spans="1:6">
      <c r="A4505" s="89"/>
      <c r="F4505" s="73"/>
    </row>
    <row r="4506" spans="1:6">
      <c r="A4506" s="89"/>
      <c r="F4506" s="73"/>
    </row>
    <row r="4507" spans="1:6">
      <c r="A4507" s="89"/>
      <c r="F4507" s="73"/>
    </row>
    <row r="4508" spans="1:6">
      <c r="A4508" s="89"/>
      <c r="F4508" s="73"/>
    </row>
    <row r="4509" spans="1:6">
      <c r="A4509" s="89"/>
      <c r="F4509" s="73"/>
    </row>
    <row r="4510" spans="1:6">
      <c r="A4510" s="89"/>
      <c r="F4510" s="73"/>
    </row>
    <row r="4511" spans="1:6">
      <c r="A4511" s="89"/>
      <c r="F4511" s="73"/>
    </row>
    <row r="4512" spans="1:6">
      <c r="A4512" s="89"/>
      <c r="F4512" s="73"/>
    </row>
    <row r="4513" spans="1:6">
      <c r="A4513" s="89"/>
      <c r="F4513" s="73"/>
    </row>
    <row r="4514" spans="1:6">
      <c r="A4514" s="89"/>
      <c r="F4514" s="73"/>
    </row>
    <row r="4515" spans="1:6">
      <c r="A4515" s="89"/>
      <c r="F4515" s="73"/>
    </row>
    <row r="4516" spans="1:6">
      <c r="A4516" s="89"/>
      <c r="F4516" s="73"/>
    </row>
    <row r="4517" spans="1:6">
      <c r="A4517" s="89"/>
      <c r="F4517" s="73"/>
    </row>
    <row r="4518" spans="1:6">
      <c r="A4518" s="89"/>
      <c r="F4518" s="73"/>
    </row>
    <row r="4519" spans="1:6">
      <c r="A4519" s="89"/>
      <c r="F4519" s="73"/>
    </row>
    <row r="4520" spans="1:6">
      <c r="A4520" s="89"/>
      <c r="F4520" s="73"/>
    </row>
    <row r="4521" spans="1:6">
      <c r="A4521" s="89"/>
      <c r="F4521" s="73"/>
    </row>
    <row r="4522" spans="1:6">
      <c r="A4522" s="89"/>
      <c r="F4522" s="73"/>
    </row>
    <row r="4523" spans="1:6">
      <c r="A4523" s="89"/>
      <c r="F4523" s="73"/>
    </row>
    <row r="4524" spans="1:6">
      <c r="A4524" s="89"/>
      <c r="F4524" s="73"/>
    </row>
    <row r="4525" spans="1:6">
      <c r="A4525" s="89"/>
      <c r="F4525" s="73"/>
    </row>
    <row r="4526" spans="1:6">
      <c r="A4526" s="89"/>
      <c r="F4526" s="73"/>
    </row>
    <row r="4527" spans="1:6">
      <c r="A4527" s="89"/>
      <c r="F4527" s="73"/>
    </row>
    <row r="4528" spans="1:6">
      <c r="A4528" s="89"/>
      <c r="F4528" s="73"/>
    </row>
    <row r="4529" spans="1:6">
      <c r="A4529" s="89"/>
      <c r="F4529" s="73"/>
    </row>
    <row r="4530" spans="1:6">
      <c r="A4530" s="89"/>
      <c r="F4530" s="73"/>
    </row>
    <row r="4531" spans="1:6">
      <c r="A4531" s="89"/>
      <c r="F4531" s="73"/>
    </row>
    <row r="4532" spans="1:6">
      <c r="A4532" s="89"/>
      <c r="F4532" s="73"/>
    </row>
    <row r="4533" spans="1:6">
      <c r="A4533" s="89"/>
      <c r="F4533" s="73"/>
    </row>
    <row r="4534" spans="1:6">
      <c r="A4534" s="89"/>
      <c r="F4534" s="73"/>
    </row>
    <row r="4535" spans="1:6">
      <c r="A4535" s="89"/>
      <c r="F4535" s="73"/>
    </row>
    <row r="4536" spans="1:6">
      <c r="A4536" s="89"/>
      <c r="F4536" s="73"/>
    </row>
    <row r="4537" spans="1:6">
      <c r="A4537" s="89"/>
      <c r="F4537" s="73"/>
    </row>
    <row r="4538" spans="1:6">
      <c r="A4538" s="89"/>
      <c r="F4538" s="73"/>
    </row>
    <row r="4539" spans="1:6">
      <c r="A4539" s="89"/>
      <c r="F4539" s="73"/>
    </row>
    <row r="4540" spans="1:6">
      <c r="A4540" s="89"/>
      <c r="F4540" s="73"/>
    </row>
    <row r="4541" spans="1:6">
      <c r="A4541" s="89"/>
      <c r="F4541" s="73"/>
    </row>
    <row r="4542" spans="1:6">
      <c r="A4542" s="89"/>
      <c r="F4542" s="73"/>
    </row>
    <row r="4543" spans="1:6">
      <c r="A4543" s="89"/>
      <c r="F4543" s="73"/>
    </row>
    <row r="4544" spans="1:6">
      <c r="A4544" s="89"/>
      <c r="F4544" s="73"/>
    </row>
    <row r="4545" spans="1:6">
      <c r="A4545" s="89"/>
      <c r="F4545" s="73"/>
    </row>
    <row r="4546" spans="1:6">
      <c r="A4546" s="89"/>
      <c r="F4546" s="73"/>
    </row>
    <row r="4547" spans="1:6">
      <c r="A4547" s="89"/>
      <c r="F4547" s="73"/>
    </row>
    <row r="4548" spans="1:6">
      <c r="A4548" s="89"/>
      <c r="F4548" s="73"/>
    </row>
    <row r="4549" spans="1:6">
      <c r="A4549" s="89"/>
      <c r="F4549" s="73"/>
    </row>
    <row r="4550" spans="1:6">
      <c r="A4550" s="89"/>
      <c r="F4550" s="73"/>
    </row>
    <row r="4551" spans="1:6">
      <c r="A4551" s="89"/>
      <c r="F4551" s="73"/>
    </row>
    <row r="4552" spans="1:6">
      <c r="A4552" s="89"/>
      <c r="F4552" s="73"/>
    </row>
    <row r="4553" spans="1:6">
      <c r="A4553" s="89"/>
      <c r="F4553" s="73"/>
    </row>
    <row r="4554" spans="1:6">
      <c r="A4554" s="89"/>
      <c r="F4554" s="73"/>
    </row>
    <row r="4555" spans="1:6">
      <c r="A4555" s="89"/>
      <c r="F4555" s="73"/>
    </row>
    <row r="4556" spans="1:6">
      <c r="A4556" s="89"/>
      <c r="F4556" s="73"/>
    </row>
    <row r="4557" spans="1:6">
      <c r="A4557" s="89"/>
      <c r="F4557" s="73"/>
    </row>
    <row r="4558" spans="1:6">
      <c r="A4558" s="89"/>
      <c r="F4558" s="73"/>
    </row>
    <row r="4559" spans="1:6">
      <c r="A4559" s="89"/>
      <c r="F4559" s="73"/>
    </row>
    <row r="4560" spans="1:6">
      <c r="A4560" s="89"/>
      <c r="F4560" s="73"/>
    </row>
    <row r="4561" spans="1:6">
      <c r="A4561" s="89"/>
      <c r="F4561" s="73"/>
    </row>
    <row r="4562" spans="1:6">
      <c r="A4562" s="89"/>
      <c r="F4562" s="73"/>
    </row>
    <row r="4563" spans="1:6">
      <c r="A4563" s="89"/>
      <c r="F4563" s="73"/>
    </row>
    <row r="4564" spans="1:6">
      <c r="A4564" s="89"/>
      <c r="F4564" s="73"/>
    </row>
    <row r="4565" spans="1:6">
      <c r="A4565" s="89"/>
      <c r="F4565" s="73"/>
    </row>
    <row r="4566" spans="1:6">
      <c r="A4566" s="89"/>
      <c r="F4566" s="73"/>
    </row>
    <row r="4567" spans="1:6">
      <c r="A4567" s="89"/>
      <c r="F4567" s="73"/>
    </row>
    <row r="4568" spans="1:6">
      <c r="A4568" s="89"/>
      <c r="F4568" s="73"/>
    </row>
    <row r="4569" spans="1:6">
      <c r="A4569" s="89"/>
      <c r="F4569" s="73"/>
    </row>
    <row r="4570" spans="1:6">
      <c r="A4570" s="89"/>
      <c r="F4570" s="73"/>
    </row>
    <row r="4571" spans="1:6">
      <c r="A4571" s="89"/>
      <c r="F4571" s="73"/>
    </row>
    <row r="4572" spans="1:6">
      <c r="A4572" s="89"/>
      <c r="F4572" s="73"/>
    </row>
    <row r="4573" spans="1:6">
      <c r="A4573" s="89"/>
      <c r="F4573" s="73"/>
    </row>
    <row r="4574" spans="1:6">
      <c r="A4574" s="89"/>
      <c r="F4574" s="73"/>
    </row>
    <row r="4575" spans="1:6">
      <c r="A4575" s="89"/>
      <c r="F4575" s="73"/>
    </row>
    <row r="4576" spans="1:6">
      <c r="A4576" s="89"/>
      <c r="F4576" s="73"/>
    </row>
    <row r="4577" spans="1:6">
      <c r="A4577" s="89"/>
      <c r="F4577" s="73"/>
    </row>
    <row r="4578" spans="1:6">
      <c r="A4578" s="89"/>
      <c r="F4578" s="73"/>
    </row>
    <row r="4579" spans="1:6">
      <c r="A4579" s="89"/>
      <c r="F4579" s="73"/>
    </row>
    <row r="4580" spans="1:6">
      <c r="A4580" s="89"/>
      <c r="F4580" s="73"/>
    </row>
    <row r="4581" spans="1:6">
      <c r="A4581" s="89"/>
      <c r="F4581" s="73"/>
    </row>
    <row r="4582" spans="1:6">
      <c r="A4582" s="89"/>
      <c r="F4582" s="73"/>
    </row>
    <row r="4583" spans="1:6">
      <c r="A4583" s="89"/>
      <c r="F4583" s="73"/>
    </row>
    <row r="4584" spans="1:6">
      <c r="A4584" s="89"/>
      <c r="F4584" s="73"/>
    </row>
    <row r="4585" spans="1:6">
      <c r="A4585" s="89"/>
      <c r="F4585" s="73"/>
    </row>
    <row r="4586" spans="1:6">
      <c r="A4586" s="89"/>
      <c r="F4586" s="73"/>
    </row>
    <row r="4587" spans="1:6">
      <c r="A4587" s="89"/>
      <c r="F4587" s="73"/>
    </row>
    <row r="4588" spans="1:6">
      <c r="A4588" s="89"/>
      <c r="F4588" s="73"/>
    </row>
    <row r="4589" spans="1:6">
      <c r="A4589" s="89"/>
      <c r="F4589" s="73"/>
    </row>
    <row r="4590" spans="1:6">
      <c r="A4590" s="89"/>
      <c r="F4590" s="73"/>
    </row>
    <row r="4591" spans="1:6">
      <c r="A4591" s="89"/>
      <c r="F4591" s="73"/>
    </row>
    <row r="4592" spans="1:6">
      <c r="A4592" s="89"/>
      <c r="F4592" s="73"/>
    </row>
    <row r="4593" spans="1:6">
      <c r="A4593" s="89"/>
      <c r="F4593" s="73"/>
    </row>
    <row r="4594" spans="1:6">
      <c r="A4594" s="89"/>
      <c r="F4594" s="73"/>
    </row>
    <row r="4595" spans="1:6">
      <c r="A4595" s="89"/>
      <c r="F4595" s="73"/>
    </row>
    <row r="4596" spans="1:6">
      <c r="A4596" s="89"/>
      <c r="F4596" s="73"/>
    </row>
    <row r="4597" spans="1:6">
      <c r="A4597" s="89"/>
      <c r="F4597" s="73"/>
    </row>
    <row r="4598" spans="1:6">
      <c r="A4598" s="89"/>
      <c r="F4598" s="73"/>
    </row>
    <row r="4599" spans="1:6">
      <c r="A4599" s="89"/>
      <c r="F4599" s="73"/>
    </row>
    <row r="4600" spans="1:6">
      <c r="A4600" s="89"/>
      <c r="F4600" s="73"/>
    </row>
    <row r="4601" spans="1:6">
      <c r="A4601" s="89"/>
      <c r="F4601" s="73"/>
    </row>
    <row r="4602" spans="1:6">
      <c r="A4602" s="89"/>
      <c r="F4602" s="73"/>
    </row>
    <row r="4603" spans="1:6">
      <c r="A4603" s="89"/>
      <c r="F4603" s="73"/>
    </row>
    <row r="4604" spans="1:6">
      <c r="A4604" s="89"/>
      <c r="F4604" s="73"/>
    </row>
    <row r="4605" spans="1:6">
      <c r="A4605" s="89"/>
      <c r="F4605" s="73"/>
    </row>
    <row r="4606" spans="1:6">
      <c r="A4606" s="89"/>
      <c r="F4606" s="73"/>
    </row>
    <row r="4607" spans="1:6">
      <c r="A4607" s="89"/>
      <c r="F4607" s="73"/>
    </row>
    <row r="4608" spans="1:6">
      <c r="A4608" s="89"/>
      <c r="F4608" s="73"/>
    </row>
    <row r="4609" spans="1:6">
      <c r="A4609" s="89"/>
      <c r="F4609" s="73"/>
    </row>
    <row r="4610" spans="1:6">
      <c r="A4610" s="89"/>
      <c r="F4610" s="73"/>
    </row>
    <row r="4611" spans="1:6">
      <c r="A4611" s="89"/>
      <c r="F4611" s="73"/>
    </row>
    <row r="4612" spans="1:6">
      <c r="A4612" s="89"/>
      <c r="F4612" s="73"/>
    </row>
    <row r="4613" spans="1:6">
      <c r="A4613" s="89"/>
      <c r="F4613" s="73"/>
    </row>
    <row r="4614" spans="1:6">
      <c r="A4614" s="89"/>
      <c r="F4614" s="73"/>
    </row>
    <row r="4615" spans="1:6">
      <c r="A4615" s="89"/>
      <c r="F4615" s="73"/>
    </row>
    <row r="4616" spans="1:6">
      <c r="A4616" s="89"/>
      <c r="F4616" s="73"/>
    </row>
    <row r="4617" spans="1:6">
      <c r="A4617" s="89"/>
      <c r="F4617" s="73"/>
    </row>
    <row r="4618" spans="1:6">
      <c r="A4618" s="89"/>
      <c r="F4618" s="73"/>
    </row>
    <row r="4619" spans="1:6">
      <c r="A4619" s="89"/>
      <c r="F4619" s="73"/>
    </row>
    <row r="4620" spans="1:6">
      <c r="A4620" s="89"/>
      <c r="F4620" s="73"/>
    </row>
    <row r="4621" spans="1:6">
      <c r="A4621" s="89"/>
      <c r="F4621" s="73"/>
    </row>
    <row r="4622" spans="1:6">
      <c r="A4622" s="89"/>
      <c r="F4622" s="73"/>
    </row>
    <row r="4623" spans="1:6">
      <c r="A4623" s="89"/>
      <c r="F4623" s="73"/>
    </row>
    <row r="4624" spans="1:6">
      <c r="A4624" s="89"/>
      <c r="F4624" s="73"/>
    </row>
    <row r="4625" spans="1:6">
      <c r="A4625" s="89"/>
      <c r="F4625" s="73"/>
    </row>
    <row r="4626" spans="1:6">
      <c r="A4626" s="89"/>
      <c r="F4626" s="73"/>
    </row>
    <row r="4627" spans="1:6">
      <c r="A4627" s="89"/>
      <c r="F4627" s="73"/>
    </row>
    <row r="4628" spans="1:6">
      <c r="A4628" s="89"/>
      <c r="F4628" s="73"/>
    </row>
    <row r="4629" spans="1:6">
      <c r="A4629" s="89"/>
      <c r="F4629" s="73"/>
    </row>
    <row r="4630" spans="1:6">
      <c r="A4630" s="89"/>
      <c r="F4630" s="73"/>
    </row>
    <row r="4631" spans="1:6">
      <c r="A4631" s="89"/>
      <c r="F4631" s="73"/>
    </row>
    <row r="4632" spans="1:6">
      <c r="A4632" s="89"/>
      <c r="F4632" s="73"/>
    </row>
    <row r="4633" spans="1:6">
      <c r="A4633" s="89"/>
      <c r="F4633" s="73"/>
    </row>
    <row r="4634" spans="1:6">
      <c r="A4634" s="89"/>
      <c r="F4634" s="73"/>
    </row>
    <row r="4635" spans="1:6">
      <c r="A4635" s="89"/>
      <c r="F4635" s="73"/>
    </row>
    <row r="4636" spans="1:6">
      <c r="A4636" s="89"/>
      <c r="F4636" s="73"/>
    </row>
    <row r="4637" spans="1:6">
      <c r="A4637" s="89"/>
      <c r="F4637" s="73"/>
    </row>
    <row r="4638" spans="1:6">
      <c r="A4638" s="89"/>
      <c r="F4638" s="73"/>
    </row>
    <row r="4639" spans="1:6">
      <c r="A4639" s="89"/>
      <c r="F4639" s="73"/>
    </row>
    <row r="4640" spans="1:6">
      <c r="A4640" s="89"/>
      <c r="F4640" s="73"/>
    </row>
    <row r="4641" spans="1:6">
      <c r="A4641" s="89"/>
      <c r="F4641" s="73"/>
    </row>
    <row r="4642" spans="1:6">
      <c r="A4642" s="89"/>
      <c r="F4642" s="73"/>
    </row>
    <row r="4643" spans="1:6">
      <c r="A4643" s="89"/>
      <c r="F4643" s="73"/>
    </row>
    <row r="4644" spans="1:6">
      <c r="A4644" s="89"/>
      <c r="F4644" s="73"/>
    </row>
    <row r="4645" spans="1:6">
      <c r="A4645" s="89"/>
      <c r="F4645" s="73"/>
    </row>
    <row r="4646" spans="1:6">
      <c r="A4646" s="89"/>
      <c r="F4646" s="73"/>
    </row>
    <row r="4647" spans="1:6">
      <c r="A4647" s="89"/>
      <c r="F4647" s="73"/>
    </row>
    <row r="4648" spans="1:6">
      <c r="A4648" s="89"/>
      <c r="F4648" s="73"/>
    </row>
    <row r="4649" spans="1:6">
      <c r="A4649" s="89"/>
      <c r="F4649" s="73"/>
    </row>
    <row r="4650" spans="1:6">
      <c r="A4650" s="89"/>
      <c r="F4650" s="73"/>
    </row>
    <row r="4651" spans="1:6">
      <c r="A4651" s="89"/>
      <c r="F4651" s="73"/>
    </row>
    <row r="4652" spans="1:6">
      <c r="A4652" s="89"/>
      <c r="F4652" s="73"/>
    </row>
    <row r="4653" spans="1:6">
      <c r="A4653" s="89"/>
      <c r="F4653" s="73"/>
    </row>
    <row r="4654" spans="1:6">
      <c r="A4654" s="89"/>
      <c r="F4654" s="73"/>
    </row>
    <row r="4655" spans="1:6">
      <c r="A4655" s="89"/>
      <c r="F4655" s="73"/>
    </row>
    <row r="4656" spans="1:6">
      <c r="A4656" s="89"/>
      <c r="F4656" s="73"/>
    </row>
    <row r="4657" spans="1:6">
      <c r="A4657" s="89"/>
      <c r="F4657" s="73"/>
    </row>
    <row r="4658" spans="1:6">
      <c r="A4658" s="89"/>
      <c r="F4658" s="73"/>
    </row>
    <row r="4659" spans="1:6">
      <c r="A4659" s="89"/>
      <c r="F4659" s="73"/>
    </row>
    <row r="4660" spans="1:6">
      <c r="A4660" s="89"/>
      <c r="F4660" s="73"/>
    </row>
    <row r="4661" spans="1:6">
      <c r="A4661" s="89"/>
      <c r="F4661" s="73"/>
    </row>
    <row r="4662" spans="1:6">
      <c r="A4662" s="89"/>
      <c r="F4662" s="73"/>
    </row>
    <row r="4663" spans="1:6">
      <c r="A4663" s="89"/>
      <c r="F4663" s="73"/>
    </row>
    <row r="4664" spans="1:6">
      <c r="A4664" s="89"/>
      <c r="F4664" s="73"/>
    </row>
    <row r="4665" spans="1:6">
      <c r="A4665" s="89"/>
      <c r="F4665" s="73"/>
    </row>
    <row r="4666" spans="1:6">
      <c r="A4666" s="89"/>
      <c r="F4666" s="73"/>
    </row>
    <row r="4667" spans="1:6">
      <c r="A4667" s="89"/>
      <c r="F4667" s="73"/>
    </row>
    <row r="4668" spans="1:6">
      <c r="A4668" s="89"/>
      <c r="F4668" s="73"/>
    </row>
    <row r="4669" spans="1:6">
      <c r="A4669" s="89"/>
      <c r="F4669" s="73"/>
    </row>
    <row r="4670" spans="1:6">
      <c r="A4670" s="89"/>
      <c r="F4670" s="73"/>
    </row>
    <row r="4671" spans="1:6">
      <c r="A4671" s="89"/>
      <c r="F4671" s="73"/>
    </row>
    <row r="4672" spans="1:6">
      <c r="A4672" s="89"/>
      <c r="F4672" s="73"/>
    </row>
    <row r="4673" spans="1:6">
      <c r="A4673" s="89"/>
      <c r="F4673" s="73"/>
    </row>
    <row r="4674" spans="1:6">
      <c r="A4674" s="89"/>
      <c r="F4674" s="73"/>
    </row>
    <row r="4675" spans="1:6">
      <c r="A4675" s="89"/>
      <c r="F4675" s="73"/>
    </row>
    <row r="4676" spans="1:6">
      <c r="A4676" s="89"/>
      <c r="F4676" s="73"/>
    </row>
    <row r="4677" spans="1:6">
      <c r="A4677" s="89"/>
      <c r="F4677" s="73"/>
    </row>
    <row r="4678" spans="1:6">
      <c r="A4678" s="89"/>
      <c r="F4678" s="73"/>
    </row>
    <row r="4679" spans="1:6">
      <c r="A4679" s="89"/>
      <c r="F4679" s="73"/>
    </row>
    <row r="4680" spans="1:6">
      <c r="A4680" s="89"/>
      <c r="F4680" s="73"/>
    </row>
    <row r="4681" spans="1:6">
      <c r="A4681" s="89"/>
      <c r="F4681" s="73"/>
    </row>
    <row r="4682" spans="1:6">
      <c r="A4682" s="89"/>
      <c r="F4682" s="73"/>
    </row>
    <row r="4683" spans="1:6">
      <c r="A4683" s="89"/>
      <c r="F4683" s="73"/>
    </row>
    <row r="4684" spans="1:6">
      <c r="A4684" s="89"/>
      <c r="F4684" s="73"/>
    </row>
    <row r="4685" spans="1:6">
      <c r="A4685" s="89"/>
      <c r="F4685" s="73"/>
    </row>
    <row r="4686" spans="1:6">
      <c r="A4686" s="89"/>
      <c r="F4686" s="73"/>
    </row>
    <row r="4687" spans="1:6">
      <c r="A4687" s="89"/>
      <c r="F4687" s="73"/>
    </row>
    <row r="4688" spans="1:6">
      <c r="A4688" s="89"/>
      <c r="F4688" s="73"/>
    </row>
    <row r="4689" spans="1:6">
      <c r="A4689" s="89"/>
      <c r="F4689" s="73"/>
    </row>
    <row r="4690" spans="1:6">
      <c r="A4690" s="89"/>
      <c r="F4690" s="73"/>
    </row>
    <row r="4691" spans="1:6">
      <c r="A4691" s="89"/>
      <c r="F4691" s="73"/>
    </row>
    <row r="4692" spans="1:6">
      <c r="A4692" s="89"/>
      <c r="F4692" s="73"/>
    </row>
    <row r="4693" spans="1:6">
      <c r="A4693" s="89"/>
      <c r="F4693" s="73"/>
    </row>
    <row r="4694" spans="1:6">
      <c r="A4694" s="89"/>
      <c r="F4694" s="73"/>
    </row>
    <row r="4695" spans="1:6">
      <c r="A4695" s="89"/>
      <c r="F4695" s="73"/>
    </row>
    <row r="4696" spans="1:6">
      <c r="A4696" s="89"/>
      <c r="F4696" s="73"/>
    </row>
    <row r="4697" spans="1:6">
      <c r="A4697" s="89"/>
      <c r="F4697" s="73"/>
    </row>
    <row r="4698" spans="1:6">
      <c r="A4698" s="89"/>
      <c r="F4698" s="73"/>
    </row>
    <row r="4699" spans="1:6">
      <c r="A4699" s="89"/>
      <c r="F4699" s="73"/>
    </row>
    <row r="4700" spans="1:6">
      <c r="A4700" s="89"/>
      <c r="F4700" s="73"/>
    </row>
    <row r="4701" spans="1:6">
      <c r="A4701" s="89"/>
      <c r="F4701" s="73"/>
    </row>
    <row r="4702" spans="1:6">
      <c r="A4702" s="89"/>
      <c r="F4702" s="73"/>
    </row>
    <row r="4703" spans="1:6">
      <c r="A4703" s="89"/>
      <c r="F4703" s="73"/>
    </row>
    <row r="4704" spans="1:6">
      <c r="A4704" s="89"/>
      <c r="F4704" s="73"/>
    </row>
    <row r="4705" spans="1:6">
      <c r="A4705" s="89"/>
      <c r="F4705" s="73"/>
    </row>
    <row r="4706" spans="1:6">
      <c r="A4706" s="89"/>
      <c r="F4706" s="73"/>
    </row>
    <row r="4707" spans="1:6">
      <c r="A4707" s="89"/>
      <c r="F4707" s="73"/>
    </row>
    <row r="4708" spans="1:6">
      <c r="A4708" s="89"/>
      <c r="F4708" s="73"/>
    </row>
    <row r="4709" spans="1:6">
      <c r="A4709" s="89"/>
      <c r="F4709" s="73"/>
    </row>
    <row r="4710" spans="1:6">
      <c r="A4710" s="89"/>
      <c r="F4710" s="73"/>
    </row>
    <row r="4711" spans="1:6">
      <c r="A4711" s="89"/>
      <c r="F4711" s="73"/>
    </row>
    <row r="4712" spans="1:6">
      <c r="A4712" s="89"/>
      <c r="F4712" s="73"/>
    </row>
    <row r="4713" spans="1:6">
      <c r="A4713" s="89"/>
      <c r="F4713" s="73"/>
    </row>
    <row r="4714" spans="1:6">
      <c r="A4714" s="89"/>
      <c r="F4714" s="73"/>
    </row>
    <row r="4715" spans="1:6">
      <c r="A4715" s="89"/>
      <c r="F4715" s="73"/>
    </row>
    <row r="4716" spans="1:6">
      <c r="A4716" s="89"/>
      <c r="F4716" s="73"/>
    </row>
    <row r="4717" spans="1:6">
      <c r="A4717" s="89"/>
      <c r="F4717" s="73"/>
    </row>
    <row r="4718" spans="1:6">
      <c r="A4718" s="89"/>
      <c r="F4718" s="73"/>
    </row>
    <row r="4719" spans="1:6">
      <c r="A4719" s="89"/>
      <c r="F4719" s="73"/>
    </row>
    <row r="4720" spans="1:6">
      <c r="A4720" s="89"/>
      <c r="F4720" s="73"/>
    </row>
    <row r="4721" spans="1:6">
      <c r="A4721" s="89"/>
      <c r="F4721" s="73"/>
    </row>
    <row r="4722" spans="1:6">
      <c r="A4722" s="89"/>
      <c r="F4722" s="73"/>
    </row>
    <row r="4723" spans="1:6">
      <c r="A4723" s="89"/>
      <c r="F4723" s="73"/>
    </row>
    <row r="4724" spans="1:6">
      <c r="A4724" s="89"/>
      <c r="F4724" s="73"/>
    </row>
    <row r="4725" spans="1:6">
      <c r="A4725" s="89"/>
      <c r="F4725" s="73"/>
    </row>
    <row r="4726" spans="1:6">
      <c r="A4726" s="89"/>
      <c r="F4726" s="73"/>
    </row>
    <row r="4727" spans="1:6">
      <c r="A4727" s="89"/>
      <c r="F4727" s="73"/>
    </row>
    <row r="4728" spans="1:6">
      <c r="A4728" s="89"/>
      <c r="F4728" s="73"/>
    </row>
    <row r="4729" spans="1:6">
      <c r="A4729" s="89"/>
      <c r="F4729" s="73"/>
    </row>
    <row r="4730" spans="1:6">
      <c r="A4730" s="89"/>
      <c r="F4730" s="73"/>
    </row>
    <row r="4731" spans="1:6">
      <c r="A4731" s="89"/>
      <c r="F4731" s="73"/>
    </row>
    <row r="4732" spans="1:6">
      <c r="A4732" s="89"/>
      <c r="F4732" s="73"/>
    </row>
    <row r="4733" spans="1:6">
      <c r="A4733" s="89"/>
      <c r="F4733" s="73"/>
    </row>
    <row r="4734" spans="1:6">
      <c r="A4734" s="89"/>
      <c r="F4734" s="73"/>
    </row>
    <row r="4735" spans="1:6">
      <c r="A4735" s="89"/>
      <c r="F4735" s="73"/>
    </row>
    <row r="4736" spans="1:6">
      <c r="A4736" s="89"/>
      <c r="F4736" s="73"/>
    </row>
    <row r="4737" spans="1:6">
      <c r="A4737" s="89"/>
      <c r="F4737" s="73"/>
    </row>
    <row r="4738" spans="1:6">
      <c r="A4738" s="89"/>
      <c r="F4738" s="73"/>
    </row>
    <row r="4739" spans="1:6">
      <c r="A4739" s="89"/>
      <c r="F4739" s="73"/>
    </row>
    <row r="4740" spans="1:6">
      <c r="A4740" s="89"/>
      <c r="F4740" s="73"/>
    </row>
    <row r="4741" spans="1:6">
      <c r="A4741" s="89"/>
      <c r="F4741" s="73"/>
    </row>
    <row r="4742" spans="1:6">
      <c r="A4742" s="89"/>
      <c r="F4742" s="73"/>
    </row>
    <row r="4743" spans="1:6">
      <c r="A4743" s="89"/>
      <c r="F4743" s="73"/>
    </row>
    <row r="4744" spans="1:6">
      <c r="A4744" s="89"/>
      <c r="F4744" s="73"/>
    </row>
    <row r="4745" spans="1:6">
      <c r="A4745" s="89"/>
      <c r="F4745" s="73"/>
    </row>
    <row r="4746" spans="1:6">
      <c r="A4746" s="89"/>
      <c r="F4746" s="73"/>
    </row>
    <row r="4747" spans="1:6">
      <c r="A4747" s="89"/>
      <c r="F4747" s="73"/>
    </row>
    <row r="4748" spans="1:6">
      <c r="A4748" s="89"/>
      <c r="F4748" s="73"/>
    </row>
    <row r="4749" spans="1:6">
      <c r="A4749" s="89"/>
      <c r="F4749" s="73"/>
    </row>
    <row r="4750" spans="1:6">
      <c r="A4750" s="89"/>
      <c r="F4750" s="73"/>
    </row>
    <row r="4751" spans="1:6">
      <c r="A4751" s="89"/>
      <c r="F4751" s="73"/>
    </row>
    <row r="4752" spans="1:6">
      <c r="A4752" s="89"/>
      <c r="F4752" s="73"/>
    </row>
    <row r="4753" spans="1:6">
      <c r="A4753" s="89"/>
      <c r="F4753" s="73"/>
    </row>
    <row r="4754" spans="1:6">
      <c r="A4754" s="89"/>
      <c r="F4754" s="73"/>
    </row>
    <row r="4755" spans="1:6">
      <c r="A4755" s="89"/>
      <c r="F4755" s="73"/>
    </row>
    <row r="4756" spans="1:6">
      <c r="A4756" s="89"/>
      <c r="F4756" s="73"/>
    </row>
    <row r="4757" spans="1:6">
      <c r="A4757" s="89"/>
      <c r="F4757" s="73"/>
    </row>
    <row r="4758" spans="1:6">
      <c r="A4758" s="89"/>
      <c r="F4758" s="73"/>
    </row>
    <row r="4759" spans="1:6">
      <c r="A4759" s="89"/>
      <c r="F4759" s="73"/>
    </row>
    <row r="4760" spans="1:6">
      <c r="A4760" s="89"/>
      <c r="F4760" s="73"/>
    </row>
    <row r="4761" spans="1:6">
      <c r="A4761" s="89"/>
      <c r="F4761" s="73"/>
    </row>
    <row r="4762" spans="1:6">
      <c r="A4762" s="89"/>
      <c r="F4762" s="73"/>
    </row>
    <row r="4763" spans="1:6">
      <c r="A4763" s="89"/>
      <c r="F4763" s="73"/>
    </row>
    <row r="4764" spans="1:6">
      <c r="A4764" s="89"/>
      <c r="F4764" s="73"/>
    </row>
    <row r="4765" spans="1:6">
      <c r="A4765" s="89"/>
      <c r="F4765" s="73"/>
    </row>
    <row r="4766" spans="1:6">
      <c r="A4766" s="89"/>
      <c r="F4766" s="73"/>
    </row>
    <row r="4767" spans="1:6">
      <c r="A4767" s="89"/>
      <c r="F4767" s="73"/>
    </row>
    <row r="4768" spans="1:6">
      <c r="A4768" s="89"/>
      <c r="F4768" s="73"/>
    </row>
    <row r="4769" spans="1:6">
      <c r="A4769" s="89"/>
      <c r="F4769" s="73"/>
    </row>
    <row r="4770" spans="1:6">
      <c r="A4770" s="89"/>
      <c r="F4770" s="73"/>
    </row>
    <row r="4771" spans="1:6">
      <c r="A4771" s="89"/>
      <c r="F4771" s="73"/>
    </row>
    <row r="4772" spans="1:6">
      <c r="A4772" s="89"/>
      <c r="F4772" s="73"/>
    </row>
    <row r="4773" spans="1:6">
      <c r="A4773" s="89"/>
      <c r="F4773" s="73"/>
    </row>
    <row r="4774" spans="1:6">
      <c r="A4774" s="89"/>
      <c r="F4774" s="73"/>
    </row>
    <row r="4775" spans="1:6">
      <c r="A4775" s="89"/>
      <c r="F4775" s="73"/>
    </row>
    <row r="4776" spans="1:6">
      <c r="A4776" s="89"/>
      <c r="F4776" s="73"/>
    </row>
    <row r="4777" spans="1:6">
      <c r="A4777" s="89"/>
      <c r="F4777" s="73"/>
    </row>
    <row r="4778" spans="1:6">
      <c r="A4778" s="89"/>
      <c r="F4778" s="73"/>
    </row>
    <row r="4779" spans="1:6">
      <c r="A4779" s="89"/>
      <c r="F4779" s="73"/>
    </row>
    <row r="4780" spans="1:6">
      <c r="A4780" s="89"/>
      <c r="F4780" s="73"/>
    </row>
    <row r="4781" spans="1:6">
      <c r="A4781" s="89"/>
      <c r="F4781" s="73"/>
    </row>
    <row r="4782" spans="1:6">
      <c r="A4782" s="89"/>
      <c r="F4782" s="73"/>
    </row>
    <row r="4783" spans="1:6">
      <c r="A4783" s="89"/>
      <c r="F4783" s="73"/>
    </row>
    <row r="4784" spans="1:6">
      <c r="A4784" s="89"/>
      <c r="F4784" s="73"/>
    </row>
    <row r="4785" spans="1:6">
      <c r="A4785" s="89"/>
      <c r="F4785" s="73"/>
    </row>
    <row r="4786" spans="1:6">
      <c r="A4786" s="89"/>
      <c r="F4786" s="73"/>
    </row>
    <row r="4787" spans="1:6">
      <c r="A4787" s="89"/>
      <c r="F4787" s="73"/>
    </row>
    <row r="4788" spans="1:6">
      <c r="A4788" s="89"/>
      <c r="F4788" s="73"/>
    </row>
    <row r="4789" spans="1:6">
      <c r="A4789" s="89"/>
      <c r="F4789" s="73"/>
    </row>
    <row r="4790" spans="1:6">
      <c r="A4790" s="89"/>
      <c r="F4790" s="73"/>
    </row>
    <row r="4791" spans="1:6">
      <c r="A4791" s="89"/>
      <c r="F4791" s="73"/>
    </row>
    <row r="4792" spans="1:6">
      <c r="A4792" s="89"/>
      <c r="F4792" s="73"/>
    </row>
    <row r="4793" spans="1:6">
      <c r="A4793" s="89"/>
      <c r="F4793" s="73"/>
    </row>
    <row r="4794" spans="1:6">
      <c r="A4794" s="89"/>
      <c r="F4794" s="73"/>
    </row>
    <row r="4795" spans="1:6">
      <c r="A4795" s="89"/>
      <c r="F4795" s="73"/>
    </row>
    <row r="4796" spans="1:6">
      <c r="A4796" s="89"/>
      <c r="F4796" s="73"/>
    </row>
    <row r="4797" spans="1:6">
      <c r="A4797" s="89"/>
      <c r="F4797" s="73"/>
    </row>
    <row r="4798" spans="1:6">
      <c r="A4798" s="89"/>
      <c r="F4798" s="73"/>
    </row>
    <row r="4799" spans="1:6">
      <c r="A4799" s="89"/>
      <c r="F4799" s="73"/>
    </row>
    <row r="4800" spans="1:6">
      <c r="A4800" s="89"/>
      <c r="F4800" s="73"/>
    </row>
    <row r="4801" spans="1:6">
      <c r="A4801" s="89"/>
      <c r="F4801" s="73"/>
    </row>
    <row r="4802" spans="1:6">
      <c r="A4802" s="89"/>
      <c r="F4802" s="73"/>
    </row>
    <row r="4803" spans="1:6">
      <c r="A4803" s="89"/>
      <c r="F4803" s="73"/>
    </row>
    <row r="4804" spans="1:6">
      <c r="A4804" s="89"/>
      <c r="F4804" s="73"/>
    </row>
    <row r="4805" spans="1:6">
      <c r="A4805" s="89"/>
      <c r="F4805" s="73"/>
    </row>
    <row r="4806" spans="1:6">
      <c r="A4806" s="89"/>
      <c r="F4806" s="73"/>
    </row>
    <row r="4807" spans="1:6">
      <c r="A4807" s="89"/>
      <c r="F4807" s="73"/>
    </row>
    <row r="4808" spans="1:6">
      <c r="A4808" s="89"/>
      <c r="F4808" s="73"/>
    </row>
    <row r="4809" spans="1:6">
      <c r="A4809" s="89"/>
      <c r="F4809" s="73"/>
    </row>
    <row r="4810" spans="1:6">
      <c r="A4810" s="89"/>
      <c r="F4810" s="73"/>
    </row>
    <row r="4811" spans="1:6">
      <c r="A4811" s="89"/>
      <c r="F4811" s="73"/>
    </row>
    <row r="4812" spans="1:6">
      <c r="A4812" s="89"/>
      <c r="F4812" s="73"/>
    </row>
    <row r="4813" spans="1:6">
      <c r="A4813" s="89"/>
      <c r="F4813" s="73"/>
    </row>
    <row r="4814" spans="1:6">
      <c r="A4814" s="89"/>
      <c r="F4814" s="73"/>
    </row>
    <row r="4815" spans="1:6">
      <c r="A4815" s="89"/>
      <c r="F4815" s="73"/>
    </row>
    <row r="4816" spans="1:6">
      <c r="A4816" s="89"/>
      <c r="F4816" s="73"/>
    </row>
    <row r="4817" spans="1:6">
      <c r="A4817" s="89"/>
      <c r="F4817" s="73"/>
    </row>
    <row r="4818" spans="1:6">
      <c r="A4818" s="89"/>
      <c r="F4818" s="73"/>
    </row>
    <row r="4819" spans="1:6">
      <c r="A4819" s="89"/>
      <c r="F4819" s="73"/>
    </row>
    <row r="4820" spans="1:6">
      <c r="A4820" s="89"/>
      <c r="F4820" s="73"/>
    </row>
    <row r="4821" spans="1:6">
      <c r="A4821" s="89"/>
      <c r="F4821" s="73"/>
    </row>
    <row r="4822" spans="1:6">
      <c r="A4822" s="89"/>
      <c r="F4822" s="73"/>
    </row>
    <row r="4823" spans="1:6">
      <c r="A4823" s="89"/>
      <c r="F4823" s="73"/>
    </row>
    <row r="4824" spans="1:6">
      <c r="A4824" s="89"/>
      <c r="F4824" s="73"/>
    </row>
    <row r="4825" spans="1:6">
      <c r="A4825" s="89"/>
      <c r="F4825" s="73"/>
    </row>
    <row r="4826" spans="1:6">
      <c r="A4826" s="89"/>
      <c r="F4826" s="73"/>
    </row>
    <row r="4827" spans="1:6">
      <c r="A4827" s="89"/>
      <c r="F4827" s="73"/>
    </row>
    <row r="4828" spans="1:6">
      <c r="A4828" s="89"/>
      <c r="F4828" s="73"/>
    </row>
    <row r="4829" spans="1:6">
      <c r="A4829" s="89"/>
      <c r="F4829" s="73"/>
    </row>
    <row r="4830" spans="1:6">
      <c r="A4830" s="89"/>
      <c r="F4830" s="73"/>
    </row>
    <row r="4831" spans="1:6">
      <c r="A4831" s="89"/>
      <c r="F4831" s="73"/>
    </row>
    <row r="4832" spans="1:6">
      <c r="A4832" s="89"/>
      <c r="F4832" s="73"/>
    </row>
    <row r="4833" spans="1:6">
      <c r="A4833" s="89"/>
      <c r="F4833" s="73"/>
    </row>
    <row r="4834" spans="1:6">
      <c r="A4834" s="89"/>
      <c r="F4834" s="73"/>
    </row>
    <row r="4835" spans="1:6">
      <c r="A4835" s="89"/>
      <c r="F4835" s="73"/>
    </row>
    <row r="4836" spans="1:6">
      <c r="A4836" s="89"/>
      <c r="F4836" s="73"/>
    </row>
    <row r="4837" spans="1:6">
      <c r="A4837" s="89"/>
      <c r="F4837" s="73"/>
    </row>
    <row r="4838" spans="1:6">
      <c r="A4838" s="89"/>
      <c r="F4838" s="73"/>
    </row>
    <row r="4839" spans="1:6">
      <c r="A4839" s="89"/>
      <c r="F4839" s="73"/>
    </row>
    <row r="4840" spans="1:6">
      <c r="A4840" s="89"/>
      <c r="F4840" s="73"/>
    </row>
    <row r="4841" spans="1:6">
      <c r="A4841" s="89"/>
      <c r="F4841" s="73"/>
    </row>
    <row r="4842" spans="1:6">
      <c r="A4842" s="89"/>
      <c r="F4842" s="73"/>
    </row>
    <row r="4843" spans="1:6">
      <c r="A4843" s="89"/>
      <c r="F4843" s="73"/>
    </row>
    <row r="4844" spans="1:6">
      <c r="A4844" s="89"/>
      <c r="F4844" s="73"/>
    </row>
    <row r="4845" spans="1:6">
      <c r="A4845" s="89"/>
      <c r="F4845" s="73"/>
    </row>
    <row r="4846" spans="1:6">
      <c r="A4846" s="89"/>
      <c r="F4846" s="73"/>
    </row>
    <row r="4847" spans="1:6">
      <c r="A4847" s="89"/>
      <c r="F4847" s="73"/>
    </row>
    <row r="4848" spans="1:6">
      <c r="A4848" s="89"/>
      <c r="F4848" s="73"/>
    </row>
    <row r="4849" spans="1:6">
      <c r="A4849" s="89"/>
      <c r="F4849" s="73"/>
    </row>
    <row r="4850" spans="1:6">
      <c r="A4850" s="89"/>
      <c r="F4850" s="73"/>
    </row>
    <row r="4851" spans="1:6">
      <c r="A4851" s="89"/>
      <c r="F4851" s="73"/>
    </row>
    <row r="4852" spans="1:6">
      <c r="A4852" s="89"/>
      <c r="F4852" s="73"/>
    </row>
    <row r="4853" spans="1:6">
      <c r="A4853" s="89"/>
      <c r="F4853" s="73"/>
    </row>
    <row r="4854" spans="1:6">
      <c r="A4854" s="89"/>
      <c r="F4854" s="73"/>
    </row>
    <row r="4855" spans="1:6">
      <c r="A4855" s="89"/>
      <c r="F4855" s="73"/>
    </row>
    <row r="4856" spans="1:6">
      <c r="A4856" s="89"/>
      <c r="F4856" s="73"/>
    </row>
    <row r="4857" spans="1:6">
      <c r="A4857" s="89"/>
      <c r="F4857" s="73"/>
    </row>
    <row r="4858" spans="1:6">
      <c r="A4858" s="89"/>
      <c r="F4858" s="73"/>
    </row>
    <row r="4859" spans="1:6">
      <c r="A4859" s="89"/>
      <c r="F4859" s="73"/>
    </row>
    <row r="4860" spans="1:6">
      <c r="A4860" s="89"/>
      <c r="F4860" s="73"/>
    </row>
    <row r="4861" spans="1:6">
      <c r="A4861" s="89"/>
      <c r="F4861" s="73"/>
    </row>
    <row r="4862" spans="1:6">
      <c r="A4862" s="89"/>
      <c r="F4862" s="73"/>
    </row>
    <row r="4863" spans="1:6">
      <c r="A4863" s="89"/>
      <c r="F4863" s="73"/>
    </row>
    <row r="4864" spans="1:6">
      <c r="A4864" s="89"/>
      <c r="F4864" s="73"/>
    </row>
    <row r="4865" spans="1:6">
      <c r="A4865" s="89"/>
      <c r="F4865" s="73"/>
    </row>
    <row r="4866" spans="1:6">
      <c r="A4866" s="89"/>
      <c r="F4866" s="73"/>
    </row>
    <row r="4867" spans="1:6">
      <c r="A4867" s="89"/>
      <c r="F4867" s="73"/>
    </row>
    <row r="4868" spans="1:6">
      <c r="A4868" s="89"/>
      <c r="F4868" s="73"/>
    </row>
    <row r="4869" spans="1:6">
      <c r="A4869" s="89"/>
      <c r="F4869" s="73"/>
    </row>
    <row r="4870" spans="1:6">
      <c r="A4870" s="89"/>
      <c r="F4870" s="73"/>
    </row>
    <row r="4871" spans="1:6">
      <c r="A4871" s="89"/>
      <c r="F4871" s="73"/>
    </row>
    <row r="4872" spans="1:6">
      <c r="A4872" s="89"/>
      <c r="F4872" s="73"/>
    </row>
    <row r="4873" spans="1:6">
      <c r="A4873" s="89"/>
      <c r="F4873" s="73"/>
    </row>
    <row r="4874" spans="1:6">
      <c r="A4874" s="89"/>
      <c r="F4874" s="73"/>
    </row>
    <row r="4875" spans="1:6">
      <c r="A4875" s="89"/>
      <c r="F4875" s="73"/>
    </row>
    <row r="4876" spans="1:6">
      <c r="A4876" s="89"/>
      <c r="F4876" s="73"/>
    </row>
    <row r="4877" spans="1:6">
      <c r="A4877" s="89"/>
      <c r="F4877" s="73"/>
    </row>
    <row r="4878" spans="1:6">
      <c r="A4878" s="89"/>
      <c r="F4878" s="73"/>
    </row>
    <row r="4879" spans="1:6">
      <c r="A4879" s="89"/>
      <c r="F4879" s="73"/>
    </row>
    <row r="4880" spans="1:6">
      <c r="A4880" s="89"/>
      <c r="F4880" s="73"/>
    </row>
    <row r="4881" spans="1:6">
      <c r="A4881" s="89"/>
      <c r="F4881" s="73"/>
    </row>
    <row r="4882" spans="1:6">
      <c r="A4882" s="89"/>
      <c r="F4882" s="73"/>
    </row>
    <row r="4883" spans="1:6">
      <c r="A4883" s="89"/>
      <c r="F4883" s="73"/>
    </row>
    <row r="4884" spans="1:6">
      <c r="A4884" s="89"/>
      <c r="F4884" s="73"/>
    </row>
    <row r="4885" spans="1:6">
      <c r="A4885" s="89"/>
      <c r="F4885" s="73"/>
    </row>
    <row r="4886" spans="1:6">
      <c r="A4886" s="89"/>
      <c r="F4886" s="73"/>
    </row>
    <row r="4887" spans="1:6">
      <c r="A4887" s="89"/>
      <c r="F4887" s="73"/>
    </row>
    <row r="4888" spans="1:6">
      <c r="A4888" s="89"/>
      <c r="F4888" s="73"/>
    </row>
    <row r="4889" spans="1:6">
      <c r="A4889" s="89"/>
      <c r="F4889" s="73"/>
    </row>
    <row r="4890" spans="1:6">
      <c r="A4890" s="89"/>
      <c r="F4890" s="73"/>
    </row>
    <row r="4891" spans="1:6">
      <c r="A4891" s="89"/>
      <c r="F4891" s="73"/>
    </row>
    <row r="4892" spans="1:6">
      <c r="A4892" s="89"/>
      <c r="F4892" s="73"/>
    </row>
    <row r="4893" spans="1:6">
      <c r="A4893" s="89"/>
      <c r="F4893" s="73"/>
    </row>
    <row r="4894" spans="1:6">
      <c r="A4894" s="89"/>
      <c r="F4894" s="73"/>
    </row>
    <row r="4895" spans="1:6">
      <c r="A4895" s="89"/>
      <c r="F4895" s="73"/>
    </row>
    <row r="4896" spans="1:6">
      <c r="A4896" s="89"/>
      <c r="F4896" s="73"/>
    </row>
    <row r="4897" spans="1:6">
      <c r="A4897" s="89"/>
      <c r="F4897" s="73"/>
    </row>
    <row r="4898" spans="1:6">
      <c r="A4898" s="89"/>
      <c r="F4898" s="73"/>
    </row>
    <row r="4899" spans="1:6">
      <c r="A4899" s="89"/>
      <c r="F4899" s="73"/>
    </row>
    <row r="4900" spans="1:6">
      <c r="A4900" s="89"/>
      <c r="F4900" s="73"/>
    </row>
    <row r="4901" spans="1:6">
      <c r="A4901" s="89"/>
      <c r="F4901" s="73"/>
    </row>
    <row r="4902" spans="1:6">
      <c r="A4902" s="89"/>
      <c r="F4902" s="73"/>
    </row>
    <row r="4903" spans="1:6">
      <c r="A4903" s="89"/>
      <c r="F4903" s="73"/>
    </row>
    <row r="4904" spans="1:6">
      <c r="A4904" s="89"/>
      <c r="F4904" s="73"/>
    </row>
    <row r="4905" spans="1:6">
      <c r="A4905" s="89"/>
      <c r="F4905" s="73"/>
    </row>
    <row r="4906" spans="1:6">
      <c r="A4906" s="89"/>
      <c r="F4906" s="73"/>
    </row>
    <row r="4907" spans="1:6">
      <c r="A4907" s="89"/>
      <c r="F4907" s="73"/>
    </row>
    <row r="4908" spans="1:6">
      <c r="A4908" s="89"/>
      <c r="F4908" s="73"/>
    </row>
    <row r="4909" spans="1:6">
      <c r="A4909" s="89"/>
      <c r="F4909" s="73"/>
    </row>
    <row r="4910" spans="1:6">
      <c r="A4910" s="89"/>
      <c r="F4910" s="73"/>
    </row>
    <row r="4911" spans="1:6">
      <c r="A4911" s="89"/>
      <c r="F4911" s="73"/>
    </row>
    <row r="4912" spans="1:6">
      <c r="A4912" s="89"/>
      <c r="F4912" s="73"/>
    </row>
    <row r="4913" spans="1:6">
      <c r="A4913" s="89"/>
      <c r="F4913" s="73"/>
    </row>
    <row r="4914" spans="1:6">
      <c r="A4914" s="89"/>
      <c r="F4914" s="73"/>
    </row>
    <row r="4915" spans="1:6">
      <c r="A4915" s="89"/>
      <c r="F4915" s="73"/>
    </row>
    <row r="4916" spans="1:6">
      <c r="A4916" s="89"/>
      <c r="F4916" s="73"/>
    </row>
    <row r="4917" spans="1:6">
      <c r="A4917" s="89"/>
      <c r="F4917" s="73"/>
    </row>
    <row r="4918" spans="1:6">
      <c r="A4918" s="89"/>
      <c r="F4918" s="73"/>
    </row>
    <row r="4919" spans="1:6">
      <c r="A4919" s="89"/>
      <c r="F4919" s="73"/>
    </row>
    <row r="4920" spans="1:6">
      <c r="A4920" s="89"/>
      <c r="F4920" s="73"/>
    </row>
    <row r="4921" spans="1:6">
      <c r="A4921" s="89"/>
      <c r="F4921" s="73"/>
    </row>
    <row r="4922" spans="1:6">
      <c r="A4922" s="89"/>
      <c r="F4922" s="73"/>
    </row>
    <row r="4923" spans="1:6">
      <c r="A4923" s="89"/>
      <c r="F4923" s="73"/>
    </row>
    <row r="4924" spans="1:6">
      <c r="A4924" s="89"/>
      <c r="F4924" s="73"/>
    </row>
    <row r="4925" spans="1:6">
      <c r="A4925" s="89"/>
      <c r="F4925" s="73"/>
    </row>
    <row r="4926" spans="1:6">
      <c r="A4926" s="89"/>
      <c r="F4926" s="73"/>
    </row>
    <row r="4927" spans="1:6">
      <c r="A4927" s="89"/>
      <c r="F4927" s="73"/>
    </row>
    <row r="4928" spans="1:6">
      <c r="A4928" s="89"/>
      <c r="F4928" s="73"/>
    </row>
    <row r="4929" spans="1:6">
      <c r="A4929" s="89"/>
      <c r="F4929" s="73"/>
    </row>
    <row r="4930" spans="1:6">
      <c r="A4930" s="89"/>
      <c r="F4930" s="73"/>
    </row>
    <row r="4931" spans="1:6">
      <c r="A4931" s="89"/>
      <c r="F4931" s="73"/>
    </row>
    <row r="4932" spans="1:6">
      <c r="A4932" s="89"/>
      <c r="F4932" s="73"/>
    </row>
    <row r="4933" spans="1:6">
      <c r="A4933" s="89"/>
      <c r="F4933" s="73"/>
    </row>
    <row r="4934" spans="1:6">
      <c r="A4934" s="89"/>
      <c r="F4934" s="73"/>
    </row>
    <row r="4935" spans="1:6">
      <c r="A4935" s="89"/>
      <c r="F4935" s="73"/>
    </row>
    <row r="4936" spans="1:6">
      <c r="A4936" s="89"/>
      <c r="F4936" s="73"/>
    </row>
    <row r="4937" spans="1:6">
      <c r="A4937" s="89"/>
      <c r="F4937" s="73"/>
    </row>
    <row r="4938" spans="1:6">
      <c r="A4938" s="89"/>
      <c r="F4938" s="73"/>
    </row>
    <row r="4939" spans="1:6">
      <c r="A4939" s="89"/>
      <c r="F4939" s="73"/>
    </row>
    <row r="4940" spans="1:6">
      <c r="A4940" s="89"/>
      <c r="F4940" s="73"/>
    </row>
    <row r="4941" spans="1:6">
      <c r="A4941" s="89"/>
      <c r="F4941" s="73"/>
    </row>
    <row r="4942" spans="1:6">
      <c r="A4942" s="89"/>
      <c r="F4942" s="73"/>
    </row>
    <row r="4943" spans="1:6">
      <c r="A4943" s="89"/>
      <c r="F4943" s="73"/>
    </row>
    <row r="4944" spans="1:6">
      <c r="A4944" s="89"/>
      <c r="F4944" s="73"/>
    </row>
    <row r="4945" spans="1:6">
      <c r="A4945" s="89"/>
      <c r="F4945" s="73"/>
    </row>
    <row r="4946" spans="1:6">
      <c r="A4946" s="89"/>
      <c r="F4946" s="73"/>
    </row>
    <row r="4947" spans="1:6">
      <c r="A4947" s="89"/>
      <c r="F4947" s="73"/>
    </row>
    <row r="4948" spans="1:6">
      <c r="A4948" s="89"/>
      <c r="F4948" s="73"/>
    </row>
    <row r="4949" spans="1:6">
      <c r="A4949" s="89"/>
      <c r="F4949" s="73"/>
    </row>
    <row r="4950" spans="1:6">
      <c r="A4950" s="89"/>
      <c r="F4950" s="73"/>
    </row>
    <row r="4951" spans="1:6">
      <c r="A4951" s="89"/>
      <c r="F4951" s="73"/>
    </row>
    <row r="4952" spans="1:6">
      <c r="A4952" s="89"/>
      <c r="F4952" s="73"/>
    </row>
    <row r="4953" spans="1:6">
      <c r="A4953" s="89"/>
      <c r="F4953" s="73"/>
    </row>
    <row r="4954" spans="1:6">
      <c r="A4954" s="89"/>
      <c r="F4954" s="73"/>
    </row>
    <row r="4955" spans="1:6">
      <c r="A4955" s="89"/>
      <c r="F4955" s="73"/>
    </row>
    <row r="4956" spans="1:6">
      <c r="A4956" s="89"/>
      <c r="F4956" s="73"/>
    </row>
    <row r="4957" spans="1:6">
      <c r="A4957" s="89"/>
      <c r="F4957" s="73"/>
    </row>
    <row r="4958" spans="1:6">
      <c r="A4958" s="89"/>
      <c r="F4958" s="73"/>
    </row>
    <row r="4959" spans="1:6">
      <c r="A4959" s="89"/>
      <c r="F4959" s="73"/>
    </row>
    <row r="4960" spans="1:6">
      <c r="A4960" s="89"/>
      <c r="F4960" s="73"/>
    </row>
    <row r="4961" spans="1:6">
      <c r="A4961" s="89"/>
      <c r="F4961" s="73"/>
    </row>
    <row r="4962" spans="1:6">
      <c r="A4962" s="89"/>
      <c r="F4962" s="73"/>
    </row>
    <row r="4963" spans="1:6">
      <c r="A4963" s="89"/>
      <c r="F4963" s="73"/>
    </row>
    <row r="4964" spans="1:6">
      <c r="A4964" s="89"/>
      <c r="F4964" s="73"/>
    </row>
    <row r="4965" spans="1:6">
      <c r="A4965" s="89"/>
      <c r="F4965" s="73"/>
    </row>
    <row r="4966" spans="1:6">
      <c r="A4966" s="89"/>
      <c r="F4966" s="73"/>
    </row>
    <row r="4967" spans="1:6">
      <c r="A4967" s="89"/>
      <c r="F4967" s="73"/>
    </row>
    <row r="4968" spans="1:6">
      <c r="A4968" s="89"/>
      <c r="F4968" s="73"/>
    </row>
    <row r="4969" spans="1:6">
      <c r="A4969" s="89"/>
      <c r="F4969" s="73"/>
    </row>
    <row r="4970" spans="1:6">
      <c r="A4970" s="89"/>
      <c r="F4970" s="73"/>
    </row>
    <row r="4971" spans="1:6">
      <c r="A4971" s="89"/>
      <c r="F4971" s="73"/>
    </row>
    <row r="4972" spans="1:6">
      <c r="A4972" s="89"/>
      <c r="F4972" s="73"/>
    </row>
    <row r="4973" spans="1:6">
      <c r="A4973" s="89"/>
      <c r="F4973" s="73"/>
    </row>
    <row r="4974" spans="1:6">
      <c r="A4974" s="89"/>
      <c r="F4974" s="73"/>
    </row>
    <row r="4975" spans="1:6">
      <c r="A4975" s="89"/>
      <c r="F4975" s="73"/>
    </row>
    <row r="4976" spans="1:6">
      <c r="A4976" s="89"/>
      <c r="F4976" s="73"/>
    </row>
    <row r="4977" spans="1:6">
      <c r="A4977" s="89"/>
      <c r="F4977" s="73"/>
    </row>
    <row r="4978" spans="1:6">
      <c r="A4978" s="89"/>
      <c r="F4978" s="73"/>
    </row>
    <row r="4979" spans="1:6">
      <c r="A4979" s="89"/>
      <c r="F4979" s="73"/>
    </row>
    <row r="4980" spans="1:6">
      <c r="A4980" s="89"/>
      <c r="F4980" s="73"/>
    </row>
    <row r="4981" spans="1:6">
      <c r="A4981" s="89"/>
      <c r="F4981" s="73"/>
    </row>
    <row r="4982" spans="1:6">
      <c r="A4982" s="89"/>
      <c r="F4982" s="73"/>
    </row>
    <row r="4983" spans="1:6">
      <c r="A4983" s="89"/>
      <c r="F4983" s="73"/>
    </row>
    <row r="4984" spans="1:6">
      <c r="A4984" s="89"/>
      <c r="F4984" s="73"/>
    </row>
    <row r="4985" spans="1:6">
      <c r="A4985" s="89"/>
      <c r="F4985" s="73"/>
    </row>
    <row r="4986" spans="1:6">
      <c r="A4986" s="89"/>
      <c r="F4986" s="73"/>
    </row>
    <row r="4987" spans="1:6">
      <c r="A4987" s="89"/>
      <c r="F4987" s="73"/>
    </row>
    <row r="4988" spans="1:6">
      <c r="A4988" s="89"/>
      <c r="F4988" s="73"/>
    </row>
    <row r="4989" spans="1:6">
      <c r="A4989" s="89"/>
      <c r="F4989" s="73"/>
    </row>
    <row r="4990" spans="1:6">
      <c r="A4990" s="89"/>
      <c r="F4990" s="73"/>
    </row>
    <row r="4991" spans="1:6">
      <c r="A4991" s="89"/>
      <c r="F4991" s="73"/>
    </row>
    <row r="4992" spans="1:6">
      <c r="A4992" s="89"/>
      <c r="F4992" s="73"/>
    </row>
    <row r="4993" spans="1:6">
      <c r="A4993" s="89"/>
      <c r="F4993" s="73"/>
    </row>
    <row r="4994" spans="1:6">
      <c r="A4994" s="89"/>
      <c r="F4994" s="73"/>
    </row>
    <row r="4995" spans="1:6">
      <c r="A4995" s="89"/>
      <c r="F4995" s="73"/>
    </row>
    <row r="4996" spans="1:6">
      <c r="A4996" s="89"/>
      <c r="F4996" s="73"/>
    </row>
    <row r="4997" spans="1:6">
      <c r="A4997" s="89"/>
      <c r="F4997" s="73"/>
    </row>
    <row r="4998" spans="1:6">
      <c r="A4998" s="89"/>
      <c r="F4998" s="73"/>
    </row>
    <row r="4999" spans="1:6">
      <c r="A4999" s="89"/>
      <c r="F4999" s="73"/>
    </row>
    <row r="5000" spans="1:6">
      <c r="A5000" s="89"/>
      <c r="F5000" s="73"/>
    </row>
    <row r="5001" spans="1:6">
      <c r="A5001" s="89"/>
      <c r="F5001" s="73"/>
    </row>
    <row r="5002" spans="1:6">
      <c r="A5002" s="89"/>
      <c r="F5002" s="73"/>
    </row>
    <row r="5003" spans="1:6">
      <c r="A5003" s="89"/>
      <c r="F5003" s="73"/>
    </row>
    <row r="5004" spans="1:6">
      <c r="A5004" s="89"/>
      <c r="F5004" s="73"/>
    </row>
    <row r="5005" spans="1:6">
      <c r="A5005" s="89"/>
      <c r="F5005" s="73"/>
    </row>
    <row r="5006" spans="1:6">
      <c r="A5006" s="89"/>
      <c r="F5006" s="73"/>
    </row>
    <row r="5007" spans="1:6">
      <c r="A5007" s="89"/>
      <c r="F5007" s="73"/>
    </row>
    <row r="5008" spans="1:6">
      <c r="A5008" s="89"/>
      <c r="F5008" s="73"/>
    </row>
    <row r="5009" spans="1:6">
      <c r="A5009" s="89"/>
      <c r="F5009" s="73"/>
    </row>
    <row r="5010" spans="1:6">
      <c r="A5010" s="89"/>
      <c r="F5010" s="73"/>
    </row>
    <row r="5011" spans="1:6">
      <c r="A5011" s="89"/>
      <c r="F5011" s="73"/>
    </row>
    <row r="5012" spans="1:6">
      <c r="A5012" s="89"/>
      <c r="F5012" s="73"/>
    </row>
    <row r="5013" spans="1:6">
      <c r="A5013" s="89"/>
      <c r="F5013" s="73"/>
    </row>
    <row r="5014" spans="1:6">
      <c r="A5014" s="89"/>
      <c r="F5014" s="73"/>
    </row>
    <row r="5015" spans="1:6">
      <c r="A5015" s="89"/>
      <c r="F5015" s="73"/>
    </row>
    <row r="5016" spans="1:6">
      <c r="A5016" s="89"/>
      <c r="F5016" s="73"/>
    </row>
    <row r="5017" spans="1:6">
      <c r="A5017" s="89"/>
      <c r="F5017" s="73"/>
    </row>
    <row r="5018" spans="1:6">
      <c r="A5018" s="89"/>
      <c r="F5018" s="73"/>
    </row>
    <row r="5019" spans="1:6">
      <c r="A5019" s="89"/>
      <c r="F5019" s="73"/>
    </row>
    <row r="5020" spans="1:6">
      <c r="A5020" s="89"/>
      <c r="F5020" s="73"/>
    </row>
    <row r="5021" spans="1:6">
      <c r="A5021" s="89"/>
      <c r="F5021" s="73"/>
    </row>
    <row r="5022" spans="1:6">
      <c r="A5022" s="89"/>
      <c r="F5022" s="73"/>
    </row>
    <row r="5023" spans="1:6">
      <c r="A5023" s="89"/>
      <c r="F5023" s="73"/>
    </row>
    <row r="5024" spans="1:6">
      <c r="A5024" s="89"/>
      <c r="F5024" s="73"/>
    </row>
    <row r="5025" spans="1:6">
      <c r="A5025" s="89"/>
      <c r="F5025" s="73"/>
    </row>
    <row r="5026" spans="1:6">
      <c r="A5026" s="89"/>
      <c r="F5026" s="73"/>
    </row>
    <row r="5027" spans="1:6">
      <c r="A5027" s="89"/>
      <c r="F5027" s="73"/>
    </row>
    <row r="5028" spans="1:6">
      <c r="A5028" s="89"/>
      <c r="F5028" s="73"/>
    </row>
    <row r="5029" spans="1:6">
      <c r="A5029" s="89"/>
      <c r="F5029" s="73"/>
    </row>
    <row r="5030" spans="1:6">
      <c r="A5030" s="89"/>
      <c r="F5030" s="73"/>
    </row>
    <row r="5031" spans="1:6">
      <c r="A5031" s="89"/>
      <c r="F5031" s="73"/>
    </row>
    <row r="5032" spans="1:6">
      <c r="A5032" s="89"/>
      <c r="F5032" s="73"/>
    </row>
    <row r="5033" spans="1:6">
      <c r="A5033" s="89"/>
      <c r="F5033" s="73"/>
    </row>
    <row r="5034" spans="1:6">
      <c r="A5034" s="89"/>
      <c r="F5034" s="73"/>
    </row>
    <row r="5035" spans="1:6">
      <c r="A5035" s="89"/>
      <c r="F5035" s="73"/>
    </row>
    <row r="5036" spans="1:6">
      <c r="A5036" s="89"/>
      <c r="F5036" s="73"/>
    </row>
    <row r="5037" spans="1:6">
      <c r="A5037" s="89"/>
      <c r="F5037" s="73"/>
    </row>
    <row r="5038" spans="1:6">
      <c r="A5038" s="89"/>
      <c r="F5038" s="73"/>
    </row>
    <row r="5039" spans="1:6">
      <c r="A5039" s="89"/>
      <c r="F5039" s="73"/>
    </row>
    <row r="5040" spans="1:6">
      <c r="A5040" s="89"/>
      <c r="F5040" s="73"/>
    </row>
    <row r="5041" spans="1:6">
      <c r="A5041" s="89"/>
      <c r="F5041" s="73"/>
    </row>
    <row r="5042" spans="1:6">
      <c r="A5042" s="89"/>
      <c r="F5042" s="73"/>
    </row>
    <row r="5043" spans="1:6">
      <c r="A5043" s="89"/>
      <c r="F5043" s="73"/>
    </row>
    <row r="5044" spans="1:6">
      <c r="A5044" s="89"/>
      <c r="F5044" s="73"/>
    </row>
    <row r="5045" spans="1:6">
      <c r="A5045" s="89"/>
      <c r="F5045" s="73"/>
    </row>
    <row r="5046" spans="1:6">
      <c r="A5046" s="89"/>
      <c r="F5046" s="73"/>
    </row>
    <row r="5047" spans="1:6">
      <c r="A5047" s="89"/>
      <c r="F5047" s="73"/>
    </row>
    <row r="5048" spans="1:6">
      <c r="A5048" s="89"/>
      <c r="F5048" s="73"/>
    </row>
    <row r="5049" spans="1:6">
      <c r="A5049" s="89"/>
      <c r="F5049" s="73"/>
    </row>
    <row r="5050" spans="1:6">
      <c r="A5050" s="89"/>
      <c r="F5050" s="73"/>
    </row>
    <row r="5051" spans="1:6">
      <c r="A5051" s="89"/>
      <c r="F5051" s="73"/>
    </row>
    <row r="5052" spans="1:6">
      <c r="A5052" s="89"/>
      <c r="F5052" s="73"/>
    </row>
    <row r="5053" spans="1:6">
      <c r="A5053" s="89"/>
      <c r="F5053" s="73"/>
    </row>
    <row r="5054" spans="1:6">
      <c r="A5054" s="89"/>
      <c r="F5054" s="73"/>
    </row>
    <row r="5055" spans="1:6">
      <c r="A5055" s="89"/>
      <c r="F5055" s="73"/>
    </row>
    <row r="5056" spans="1:6">
      <c r="A5056" s="89"/>
      <c r="F5056" s="73"/>
    </row>
    <row r="5057" spans="1:6">
      <c r="A5057" s="89"/>
      <c r="F5057" s="73"/>
    </row>
    <row r="5058" spans="1:6">
      <c r="A5058" s="89"/>
      <c r="F5058" s="73"/>
    </row>
    <row r="5059" spans="1:6">
      <c r="A5059" s="89"/>
      <c r="F5059" s="73"/>
    </row>
    <row r="5060" spans="1:6">
      <c r="A5060" s="89"/>
      <c r="F5060" s="73"/>
    </row>
    <row r="5061" spans="1:6">
      <c r="A5061" s="89"/>
      <c r="F5061" s="73"/>
    </row>
    <row r="5062" spans="1:6">
      <c r="A5062" s="89"/>
      <c r="F5062" s="73"/>
    </row>
    <row r="5063" spans="1:6">
      <c r="A5063" s="89"/>
      <c r="F5063" s="73"/>
    </row>
    <row r="5064" spans="1:6">
      <c r="A5064" s="89"/>
      <c r="F5064" s="73"/>
    </row>
    <row r="5065" spans="1:6">
      <c r="A5065" s="89"/>
      <c r="F5065" s="73"/>
    </row>
    <row r="5066" spans="1:6">
      <c r="A5066" s="89"/>
      <c r="F5066" s="73"/>
    </row>
    <row r="5067" spans="1:6">
      <c r="A5067" s="89"/>
      <c r="F5067" s="73"/>
    </row>
    <row r="5068" spans="1:6">
      <c r="A5068" s="89"/>
      <c r="F5068" s="73"/>
    </row>
    <row r="5069" spans="1:6">
      <c r="A5069" s="89"/>
      <c r="F5069" s="73"/>
    </row>
    <row r="5070" spans="1:6">
      <c r="A5070" s="89"/>
      <c r="F5070" s="73"/>
    </row>
    <row r="5071" spans="1:6">
      <c r="A5071" s="89"/>
      <c r="F5071" s="73"/>
    </row>
    <row r="5072" spans="1:6">
      <c r="A5072" s="89"/>
      <c r="F5072" s="73"/>
    </row>
    <row r="5073" spans="1:6">
      <c r="A5073" s="89"/>
      <c r="F5073" s="73"/>
    </row>
    <row r="5074" spans="1:6">
      <c r="A5074" s="89"/>
      <c r="F5074" s="73"/>
    </row>
    <row r="5075" spans="1:6">
      <c r="A5075" s="89"/>
      <c r="F5075" s="73"/>
    </row>
    <row r="5076" spans="1:6">
      <c r="A5076" s="89"/>
      <c r="F5076" s="73"/>
    </row>
    <row r="5077" spans="1:6">
      <c r="A5077" s="89"/>
      <c r="F5077" s="73"/>
    </row>
    <row r="5078" spans="1:6">
      <c r="A5078" s="89"/>
      <c r="F5078" s="73"/>
    </row>
    <row r="5079" spans="1:6">
      <c r="A5079" s="89"/>
      <c r="F5079" s="73"/>
    </row>
    <row r="5080" spans="1:6">
      <c r="A5080" s="89"/>
      <c r="F5080" s="73"/>
    </row>
    <row r="5081" spans="1:6">
      <c r="A5081" s="89"/>
      <c r="F5081" s="73"/>
    </row>
    <row r="5082" spans="1:6">
      <c r="A5082" s="89"/>
      <c r="F5082" s="73"/>
    </row>
    <row r="5083" spans="1:6">
      <c r="A5083" s="89"/>
      <c r="F5083" s="73"/>
    </row>
    <row r="5084" spans="1:6">
      <c r="A5084" s="89"/>
      <c r="F5084" s="73"/>
    </row>
    <row r="5085" spans="1:6">
      <c r="A5085" s="89"/>
      <c r="F5085" s="73"/>
    </row>
    <row r="5086" spans="1:6">
      <c r="A5086" s="89"/>
      <c r="F5086" s="73"/>
    </row>
    <row r="5087" spans="1:6">
      <c r="A5087" s="89"/>
      <c r="F5087" s="73"/>
    </row>
    <row r="5088" spans="1:6">
      <c r="A5088" s="89"/>
      <c r="F5088" s="73"/>
    </row>
    <row r="5089" spans="1:6">
      <c r="A5089" s="89"/>
      <c r="F5089" s="73"/>
    </row>
    <row r="5090" spans="1:6">
      <c r="A5090" s="89"/>
      <c r="F5090" s="73"/>
    </row>
    <row r="5091" spans="1:6">
      <c r="A5091" s="89"/>
      <c r="F5091" s="73"/>
    </row>
    <row r="5092" spans="1:6">
      <c r="A5092" s="89"/>
      <c r="F5092" s="73"/>
    </row>
    <row r="5093" spans="1:6">
      <c r="A5093" s="89"/>
      <c r="F5093" s="73"/>
    </row>
    <row r="5094" spans="1:6">
      <c r="A5094" s="89"/>
      <c r="F5094" s="73"/>
    </row>
    <row r="5095" spans="1:6">
      <c r="A5095" s="89"/>
      <c r="F5095" s="73"/>
    </row>
    <row r="5096" spans="1:6">
      <c r="A5096" s="89"/>
      <c r="F5096" s="73"/>
    </row>
    <row r="5097" spans="1:6">
      <c r="A5097" s="89"/>
      <c r="F5097" s="73"/>
    </row>
    <row r="5098" spans="1:6">
      <c r="A5098" s="89"/>
      <c r="F5098" s="73"/>
    </row>
    <row r="5099" spans="1:6">
      <c r="A5099" s="89"/>
      <c r="F5099" s="73"/>
    </row>
    <row r="5100" spans="1:6">
      <c r="A5100" s="89"/>
      <c r="F5100" s="73"/>
    </row>
    <row r="5101" spans="1:6">
      <c r="A5101" s="89"/>
      <c r="F5101" s="73"/>
    </row>
    <row r="5102" spans="1:6">
      <c r="A5102" s="89"/>
      <c r="F5102" s="73"/>
    </row>
    <row r="5103" spans="1:6">
      <c r="A5103" s="89"/>
      <c r="F5103" s="73"/>
    </row>
    <row r="5104" spans="1:6">
      <c r="A5104" s="89"/>
      <c r="F5104" s="73"/>
    </row>
    <row r="5105" spans="1:6">
      <c r="A5105" s="89"/>
      <c r="F5105" s="73"/>
    </row>
    <row r="5106" spans="1:6">
      <c r="A5106" s="89"/>
      <c r="F5106" s="73"/>
    </row>
    <row r="5107" spans="1:6">
      <c r="A5107" s="89"/>
      <c r="F5107" s="73"/>
    </row>
    <row r="5108" spans="1:6">
      <c r="A5108" s="89"/>
      <c r="F5108" s="73"/>
    </row>
    <row r="5109" spans="1:6">
      <c r="A5109" s="89"/>
      <c r="F5109" s="73"/>
    </row>
    <row r="5110" spans="1:6">
      <c r="A5110" s="89"/>
      <c r="F5110" s="73"/>
    </row>
    <row r="5111" spans="1:6">
      <c r="A5111" s="89"/>
      <c r="F5111" s="73"/>
    </row>
    <row r="5112" spans="1:6">
      <c r="A5112" s="89"/>
      <c r="F5112" s="73"/>
    </row>
    <row r="5113" spans="1:6">
      <c r="A5113" s="89"/>
      <c r="F5113" s="73"/>
    </row>
    <row r="5114" spans="1:6">
      <c r="A5114" s="89"/>
      <c r="F5114" s="73"/>
    </row>
    <row r="5115" spans="1:6">
      <c r="A5115" s="89"/>
      <c r="F5115" s="73"/>
    </row>
    <row r="5116" spans="1:6">
      <c r="A5116" s="89"/>
      <c r="F5116" s="73"/>
    </row>
    <row r="5117" spans="1:6">
      <c r="A5117" s="89"/>
      <c r="F5117" s="73"/>
    </row>
    <row r="5118" spans="1:6">
      <c r="A5118" s="89"/>
      <c r="F5118" s="73"/>
    </row>
    <row r="5119" spans="1:6">
      <c r="A5119" s="89"/>
      <c r="F5119" s="73"/>
    </row>
    <row r="5120" spans="1:6">
      <c r="A5120" s="89"/>
      <c r="F5120" s="73"/>
    </row>
    <row r="5121" spans="1:6">
      <c r="A5121" s="89"/>
      <c r="F5121" s="73"/>
    </row>
    <row r="5122" spans="1:6">
      <c r="A5122" s="89"/>
      <c r="F5122" s="73"/>
    </row>
    <row r="5123" spans="1:6">
      <c r="A5123" s="89"/>
      <c r="F5123" s="73"/>
    </row>
    <row r="5124" spans="1:6">
      <c r="A5124" s="89"/>
      <c r="F5124" s="73"/>
    </row>
    <row r="5125" spans="1:6">
      <c r="A5125" s="89"/>
      <c r="F5125" s="73"/>
    </row>
    <row r="5126" spans="1:6">
      <c r="A5126" s="89"/>
      <c r="F5126" s="73"/>
    </row>
    <row r="5127" spans="1:6">
      <c r="A5127" s="89"/>
      <c r="F5127" s="73"/>
    </row>
    <row r="5128" spans="1:6">
      <c r="A5128" s="89"/>
      <c r="F5128" s="73"/>
    </row>
    <row r="5129" spans="1:6">
      <c r="A5129" s="89"/>
      <c r="F5129" s="73"/>
    </row>
    <row r="5130" spans="1:6">
      <c r="A5130" s="89"/>
      <c r="F5130" s="73"/>
    </row>
    <row r="5131" spans="1:6">
      <c r="A5131" s="89"/>
      <c r="F5131" s="73"/>
    </row>
    <row r="5132" spans="1:6">
      <c r="A5132" s="89"/>
      <c r="F5132" s="73"/>
    </row>
    <row r="5133" spans="1:6">
      <c r="A5133" s="89"/>
      <c r="F5133" s="73"/>
    </row>
    <row r="5134" spans="1:6">
      <c r="A5134" s="89"/>
      <c r="F5134" s="73"/>
    </row>
    <row r="5135" spans="1:6">
      <c r="A5135" s="89"/>
      <c r="F5135" s="73"/>
    </row>
    <row r="5136" spans="1:6">
      <c r="A5136" s="89"/>
      <c r="F5136" s="73"/>
    </row>
    <row r="5137" spans="1:6">
      <c r="A5137" s="89"/>
      <c r="F5137" s="73"/>
    </row>
    <row r="5138" spans="1:6">
      <c r="A5138" s="89"/>
      <c r="F5138" s="73"/>
    </row>
    <row r="5139" spans="1:6">
      <c r="A5139" s="89"/>
      <c r="F5139" s="73"/>
    </row>
    <row r="5140" spans="1:6">
      <c r="A5140" s="89"/>
      <c r="F5140" s="73"/>
    </row>
    <row r="5141" spans="1:6">
      <c r="A5141" s="89"/>
      <c r="F5141" s="73"/>
    </row>
    <row r="5142" spans="1:6">
      <c r="A5142" s="89"/>
      <c r="F5142" s="73"/>
    </row>
    <row r="5143" spans="1:6">
      <c r="A5143" s="89"/>
      <c r="F5143" s="73"/>
    </row>
    <row r="5144" spans="1:6">
      <c r="A5144" s="89"/>
      <c r="F5144" s="73"/>
    </row>
    <row r="5145" spans="1:6">
      <c r="A5145" s="89"/>
      <c r="F5145" s="73"/>
    </row>
    <row r="5146" spans="1:6">
      <c r="A5146" s="89"/>
      <c r="F5146" s="73"/>
    </row>
    <row r="5147" spans="1:6">
      <c r="A5147" s="89"/>
      <c r="F5147" s="73"/>
    </row>
    <row r="5148" spans="1:6">
      <c r="A5148" s="89"/>
      <c r="F5148" s="73"/>
    </row>
    <row r="5149" spans="1:6">
      <c r="A5149" s="89"/>
      <c r="F5149" s="73"/>
    </row>
    <row r="5150" spans="1:6">
      <c r="A5150" s="89"/>
      <c r="F5150" s="73"/>
    </row>
    <row r="5151" spans="1:6">
      <c r="A5151" s="89"/>
      <c r="F5151" s="73"/>
    </row>
    <row r="5152" spans="1:6">
      <c r="A5152" s="89"/>
      <c r="F5152" s="73"/>
    </row>
    <row r="5153" spans="1:6">
      <c r="A5153" s="89"/>
      <c r="F5153" s="73"/>
    </row>
    <row r="5154" spans="1:6">
      <c r="A5154" s="89"/>
      <c r="F5154" s="73"/>
    </row>
    <row r="5155" spans="1:6">
      <c r="A5155" s="89"/>
      <c r="F5155" s="73"/>
    </row>
    <row r="5156" spans="1:6">
      <c r="A5156" s="89"/>
      <c r="F5156" s="73"/>
    </row>
    <row r="5157" spans="1:6">
      <c r="A5157" s="89"/>
      <c r="F5157" s="73"/>
    </row>
    <row r="5158" spans="1:6">
      <c r="A5158" s="89"/>
      <c r="F5158" s="73"/>
    </row>
    <row r="5159" spans="1:6">
      <c r="A5159" s="89"/>
      <c r="F5159" s="73"/>
    </row>
    <row r="5160" spans="1:6">
      <c r="A5160" s="89"/>
      <c r="F5160" s="73"/>
    </row>
    <row r="5161" spans="1:6">
      <c r="A5161" s="89"/>
      <c r="F5161" s="73"/>
    </row>
    <row r="5162" spans="1:6">
      <c r="A5162" s="89"/>
      <c r="F5162" s="73"/>
    </row>
    <row r="5163" spans="1:6">
      <c r="A5163" s="89"/>
      <c r="F5163" s="73"/>
    </row>
    <row r="5164" spans="1:6">
      <c r="A5164" s="89"/>
      <c r="F5164" s="73"/>
    </row>
    <row r="5165" spans="1:6">
      <c r="A5165" s="89"/>
      <c r="F5165" s="73"/>
    </row>
    <row r="5166" spans="1:6">
      <c r="A5166" s="89"/>
      <c r="F5166" s="73"/>
    </row>
    <row r="5167" spans="1:6">
      <c r="A5167" s="89"/>
      <c r="F5167" s="73"/>
    </row>
    <row r="5168" spans="1:6">
      <c r="A5168" s="89"/>
      <c r="F5168" s="73"/>
    </row>
    <row r="5169" spans="1:6">
      <c r="A5169" s="89"/>
      <c r="F5169" s="73"/>
    </row>
    <row r="5170" spans="1:6">
      <c r="A5170" s="89"/>
      <c r="F5170" s="73"/>
    </row>
    <row r="5171" spans="1:6">
      <c r="A5171" s="89"/>
      <c r="F5171" s="73"/>
    </row>
    <row r="5172" spans="1:6">
      <c r="A5172" s="89"/>
      <c r="F5172" s="73"/>
    </row>
    <row r="5173" spans="1:6">
      <c r="A5173" s="89"/>
      <c r="F5173" s="73"/>
    </row>
    <row r="5174" spans="1:6">
      <c r="A5174" s="89"/>
      <c r="F5174" s="73"/>
    </row>
    <row r="5175" spans="1:6">
      <c r="A5175" s="89"/>
      <c r="F5175" s="73"/>
    </row>
    <row r="5176" spans="1:6">
      <c r="A5176" s="89"/>
      <c r="F5176" s="73"/>
    </row>
    <row r="5177" spans="1:6">
      <c r="A5177" s="89"/>
      <c r="F5177" s="73"/>
    </row>
    <row r="5178" spans="1:6">
      <c r="A5178" s="89"/>
      <c r="F5178" s="73"/>
    </row>
    <row r="5179" spans="1:6">
      <c r="A5179" s="89"/>
      <c r="F5179" s="73"/>
    </row>
    <row r="5180" spans="1:6">
      <c r="A5180" s="89"/>
      <c r="F5180" s="73"/>
    </row>
    <row r="5181" spans="1:6">
      <c r="A5181" s="89"/>
      <c r="F5181" s="73"/>
    </row>
    <row r="5182" spans="1:6">
      <c r="A5182" s="89"/>
      <c r="F5182" s="73"/>
    </row>
    <row r="5183" spans="1:6">
      <c r="A5183" s="89"/>
      <c r="F5183" s="73"/>
    </row>
    <row r="5184" spans="1:6">
      <c r="A5184" s="89"/>
      <c r="F5184" s="73"/>
    </row>
    <row r="5185" spans="1:6">
      <c r="A5185" s="89"/>
      <c r="F5185" s="73"/>
    </row>
    <row r="5186" spans="1:6">
      <c r="A5186" s="89"/>
      <c r="F5186" s="73"/>
    </row>
    <row r="5187" spans="1:6">
      <c r="A5187" s="89"/>
      <c r="F5187" s="73"/>
    </row>
    <row r="5188" spans="1:6">
      <c r="A5188" s="89"/>
      <c r="F5188" s="73"/>
    </row>
    <row r="5189" spans="1:6">
      <c r="A5189" s="89"/>
      <c r="F5189" s="73"/>
    </row>
    <row r="5190" spans="1:6">
      <c r="A5190" s="89"/>
      <c r="F5190" s="73"/>
    </row>
    <row r="5191" spans="1:6">
      <c r="A5191" s="89"/>
      <c r="F5191" s="73"/>
    </row>
    <row r="5192" spans="1:6">
      <c r="A5192" s="89"/>
      <c r="F5192" s="73"/>
    </row>
    <row r="5193" spans="1:6">
      <c r="A5193" s="89"/>
      <c r="F5193" s="73"/>
    </row>
    <row r="5194" spans="1:6">
      <c r="A5194" s="89"/>
      <c r="F5194" s="73"/>
    </row>
    <row r="5195" spans="1:6">
      <c r="A5195" s="89"/>
      <c r="F5195" s="73"/>
    </row>
    <row r="5196" spans="1:6">
      <c r="A5196" s="89"/>
      <c r="F5196" s="73"/>
    </row>
    <row r="5197" spans="1:6">
      <c r="A5197" s="89"/>
      <c r="F5197" s="73"/>
    </row>
    <row r="5198" spans="1:6">
      <c r="A5198" s="89"/>
      <c r="F5198" s="73"/>
    </row>
    <row r="5199" spans="1:6">
      <c r="A5199" s="89"/>
      <c r="F5199" s="73"/>
    </row>
    <row r="5200" spans="1:6">
      <c r="A5200" s="89"/>
      <c r="F5200" s="73"/>
    </row>
    <row r="5201" spans="1:6">
      <c r="A5201" s="89"/>
      <c r="F5201" s="73"/>
    </row>
    <row r="5202" spans="1:6">
      <c r="A5202" s="89"/>
      <c r="F5202" s="73"/>
    </row>
    <row r="5203" spans="1:6">
      <c r="A5203" s="89"/>
      <c r="F5203" s="73"/>
    </row>
    <row r="5204" spans="1:6">
      <c r="A5204" s="89"/>
      <c r="F5204" s="73"/>
    </row>
    <row r="5205" spans="1:6">
      <c r="A5205" s="89"/>
      <c r="F5205" s="73"/>
    </row>
    <row r="5206" spans="1:6">
      <c r="A5206" s="89"/>
      <c r="F5206" s="73"/>
    </row>
    <row r="5207" spans="1:6">
      <c r="A5207" s="89"/>
      <c r="F5207" s="73"/>
    </row>
    <row r="5208" spans="1:6">
      <c r="A5208" s="89"/>
      <c r="F5208" s="73"/>
    </row>
    <row r="5209" spans="1:6">
      <c r="A5209" s="89"/>
      <c r="F5209" s="73"/>
    </row>
    <row r="5210" spans="1:6">
      <c r="A5210" s="89"/>
      <c r="F5210" s="73"/>
    </row>
    <row r="5211" spans="1:6">
      <c r="A5211" s="89"/>
      <c r="F5211" s="73"/>
    </row>
    <row r="5212" spans="1:6">
      <c r="A5212" s="89"/>
      <c r="F5212" s="73"/>
    </row>
    <row r="5213" spans="1:6">
      <c r="A5213" s="89"/>
      <c r="F5213" s="73"/>
    </row>
    <row r="5214" spans="1:6">
      <c r="A5214" s="89"/>
      <c r="F5214" s="73"/>
    </row>
    <row r="5215" spans="1:6">
      <c r="A5215" s="89"/>
      <c r="F5215" s="73"/>
    </row>
    <row r="5216" spans="1:6">
      <c r="A5216" s="89"/>
      <c r="F5216" s="73"/>
    </row>
    <row r="5217" spans="1:6">
      <c r="A5217" s="89"/>
      <c r="F5217" s="73"/>
    </row>
    <row r="5218" spans="1:6">
      <c r="A5218" s="89"/>
      <c r="F5218" s="73"/>
    </row>
    <row r="5219" spans="1:6">
      <c r="A5219" s="89"/>
      <c r="F5219" s="73"/>
    </row>
    <row r="5220" spans="1:6">
      <c r="A5220" s="89"/>
      <c r="F5220" s="73"/>
    </row>
    <row r="5221" spans="1:6">
      <c r="A5221" s="89"/>
      <c r="F5221" s="73"/>
    </row>
    <row r="5222" spans="1:6">
      <c r="A5222" s="89"/>
      <c r="F5222" s="73"/>
    </row>
    <row r="5223" spans="1:6">
      <c r="A5223" s="89"/>
      <c r="F5223" s="73"/>
    </row>
    <row r="5224" spans="1:6">
      <c r="A5224" s="89"/>
      <c r="F5224" s="73"/>
    </row>
    <row r="5225" spans="1:6">
      <c r="A5225" s="89"/>
      <c r="F5225" s="73"/>
    </row>
    <row r="5226" spans="1:6">
      <c r="A5226" s="89"/>
      <c r="F5226" s="73"/>
    </row>
    <row r="5227" spans="1:6">
      <c r="A5227" s="89"/>
      <c r="F5227" s="73"/>
    </row>
    <row r="5228" spans="1:6">
      <c r="A5228" s="89"/>
      <c r="F5228" s="73"/>
    </row>
    <row r="5229" spans="1:6">
      <c r="A5229" s="89"/>
      <c r="F5229" s="73"/>
    </row>
    <row r="5230" spans="1:6">
      <c r="A5230" s="89"/>
      <c r="F5230" s="73"/>
    </row>
    <row r="5231" spans="1:6">
      <c r="A5231" s="89"/>
      <c r="F5231" s="73"/>
    </row>
    <row r="5232" spans="1:6">
      <c r="A5232" s="89"/>
      <c r="F5232" s="73"/>
    </row>
    <row r="5233" spans="1:6">
      <c r="A5233" s="89"/>
      <c r="F5233" s="73"/>
    </row>
    <row r="5234" spans="1:6">
      <c r="A5234" s="89"/>
      <c r="F5234" s="73"/>
    </row>
    <row r="5235" spans="1:6">
      <c r="A5235" s="89"/>
      <c r="F5235" s="73"/>
    </row>
    <row r="5236" spans="1:6">
      <c r="A5236" s="89"/>
      <c r="F5236" s="73"/>
    </row>
    <row r="5237" spans="1:6">
      <c r="A5237" s="89"/>
      <c r="F5237" s="73"/>
    </row>
    <row r="5238" spans="1:6">
      <c r="A5238" s="89"/>
      <c r="F5238" s="73"/>
    </row>
    <row r="5239" spans="1:6">
      <c r="A5239" s="89"/>
      <c r="F5239" s="73"/>
    </row>
    <row r="5240" spans="1:6">
      <c r="A5240" s="89"/>
      <c r="F5240" s="73"/>
    </row>
    <row r="5241" spans="1:6">
      <c r="A5241" s="89"/>
      <c r="F5241" s="73"/>
    </row>
    <row r="5242" spans="1:6">
      <c r="A5242" s="89"/>
      <c r="F5242" s="73"/>
    </row>
    <row r="5243" spans="1:6">
      <c r="A5243" s="89"/>
      <c r="F5243" s="73"/>
    </row>
    <row r="5244" spans="1:6">
      <c r="A5244" s="89"/>
      <c r="F5244" s="73"/>
    </row>
    <row r="5245" spans="1:6">
      <c r="A5245" s="89"/>
      <c r="F5245" s="73"/>
    </row>
    <row r="5246" spans="1:6">
      <c r="A5246" s="89"/>
      <c r="F5246" s="73"/>
    </row>
    <row r="5247" spans="1:6">
      <c r="A5247" s="89"/>
      <c r="F5247" s="73"/>
    </row>
    <row r="5248" spans="1:6">
      <c r="A5248" s="89"/>
      <c r="F5248" s="73"/>
    </row>
    <row r="5249" spans="1:6">
      <c r="A5249" s="89"/>
      <c r="F5249" s="73"/>
    </row>
    <row r="5250" spans="1:6">
      <c r="A5250" s="89"/>
      <c r="F5250" s="73"/>
    </row>
    <row r="5251" spans="1:6">
      <c r="A5251" s="89"/>
      <c r="F5251" s="73"/>
    </row>
    <row r="5252" spans="1:6">
      <c r="A5252" s="89"/>
      <c r="F5252" s="73"/>
    </row>
    <row r="5253" spans="1:6">
      <c r="A5253" s="89"/>
      <c r="F5253" s="73"/>
    </row>
    <row r="5254" spans="1:6">
      <c r="A5254" s="89"/>
      <c r="F5254" s="73"/>
    </row>
    <row r="5255" spans="1:6">
      <c r="A5255" s="89"/>
      <c r="F5255" s="73"/>
    </row>
    <row r="5256" spans="1:6">
      <c r="A5256" s="89"/>
      <c r="F5256" s="73"/>
    </row>
    <row r="5257" spans="1:6">
      <c r="A5257" s="89"/>
      <c r="F5257" s="73"/>
    </row>
    <row r="5258" spans="1:6">
      <c r="A5258" s="89"/>
      <c r="F5258" s="73"/>
    </row>
    <row r="5259" spans="1:6">
      <c r="A5259" s="89"/>
      <c r="F5259" s="73"/>
    </row>
    <row r="5260" spans="1:6">
      <c r="A5260" s="89"/>
      <c r="F5260" s="73"/>
    </row>
    <row r="5261" spans="1:6">
      <c r="A5261" s="89"/>
      <c r="F5261" s="73"/>
    </row>
    <row r="5262" spans="1:6">
      <c r="A5262" s="89"/>
      <c r="F5262" s="73"/>
    </row>
    <row r="5263" spans="1:6">
      <c r="A5263" s="89"/>
      <c r="F5263" s="73"/>
    </row>
    <row r="5264" spans="1:6">
      <c r="A5264" s="89"/>
      <c r="F5264" s="73"/>
    </row>
    <row r="5265" spans="1:6">
      <c r="A5265" s="89"/>
      <c r="F5265" s="73"/>
    </row>
    <row r="5266" spans="1:6">
      <c r="A5266" s="89"/>
      <c r="F5266" s="73"/>
    </row>
    <row r="5267" spans="1:6">
      <c r="A5267" s="89"/>
      <c r="F5267" s="73"/>
    </row>
    <row r="5268" spans="1:6">
      <c r="A5268" s="89"/>
      <c r="F5268" s="73"/>
    </row>
    <row r="5269" spans="1:6">
      <c r="A5269" s="89"/>
      <c r="F5269" s="73"/>
    </row>
    <row r="5270" spans="1:6">
      <c r="A5270" s="89"/>
      <c r="F5270" s="73"/>
    </row>
    <row r="5271" spans="1:6">
      <c r="A5271" s="89"/>
      <c r="F5271" s="73"/>
    </row>
    <row r="5272" spans="1:6">
      <c r="A5272" s="89"/>
      <c r="F5272" s="73"/>
    </row>
    <row r="5273" spans="1:6">
      <c r="A5273" s="89"/>
      <c r="F5273" s="73"/>
    </row>
    <row r="5274" spans="1:6">
      <c r="A5274" s="89"/>
      <c r="F5274" s="73"/>
    </row>
    <row r="5275" spans="1:6">
      <c r="A5275" s="89"/>
      <c r="F5275" s="73"/>
    </row>
    <row r="5276" spans="1:6">
      <c r="A5276" s="89"/>
      <c r="F5276" s="73"/>
    </row>
    <row r="5277" spans="1:6">
      <c r="A5277" s="89"/>
      <c r="F5277" s="73"/>
    </row>
    <row r="5278" spans="1:6">
      <c r="A5278" s="89"/>
      <c r="F5278" s="73"/>
    </row>
    <row r="5279" spans="1:6">
      <c r="A5279" s="89"/>
      <c r="F5279" s="73"/>
    </row>
    <row r="5280" spans="1:6">
      <c r="A5280" s="89"/>
      <c r="F5280" s="73"/>
    </row>
    <row r="5281" spans="1:6">
      <c r="A5281" s="89"/>
      <c r="F5281" s="73"/>
    </row>
    <row r="5282" spans="1:6">
      <c r="A5282" s="89"/>
      <c r="F5282" s="73"/>
    </row>
    <row r="5283" spans="1:6">
      <c r="A5283" s="89"/>
      <c r="F5283" s="73"/>
    </row>
    <row r="5284" spans="1:6">
      <c r="A5284" s="89"/>
      <c r="F5284" s="73"/>
    </row>
    <row r="5285" spans="1:6">
      <c r="A5285" s="89"/>
      <c r="F5285" s="73"/>
    </row>
    <row r="5286" spans="1:6">
      <c r="A5286" s="89"/>
      <c r="F5286" s="73"/>
    </row>
    <row r="5287" spans="1:6">
      <c r="A5287" s="89"/>
      <c r="F5287" s="73"/>
    </row>
    <row r="5288" spans="1:6">
      <c r="A5288" s="89"/>
      <c r="F5288" s="73"/>
    </row>
    <row r="5289" spans="1:6">
      <c r="A5289" s="89"/>
      <c r="F5289" s="73"/>
    </row>
    <row r="5290" spans="1:6">
      <c r="A5290" s="89"/>
      <c r="F5290" s="73"/>
    </row>
    <row r="5291" spans="1:6">
      <c r="A5291" s="89"/>
      <c r="F5291" s="73"/>
    </row>
    <row r="5292" spans="1:6">
      <c r="A5292" s="89"/>
      <c r="F5292" s="73"/>
    </row>
    <row r="5293" spans="1:6">
      <c r="A5293" s="89"/>
      <c r="F5293" s="73"/>
    </row>
    <row r="5294" spans="1:6">
      <c r="A5294" s="89"/>
      <c r="F5294" s="73"/>
    </row>
    <row r="5295" spans="1:6">
      <c r="A5295" s="89"/>
      <c r="F5295" s="73"/>
    </row>
    <row r="5296" spans="1:6">
      <c r="A5296" s="89"/>
      <c r="F5296" s="73"/>
    </row>
    <row r="5297" spans="1:6">
      <c r="A5297" s="89"/>
      <c r="F5297" s="73"/>
    </row>
    <row r="5298" spans="1:6">
      <c r="A5298" s="89"/>
      <c r="F5298" s="73"/>
    </row>
    <row r="5299" spans="1:6">
      <c r="A5299" s="89"/>
      <c r="F5299" s="73"/>
    </row>
    <row r="5300" spans="1:6">
      <c r="A5300" s="89"/>
      <c r="F5300" s="73"/>
    </row>
    <row r="5301" spans="1:6">
      <c r="A5301" s="89"/>
      <c r="F5301" s="73"/>
    </row>
    <row r="5302" spans="1:6">
      <c r="A5302" s="89"/>
      <c r="F5302" s="73"/>
    </row>
    <row r="5303" spans="1:6">
      <c r="A5303" s="89"/>
      <c r="F5303" s="73"/>
    </row>
    <row r="5304" spans="1:6">
      <c r="A5304" s="89"/>
      <c r="F5304" s="73"/>
    </row>
    <row r="5305" spans="1:6">
      <c r="A5305" s="89"/>
      <c r="F5305" s="73"/>
    </row>
    <row r="5306" spans="1:6">
      <c r="A5306" s="89"/>
      <c r="F5306" s="73"/>
    </row>
    <row r="5307" spans="1:6">
      <c r="A5307" s="89"/>
      <c r="F5307" s="73"/>
    </row>
    <row r="5308" spans="1:6">
      <c r="A5308" s="89"/>
      <c r="F5308" s="73"/>
    </row>
    <row r="5309" spans="1:6">
      <c r="A5309" s="89"/>
      <c r="F5309" s="73"/>
    </row>
    <row r="5310" spans="1:6">
      <c r="A5310" s="89"/>
      <c r="F5310" s="73"/>
    </row>
    <row r="5311" spans="1:6">
      <c r="A5311" s="89"/>
      <c r="F5311" s="73"/>
    </row>
    <row r="5312" spans="1:6">
      <c r="A5312" s="89"/>
      <c r="F5312" s="73"/>
    </row>
    <row r="5313" spans="1:6">
      <c r="A5313" s="89"/>
      <c r="F5313" s="73"/>
    </row>
    <row r="5314" spans="1:6">
      <c r="A5314" s="89"/>
      <c r="F5314" s="73"/>
    </row>
    <row r="5315" spans="1:6">
      <c r="A5315" s="89"/>
      <c r="F5315" s="73"/>
    </row>
    <row r="5316" spans="1:6">
      <c r="A5316" s="89"/>
      <c r="F5316" s="73"/>
    </row>
    <row r="5317" spans="1:6">
      <c r="A5317" s="89"/>
      <c r="F5317" s="73"/>
    </row>
    <row r="5318" spans="1:6">
      <c r="A5318" s="89"/>
      <c r="F5318" s="73"/>
    </row>
    <row r="5319" spans="1:6">
      <c r="A5319" s="89"/>
      <c r="F5319" s="73"/>
    </row>
    <row r="5320" spans="1:6">
      <c r="A5320" s="89"/>
      <c r="F5320" s="73"/>
    </row>
    <row r="5321" spans="1:6">
      <c r="A5321" s="89"/>
      <c r="F5321" s="73"/>
    </row>
    <row r="5322" spans="1:6">
      <c r="A5322" s="89"/>
      <c r="F5322" s="73"/>
    </row>
    <row r="5323" spans="1:6">
      <c r="A5323" s="89"/>
      <c r="F5323" s="73"/>
    </row>
    <row r="5324" spans="1:6">
      <c r="A5324" s="89"/>
      <c r="F5324" s="73"/>
    </row>
    <row r="5325" spans="1:6">
      <c r="A5325" s="89"/>
      <c r="F5325" s="73"/>
    </row>
    <row r="5326" spans="1:6">
      <c r="A5326" s="89"/>
      <c r="F5326" s="73"/>
    </row>
    <row r="5327" spans="1:6">
      <c r="A5327" s="89"/>
      <c r="F5327" s="73"/>
    </row>
    <row r="5328" spans="1:6">
      <c r="A5328" s="89"/>
      <c r="F5328" s="73"/>
    </row>
    <row r="5329" spans="1:6">
      <c r="A5329" s="89"/>
      <c r="F5329" s="73"/>
    </row>
    <row r="5330" spans="1:6">
      <c r="A5330" s="89"/>
      <c r="F5330" s="73"/>
    </row>
    <row r="5331" spans="1:6">
      <c r="A5331" s="89"/>
      <c r="F5331" s="73"/>
    </row>
    <row r="5332" spans="1:6">
      <c r="A5332" s="89"/>
      <c r="F5332" s="73"/>
    </row>
    <row r="5333" spans="1:6">
      <c r="A5333" s="89"/>
      <c r="F5333" s="73"/>
    </row>
    <row r="5334" spans="1:6">
      <c r="A5334" s="89"/>
      <c r="F5334" s="73"/>
    </row>
    <row r="5335" spans="1:6">
      <c r="A5335" s="89"/>
      <c r="F5335" s="73"/>
    </row>
    <row r="5336" spans="1:6">
      <c r="A5336" s="89"/>
      <c r="F5336" s="73"/>
    </row>
    <row r="5337" spans="1:6">
      <c r="A5337" s="89"/>
      <c r="F5337" s="73"/>
    </row>
    <row r="5338" spans="1:6">
      <c r="A5338" s="89"/>
      <c r="F5338" s="73"/>
    </row>
    <row r="5339" spans="1:6">
      <c r="A5339" s="89"/>
      <c r="F5339" s="73"/>
    </row>
    <row r="5340" spans="1:6">
      <c r="A5340" s="89"/>
      <c r="F5340" s="73"/>
    </row>
    <row r="5341" spans="1:6">
      <c r="A5341" s="89"/>
      <c r="F5341" s="73"/>
    </row>
    <row r="5342" spans="1:6">
      <c r="A5342" s="89"/>
      <c r="F5342" s="73"/>
    </row>
    <row r="5343" spans="1:6">
      <c r="A5343" s="89"/>
      <c r="F5343" s="73"/>
    </row>
    <row r="5344" spans="1:6">
      <c r="A5344" s="89"/>
      <c r="F5344" s="73"/>
    </row>
    <row r="5345" spans="1:6">
      <c r="A5345" s="89"/>
      <c r="F5345" s="73"/>
    </row>
    <row r="5346" spans="1:6">
      <c r="A5346" s="89"/>
      <c r="F5346" s="73"/>
    </row>
    <row r="5347" spans="1:6">
      <c r="A5347" s="89"/>
      <c r="F5347" s="73"/>
    </row>
    <row r="5348" spans="1:6">
      <c r="A5348" s="89"/>
      <c r="F5348" s="73"/>
    </row>
    <row r="5349" spans="1:6">
      <c r="A5349" s="89"/>
      <c r="F5349" s="73"/>
    </row>
    <row r="5350" spans="1:6">
      <c r="A5350" s="89"/>
      <c r="F5350" s="73"/>
    </row>
    <row r="5351" spans="1:6">
      <c r="A5351" s="89"/>
      <c r="F5351" s="73"/>
    </row>
    <row r="5352" spans="1:6">
      <c r="A5352" s="89"/>
      <c r="F5352" s="73"/>
    </row>
    <row r="5353" spans="1:6">
      <c r="A5353" s="89"/>
      <c r="F5353" s="73"/>
    </row>
    <row r="5354" spans="1:6">
      <c r="A5354" s="89"/>
      <c r="F5354" s="73"/>
    </row>
    <row r="5355" spans="1:6">
      <c r="A5355" s="89"/>
      <c r="F5355" s="73"/>
    </row>
    <row r="5356" spans="1:6">
      <c r="A5356" s="89"/>
      <c r="F5356" s="73"/>
    </row>
    <row r="5357" spans="1:6">
      <c r="A5357" s="89"/>
      <c r="F5357" s="73"/>
    </row>
    <row r="5358" spans="1:6">
      <c r="A5358" s="89"/>
      <c r="F5358" s="73"/>
    </row>
    <row r="5359" spans="1:6">
      <c r="A5359" s="89"/>
      <c r="F5359" s="73"/>
    </row>
    <row r="5360" spans="1:6">
      <c r="A5360" s="89"/>
      <c r="F5360" s="73"/>
    </row>
    <row r="5361" spans="1:6">
      <c r="A5361" s="89"/>
      <c r="F5361" s="73"/>
    </row>
    <row r="5362" spans="1:6">
      <c r="A5362" s="89"/>
      <c r="F5362" s="73"/>
    </row>
    <row r="5363" spans="1:6">
      <c r="A5363" s="89"/>
      <c r="F5363" s="73"/>
    </row>
    <row r="5364" spans="1:6">
      <c r="A5364" s="89"/>
      <c r="F5364" s="73"/>
    </row>
    <row r="5365" spans="1:6">
      <c r="A5365" s="89"/>
      <c r="F5365" s="73"/>
    </row>
    <row r="5366" spans="1:6">
      <c r="A5366" s="89"/>
      <c r="F5366" s="73"/>
    </row>
    <row r="5367" spans="1:6">
      <c r="A5367" s="89"/>
      <c r="F5367" s="73"/>
    </row>
    <row r="5368" spans="1:6">
      <c r="A5368" s="89"/>
      <c r="F5368" s="73"/>
    </row>
    <row r="5369" spans="1:6">
      <c r="A5369" s="89"/>
      <c r="F5369" s="73"/>
    </row>
    <row r="5370" spans="1:6">
      <c r="A5370" s="89"/>
      <c r="F5370" s="73"/>
    </row>
    <row r="5371" spans="1:6">
      <c r="A5371" s="89"/>
      <c r="F5371" s="73"/>
    </row>
    <row r="5372" spans="1:6">
      <c r="A5372" s="89"/>
      <c r="F5372" s="73"/>
    </row>
    <row r="5373" spans="1:6">
      <c r="A5373" s="89"/>
      <c r="F5373" s="73"/>
    </row>
    <row r="5374" spans="1:6">
      <c r="A5374" s="89"/>
      <c r="F5374" s="73"/>
    </row>
    <row r="5375" spans="1:6">
      <c r="A5375" s="89"/>
      <c r="F5375" s="73"/>
    </row>
    <row r="5376" spans="1:6">
      <c r="A5376" s="89"/>
      <c r="F5376" s="73"/>
    </row>
    <row r="5377" spans="1:6">
      <c r="A5377" s="89"/>
      <c r="F5377" s="73"/>
    </row>
    <row r="5378" spans="1:6">
      <c r="A5378" s="89"/>
      <c r="F5378" s="73"/>
    </row>
    <row r="5379" spans="1:6">
      <c r="A5379" s="89"/>
      <c r="F5379" s="73"/>
    </row>
    <row r="5380" spans="1:6">
      <c r="A5380" s="89"/>
      <c r="F5380" s="73"/>
    </row>
    <row r="5381" spans="1:6">
      <c r="A5381" s="89"/>
      <c r="F5381" s="73"/>
    </row>
    <row r="5382" spans="1:6">
      <c r="A5382" s="89"/>
      <c r="F5382" s="73"/>
    </row>
    <row r="5383" spans="1:6">
      <c r="A5383" s="89"/>
      <c r="F5383" s="73"/>
    </row>
    <row r="5384" spans="1:6">
      <c r="A5384" s="89"/>
      <c r="F5384" s="73"/>
    </row>
    <row r="5385" spans="1:6">
      <c r="A5385" s="89"/>
      <c r="F5385" s="73"/>
    </row>
    <row r="5386" spans="1:6">
      <c r="A5386" s="89"/>
      <c r="F5386" s="73"/>
    </row>
    <row r="5387" spans="1:6">
      <c r="A5387" s="89"/>
      <c r="F5387" s="73"/>
    </row>
    <row r="5388" spans="1:6">
      <c r="A5388" s="89"/>
      <c r="F5388" s="73"/>
    </row>
    <row r="5389" spans="1:6">
      <c r="A5389" s="89"/>
      <c r="F5389" s="73"/>
    </row>
    <row r="5390" spans="1:6">
      <c r="A5390" s="89"/>
      <c r="F5390" s="73"/>
    </row>
    <row r="5391" spans="1:6">
      <c r="A5391" s="89"/>
      <c r="F5391" s="73"/>
    </row>
    <row r="5392" spans="1:6">
      <c r="A5392" s="89"/>
      <c r="F5392" s="73"/>
    </row>
    <row r="5393" spans="1:6">
      <c r="A5393" s="89"/>
      <c r="F5393" s="73"/>
    </row>
    <row r="5394" spans="1:6">
      <c r="A5394" s="89"/>
      <c r="F5394" s="73"/>
    </row>
    <row r="5395" spans="1:6">
      <c r="A5395" s="89"/>
      <c r="F5395" s="73"/>
    </row>
    <row r="5396" spans="1:6">
      <c r="A5396" s="89"/>
      <c r="F5396" s="73"/>
    </row>
    <row r="5397" spans="1:6">
      <c r="A5397" s="89"/>
      <c r="F5397" s="73"/>
    </row>
    <row r="5398" spans="1:6">
      <c r="A5398" s="89"/>
      <c r="F5398" s="73"/>
    </row>
    <row r="5399" spans="1:6">
      <c r="A5399" s="89"/>
      <c r="F5399" s="73"/>
    </row>
    <row r="5400" spans="1:6">
      <c r="A5400" s="89"/>
      <c r="F5400" s="73"/>
    </row>
    <row r="5401" spans="1:6">
      <c r="A5401" s="89"/>
      <c r="F5401" s="73"/>
    </row>
    <row r="5402" spans="1:6">
      <c r="A5402" s="89"/>
      <c r="F5402" s="73"/>
    </row>
    <row r="5403" spans="1:6">
      <c r="A5403" s="89"/>
      <c r="F5403" s="73"/>
    </row>
    <row r="5404" spans="1:6">
      <c r="A5404" s="89"/>
      <c r="F5404" s="73"/>
    </row>
    <row r="5405" spans="1:6">
      <c r="A5405" s="89"/>
      <c r="F5405" s="73"/>
    </row>
    <row r="5406" spans="1:6">
      <c r="A5406" s="89"/>
      <c r="F5406" s="73"/>
    </row>
    <row r="5407" spans="1:6">
      <c r="A5407" s="89"/>
      <c r="F5407" s="73"/>
    </row>
    <row r="5408" spans="1:6">
      <c r="A5408" s="89"/>
      <c r="F5408" s="73"/>
    </row>
    <row r="5409" spans="1:6">
      <c r="A5409" s="89"/>
      <c r="F5409" s="73"/>
    </row>
    <row r="5410" spans="1:6">
      <c r="A5410" s="89"/>
      <c r="F5410" s="73"/>
    </row>
    <row r="5411" spans="1:6">
      <c r="A5411" s="89"/>
      <c r="F5411" s="73"/>
    </row>
    <row r="5412" spans="1:6">
      <c r="A5412" s="89"/>
      <c r="F5412" s="73"/>
    </row>
    <row r="5413" spans="1:6">
      <c r="A5413" s="89"/>
      <c r="F5413" s="73"/>
    </row>
    <row r="5414" spans="1:6">
      <c r="A5414" s="89"/>
      <c r="F5414" s="73"/>
    </row>
    <row r="5415" spans="1:6">
      <c r="A5415" s="89"/>
      <c r="F5415" s="73"/>
    </row>
    <row r="5416" spans="1:6">
      <c r="A5416" s="89"/>
      <c r="F5416" s="73"/>
    </row>
    <row r="5417" spans="1:6">
      <c r="A5417" s="89"/>
      <c r="F5417" s="73"/>
    </row>
    <row r="5418" spans="1:6">
      <c r="A5418" s="89"/>
      <c r="F5418" s="73"/>
    </row>
    <row r="5419" spans="1:6">
      <c r="A5419" s="89"/>
      <c r="F5419" s="73"/>
    </row>
    <row r="5420" spans="1:6">
      <c r="A5420" s="89"/>
      <c r="F5420" s="73"/>
    </row>
    <row r="5421" spans="1:6">
      <c r="A5421" s="89"/>
      <c r="F5421" s="73"/>
    </row>
    <row r="5422" spans="1:6">
      <c r="A5422" s="89"/>
      <c r="F5422" s="73"/>
    </row>
    <row r="5423" spans="1:6">
      <c r="A5423" s="89"/>
      <c r="F5423" s="73"/>
    </row>
    <row r="5424" spans="1:6">
      <c r="A5424" s="89"/>
      <c r="F5424" s="73"/>
    </row>
    <row r="5425" spans="1:6">
      <c r="A5425" s="89"/>
      <c r="F5425" s="73"/>
    </row>
    <row r="5426" spans="1:6">
      <c r="A5426" s="89"/>
      <c r="F5426" s="73"/>
    </row>
    <row r="5427" spans="1:6">
      <c r="A5427" s="89"/>
      <c r="F5427" s="73"/>
    </row>
    <row r="5428" spans="1:6">
      <c r="A5428" s="89"/>
      <c r="F5428" s="73"/>
    </row>
    <row r="5429" spans="1:6">
      <c r="A5429" s="89"/>
      <c r="F5429" s="73"/>
    </row>
    <row r="5430" spans="1:6">
      <c r="A5430" s="89"/>
      <c r="F5430" s="73"/>
    </row>
    <row r="5431" spans="1:6">
      <c r="A5431" s="89"/>
      <c r="F5431" s="73"/>
    </row>
    <row r="5432" spans="1:6">
      <c r="A5432" s="89"/>
      <c r="F5432" s="73"/>
    </row>
    <row r="5433" spans="1:6">
      <c r="A5433" s="89"/>
      <c r="F5433" s="73"/>
    </row>
    <row r="5434" spans="1:6">
      <c r="A5434" s="89"/>
      <c r="F5434" s="73"/>
    </row>
    <row r="5435" spans="1:6">
      <c r="A5435" s="89"/>
      <c r="F5435" s="73"/>
    </row>
    <row r="5436" spans="1:6">
      <c r="A5436" s="89"/>
      <c r="F5436" s="73"/>
    </row>
    <row r="5437" spans="1:6">
      <c r="A5437" s="89"/>
      <c r="F5437" s="73"/>
    </row>
    <row r="5438" spans="1:6">
      <c r="A5438" s="89"/>
      <c r="F5438" s="73"/>
    </row>
    <row r="5439" spans="1:6">
      <c r="A5439" s="89"/>
      <c r="F5439" s="73"/>
    </row>
    <row r="5440" spans="1:6">
      <c r="A5440" s="89"/>
      <c r="F5440" s="73"/>
    </row>
    <row r="5441" spans="1:6">
      <c r="A5441" s="89"/>
      <c r="F5441" s="73"/>
    </row>
    <row r="5442" spans="1:6">
      <c r="A5442" s="89"/>
      <c r="F5442" s="73"/>
    </row>
    <row r="5443" spans="1:6">
      <c r="A5443" s="89"/>
      <c r="F5443" s="73"/>
    </row>
    <row r="5444" spans="1:6">
      <c r="A5444" s="89"/>
      <c r="F5444" s="73"/>
    </row>
    <row r="5445" spans="1:6">
      <c r="A5445" s="89"/>
      <c r="F5445" s="73"/>
    </row>
    <row r="5446" spans="1:6">
      <c r="A5446" s="89"/>
      <c r="F5446" s="73"/>
    </row>
    <row r="5447" spans="1:6">
      <c r="A5447" s="89"/>
      <c r="F5447" s="73"/>
    </row>
    <row r="5448" spans="1:6">
      <c r="A5448" s="89"/>
      <c r="F5448" s="73"/>
    </row>
    <row r="5449" spans="1:6">
      <c r="A5449" s="89"/>
      <c r="F5449" s="73"/>
    </row>
    <row r="5450" spans="1:6">
      <c r="A5450" s="89"/>
      <c r="F5450" s="73"/>
    </row>
    <row r="5451" spans="1:6">
      <c r="A5451" s="89"/>
      <c r="F5451" s="73"/>
    </row>
    <row r="5452" spans="1:6">
      <c r="A5452" s="89"/>
      <c r="F5452" s="73"/>
    </row>
    <row r="5453" spans="1:6">
      <c r="A5453" s="89"/>
      <c r="F5453" s="73"/>
    </row>
    <row r="5454" spans="1:6">
      <c r="A5454" s="89"/>
      <c r="F5454" s="73"/>
    </row>
    <row r="5455" spans="1:6">
      <c r="A5455" s="89"/>
      <c r="F5455" s="73"/>
    </row>
    <row r="5456" spans="1:6">
      <c r="A5456" s="89"/>
      <c r="F5456" s="73"/>
    </row>
    <row r="5457" spans="1:6">
      <c r="A5457" s="89"/>
      <c r="F5457" s="73"/>
    </row>
    <row r="5458" spans="1:6">
      <c r="A5458" s="89"/>
      <c r="F5458" s="73"/>
    </row>
    <row r="5459" spans="1:6">
      <c r="A5459" s="89"/>
      <c r="F5459" s="73"/>
    </row>
    <row r="5460" spans="1:6">
      <c r="A5460" s="89"/>
      <c r="F5460" s="73"/>
    </row>
    <row r="5461" spans="1:6">
      <c r="A5461" s="89"/>
      <c r="F5461" s="73"/>
    </row>
    <row r="5462" spans="1:6">
      <c r="A5462" s="89"/>
      <c r="F5462" s="73"/>
    </row>
    <row r="5463" spans="1:6">
      <c r="A5463" s="89"/>
      <c r="F5463" s="73"/>
    </row>
    <row r="5464" spans="1:6">
      <c r="A5464" s="89"/>
      <c r="F5464" s="73"/>
    </row>
    <row r="5465" spans="1:6">
      <c r="A5465" s="89"/>
      <c r="F5465" s="73"/>
    </row>
    <row r="5466" spans="1:6">
      <c r="A5466" s="89"/>
      <c r="F5466" s="73"/>
    </row>
    <row r="5467" spans="1:6">
      <c r="A5467" s="89"/>
      <c r="F5467" s="73"/>
    </row>
    <row r="5468" spans="1:6">
      <c r="A5468" s="89"/>
      <c r="F5468" s="73"/>
    </row>
    <row r="5469" spans="1:6">
      <c r="A5469" s="89"/>
      <c r="F5469" s="73"/>
    </row>
    <row r="5470" spans="1:6">
      <c r="A5470" s="89"/>
      <c r="F5470" s="73"/>
    </row>
    <row r="5471" spans="1:6">
      <c r="A5471" s="89"/>
      <c r="F5471" s="73"/>
    </row>
    <row r="5472" spans="1:6">
      <c r="A5472" s="89"/>
      <c r="F5472" s="73"/>
    </row>
    <row r="5473" spans="1:6">
      <c r="A5473" s="89"/>
      <c r="F5473" s="73"/>
    </row>
    <row r="5474" spans="1:6">
      <c r="A5474" s="89"/>
      <c r="F5474" s="73"/>
    </row>
    <row r="5475" spans="1:6">
      <c r="A5475" s="89"/>
      <c r="F5475" s="73"/>
    </row>
    <row r="5476" spans="1:6">
      <c r="A5476" s="89"/>
      <c r="F5476" s="73"/>
    </row>
    <row r="5477" spans="1:6">
      <c r="A5477" s="89"/>
      <c r="F5477" s="73"/>
    </row>
    <row r="5478" spans="1:6">
      <c r="A5478" s="89"/>
      <c r="F5478" s="73"/>
    </row>
    <row r="5479" spans="1:6">
      <c r="A5479" s="89"/>
      <c r="F5479" s="73"/>
    </row>
    <row r="5480" spans="1:6">
      <c r="A5480" s="89"/>
      <c r="F5480" s="73"/>
    </row>
    <row r="5481" spans="1:6">
      <c r="A5481" s="89"/>
      <c r="F5481" s="73"/>
    </row>
    <row r="5482" spans="1:6">
      <c r="A5482" s="89"/>
      <c r="F5482" s="73"/>
    </row>
    <row r="5483" spans="1:6">
      <c r="A5483" s="89"/>
      <c r="F5483" s="73"/>
    </row>
    <row r="5484" spans="1:6">
      <c r="A5484" s="89"/>
      <c r="F5484" s="73"/>
    </row>
    <row r="5485" spans="1:6">
      <c r="A5485" s="89"/>
      <c r="F5485" s="73"/>
    </row>
    <row r="5486" spans="1:6">
      <c r="A5486" s="89"/>
      <c r="F5486" s="73"/>
    </row>
    <row r="5487" spans="1:6">
      <c r="A5487" s="89"/>
      <c r="F5487" s="73"/>
    </row>
    <row r="5488" spans="1:6">
      <c r="A5488" s="89"/>
      <c r="F5488" s="73"/>
    </row>
    <row r="5489" spans="1:6">
      <c r="A5489" s="89"/>
      <c r="F5489" s="73"/>
    </row>
    <row r="5490" spans="1:6">
      <c r="A5490" s="89"/>
      <c r="F5490" s="73"/>
    </row>
    <row r="5491" spans="1:6">
      <c r="A5491" s="89"/>
      <c r="F5491" s="73"/>
    </row>
    <row r="5492" spans="1:6">
      <c r="A5492" s="89"/>
      <c r="F5492" s="73"/>
    </row>
    <row r="5493" spans="1:6">
      <c r="A5493" s="89"/>
      <c r="F5493" s="73"/>
    </row>
    <row r="5494" spans="1:6">
      <c r="A5494" s="89"/>
      <c r="F5494" s="73"/>
    </row>
    <row r="5495" spans="1:6">
      <c r="A5495" s="89"/>
      <c r="F5495" s="73"/>
    </row>
    <row r="5496" spans="1:6">
      <c r="A5496" s="89"/>
      <c r="F5496" s="73"/>
    </row>
    <row r="5497" spans="1:6">
      <c r="A5497" s="89"/>
      <c r="F5497" s="73"/>
    </row>
    <row r="5498" spans="1:6">
      <c r="A5498" s="89"/>
      <c r="F5498" s="73"/>
    </row>
    <row r="5499" spans="1:6">
      <c r="A5499" s="89"/>
      <c r="F5499" s="73"/>
    </row>
    <row r="5500" spans="1:6">
      <c r="A5500" s="89"/>
      <c r="F5500" s="73"/>
    </row>
    <row r="5501" spans="1:6">
      <c r="A5501" s="89"/>
      <c r="F5501" s="73"/>
    </row>
    <row r="5502" spans="1:6">
      <c r="A5502" s="89"/>
      <c r="F5502" s="73"/>
    </row>
    <row r="5503" spans="1:6">
      <c r="A5503" s="89"/>
      <c r="F5503" s="73"/>
    </row>
    <row r="5504" spans="1:6">
      <c r="A5504" s="89"/>
      <c r="F5504" s="73"/>
    </row>
    <row r="5505" spans="1:6">
      <c r="A5505" s="89"/>
      <c r="F5505" s="73"/>
    </row>
    <row r="5506" spans="1:6">
      <c r="A5506" s="89"/>
      <c r="F5506" s="73"/>
    </row>
    <row r="5507" spans="1:6">
      <c r="A5507" s="89"/>
      <c r="F5507" s="73"/>
    </row>
    <row r="5508" spans="1:6">
      <c r="A5508" s="89"/>
      <c r="F5508" s="73"/>
    </row>
    <row r="5509" spans="1:6">
      <c r="A5509" s="89"/>
      <c r="F5509" s="73"/>
    </row>
    <row r="5510" spans="1:6">
      <c r="A5510" s="89"/>
      <c r="F5510" s="73"/>
    </row>
    <row r="5511" spans="1:6">
      <c r="A5511" s="89"/>
      <c r="F5511" s="73"/>
    </row>
    <row r="5512" spans="1:6">
      <c r="A5512" s="89"/>
      <c r="F5512" s="73"/>
    </row>
    <row r="5513" spans="1:6">
      <c r="A5513" s="89"/>
      <c r="F5513" s="73"/>
    </row>
    <row r="5514" spans="1:6">
      <c r="A5514" s="89"/>
      <c r="F5514" s="73"/>
    </row>
    <row r="5515" spans="1:6">
      <c r="A5515" s="89"/>
      <c r="F5515" s="73"/>
    </row>
    <row r="5516" spans="1:6">
      <c r="A5516" s="89"/>
      <c r="F5516" s="73"/>
    </row>
    <row r="5517" spans="1:6">
      <c r="A5517" s="89"/>
      <c r="F5517" s="73"/>
    </row>
    <row r="5518" spans="1:6">
      <c r="A5518" s="89"/>
      <c r="F5518" s="73"/>
    </row>
    <row r="5519" spans="1:6">
      <c r="A5519" s="89"/>
      <c r="F5519" s="73"/>
    </row>
    <row r="5520" spans="1:6">
      <c r="A5520" s="89"/>
      <c r="F5520" s="73"/>
    </row>
    <row r="5521" spans="1:6">
      <c r="A5521" s="89"/>
      <c r="F5521" s="73"/>
    </row>
    <row r="5522" spans="1:6">
      <c r="A5522" s="89"/>
      <c r="F5522" s="73"/>
    </row>
    <row r="5523" spans="1:6">
      <c r="A5523" s="89"/>
      <c r="F5523" s="73"/>
    </row>
    <row r="5524" spans="1:6">
      <c r="A5524" s="89"/>
      <c r="F5524" s="73"/>
    </row>
    <row r="5525" spans="1:6">
      <c r="A5525" s="89"/>
      <c r="F5525" s="73"/>
    </row>
    <row r="5526" spans="1:6">
      <c r="A5526" s="89"/>
      <c r="F5526" s="73"/>
    </row>
    <row r="5527" spans="1:6">
      <c r="A5527" s="89"/>
      <c r="F5527" s="73"/>
    </row>
    <row r="5528" spans="1:6">
      <c r="A5528" s="89"/>
      <c r="F5528" s="73"/>
    </row>
    <row r="5529" spans="1:6">
      <c r="A5529" s="89"/>
      <c r="F5529" s="73"/>
    </row>
    <row r="5530" spans="1:6">
      <c r="A5530" s="89"/>
      <c r="F5530" s="73"/>
    </row>
    <row r="5531" spans="1:6">
      <c r="A5531" s="89"/>
      <c r="F5531" s="73"/>
    </row>
    <row r="5532" spans="1:6">
      <c r="A5532" s="89"/>
      <c r="F5532" s="73"/>
    </row>
    <row r="5533" spans="1:6">
      <c r="A5533" s="89"/>
      <c r="F5533" s="73"/>
    </row>
    <row r="5534" spans="1:6">
      <c r="A5534" s="89"/>
      <c r="F5534" s="73"/>
    </row>
    <row r="5535" spans="1:6">
      <c r="A5535" s="89"/>
      <c r="F5535" s="73"/>
    </row>
    <row r="5536" spans="1:6">
      <c r="A5536" s="89"/>
      <c r="F5536" s="73"/>
    </row>
    <row r="5537" spans="1:6">
      <c r="A5537" s="89"/>
      <c r="F5537" s="73"/>
    </row>
    <row r="5538" spans="1:6">
      <c r="A5538" s="89"/>
      <c r="F5538" s="73"/>
    </row>
    <row r="5539" spans="1:6">
      <c r="A5539" s="89"/>
      <c r="F5539" s="73"/>
    </row>
    <row r="5540" spans="1:6">
      <c r="A5540" s="89"/>
      <c r="F5540" s="73"/>
    </row>
    <row r="5541" spans="1:6">
      <c r="A5541" s="89"/>
      <c r="F5541" s="73"/>
    </row>
    <row r="5542" spans="1:6">
      <c r="A5542" s="89"/>
      <c r="F5542" s="73"/>
    </row>
    <row r="5543" spans="1:6">
      <c r="A5543" s="89"/>
      <c r="F5543" s="73"/>
    </row>
    <row r="5544" spans="1:6">
      <c r="A5544" s="89"/>
      <c r="F5544" s="73"/>
    </row>
    <row r="5545" spans="1:6">
      <c r="A5545" s="89"/>
      <c r="F5545" s="73"/>
    </row>
    <row r="5546" spans="1:6">
      <c r="A5546" s="89"/>
      <c r="F5546" s="73"/>
    </row>
    <row r="5547" spans="1:6">
      <c r="A5547" s="89"/>
      <c r="F5547" s="73"/>
    </row>
    <row r="5548" spans="1:6">
      <c r="A5548" s="89"/>
      <c r="F5548" s="73"/>
    </row>
    <row r="5549" spans="1:6">
      <c r="A5549" s="89"/>
      <c r="F5549" s="73"/>
    </row>
    <row r="5550" spans="1:6">
      <c r="A5550" s="89"/>
      <c r="F5550" s="73"/>
    </row>
    <row r="5551" spans="1:6">
      <c r="A5551" s="89"/>
      <c r="F5551" s="73"/>
    </row>
    <row r="5552" spans="1:6">
      <c r="A5552" s="89"/>
      <c r="F5552" s="73"/>
    </row>
    <row r="5553" spans="1:6">
      <c r="A5553" s="89"/>
      <c r="F5553" s="73"/>
    </row>
    <row r="5554" spans="1:6">
      <c r="A5554" s="89"/>
      <c r="F5554" s="73"/>
    </row>
    <row r="5555" spans="1:6">
      <c r="A5555" s="89"/>
      <c r="F5555" s="73"/>
    </row>
    <row r="5556" spans="1:6">
      <c r="A5556" s="89"/>
      <c r="F5556" s="73"/>
    </row>
    <row r="5557" spans="1:6">
      <c r="A5557" s="89"/>
      <c r="F5557" s="73"/>
    </row>
    <row r="5558" spans="1:6">
      <c r="A5558" s="89"/>
      <c r="F5558" s="73"/>
    </row>
    <row r="5559" spans="1:6">
      <c r="A5559" s="89"/>
      <c r="F5559" s="73"/>
    </row>
    <row r="5560" spans="1:6">
      <c r="A5560" s="89"/>
      <c r="F5560" s="73"/>
    </row>
    <row r="5561" spans="1:6">
      <c r="A5561" s="89"/>
      <c r="F5561" s="73"/>
    </row>
    <row r="5562" spans="1:6">
      <c r="A5562" s="89"/>
      <c r="F5562" s="73"/>
    </row>
    <row r="5563" spans="1:6">
      <c r="A5563" s="89"/>
      <c r="F5563" s="73"/>
    </row>
    <row r="5564" spans="1:6">
      <c r="A5564" s="89"/>
      <c r="F5564" s="73"/>
    </row>
    <row r="5565" spans="1:6">
      <c r="A5565" s="89"/>
      <c r="F5565" s="73"/>
    </row>
    <row r="5566" spans="1:6">
      <c r="A5566" s="89"/>
      <c r="F5566" s="73"/>
    </row>
    <row r="5567" spans="1:6">
      <c r="A5567" s="89"/>
      <c r="F5567" s="73"/>
    </row>
    <row r="5568" spans="1:6">
      <c r="A5568" s="89"/>
      <c r="F5568" s="73"/>
    </row>
    <row r="5569" spans="1:6">
      <c r="A5569" s="89"/>
      <c r="F5569" s="73"/>
    </row>
    <row r="5570" spans="1:6">
      <c r="A5570" s="89"/>
      <c r="F5570" s="73"/>
    </row>
    <row r="5571" spans="1:6">
      <c r="A5571" s="89"/>
      <c r="F5571" s="73"/>
    </row>
    <row r="5572" spans="1:6">
      <c r="A5572" s="89"/>
      <c r="F5572" s="73"/>
    </row>
    <row r="5573" spans="1:6">
      <c r="A5573" s="89"/>
      <c r="F5573" s="73"/>
    </row>
    <row r="5574" spans="1:6">
      <c r="A5574" s="89"/>
      <c r="F5574" s="73"/>
    </row>
    <row r="5575" spans="1:6">
      <c r="A5575" s="89"/>
      <c r="F5575" s="73"/>
    </row>
    <row r="5576" spans="1:6">
      <c r="A5576" s="89"/>
      <c r="F5576" s="73"/>
    </row>
    <row r="5577" spans="1:6">
      <c r="A5577" s="89"/>
      <c r="F5577" s="73"/>
    </row>
    <row r="5578" spans="1:6">
      <c r="A5578" s="89"/>
      <c r="F5578" s="73"/>
    </row>
    <row r="5579" spans="1:6">
      <c r="A5579" s="89"/>
      <c r="F5579" s="73"/>
    </row>
    <row r="5580" spans="1:6">
      <c r="A5580" s="89"/>
      <c r="F5580" s="73"/>
    </row>
    <row r="5581" spans="1:6">
      <c r="A5581" s="89"/>
      <c r="F5581" s="73"/>
    </row>
    <row r="5582" spans="1:6">
      <c r="A5582" s="89"/>
      <c r="F5582" s="73"/>
    </row>
    <row r="5583" spans="1:6">
      <c r="A5583" s="89"/>
      <c r="F5583" s="73"/>
    </row>
    <row r="5584" spans="1:6">
      <c r="A5584" s="89"/>
      <c r="F5584" s="73"/>
    </row>
    <row r="5585" spans="1:6">
      <c r="A5585" s="89"/>
      <c r="F5585" s="73"/>
    </row>
    <row r="5586" spans="1:6">
      <c r="A5586" s="89"/>
      <c r="F5586" s="73"/>
    </row>
    <row r="5587" spans="1:6">
      <c r="A5587" s="89"/>
      <c r="F5587" s="73"/>
    </row>
    <row r="5588" spans="1:6">
      <c r="A5588" s="89"/>
      <c r="F5588" s="73"/>
    </row>
    <row r="5589" spans="1:6">
      <c r="A5589" s="89"/>
      <c r="F5589" s="73"/>
    </row>
    <row r="5590" spans="1:6">
      <c r="A5590" s="89"/>
      <c r="F5590" s="73"/>
    </row>
    <row r="5591" spans="1:6">
      <c r="A5591" s="89"/>
      <c r="F5591" s="73"/>
    </row>
    <row r="5592" spans="1:6">
      <c r="A5592" s="89"/>
      <c r="F5592" s="73"/>
    </row>
    <row r="5593" spans="1:6">
      <c r="A5593" s="89"/>
      <c r="F5593" s="73"/>
    </row>
    <row r="5594" spans="1:6">
      <c r="A5594" s="89"/>
      <c r="F5594" s="73"/>
    </row>
    <row r="5595" spans="1:6">
      <c r="A5595" s="89"/>
      <c r="F5595" s="73"/>
    </row>
    <row r="5596" spans="1:6">
      <c r="A5596" s="89"/>
      <c r="F5596" s="73"/>
    </row>
    <row r="5597" spans="1:6">
      <c r="A5597" s="89"/>
      <c r="F5597" s="73"/>
    </row>
    <row r="5598" spans="1:6">
      <c r="A5598" s="89"/>
      <c r="F5598" s="73"/>
    </row>
    <row r="5599" spans="1:6">
      <c r="A5599" s="89"/>
      <c r="F5599" s="73"/>
    </row>
    <row r="5600" spans="1:6">
      <c r="A5600" s="89"/>
      <c r="F5600" s="73"/>
    </row>
    <row r="5601" spans="1:6">
      <c r="A5601" s="89"/>
      <c r="F5601" s="73"/>
    </row>
    <row r="5602" spans="1:6">
      <c r="A5602" s="89"/>
      <c r="F5602" s="73"/>
    </row>
    <row r="5603" spans="1:6">
      <c r="A5603" s="89"/>
      <c r="F5603" s="73"/>
    </row>
    <row r="5604" spans="1:6">
      <c r="A5604" s="89"/>
      <c r="F5604" s="73"/>
    </row>
    <row r="5605" spans="1:6">
      <c r="A5605" s="89"/>
      <c r="F5605" s="73"/>
    </row>
    <row r="5606" spans="1:6">
      <c r="A5606" s="89"/>
      <c r="F5606" s="73"/>
    </row>
    <row r="5607" spans="1:6">
      <c r="A5607" s="89"/>
      <c r="F5607" s="73"/>
    </row>
    <row r="5608" spans="1:6">
      <c r="A5608" s="89"/>
      <c r="F5608" s="73"/>
    </row>
    <row r="5609" spans="1:6">
      <c r="A5609" s="89"/>
      <c r="F5609" s="73"/>
    </row>
    <row r="5610" spans="1:6">
      <c r="A5610" s="89"/>
      <c r="F5610" s="73"/>
    </row>
    <row r="5611" spans="1:6">
      <c r="A5611" s="89"/>
      <c r="F5611" s="73"/>
    </row>
    <row r="5612" spans="1:6">
      <c r="A5612" s="89"/>
      <c r="F5612" s="73"/>
    </row>
    <row r="5613" spans="1:6">
      <c r="A5613" s="89"/>
      <c r="F5613" s="73"/>
    </row>
    <row r="5614" spans="1:6">
      <c r="A5614" s="89"/>
      <c r="F5614" s="73"/>
    </row>
    <row r="5615" spans="1:6">
      <c r="A5615" s="89"/>
      <c r="F5615" s="73"/>
    </row>
    <row r="5616" spans="1:6">
      <c r="A5616" s="89"/>
      <c r="F5616" s="73"/>
    </row>
    <row r="5617" spans="1:6">
      <c r="A5617" s="89"/>
      <c r="F5617" s="73"/>
    </row>
    <row r="5618" spans="1:6">
      <c r="A5618" s="89"/>
      <c r="F5618" s="73"/>
    </row>
    <row r="5619" spans="1:6">
      <c r="A5619" s="89"/>
      <c r="F5619" s="73"/>
    </row>
    <row r="5620" spans="1:6">
      <c r="A5620" s="89"/>
      <c r="F5620" s="73"/>
    </row>
    <row r="5621" spans="1:6">
      <c r="A5621" s="89"/>
      <c r="F5621" s="73"/>
    </row>
    <row r="5622" spans="1:6">
      <c r="A5622" s="89"/>
      <c r="F5622" s="73"/>
    </row>
    <row r="5623" spans="1:6">
      <c r="A5623" s="89"/>
      <c r="F5623" s="73"/>
    </row>
    <row r="5624" spans="1:6">
      <c r="A5624" s="89"/>
      <c r="F5624" s="73"/>
    </row>
    <row r="5625" spans="1:6">
      <c r="A5625" s="89"/>
      <c r="F5625" s="73"/>
    </row>
    <row r="5626" spans="1:6">
      <c r="A5626" s="89"/>
      <c r="F5626" s="73"/>
    </row>
    <row r="5627" spans="1:6">
      <c r="A5627" s="89"/>
      <c r="F5627" s="73"/>
    </row>
    <row r="5628" spans="1:6">
      <c r="A5628" s="89"/>
      <c r="F5628" s="73"/>
    </row>
    <row r="5629" spans="1:6">
      <c r="A5629" s="89"/>
      <c r="F5629" s="73"/>
    </row>
    <row r="5630" spans="1:6">
      <c r="A5630" s="89"/>
      <c r="F5630" s="73"/>
    </row>
    <row r="5631" spans="1:6">
      <c r="A5631" s="89"/>
      <c r="F5631" s="73"/>
    </row>
    <row r="5632" spans="1:6">
      <c r="A5632" s="89"/>
      <c r="F5632" s="73"/>
    </row>
    <row r="5633" spans="1:6">
      <c r="A5633" s="89"/>
      <c r="F5633" s="73"/>
    </row>
    <row r="5634" spans="1:6">
      <c r="A5634" s="89"/>
      <c r="F5634" s="73"/>
    </row>
    <row r="5635" spans="1:6">
      <c r="A5635" s="89"/>
      <c r="F5635" s="73"/>
    </row>
    <row r="5636" spans="1:6">
      <c r="A5636" s="89"/>
      <c r="F5636" s="73"/>
    </row>
    <row r="5637" spans="1:6">
      <c r="A5637" s="89"/>
      <c r="F5637" s="73"/>
    </row>
    <row r="5638" spans="1:6">
      <c r="A5638" s="89"/>
      <c r="F5638" s="73"/>
    </row>
    <row r="5639" spans="1:6">
      <c r="A5639" s="89"/>
      <c r="F5639" s="73"/>
    </row>
    <row r="5640" spans="1:6">
      <c r="A5640" s="89"/>
      <c r="F5640" s="73"/>
    </row>
    <row r="5641" spans="1:6">
      <c r="A5641" s="89"/>
      <c r="F5641" s="73"/>
    </row>
    <row r="5642" spans="1:6">
      <c r="A5642" s="89"/>
      <c r="F5642" s="73"/>
    </row>
    <row r="5643" spans="1:6">
      <c r="A5643" s="89"/>
      <c r="F5643" s="73"/>
    </row>
    <row r="5644" spans="1:6">
      <c r="A5644" s="89"/>
      <c r="F5644" s="73"/>
    </row>
    <row r="5645" spans="1:6">
      <c r="A5645" s="89"/>
      <c r="F5645" s="73"/>
    </row>
    <row r="5646" spans="1:6">
      <c r="A5646" s="89"/>
      <c r="F5646" s="73"/>
    </row>
    <row r="5647" spans="1:6">
      <c r="A5647" s="89"/>
      <c r="F5647" s="73"/>
    </row>
    <row r="5648" spans="1:6">
      <c r="A5648" s="89"/>
      <c r="F5648" s="73"/>
    </row>
    <row r="5649" spans="1:6">
      <c r="A5649" s="89"/>
      <c r="F5649" s="73"/>
    </row>
    <row r="5650" spans="1:6">
      <c r="A5650" s="89"/>
      <c r="F5650" s="73"/>
    </row>
    <row r="5651" spans="1:6">
      <c r="A5651" s="89"/>
      <c r="F5651" s="73"/>
    </row>
    <row r="5652" spans="1:6">
      <c r="A5652" s="89"/>
      <c r="F5652" s="73"/>
    </row>
    <row r="5653" spans="1:6">
      <c r="A5653" s="89"/>
      <c r="F5653" s="73"/>
    </row>
    <row r="5654" spans="1:6">
      <c r="A5654" s="89"/>
      <c r="F5654" s="73"/>
    </row>
    <row r="5655" spans="1:6">
      <c r="A5655" s="89"/>
      <c r="F5655" s="73"/>
    </row>
    <row r="5656" spans="1:6">
      <c r="A5656" s="89"/>
      <c r="F5656" s="73"/>
    </row>
    <row r="5657" spans="1:6">
      <c r="A5657" s="89"/>
      <c r="F5657" s="73"/>
    </row>
    <row r="5658" spans="1:6">
      <c r="A5658" s="89"/>
      <c r="F5658" s="73"/>
    </row>
    <row r="5659" spans="1:6">
      <c r="A5659" s="89"/>
      <c r="F5659" s="73"/>
    </row>
    <row r="5660" spans="1:6">
      <c r="A5660" s="89"/>
      <c r="F5660" s="73"/>
    </row>
    <row r="5661" spans="1:6">
      <c r="A5661" s="89"/>
      <c r="F5661" s="73"/>
    </row>
    <row r="5662" spans="1:6">
      <c r="A5662" s="89"/>
      <c r="F5662" s="73"/>
    </row>
    <row r="5663" spans="1:6">
      <c r="A5663" s="89"/>
      <c r="F5663" s="73"/>
    </row>
    <row r="5664" spans="1:6">
      <c r="A5664" s="89"/>
      <c r="F5664" s="73"/>
    </row>
    <row r="5665" spans="1:6">
      <c r="A5665" s="89"/>
      <c r="F5665" s="73"/>
    </row>
    <row r="5666" spans="1:6">
      <c r="A5666" s="89"/>
      <c r="F5666" s="73"/>
    </row>
    <row r="5667" spans="1:6">
      <c r="A5667" s="89"/>
      <c r="F5667" s="73"/>
    </row>
    <row r="5668" spans="1:6">
      <c r="A5668" s="89"/>
      <c r="F5668" s="73"/>
    </row>
    <row r="5669" spans="1:6">
      <c r="A5669" s="89"/>
      <c r="F5669" s="73"/>
    </row>
    <row r="5670" spans="1:6">
      <c r="A5670" s="89"/>
      <c r="F5670" s="73"/>
    </row>
    <row r="5671" spans="1:6">
      <c r="A5671" s="89"/>
      <c r="F5671" s="73"/>
    </row>
    <row r="5672" spans="1:6">
      <c r="A5672" s="89"/>
      <c r="F5672" s="73"/>
    </row>
    <row r="5673" spans="1:6">
      <c r="A5673" s="89"/>
      <c r="F5673" s="73"/>
    </row>
    <row r="5674" spans="1:6">
      <c r="A5674" s="89"/>
      <c r="F5674" s="73"/>
    </row>
    <row r="5675" spans="1:6">
      <c r="A5675" s="89"/>
      <c r="F5675" s="73"/>
    </row>
    <row r="5676" spans="1:6">
      <c r="A5676" s="89"/>
      <c r="F5676" s="73"/>
    </row>
    <row r="5677" spans="1:6">
      <c r="A5677" s="89"/>
      <c r="F5677" s="73"/>
    </row>
    <row r="5678" spans="1:6">
      <c r="A5678" s="89"/>
      <c r="F5678" s="73"/>
    </row>
    <row r="5679" spans="1:6">
      <c r="A5679" s="89"/>
      <c r="F5679" s="73"/>
    </row>
    <row r="5680" spans="1:6">
      <c r="A5680" s="89"/>
      <c r="F5680" s="73"/>
    </row>
    <row r="5681" spans="1:6">
      <c r="A5681" s="89"/>
      <c r="F5681" s="73"/>
    </row>
    <row r="5682" spans="1:6">
      <c r="A5682" s="89"/>
      <c r="F5682" s="73"/>
    </row>
    <row r="5683" spans="1:6">
      <c r="A5683" s="89"/>
      <c r="F5683" s="73"/>
    </row>
    <row r="5684" spans="1:6">
      <c r="A5684" s="89"/>
      <c r="F5684" s="73"/>
    </row>
    <row r="5685" spans="1:6">
      <c r="A5685" s="89"/>
      <c r="F5685" s="73"/>
    </row>
    <row r="5686" spans="1:6">
      <c r="A5686" s="89"/>
      <c r="F5686" s="73"/>
    </row>
    <row r="5687" spans="1:6">
      <c r="A5687" s="89"/>
      <c r="F5687" s="73"/>
    </row>
    <row r="5688" spans="1:6">
      <c r="A5688" s="89"/>
      <c r="F5688" s="73"/>
    </row>
    <row r="5689" spans="1:6">
      <c r="A5689" s="89"/>
      <c r="F5689" s="73"/>
    </row>
    <row r="5690" spans="1:6">
      <c r="A5690" s="89"/>
      <c r="F5690" s="73"/>
    </row>
    <row r="5691" spans="1:6">
      <c r="A5691" s="89"/>
      <c r="F5691" s="73"/>
    </row>
    <row r="5692" spans="1:6">
      <c r="A5692" s="89"/>
      <c r="F5692" s="73"/>
    </row>
    <row r="5693" spans="1:6">
      <c r="A5693" s="89"/>
      <c r="F5693" s="73"/>
    </row>
    <row r="5694" spans="1:6">
      <c r="A5694" s="89"/>
      <c r="F5694" s="73"/>
    </row>
    <row r="5695" spans="1:6">
      <c r="A5695" s="89"/>
      <c r="F5695" s="73"/>
    </row>
    <row r="5696" spans="1:6">
      <c r="A5696" s="89"/>
      <c r="F5696" s="73"/>
    </row>
    <row r="5697" spans="1:6">
      <c r="A5697" s="89"/>
      <c r="F5697" s="73"/>
    </row>
    <row r="5698" spans="1:6">
      <c r="A5698" s="89"/>
      <c r="F5698" s="73"/>
    </row>
    <row r="5699" spans="1:6">
      <c r="A5699" s="89"/>
      <c r="F5699" s="73"/>
    </row>
    <row r="5700" spans="1:6">
      <c r="A5700" s="89"/>
      <c r="F5700" s="73"/>
    </row>
    <row r="5701" spans="1:6">
      <c r="A5701" s="89"/>
      <c r="F5701" s="73"/>
    </row>
    <row r="5702" spans="1:6">
      <c r="A5702" s="89"/>
      <c r="F5702" s="73"/>
    </row>
    <row r="5703" spans="1:6">
      <c r="A5703" s="89"/>
      <c r="F5703" s="73"/>
    </row>
    <row r="5704" spans="1:6">
      <c r="A5704" s="89"/>
      <c r="F5704" s="73"/>
    </row>
    <row r="5705" spans="1:6">
      <c r="A5705" s="89"/>
      <c r="F5705" s="73"/>
    </row>
    <row r="5706" spans="1:6">
      <c r="A5706" s="89"/>
      <c r="F5706" s="73"/>
    </row>
    <row r="5707" spans="1:6">
      <c r="A5707" s="89"/>
      <c r="F5707" s="73"/>
    </row>
    <row r="5708" spans="1:6">
      <c r="A5708" s="89"/>
      <c r="F5708" s="73"/>
    </row>
    <row r="5709" spans="1:6">
      <c r="A5709" s="89"/>
      <c r="F5709" s="73"/>
    </row>
    <row r="5710" spans="1:6">
      <c r="A5710" s="89"/>
      <c r="F5710" s="73"/>
    </row>
    <row r="5711" spans="1:6">
      <c r="A5711" s="89"/>
      <c r="F5711" s="73"/>
    </row>
    <row r="5712" spans="1:6">
      <c r="A5712" s="89"/>
      <c r="F5712" s="73"/>
    </row>
    <row r="5713" spans="1:6">
      <c r="A5713" s="89"/>
      <c r="F5713" s="73"/>
    </row>
    <row r="5714" spans="1:6">
      <c r="A5714" s="89"/>
      <c r="F5714" s="73"/>
    </row>
    <row r="5715" spans="1:6">
      <c r="A5715" s="89"/>
      <c r="F5715" s="73"/>
    </row>
    <row r="5716" spans="1:6">
      <c r="A5716" s="89"/>
      <c r="F5716" s="73"/>
    </row>
    <row r="5717" spans="1:6">
      <c r="A5717" s="89"/>
      <c r="F5717" s="73"/>
    </row>
    <row r="5718" spans="1:6">
      <c r="A5718" s="89"/>
      <c r="F5718" s="73"/>
    </row>
    <row r="5719" spans="1:6">
      <c r="A5719" s="89"/>
      <c r="F5719" s="73"/>
    </row>
    <row r="5720" spans="1:6">
      <c r="A5720" s="89"/>
      <c r="F5720" s="73"/>
    </row>
    <row r="5721" spans="1:6">
      <c r="A5721" s="89"/>
      <c r="F5721" s="73"/>
    </row>
    <row r="5722" spans="1:6">
      <c r="A5722" s="89"/>
      <c r="F5722" s="73"/>
    </row>
    <row r="5723" spans="1:6">
      <c r="A5723" s="89"/>
      <c r="F5723" s="73"/>
    </row>
    <row r="5724" spans="1:6">
      <c r="A5724" s="89"/>
      <c r="F5724" s="73"/>
    </row>
    <row r="5725" spans="1:6">
      <c r="A5725" s="89"/>
      <c r="F5725" s="73"/>
    </row>
    <row r="5726" spans="1:6">
      <c r="A5726" s="89"/>
      <c r="F5726" s="73"/>
    </row>
    <row r="5727" spans="1:6">
      <c r="A5727" s="89"/>
      <c r="F5727" s="73"/>
    </row>
    <row r="5728" spans="1:6">
      <c r="A5728" s="89"/>
      <c r="F5728" s="73"/>
    </row>
    <row r="5729" spans="1:6">
      <c r="A5729" s="89"/>
      <c r="F5729" s="73"/>
    </row>
    <row r="5730" spans="1:6">
      <c r="A5730" s="89"/>
      <c r="F5730" s="73"/>
    </row>
    <row r="5731" spans="1:6">
      <c r="A5731" s="89"/>
      <c r="F5731" s="73"/>
    </row>
    <row r="5732" spans="1:6">
      <c r="A5732" s="89"/>
      <c r="F5732" s="73"/>
    </row>
    <row r="5733" spans="1:6">
      <c r="A5733" s="89"/>
      <c r="F5733" s="73"/>
    </row>
    <row r="5734" spans="1:6">
      <c r="A5734" s="89"/>
      <c r="F5734" s="73"/>
    </row>
    <row r="5735" spans="1:6">
      <c r="A5735" s="89"/>
      <c r="F5735" s="73"/>
    </row>
    <row r="5736" spans="1:6">
      <c r="A5736" s="89"/>
      <c r="F5736" s="73"/>
    </row>
    <row r="5737" spans="1:6">
      <c r="A5737" s="89"/>
      <c r="F5737" s="73"/>
    </row>
    <row r="5738" spans="1:6">
      <c r="A5738" s="89"/>
      <c r="F5738" s="73"/>
    </row>
    <row r="5739" spans="1:6">
      <c r="A5739" s="89"/>
      <c r="F5739" s="73"/>
    </row>
    <row r="5740" spans="1:6">
      <c r="A5740" s="89"/>
      <c r="F5740" s="73"/>
    </row>
    <row r="5741" spans="1:6">
      <c r="A5741" s="89"/>
      <c r="F5741" s="73"/>
    </row>
    <row r="5742" spans="1:6">
      <c r="A5742" s="89"/>
      <c r="F5742" s="73"/>
    </row>
    <row r="5743" spans="1:6">
      <c r="A5743" s="89"/>
      <c r="F5743" s="73"/>
    </row>
    <row r="5744" spans="1:6">
      <c r="A5744" s="89"/>
      <c r="F5744" s="73"/>
    </row>
    <row r="5745" spans="1:6">
      <c r="A5745" s="89"/>
      <c r="F5745" s="73"/>
    </row>
    <row r="5746" spans="1:6">
      <c r="A5746" s="89"/>
      <c r="F5746" s="73"/>
    </row>
    <row r="5747" spans="1:6">
      <c r="A5747" s="89"/>
      <c r="F5747" s="73"/>
    </row>
    <row r="5748" spans="1:6">
      <c r="A5748" s="89"/>
      <c r="F5748" s="73"/>
    </row>
    <row r="5749" spans="1:6">
      <c r="A5749" s="89"/>
      <c r="F5749" s="73"/>
    </row>
    <row r="5750" spans="1:6">
      <c r="A5750" s="89"/>
      <c r="F5750" s="73"/>
    </row>
    <row r="5751" spans="1:6">
      <c r="A5751" s="89"/>
      <c r="F5751" s="73"/>
    </row>
    <row r="5752" spans="1:6">
      <c r="A5752" s="89"/>
      <c r="F5752" s="73"/>
    </row>
    <row r="5753" spans="1:6">
      <c r="A5753" s="89"/>
      <c r="F5753" s="73"/>
    </row>
    <row r="5754" spans="1:6">
      <c r="A5754" s="89"/>
      <c r="F5754" s="73"/>
    </row>
    <row r="5755" spans="1:6">
      <c r="A5755" s="89"/>
      <c r="F5755" s="73"/>
    </row>
    <row r="5756" spans="1:6">
      <c r="A5756" s="89"/>
      <c r="F5756" s="73"/>
    </row>
    <row r="5757" spans="1:6">
      <c r="A5757" s="89"/>
      <c r="F5757" s="73"/>
    </row>
    <row r="5758" spans="1:6">
      <c r="A5758" s="89"/>
      <c r="F5758" s="73"/>
    </row>
    <row r="5759" spans="1:6">
      <c r="A5759" s="89"/>
      <c r="F5759" s="73"/>
    </row>
    <row r="5760" spans="1:6">
      <c r="A5760" s="89"/>
      <c r="F5760" s="73"/>
    </row>
    <row r="5761" spans="1:6">
      <c r="A5761" s="89"/>
      <c r="F5761" s="73"/>
    </row>
    <row r="5762" spans="1:6">
      <c r="A5762" s="89"/>
      <c r="F5762" s="73"/>
    </row>
    <row r="5763" spans="1:6">
      <c r="A5763" s="89"/>
      <c r="F5763" s="73"/>
    </row>
    <row r="5764" spans="1:6">
      <c r="A5764" s="89"/>
      <c r="F5764" s="73"/>
    </row>
    <row r="5765" spans="1:6">
      <c r="A5765" s="89"/>
      <c r="F5765" s="73"/>
    </row>
    <row r="5766" spans="1:6">
      <c r="A5766" s="89"/>
      <c r="F5766" s="73"/>
    </row>
    <row r="5767" spans="1:6">
      <c r="A5767" s="89"/>
      <c r="F5767" s="73"/>
    </row>
    <row r="5768" spans="1:6">
      <c r="A5768" s="89"/>
      <c r="F5768" s="73"/>
    </row>
    <row r="5769" spans="1:6">
      <c r="A5769" s="89"/>
      <c r="F5769" s="73"/>
    </row>
    <row r="5770" spans="1:6">
      <c r="A5770" s="89"/>
      <c r="F5770" s="73"/>
    </row>
    <row r="5771" spans="1:6">
      <c r="A5771" s="89"/>
      <c r="F5771" s="73"/>
    </row>
    <row r="5772" spans="1:6">
      <c r="A5772" s="89"/>
      <c r="F5772" s="73"/>
    </row>
    <row r="5773" spans="1:6">
      <c r="A5773" s="89"/>
      <c r="F5773" s="73"/>
    </row>
    <row r="5774" spans="1:6">
      <c r="A5774" s="89"/>
      <c r="F5774" s="73"/>
    </row>
    <row r="5775" spans="1:6">
      <c r="A5775" s="89"/>
      <c r="F5775" s="73"/>
    </row>
    <row r="5776" spans="1:6">
      <c r="A5776" s="89"/>
      <c r="F5776" s="73"/>
    </row>
    <row r="5777" spans="1:6">
      <c r="A5777" s="89"/>
      <c r="F5777" s="73"/>
    </row>
    <row r="5778" spans="1:6">
      <c r="A5778" s="89"/>
      <c r="F5778" s="73"/>
    </row>
    <row r="5779" spans="1:6">
      <c r="A5779" s="89"/>
      <c r="F5779" s="73"/>
    </row>
    <row r="5780" spans="1:6">
      <c r="A5780" s="89"/>
      <c r="F5780" s="73"/>
    </row>
    <row r="5781" spans="1:6">
      <c r="A5781" s="89"/>
      <c r="F5781" s="73"/>
    </row>
    <row r="5782" spans="1:6">
      <c r="A5782" s="89"/>
      <c r="F5782" s="73"/>
    </row>
    <row r="5783" spans="1:6">
      <c r="A5783" s="89"/>
      <c r="F5783" s="73"/>
    </row>
    <row r="5784" spans="1:6">
      <c r="A5784" s="89"/>
      <c r="F5784" s="73"/>
    </row>
    <row r="5785" spans="1:6">
      <c r="A5785" s="89"/>
      <c r="F5785" s="73"/>
    </row>
    <row r="5786" spans="1:6">
      <c r="A5786" s="89"/>
      <c r="F5786" s="73"/>
    </row>
    <row r="5787" spans="1:6">
      <c r="A5787" s="89"/>
      <c r="F5787" s="73"/>
    </row>
    <row r="5788" spans="1:6">
      <c r="A5788" s="89"/>
      <c r="F5788" s="73"/>
    </row>
    <row r="5789" spans="1:6">
      <c r="A5789" s="89"/>
      <c r="F5789" s="73"/>
    </row>
    <row r="5790" spans="1:6">
      <c r="A5790" s="89"/>
      <c r="F5790" s="73"/>
    </row>
    <row r="5791" spans="1:6">
      <c r="A5791" s="89"/>
      <c r="F5791" s="73"/>
    </row>
    <row r="5792" spans="1:6">
      <c r="A5792" s="89"/>
      <c r="F5792" s="73"/>
    </row>
    <row r="5793" spans="1:6">
      <c r="A5793" s="89"/>
      <c r="F5793" s="73"/>
    </row>
    <row r="5794" spans="1:6">
      <c r="A5794" s="89"/>
      <c r="F5794" s="73"/>
    </row>
    <row r="5795" spans="1:6">
      <c r="A5795" s="89"/>
      <c r="F5795" s="73"/>
    </row>
    <row r="5796" spans="1:6">
      <c r="A5796" s="89"/>
      <c r="F5796" s="73"/>
    </row>
    <row r="5797" spans="1:6">
      <c r="A5797" s="89"/>
      <c r="F5797" s="73"/>
    </row>
    <row r="5798" spans="1:6">
      <c r="A5798" s="89"/>
      <c r="F5798" s="73"/>
    </row>
    <row r="5799" spans="1:6">
      <c r="A5799" s="89"/>
      <c r="F5799" s="73"/>
    </row>
    <row r="5800" spans="1:6">
      <c r="A5800" s="89"/>
      <c r="F5800" s="73"/>
    </row>
    <row r="5801" spans="1:6">
      <c r="A5801" s="89"/>
      <c r="F5801" s="73"/>
    </row>
    <row r="5802" spans="1:6">
      <c r="A5802" s="89"/>
      <c r="F5802" s="73"/>
    </row>
    <row r="5803" spans="1:6">
      <c r="A5803" s="89"/>
      <c r="F5803" s="73"/>
    </row>
    <row r="5804" spans="1:6">
      <c r="A5804" s="89"/>
      <c r="F5804" s="73"/>
    </row>
    <row r="5805" spans="1:6">
      <c r="A5805" s="89"/>
      <c r="F5805" s="73"/>
    </row>
    <row r="5806" spans="1:6">
      <c r="A5806" s="89"/>
      <c r="F5806" s="73"/>
    </row>
    <row r="5807" spans="1:6">
      <c r="A5807" s="89"/>
      <c r="F5807" s="73"/>
    </row>
    <row r="5808" spans="1:6">
      <c r="A5808" s="89"/>
      <c r="F5808" s="73"/>
    </row>
    <row r="5809" spans="1:6">
      <c r="A5809" s="89"/>
      <c r="F5809" s="73"/>
    </row>
    <row r="5810" spans="1:6">
      <c r="A5810" s="89"/>
      <c r="F5810" s="73"/>
    </row>
    <row r="5811" spans="1:6">
      <c r="A5811" s="89"/>
      <c r="F5811" s="73"/>
    </row>
    <row r="5812" spans="1:6">
      <c r="A5812" s="89"/>
      <c r="F5812" s="73"/>
    </row>
    <row r="5813" spans="1:6">
      <c r="A5813" s="89"/>
      <c r="F5813" s="73"/>
    </row>
    <row r="5814" spans="1:6">
      <c r="A5814" s="89"/>
      <c r="F5814" s="73"/>
    </row>
    <row r="5815" spans="1:6">
      <c r="A5815" s="89"/>
      <c r="F5815" s="73"/>
    </row>
    <row r="5816" spans="1:6">
      <c r="A5816" s="89"/>
      <c r="F5816" s="73"/>
    </row>
    <row r="5817" spans="1:6">
      <c r="A5817" s="89"/>
      <c r="F5817" s="73"/>
    </row>
    <row r="5818" spans="1:6">
      <c r="A5818" s="89"/>
      <c r="F5818" s="73"/>
    </row>
    <row r="5819" spans="1:6">
      <c r="A5819" s="89"/>
      <c r="F5819" s="73"/>
    </row>
    <row r="5820" spans="1:6">
      <c r="A5820" s="89"/>
      <c r="F5820" s="73"/>
    </row>
    <row r="5821" spans="1:6">
      <c r="A5821" s="89"/>
      <c r="F5821" s="73"/>
    </row>
    <row r="5822" spans="1:6">
      <c r="A5822" s="89"/>
      <c r="F5822" s="73"/>
    </row>
    <row r="5823" spans="1:6">
      <c r="A5823" s="89"/>
      <c r="F5823" s="73"/>
    </row>
    <row r="5824" spans="1:6">
      <c r="A5824" s="89"/>
      <c r="F5824" s="73"/>
    </row>
    <row r="5825" spans="1:6">
      <c r="A5825" s="89"/>
      <c r="F5825" s="73"/>
    </row>
    <row r="5826" spans="1:6">
      <c r="A5826" s="89"/>
      <c r="F5826" s="73"/>
    </row>
    <row r="5827" spans="1:6">
      <c r="A5827" s="89"/>
      <c r="F5827" s="73"/>
    </row>
    <row r="5828" spans="1:6">
      <c r="A5828" s="89"/>
      <c r="F5828" s="73"/>
    </row>
    <row r="5829" spans="1:6">
      <c r="A5829" s="89"/>
      <c r="F5829" s="73"/>
    </row>
    <row r="5830" spans="1:6">
      <c r="A5830" s="89"/>
      <c r="F5830" s="73"/>
    </row>
    <row r="5831" spans="1:6">
      <c r="A5831" s="89"/>
      <c r="F5831" s="73"/>
    </row>
    <row r="5832" spans="1:6">
      <c r="A5832" s="89"/>
      <c r="F5832" s="73"/>
    </row>
    <row r="5833" spans="1:6">
      <c r="A5833" s="89"/>
      <c r="F5833" s="73"/>
    </row>
    <row r="5834" spans="1:6">
      <c r="A5834" s="89"/>
      <c r="F5834" s="73"/>
    </row>
    <row r="5835" spans="1:6">
      <c r="A5835" s="89"/>
      <c r="F5835" s="73"/>
    </row>
    <row r="5836" spans="1:6">
      <c r="A5836" s="89"/>
      <c r="F5836" s="73"/>
    </row>
    <row r="5837" spans="1:6">
      <c r="A5837" s="89"/>
      <c r="F5837" s="73"/>
    </row>
    <row r="5838" spans="1:6">
      <c r="A5838" s="89"/>
      <c r="F5838" s="73"/>
    </row>
    <row r="5839" spans="1:6">
      <c r="A5839" s="89"/>
      <c r="F5839" s="73"/>
    </row>
    <row r="5840" spans="1:6">
      <c r="A5840" s="89"/>
      <c r="F5840" s="73"/>
    </row>
    <row r="5841" spans="1:6">
      <c r="A5841" s="89"/>
      <c r="F5841" s="73"/>
    </row>
    <row r="5842" spans="1:6">
      <c r="A5842" s="89"/>
      <c r="F5842" s="73"/>
    </row>
    <row r="5843" spans="1:6">
      <c r="A5843" s="89"/>
      <c r="F5843" s="73"/>
    </row>
    <row r="5844" spans="1:6">
      <c r="A5844" s="89"/>
      <c r="F5844" s="73"/>
    </row>
    <row r="5845" spans="1:6">
      <c r="A5845" s="89"/>
      <c r="F5845" s="73"/>
    </row>
    <row r="5846" spans="1:6">
      <c r="A5846" s="89"/>
      <c r="F5846" s="73"/>
    </row>
    <row r="5847" spans="1:6">
      <c r="A5847" s="89"/>
      <c r="F5847" s="73"/>
    </row>
    <row r="5848" spans="1:6">
      <c r="A5848" s="89"/>
      <c r="F5848" s="73"/>
    </row>
    <row r="5849" spans="1:6">
      <c r="A5849" s="89"/>
      <c r="F5849" s="73"/>
    </row>
    <row r="5850" spans="1:6">
      <c r="A5850" s="89"/>
      <c r="F5850" s="73"/>
    </row>
    <row r="5851" spans="1:6">
      <c r="A5851" s="89"/>
      <c r="F5851" s="73"/>
    </row>
    <row r="5852" spans="1:6">
      <c r="A5852" s="89"/>
      <c r="F5852" s="73"/>
    </row>
    <row r="5853" spans="1:6">
      <c r="A5853" s="89"/>
      <c r="F5853" s="73"/>
    </row>
    <row r="5854" spans="1:6">
      <c r="A5854" s="89"/>
      <c r="F5854" s="73"/>
    </row>
    <row r="5855" spans="1:6">
      <c r="A5855" s="89"/>
      <c r="F5855" s="73"/>
    </row>
    <row r="5856" spans="1:6">
      <c r="A5856" s="89"/>
      <c r="F5856" s="73"/>
    </row>
    <row r="5857" spans="1:6">
      <c r="A5857" s="89"/>
      <c r="F5857" s="73"/>
    </row>
    <row r="5858" spans="1:6">
      <c r="A5858" s="89"/>
      <c r="F5858" s="73"/>
    </row>
    <row r="5859" spans="1:6">
      <c r="A5859" s="89"/>
      <c r="F5859" s="73"/>
    </row>
    <row r="5860" spans="1:6">
      <c r="A5860" s="89"/>
      <c r="F5860" s="73"/>
    </row>
    <row r="5861" spans="1:6">
      <c r="A5861" s="89"/>
      <c r="F5861" s="73"/>
    </row>
    <row r="5862" spans="1:6">
      <c r="A5862" s="89"/>
      <c r="F5862" s="73"/>
    </row>
    <row r="5863" spans="1:6">
      <c r="A5863" s="89"/>
      <c r="F5863" s="73"/>
    </row>
    <row r="5864" spans="1:6">
      <c r="A5864" s="89"/>
      <c r="F5864" s="73"/>
    </row>
    <row r="5865" spans="1:6">
      <c r="A5865" s="89"/>
      <c r="F5865" s="73"/>
    </row>
    <row r="5866" spans="1:6">
      <c r="A5866" s="89"/>
      <c r="F5866" s="73"/>
    </row>
    <row r="5867" spans="1:6">
      <c r="A5867" s="89"/>
      <c r="F5867" s="73"/>
    </row>
    <row r="5868" spans="1:6">
      <c r="A5868" s="89"/>
      <c r="F5868" s="73"/>
    </row>
    <row r="5869" spans="1:6">
      <c r="A5869" s="89"/>
      <c r="F5869" s="73"/>
    </row>
    <row r="5870" spans="1:6">
      <c r="A5870" s="89"/>
      <c r="F5870" s="73"/>
    </row>
    <row r="5871" spans="1:6">
      <c r="A5871" s="89"/>
      <c r="F5871" s="73"/>
    </row>
    <row r="5872" spans="1:6">
      <c r="A5872" s="89"/>
      <c r="F5872" s="73"/>
    </row>
    <row r="5873" spans="1:6">
      <c r="A5873" s="89"/>
      <c r="F5873" s="73"/>
    </row>
    <row r="5874" spans="1:6">
      <c r="A5874" s="89"/>
      <c r="F5874" s="73"/>
    </row>
    <row r="5875" spans="1:6">
      <c r="A5875" s="89"/>
      <c r="F5875" s="73"/>
    </row>
    <row r="5876" spans="1:6">
      <c r="A5876" s="89"/>
      <c r="F5876" s="73"/>
    </row>
    <row r="5877" spans="1:6">
      <c r="A5877" s="89"/>
      <c r="F5877" s="73"/>
    </row>
    <row r="5878" spans="1:6">
      <c r="A5878" s="89"/>
      <c r="F5878" s="73"/>
    </row>
    <row r="5879" spans="1:6">
      <c r="A5879" s="89"/>
      <c r="F5879" s="73"/>
    </row>
    <row r="5880" spans="1:6">
      <c r="A5880" s="89"/>
      <c r="F5880" s="73"/>
    </row>
    <row r="5881" spans="1:6">
      <c r="A5881" s="89"/>
      <c r="F5881" s="73"/>
    </row>
    <row r="5882" spans="1:6">
      <c r="A5882" s="89"/>
      <c r="F5882" s="73"/>
    </row>
    <row r="5883" spans="1:6">
      <c r="A5883" s="89"/>
      <c r="F5883" s="73"/>
    </row>
    <row r="5884" spans="1:6">
      <c r="A5884" s="89"/>
      <c r="F5884" s="73"/>
    </row>
    <row r="5885" spans="1:6">
      <c r="A5885" s="89"/>
      <c r="F5885" s="73"/>
    </row>
    <row r="5886" spans="1:6">
      <c r="A5886" s="89"/>
      <c r="F5886" s="73"/>
    </row>
    <row r="5887" spans="1:6">
      <c r="A5887" s="89"/>
      <c r="F5887" s="73"/>
    </row>
    <row r="5888" spans="1:6">
      <c r="A5888" s="89"/>
      <c r="F5888" s="73"/>
    </row>
    <row r="5889" spans="1:6">
      <c r="A5889" s="89"/>
      <c r="F5889" s="73"/>
    </row>
    <row r="5890" spans="1:6">
      <c r="A5890" s="89"/>
      <c r="F5890" s="73"/>
    </row>
    <row r="5891" spans="1:6">
      <c r="A5891" s="89"/>
      <c r="F5891" s="73"/>
    </row>
    <row r="5892" spans="1:6">
      <c r="A5892" s="89"/>
      <c r="F5892" s="73"/>
    </row>
    <row r="5893" spans="1:6">
      <c r="A5893" s="89"/>
      <c r="F5893" s="73"/>
    </row>
    <row r="5894" spans="1:6">
      <c r="A5894" s="89"/>
      <c r="F5894" s="73"/>
    </row>
    <row r="5895" spans="1:6">
      <c r="A5895" s="89"/>
      <c r="F5895" s="73"/>
    </row>
    <row r="5896" spans="1:6">
      <c r="A5896" s="89"/>
      <c r="F5896" s="73"/>
    </row>
    <row r="5897" spans="1:6">
      <c r="A5897" s="89"/>
      <c r="F5897" s="73"/>
    </row>
    <row r="5898" spans="1:6">
      <c r="A5898" s="89"/>
      <c r="F5898" s="73"/>
    </row>
    <row r="5899" spans="1:6">
      <c r="A5899" s="89"/>
      <c r="F5899" s="73"/>
    </row>
    <row r="5900" spans="1:6">
      <c r="A5900" s="89"/>
      <c r="F5900" s="73"/>
    </row>
    <row r="5901" spans="1:6">
      <c r="A5901" s="89"/>
      <c r="F5901" s="73"/>
    </row>
    <row r="5902" spans="1:6">
      <c r="A5902" s="89"/>
      <c r="F5902" s="73"/>
    </row>
    <row r="5903" spans="1:6">
      <c r="A5903" s="89"/>
      <c r="F5903" s="73"/>
    </row>
    <row r="5904" spans="1:6">
      <c r="A5904" s="89"/>
      <c r="F5904" s="73"/>
    </row>
    <row r="5905" spans="1:6">
      <c r="A5905" s="89"/>
      <c r="F5905" s="73"/>
    </row>
    <row r="5906" spans="1:6">
      <c r="A5906" s="89"/>
      <c r="F5906" s="73"/>
    </row>
    <row r="5907" spans="1:6">
      <c r="A5907" s="89"/>
      <c r="F5907" s="73"/>
    </row>
    <row r="5908" spans="1:6">
      <c r="A5908" s="89"/>
      <c r="F5908" s="73"/>
    </row>
    <row r="5909" spans="1:6">
      <c r="A5909" s="89"/>
      <c r="F5909" s="73"/>
    </row>
    <row r="5910" spans="1:6">
      <c r="A5910" s="89"/>
      <c r="F5910" s="73"/>
    </row>
    <row r="5911" spans="1:6">
      <c r="A5911" s="89"/>
      <c r="F5911" s="73"/>
    </row>
    <row r="5912" spans="1:6">
      <c r="A5912" s="89"/>
      <c r="F5912" s="73"/>
    </row>
    <row r="5913" spans="1:6">
      <c r="A5913" s="89"/>
      <c r="F5913" s="73"/>
    </row>
    <row r="5914" spans="1:6">
      <c r="A5914" s="89"/>
      <c r="F5914" s="73"/>
    </row>
    <row r="5915" spans="1:6">
      <c r="A5915" s="89"/>
      <c r="F5915" s="73"/>
    </row>
    <row r="5916" spans="1:6">
      <c r="A5916" s="89"/>
      <c r="F5916" s="73"/>
    </row>
    <row r="5917" spans="1:6">
      <c r="A5917" s="89"/>
      <c r="F5917" s="73"/>
    </row>
    <row r="5918" spans="1:6">
      <c r="A5918" s="89"/>
      <c r="F5918" s="73"/>
    </row>
    <row r="5919" spans="1:6">
      <c r="A5919" s="89"/>
      <c r="F5919" s="73"/>
    </row>
    <row r="5920" spans="1:6">
      <c r="A5920" s="89"/>
      <c r="F5920" s="73"/>
    </row>
    <row r="5921" spans="1:6">
      <c r="A5921" s="89"/>
      <c r="F5921" s="73"/>
    </row>
    <row r="5922" spans="1:6">
      <c r="A5922" s="89"/>
      <c r="F5922" s="73"/>
    </row>
    <row r="5923" spans="1:6">
      <c r="A5923" s="89"/>
      <c r="F5923" s="73"/>
    </row>
    <row r="5924" spans="1:6">
      <c r="A5924" s="89"/>
      <c r="F5924" s="73"/>
    </row>
    <row r="5925" spans="1:6">
      <c r="A5925" s="89"/>
      <c r="F5925" s="73"/>
    </row>
    <row r="5926" spans="1:6">
      <c r="A5926" s="89"/>
      <c r="F5926" s="73"/>
    </row>
    <row r="5927" spans="1:6">
      <c r="A5927" s="89"/>
      <c r="F5927" s="73"/>
    </row>
    <row r="5928" spans="1:6">
      <c r="A5928" s="89"/>
      <c r="F5928" s="73"/>
    </row>
    <row r="5929" spans="1:6">
      <c r="A5929" s="89"/>
      <c r="F5929" s="73"/>
    </row>
    <row r="5930" spans="1:6">
      <c r="A5930" s="89"/>
      <c r="F5930" s="73"/>
    </row>
    <row r="5931" spans="1:6">
      <c r="A5931" s="89"/>
      <c r="F5931" s="73"/>
    </row>
    <row r="5932" spans="1:6">
      <c r="A5932" s="89"/>
      <c r="F5932" s="73"/>
    </row>
    <row r="5933" spans="1:6">
      <c r="A5933" s="89"/>
      <c r="F5933" s="73"/>
    </row>
    <row r="5934" spans="1:6">
      <c r="A5934" s="89"/>
      <c r="F5934" s="73"/>
    </row>
    <row r="5935" spans="1:6">
      <c r="A5935" s="89"/>
      <c r="F5935" s="73"/>
    </row>
    <row r="5936" spans="1:6">
      <c r="A5936" s="89"/>
      <c r="F5936" s="73"/>
    </row>
    <row r="5937" spans="1:6">
      <c r="A5937" s="89"/>
      <c r="F5937" s="73"/>
    </row>
    <row r="5938" spans="1:6">
      <c r="A5938" s="89"/>
      <c r="F5938" s="73"/>
    </row>
    <row r="5939" spans="1:6">
      <c r="A5939" s="89"/>
      <c r="F5939" s="73"/>
    </row>
    <row r="5940" spans="1:6">
      <c r="A5940" s="89"/>
      <c r="F5940" s="73"/>
    </row>
    <row r="5941" spans="1:6">
      <c r="A5941" s="89"/>
      <c r="F5941" s="73"/>
    </row>
    <row r="5942" spans="1:6">
      <c r="A5942" s="89"/>
      <c r="F5942" s="73"/>
    </row>
    <row r="5943" spans="1:6">
      <c r="A5943" s="89"/>
      <c r="F5943" s="73"/>
    </row>
    <row r="5944" spans="1:6">
      <c r="A5944" s="89"/>
      <c r="F5944" s="73"/>
    </row>
    <row r="5945" spans="1:6">
      <c r="A5945" s="89"/>
      <c r="F5945" s="73"/>
    </row>
    <row r="5946" spans="1:6">
      <c r="A5946" s="89"/>
      <c r="F5946" s="73"/>
    </row>
    <row r="5947" spans="1:6">
      <c r="A5947" s="89"/>
      <c r="F5947" s="73"/>
    </row>
    <row r="5948" spans="1:6">
      <c r="A5948" s="89"/>
      <c r="F5948" s="73"/>
    </row>
    <row r="5949" spans="1:6">
      <c r="A5949" s="89"/>
      <c r="F5949" s="73"/>
    </row>
    <row r="5950" spans="1:6">
      <c r="A5950" s="89"/>
      <c r="F5950" s="73"/>
    </row>
    <row r="5951" spans="1:6">
      <c r="A5951" s="89"/>
      <c r="F5951" s="73"/>
    </row>
    <row r="5952" spans="1:6">
      <c r="A5952" s="89"/>
      <c r="F5952" s="73"/>
    </row>
    <row r="5953" spans="1:6">
      <c r="A5953" s="89"/>
      <c r="F5953" s="73"/>
    </row>
    <row r="5954" spans="1:6">
      <c r="A5954" s="89"/>
      <c r="F5954" s="73"/>
    </row>
    <row r="5955" spans="1:6">
      <c r="A5955" s="89"/>
      <c r="F5955" s="73"/>
    </row>
    <row r="5956" spans="1:6">
      <c r="A5956" s="89"/>
      <c r="F5956" s="73"/>
    </row>
    <row r="5957" spans="1:6">
      <c r="A5957" s="89"/>
      <c r="F5957" s="73"/>
    </row>
    <row r="5958" spans="1:6">
      <c r="A5958" s="89"/>
      <c r="F5958" s="73"/>
    </row>
    <row r="5959" spans="1:6">
      <c r="A5959" s="89"/>
      <c r="F5959" s="73"/>
    </row>
    <row r="5960" spans="1:6">
      <c r="A5960" s="89"/>
      <c r="F5960" s="73"/>
    </row>
    <row r="5961" spans="1:6">
      <c r="A5961" s="89"/>
      <c r="F5961" s="73"/>
    </row>
    <row r="5962" spans="1:6">
      <c r="A5962" s="89"/>
      <c r="F5962" s="73"/>
    </row>
    <row r="5963" spans="1:6">
      <c r="A5963" s="89"/>
      <c r="F5963" s="73"/>
    </row>
    <row r="5964" spans="1:6">
      <c r="A5964" s="89"/>
      <c r="F5964" s="73"/>
    </row>
    <row r="5965" spans="1:6">
      <c r="A5965" s="89"/>
      <c r="F5965" s="73"/>
    </row>
    <row r="5966" spans="1:6">
      <c r="A5966" s="89"/>
      <c r="F5966" s="73"/>
    </row>
    <row r="5967" spans="1:6">
      <c r="A5967" s="89"/>
      <c r="F5967" s="73"/>
    </row>
    <row r="5968" spans="1:6">
      <c r="A5968" s="89"/>
      <c r="F5968" s="73"/>
    </row>
    <row r="5969" spans="1:6">
      <c r="A5969" s="89"/>
      <c r="F5969" s="73"/>
    </row>
    <row r="5970" spans="1:6">
      <c r="A5970" s="89"/>
      <c r="F5970" s="73"/>
    </row>
    <row r="5971" spans="1:6">
      <c r="A5971" s="89"/>
      <c r="F5971" s="73"/>
    </row>
    <row r="5972" spans="1:6">
      <c r="A5972" s="89"/>
      <c r="F5972" s="73"/>
    </row>
    <row r="5973" spans="1:6">
      <c r="A5973" s="89"/>
      <c r="F5973" s="73"/>
    </row>
    <row r="5974" spans="1:6">
      <c r="A5974" s="89"/>
      <c r="F5974" s="73"/>
    </row>
    <row r="5975" spans="1:6">
      <c r="A5975" s="89"/>
      <c r="F5975" s="73"/>
    </row>
    <row r="5976" spans="1:6">
      <c r="A5976" s="89"/>
      <c r="F5976" s="73"/>
    </row>
    <row r="5977" spans="1:6">
      <c r="A5977" s="89"/>
      <c r="F5977" s="73"/>
    </row>
    <row r="5978" spans="1:6">
      <c r="A5978" s="89"/>
      <c r="F5978" s="73"/>
    </row>
    <row r="5979" spans="1:6">
      <c r="A5979" s="89"/>
      <c r="F5979" s="73"/>
    </row>
    <row r="5980" spans="1:6">
      <c r="A5980" s="89"/>
      <c r="F5980" s="73"/>
    </row>
    <row r="5981" spans="1:6">
      <c r="A5981" s="89"/>
      <c r="F5981" s="73"/>
    </row>
    <row r="5982" spans="1:6">
      <c r="A5982" s="89"/>
      <c r="F5982" s="73"/>
    </row>
    <row r="5983" spans="1:6">
      <c r="A5983" s="89"/>
      <c r="F5983" s="73"/>
    </row>
    <row r="5984" spans="1:6">
      <c r="A5984" s="89"/>
      <c r="F5984" s="73"/>
    </row>
    <row r="5985" spans="1:6">
      <c r="A5985" s="89"/>
      <c r="F5985" s="73"/>
    </row>
    <row r="5986" spans="1:6">
      <c r="A5986" s="89"/>
      <c r="F5986" s="73"/>
    </row>
    <row r="5987" spans="1:6">
      <c r="A5987" s="89"/>
      <c r="F5987" s="73"/>
    </row>
    <row r="5988" spans="1:6">
      <c r="A5988" s="89"/>
      <c r="F5988" s="73"/>
    </row>
    <row r="5989" spans="1:6">
      <c r="A5989" s="89"/>
      <c r="F5989" s="73"/>
    </row>
    <row r="5990" spans="1:6">
      <c r="A5990" s="89"/>
      <c r="F5990" s="73"/>
    </row>
    <row r="5991" spans="1:6">
      <c r="A5991" s="89"/>
      <c r="F5991" s="73"/>
    </row>
    <row r="5992" spans="1:6">
      <c r="A5992" s="89"/>
      <c r="F5992" s="73"/>
    </row>
    <row r="5993" spans="1:6">
      <c r="A5993" s="89"/>
      <c r="F5993" s="73"/>
    </row>
    <row r="5994" spans="1:6">
      <c r="A5994" s="89"/>
      <c r="F5994" s="73"/>
    </row>
    <row r="5995" spans="1:6">
      <c r="A5995" s="89"/>
      <c r="F5995" s="73"/>
    </row>
    <row r="5996" spans="1:6">
      <c r="A5996" s="89"/>
      <c r="F5996" s="73"/>
    </row>
    <row r="5997" spans="1:6">
      <c r="A5997" s="89"/>
      <c r="F5997" s="73"/>
    </row>
    <row r="5998" spans="1:6">
      <c r="A5998" s="89"/>
      <c r="F5998" s="73"/>
    </row>
    <row r="5999" spans="1:6">
      <c r="A5999" s="89"/>
      <c r="F5999" s="73"/>
    </row>
    <row r="6000" spans="1:6">
      <c r="A6000" s="89"/>
      <c r="F6000" s="73"/>
    </row>
    <row r="6001" spans="1:6">
      <c r="A6001" s="89"/>
      <c r="F6001" s="73"/>
    </row>
    <row r="6002" spans="1:6">
      <c r="A6002" s="89"/>
      <c r="F6002" s="73"/>
    </row>
    <row r="6003" spans="1:6">
      <c r="A6003" s="89"/>
      <c r="F6003" s="73"/>
    </row>
    <row r="6004" spans="1:6">
      <c r="A6004" s="89"/>
      <c r="F6004" s="73"/>
    </row>
    <row r="6005" spans="1:6">
      <c r="A6005" s="89"/>
      <c r="F6005" s="73"/>
    </row>
    <row r="6006" spans="1:6">
      <c r="A6006" s="89"/>
      <c r="F6006" s="73"/>
    </row>
    <row r="6007" spans="1:6">
      <c r="A6007" s="89"/>
      <c r="F6007" s="73"/>
    </row>
    <row r="6008" spans="1:6">
      <c r="A6008" s="89"/>
      <c r="F6008" s="73"/>
    </row>
    <row r="6009" spans="1:6">
      <c r="A6009" s="89"/>
      <c r="F6009" s="73"/>
    </row>
    <row r="6010" spans="1:6">
      <c r="A6010" s="89"/>
      <c r="F6010" s="73"/>
    </row>
    <row r="6011" spans="1:6">
      <c r="A6011" s="89"/>
      <c r="F6011" s="73"/>
    </row>
    <row r="6012" spans="1:6">
      <c r="A6012" s="89"/>
      <c r="F6012" s="73"/>
    </row>
    <row r="6013" spans="1:6">
      <c r="A6013" s="89"/>
      <c r="F6013" s="73"/>
    </row>
    <row r="6014" spans="1:6">
      <c r="A6014" s="89"/>
      <c r="F6014" s="73"/>
    </row>
    <row r="6015" spans="1:6">
      <c r="A6015" s="89"/>
      <c r="F6015" s="73"/>
    </row>
    <row r="6016" spans="1:6">
      <c r="A6016" s="89"/>
      <c r="F6016" s="73"/>
    </row>
    <row r="6017" spans="1:6">
      <c r="A6017" s="89"/>
      <c r="F6017" s="73"/>
    </row>
    <row r="6018" spans="1:6">
      <c r="A6018" s="89"/>
      <c r="F6018" s="73"/>
    </row>
    <row r="6019" spans="1:6">
      <c r="A6019" s="89"/>
      <c r="F6019" s="73"/>
    </row>
    <row r="6020" spans="1:6">
      <c r="A6020" s="89"/>
      <c r="F6020" s="73"/>
    </row>
    <row r="6021" spans="1:6">
      <c r="A6021" s="89"/>
      <c r="F6021" s="73"/>
    </row>
    <row r="6022" spans="1:6">
      <c r="A6022" s="89"/>
      <c r="F6022" s="73"/>
    </row>
    <row r="6023" spans="1:6">
      <c r="A6023" s="89"/>
      <c r="F6023" s="73"/>
    </row>
    <row r="6024" spans="1:6">
      <c r="A6024" s="89"/>
      <c r="F6024" s="73"/>
    </row>
    <row r="6025" spans="1:6">
      <c r="A6025" s="89"/>
      <c r="F6025" s="73"/>
    </row>
    <row r="6026" spans="1:6">
      <c r="A6026" s="89"/>
      <c r="F6026" s="73"/>
    </row>
    <row r="6027" spans="1:6">
      <c r="A6027" s="89"/>
      <c r="F6027" s="73"/>
    </row>
    <row r="6028" spans="1:6">
      <c r="A6028" s="89"/>
      <c r="F6028" s="73"/>
    </row>
    <row r="6029" spans="1:6">
      <c r="A6029" s="89"/>
      <c r="F6029" s="73"/>
    </row>
    <row r="6030" spans="1:6">
      <c r="A6030" s="89"/>
      <c r="F6030" s="73"/>
    </row>
    <row r="6031" spans="1:6">
      <c r="A6031" s="89"/>
      <c r="F6031" s="73"/>
    </row>
    <row r="6032" spans="1:6">
      <c r="A6032" s="89"/>
      <c r="F6032" s="73"/>
    </row>
    <row r="6033" spans="1:6">
      <c r="A6033" s="89"/>
      <c r="F6033" s="73"/>
    </row>
    <row r="6034" spans="1:6">
      <c r="A6034" s="89"/>
      <c r="F6034" s="73"/>
    </row>
    <row r="6035" spans="1:6">
      <c r="A6035" s="89"/>
      <c r="F6035" s="73"/>
    </row>
    <row r="6036" spans="1:6">
      <c r="A6036" s="89"/>
      <c r="F6036" s="73"/>
    </row>
    <row r="6037" spans="1:6">
      <c r="A6037" s="89"/>
      <c r="F6037" s="73"/>
    </row>
    <row r="6038" spans="1:6">
      <c r="A6038" s="89"/>
      <c r="F6038" s="73"/>
    </row>
    <row r="6039" spans="1:6">
      <c r="A6039" s="89"/>
      <c r="F6039" s="73"/>
    </row>
    <row r="6040" spans="1:6">
      <c r="A6040" s="89"/>
      <c r="F6040" s="73"/>
    </row>
    <row r="6041" spans="1:6">
      <c r="A6041" s="89"/>
      <c r="F6041" s="73"/>
    </row>
    <row r="6042" spans="1:6">
      <c r="A6042" s="89"/>
      <c r="F6042" s="73"/>
    </row>
    <row r="6043" spans="1:6">
      <c r="A6043" s="89"/>
      <c r="F6043" s="73"/>
    </row>
    <row r="6044" spans="1:6">
      <c r="A6044" s="89"/>
      <c r="F6044" s="73"/>
    </row>
    <row r="6045" spans="1:6">
      <c r="A6045" s="89"/>
      <c r="F6045" s="73"/>
    </row>
    <row r="6046" spans="1:6">
      <c r="A6046" s="89"/>
      <c r="F6046" s="73"/>
    </row>
    <row r="6047" spans="1:6">
      <c r="A6047" s="89"/>
      <c r="F6047" s="73"/>
    </row>
    <row r="6048" spans="1:6">
      <c r="A6048" s="89"/>
      <c r="F6048" s="73"/>
    </row>
    <row r="6049" spans="1:6">
      <c r="A6049" s="89"/>
      <c r="F6049" s="73"/>
    </row>
    <row r="6050" spans="1:6">
      <c r="A6050" s="89"/>
      <c r="F6050" s="73"/>
    </row>
    <row r="6051" spans="1:6">
      <c r="A6051" s="89"/>
      <c r="F6051" s="73"/>
    </row>
    <row r="6052" spans="1:6">
      <c r="A6052" s="89"/>
      <c r="F6052" s="73"/>
    </row>
    <row r="6053" spans="1:6">
      <c r="A6053" s="89"/>
      <c r="F6053" s="73"/>
    </row>
    <row r="6054" spans="1:6">
      <c r="A6054" s="89"/>
      <c r="F6054" s="73"/>
    </row>
    <row r="6055" spans="1:6">
      <c r="A6055" s="89"/>
      <c r="F6055" s="73"/>
    </row>
    <row r="6056" spans="1:6">
      <c r="A6056" s="89"/>
      <c r="F6056" s="73"/>
    </row>
    <row r="6057" spans="1:6">
      <c r="A6057" s="89"/>
      <c r="F6057" s="73"/>
    </row>
    <row r="6058" spans="1:6">
      <c r="A6058" s="89"/>
      <c r="F6058" s="73"/>
    </row>
    <row r="6059" spans="1:6">
      <c r="A6059" s="89"/>
      <c r="F6059" s="73"/>
    </row>
    <row r="6060" spans="1:6">
      <c r="A6060" s="89"/>
      <c r="F6060" s="73"/>
    </row>
    <row r="6061" spans="1:6">
      <c r="A6061" s="89"/>
      <c r="F6061" s="73"/>
    </row>
    <row r="6062" spans="1:6">
      <c r="A6062" s="89"/>
      <c r="F6062" s="73"/>
    </row>
    <row r="6063" spans="1:6">
      <c r="A6063" s="89"/>
      <c r="F6063" s="73"/>
    </row>
    <row r="6064" spans="1:6">
      <c r="A6064" s="89"/>
      <c r="F6064" s="73"/>
    </row>
    <row r="6065" spans="1:6">
      <c r="A6065" s="89"/>
      <c r="F6065" s="73"/>
    </row>
    <row r="6066" spans="1:6">
      <c r="A6066" s="89"/>
      <c r="F6066" s="73"/>
    </row>
    <row r="6067" spans="1:6">
      <c r="A6067" s="89"/>
      <c r="F6067" s="73"/>
    </row>
    <row r="6068" spans="1:6">
      <c r="A6068" s="89"/>
      <c r="F6068" s="73"/>
    </row>
    <row r="6069" spans="1:6">
      <c r="A6069" s="89"/>
      <c r="F6069" s="73"/>
    </row>
    <row r="6070" spans="1:6">
      <c r="A6070" s="89"/>
      <c r="F6070" s="73"/>
    </row>
    <row r="6071" spans="1:6">
      <c r="A6071" s="89"/>
      <c r="F6071" s="73"/>
    </row>
    <row r="6072" spans="1:6">
      <c r="A6072" s="89"/>
      <c r="F6072" s="73"/>
    </row>
    <row r="6073" spans="1:6">
      <c r="A6073" s="89"/>
      <c r="F6073" s="73"/>
    </row>
    <row r="6074" spans="1:6">
      <c r="A6074" s="89"/>
      <c r="F6074" s="73"/>
    </row>
    <row r="6075" spans="1:6">
      <c r="A6075" s="89"/>
      <c r="F6075" s="73"/>
    </row>
    <row r="6076" spans="1:6">
      <c r="A6076" s="89"/>
      <c r="F6076" s="73"/>
    </row>
    <row r="6077" spans="1:6">
      <c r="A6077" s="89"/>
      <c r="F6077" s="73"/>
    </row>
    <row r="6078" spans="1:6">
      <c r="A6078" s="89"/>
      <c r="F6078" s="73"/>
    </row>
    <row r="6079" spans="1:6">
      <c r="A6079" s="89"/>
      <c r="F6079" s="73"/>
    </row>
    <row r="6080" spans="1:6">
      <c r="A6080" s="89"/>
      <c r="F6080" s="73"/>
    </row>
    <row r="6081" spans="1:6">
      <c r="A6081" s="89"/>
      <c r="F6081" s="73"/>
    </row>
    <row r="6082" spans="1:6">
      <c r="A6082" s="89"/>
      <c r="F6082" s="73"/>
    </row>
    <row r="6083" spans="1:6">
      <c r="A6083" s="89"/>
      <c r="F6083" s="73"/>
    </row>
    <row r="6084" spans="1:6">
      <c r="A6084" s="89"/>
      <c r="F6084" s="73"/>
    </row>
    <row r="6085" spans="1:6">
      <c r="A6085" s="89"/>
      <c r="F6085" s="73"/>
    </row>
    <row r="6086" spans="1:6">
      <c r="A6086" s="89"/>
      <c r="F6086" s="73"/>
    </row>
    <row r="6087" spans="1:6">
      <c r="A6087" s="89"/>
      <c r="F6087" s="73"/>
    </row>
    <row r="6088" spans="1:6">
      <c r="A6088" s="89"/>
      <c r="F6088" s="73"/>
    </row>
    <row r="6089" spans="1:6">
      <c r="A6089" s="89"/>
      <c r="F6089" s="73"/>
    </row>
    <row r="6090" spans="1:6">
      <c r="A6090" s="89"/>
      <c r="F6090" s="73"/>
    </row>
    <row r="6091" spans="1:6">
      <c r="A6091" s="89"/>
      <c r="F6091" s="73"/>
    </row>
    <row r="6092" spans="1:6">
      <c r="A6092" s="89"/>
      <c r="F6092" s="73"/>
    </row>
    <row r="6093" spans="1:6">
      <c r="A6093" s="89"/>
      <c r="F6093" s="73"/>
    </row>
    <row r="6094" spans="1:6">
      <c r="A6094" s="89"/>
      <c r="F6094" s="73"/>
    </row>
    <row r="6095" spans="1:6">
      <c r="A6095" s="89"/>
      <c r="F6095" s="73"/>
    </row>
    <row r="6096" spans="1:6">
      <c r="A6096" s="89"/>
      <c r="F6096" s="73"/>
    </row>
    <row r="6097" spans="1:6">
      <c r="A6097" s="89"/>
      <c r="F6097" s="73"/>
    </row>
    <row r="6098" spans="1:6">
      <c r="A6098" s="89"/>
      <c r="F6098" s="73"/>
    </row>
    <row r="6099" spans="1:6">
      <c r="A6099" s="89"/>
      <c r="F6099" s="73"/>
    </row>
    <row r="6100" spans="1:6">
      <c r="A6100" s="89"/>
      <c r="F6100" s="73"/>
    </row>
    <row r="6101" spans="1:6">
      <c r="A6101" s="89"/>
      <c r="F6101" s="73"/>
    </row>
    <row r="6102" spans="1:6">
      <c r="A6102" s="89"/>
      <c r="F6102" s="73"/>
    </row>
    <row r="6103" spans="1:6">
      <c r="A6103" s="89"/>
      <c r="F6103" s="73"/>
    </row>
    <row r="6104" spans="1:6">
      <c r="A6104" s="89"/>
      <c r="F6104" s="73"/>
    </row>
    <row r="6105" spans="1:6">
      <c r="A6105" s="89"/>
      <c r="F6105" s="73"/>
    </row>
    <row r="6106" spans="1:6">
      <c r="A6106" s="89"/>
      <c r="F6106" s="73"/>
    </row>
    <row r="6107" spans="1:6">
      <c r="A6107" s="89"/>
      <c r="F6107" s="73"/>
    </row>
    <row r="6108" spans="1:6">
      <c r="A6108" s="89"/>
      <c r="F6108" s="73"/>
    </row>
    <row r="6109" spans="1:6">
      <c r="A6109" s="89"/>
      <c r="F6109" s="73"/>
    </row>
    <row r="6110" spans="1:6">
      <c r="A6110" s="89"/>
      <c r="F6110" s="73"/>
    </row>
    <row r="6111" spans="1:6">
      <c r="A6111" s="89"/>
      <c r="F6111" s="73"/>
    </row>
    <row r="6112" spans="1:6">
      <c r="A6112" s="89"/>
      <c r="F6112" s="73"/>
    </row>
    <row r="6113" spans="1:6">
      <c r="A6113" s="89"/>
      <c r="F6113" s="73"/>
    </row>
    <row r="6114" spans="1:6">
      <c r="A6114" s="89"/>
      <c r="F6114" s="73"/>
    </row>
    <row r="6115" spans="1:6">
      <c r="A6115" s="89"/>
      <c r="F6115" s="73"/>
    </row>
    <row r="6116" spans="1:6">
      <c r="A6116" s="89"/>
      <c r="F6116" s="73"/>
    </row>
    <row r="6117" spans="1:6">
      <c r="A6117" s="89"/>
      <c r="F6117" s="73"/>
    </row>
    <row r="6118" spans="1:6">
      <c r="A6118" s="89"/>
      <c r="F6118" s="73"/>
    </row>
    <row r="6119" spans="1:6">
      <c r="A6119" s="89"/>
      <c r="F6119" s="73"/>
    </row>
    <row r="6120" spans="1:6">
      <c r="A6120" s="89"/>
      <c r="F6120" s="73"/>
    </row>
    <row r="6121" spans="1:6">
      <c r="A6121" s="89"/>
      <c r="F6121" s="73"/>
    </row>
    <row r="6122" spans="1:6">
      <c r="A6122" s="89"/>
      <c r="F6122" s="73"/>
    </row>
    <row r="6123" spans="1:6">
      <c r="A6123" s="89"/>
      <c r="F6123" s="73"/>
    </row>
    <row r="6124" spans="1:6">
      <c r="A6124" s="89"/>
      <c r="F6124" s="73"/>
    </row>
    <row r="6125" spans="1:6">
      <c r="A6125" s="89"/>
      <c r="F6125" s="73"/>
    </row>
    <row r="6126" spans="1:6">
      <c r="A6126" s="89"/>
      <c r="F6126" s="73"/>
    </row>
    <row r="6127" spans="1:6">
      <c r="A6127" s="89"/>
      <c r="F6127" s="73"/>
    </row>
    <row r="6128" spans="1:6">
      <c r="A6128" s="89"/>
      <c r="F6128" s="73"/>
    </row>
    <row r="6129" spans="1:6">
      <c r="A6129" s="89"/>
      <c r="F6129" s="73"/>
    </row>
    <row r="6130" spans="1:6">
      <c r="A6130" s="89"/>
      <c r="F6130" s="73"/>
    </row>
    <row r="6131" spans="1:6">
      <c r="A6131" s="89"/>
      <c r="F6131" s="73"/>
    </row>
    <row r="6132" spans="1:6">
      <c r="A6132" s="89"/>
      <c r="F6132" s="73"/>
    </row>
    <row r="6133" spans="1:6">
      <c r="A6133" s="89"/>
      <c r="F6133" s="73"/>
    </row>
    <row r="6134" spans="1:6">
      <c r="A6134" s="89"/>
      <c r="F6134" s="73"/>
    </row>
    <row r="6135" spans="1:6">
      <c r="A6135" s="89"/>
      <c r="F6135" s="73"/>
    </row>
    <row r="6136" spans="1:6">
      <c r="A6136" s="89"/>
      <c r="F6136" s="73"/>
    </row>
    <row r="6137" spans="1:6">
      <c r="A6137" s="89"/>
      <c r="F6137" s="73"/>
    </row>
    <row r="6138" spans="1:6">
      <c r="A6138" s="89"/>
      <c r="F6138" s="73"/>
    </row>
    <row r="6139" spans="1:6">
      <c r="A6139" s="89"/>
      <c r="F6139" s="73"/>
    </row>
    <row r="6140" spans="1:6">
      <c r="A6140" s="89"/>
      <c r="F6140" s="73"/>
    </row>
    <row r="6141" spans="1:6">
      <c r="A6141" s="89"/>
      <c r="F6141" s="73"/>
    </row>
    <row r="6142" spans="1:6">
      <c r="A6142" s="89"/>
      <c r="F6142" s="73"/>
    </row>
    <row r="6143" spans="1:6">
      <c r="A6143" s="89"/>
      <c r="F6143" s="73"/>
    </row>
    <row r="6144" spans="1:6">
      <c r="A6144" s="89"/>
      <c r="F6144" s="73"/>
    </row>
    <row r="6145" spans="1:6">
      <c r="A6145" s="89"/>
      <c r="F6145" s="73"/>
    </row>
    <row r="6146" spans="1:6">
      <c r="A6146" s="89"/>
      <c r="F6146" s="73"/>
    </row>
    <row r="6147" spans="1:6">
      <c r="A6147" s="89"/>
      <c r="F6147" s="73"/>
    </row>
    <row r="6148" spans="1:6">
      <c r="A6148" s="89"/>
      <c r="F6148" s="73"/>
    </row>
    <row r="6149" spans="1:6">
      <c r="A6149" s="89"/>
      <c r="F6149" s="73"/>
    </row>
    <row r="6150" spans="1:6">
      <c r="A6150" s="89"/>
      <c r="F6150" s="73"/>
    </row>
    <row r="6151" spans="1:6">
      <c r="A6151" s="89"/>
      <c r="F6151" s="73"/>
    </row>
    <row r="6152" spans="1:6">
      <c r="A6152" s="89"/>
      <c r="F6152" s="73"/>
    </row>
    <row r="6153" spans="1:6">
      <c r="A6153" s="89"/>
      <c r="F6153" s="73"/>
    </row>
    <row r="6154" spans="1:6">
      <c r="A6154" s="89"/>
      <c r="F6154" s="73"/>
    </row>
    <row r="6155" spans="1:6">
      <c r="A6155" s="89"/>
      <c r="F6155" s="73"/>
    </row>
    <row r="6156" spans="1:6">
      <c r="A6156" s="89"/>
      <c r="F6156" s="73"/>
    </row>
    <row r="6157" spans="1:6">
      <c r="A6157" s="89"/>
      <c r="F6157" s="73"/>
    </row>
    <row r="6158" spans="1:6">
      <c r="A6158" s="89"/>
      <c r="F6158" s="73"/>
    </row>
    <row r="6159" spans="1:6">
      <c r="A6159" s="89"/>
      <c r="F6159" s="73"/>
    </row>
    <row r="6160" spans="1:6">
      <c r="A6160" s="89"/>
      <c r="F6160" s="73"/>
    </row>
    <row r="6161" spans="1:6">
      <c r="A6161" s="89"/>
      <c r="F6161" s="73"/>
    </row>
    <row r="6162" spans="1:6">
      <c r="A6162" s="89"/>
      <c r="F6162" s="73"/>
    </row>
    <row r="6163" spans="1:6">
      <c r="A6163" s="89"/>
      <c r="F6163" s="73"/>
    </row>
    <row r="6164" spans="1:6">
      <c r="A6164" s="89"/>
      <c r="F6164" s="73"/>
    </row>
    <row r="6165" spans="1:6">
      <c r="A6165" s="89"/>
      <c r="F6165" s="73"/>
    </row>
    <row r="6166" spans="1:6">
      <c r="A6166" s="89"/>
      <c r="F6166" s="73"/>
    </row>
    <row r="6167" spans="1:6">
      <c r="A6167" s="89"/>
      <c r="F6167" s="73"/>
    </row>
    <row r="6168" spans="1:6">
      <c r="A6168" s="89"/>
      <c r="F6168" s="73"/>
    </row>
    <row r="6169" spans="1:6">
      <c r="A6169" s="89"/>
      <c r="F6169" s="73"/>
    </row>
    <row r="6170" spans="1:6">
      <c r="A6170" s="89"/>
      <c r="F6170" s="73"/>
    </row>
    <row r="6171" spans="1:6">
      <c r="A6171" s="89"/>
      <c r="F6171" s="73"/>
    </row>
    <row r="6172" spans="1:6">
      <c r="A6172" s="89"/>
      <c r="F6172" s="73"/>
    </row>
    <row r="6173" spans="1:6">
      <c r="A6173" s="89"/>
      <c r="F6173" s="73"/>
    </row>
    <row r="6174" spans="1:6">
      <c r="A6174" s="89"/>
      <c r="F6174" s="73"/>
    </row>
    <row r="6175" spans="1:6">
      <c r="A6175" s="89"/>
      <c r="F6175" s="73"/>
    </row>
    <row r="6176" spans="1:6">
      <c r="A6176" s="89"/>
      <c r="F6176" s="73"/>
    </row>
    <row r="6177" spans="1:6">
      <c r="A6177" s="89"/>
      <c r="F6177" s="73"/>
    </row>
    <row r="6178" spans="1:6">
      <c r="A6178" s="89"/>
      <c r="F6178" s="73"/>
    </row>
    <row r="6179" spans="1:6">
      <c r="A6179" s="89"/>
      <c r="F6179" s="73"/>
    </row>
    <row r="6180" spans="1:6">
      <c r="A6180" s="89"/>
      <c r="F6180" s="73"/>
    </row>
    <row r="6181" spans="1:6">
      <c r="A6181" s="89"/>
      <c r="F6181" s="73"/>
    </row>
    <row r="6182" spans="1:6">
      <c r="A6182" s="89"/>
      <c r="F6182" s="73"/>
    </row>
    <row r="6183" spans="1:6">
      <c r="A6183" s="89"/>
      <c r="F6183" s="73"/>
    </row>
    <row r="6184" spans="1:6">
      <c r="A6184" s="89"/>
      <c r="F6184" s="73"/>
    </row>
    <row r="6185" spans="1:6">
      <c r="A6185" s="89"/>
      <c r="F6185" s="73"/>
    </row>
    <row r="6186" spans="1:6">
      <c r="A6186" s="89"/>
      <c r="F6186" s="73"/>
    </row>
    <row r="6187" spans="1:6">
      <c r="A6187" s="89"/>
      <c r="F6187" s="73"/>
    </row>
    <row r="6188" spans="1:6">
      <c r="A6188" s="89"/>
      <c r="F6188" s="73"/>
    </row>
    <row r="6189" spans="1:6">
      <c r="A6189" s="89"/>
      <c r="F6189" s="73"/>
    </row>
    <row r="6190" spans="1:6">
      <c r="A6190" s="89"/>
      <c r="F6190" s="73"/>
    </row>
    <row r="6191" spans="1:6">
      <c r="A6191" s="89"/>
      <c r="F6191" s="73"/>
    </row>
    <row r="6192" spans="1:6">
      <c r="A6192" s="89"/>
      <c r="F6192" s="73"/>
    </row>
    <row r="6193" spans="1:6">
      <c r="A6193" s="89"/>
      <c r="F6193" s="73"/>
    </row>
    <row r="6194" spans="1:6">
      <c r="A6194" s="89"/>
      <c r="F6194" s="73"/>
    </row>
    <row r="6195" spans="1:6">
      <c r="A6195" s="89"/>
      <c r="F6195" s="73"/>
    </row>
    <row r="6196" spans="1:6">
      <c r="A6196" s="89"/>
      <c r="F6196" s="73"/>
    </row>
    <row r="6197" spans="1:6">
      <c r="A6197" s="89"/>
      <c r="F6197" s="73"/>
    </row>
    <row r="6198" spans="1:6">
      <c r="A6198" s="89"/>
      <c r="F6198" s="73"/>
    </row>
    <row r="6199" spans="1:6">
      <c r="A6199" s="89"/>
      <c r="F6199" s="73"/>
    </row>
    <row r="6200" spans="1:6">
      <c r="A6200" s="89"/>
      <c r="F6200" s="73"/>
    </row>
    <row r="6201" spans="1:6">
      <c r="A6201" s="89"/>
      <c r="F6201" s="73"/>
    </row>
    <row r="6202" spans="1:6">
      <c r="A6202" s="89"/>
      <c r="F6202" s="73"/>
    </row>
    <row r="6203" spans="1:6">
      <c r="A6203" s="89"/>
      <c r="F6203" s="73"/>
    </row>
    <row r="6204" spans="1:6">
      <c r="A6204" s="89"/>
      <c r="F6204" s="73"/>
    </row>
    <row r="6205" spans="1:6">
      <c r="A6205" s="89"/>
      <c r="F6205" s="73"/>
    </row>
    <row r="6206" spans="1:6">
      <c r="A6206" s="89"/>
      <c r="F6206" s="73"/>
    </row>
    <row r="6207" spans="1:6">
      <c r="A6207" s="89"/>
      <c r="F6207" s="73"/>
    </row>
    <row r="6208" spans="1:6">
      <c r="A6208" s="89"/>
      <c r="F6208" s="73"/>
    </row>
    <row r="6209" spans="1:6">
      <c r="A6209" s="89"/>
      <c r="F6209" s="73"/>
    </row>
    <row r="6210" spans="1:6">
      <c r="A6210" s="89"/>
      <c r="F6210" s="73"/>
    </row>
    <row r="6211" spans="1:6">
      <c r="A6211" s="89"/>
      <c r="F6211" s="73"/>
    </row>
    <row r="6212" spans="1:6">
      <c r="A6212" s="89"/>
      <c r="F6212" s="73"/>
    </row>
    <row r="6213" spans="1:6">
      <c r="A6213" s="89"/>
      <c r="F6213" s="73"/>
    </row>
    <row r="6214" spans="1:6">
      <c r="A6214" s="89"/>
      <c r="F6214" s="73"/>
    </row>
    <row r="6215" spans="1:6">
      <c r="A6215" s="89"/>
      <c r="F6215" s="73"/>
    </row>
    <row r="6216" spans="1:6">
      <c r="A6216" s="89"/>
      <c r="F6216" s="73"/>
    </row>
    <row r="6217" spans="1:6">
      <c r="A6217" s="89"/>
      <c r="F6217" s="73"/>
    </row>
    <row r="6218" spans="1:6">
      <c r="A6218" s="89"/>
      <c r="F6218" s="73"/>
    </row>
    <row r="6219" spans="1:6">
      <c r="A6219" s="89"/>
      <c r="F6219" s="73"/>
    </row>
    <row r="6220" spans="1:6">
      <c r="A6220" s="89"/>
      <c r="F6220" s="73"/>
    </row>
    <row r="6221" spans="1:6">
      <c r="A6221" s="89"/>
      <c r="F6221" s="73"/>
    </row>
    <row r="6222" spans="1:6">
      <c r="A6222" s="89"/>
      <c r="F6222" s="73"/>
    </row>
    <row r="6223" spans="1:6">
      <c r="A6223" s="89"/>
      <c r="F6223" s="73"/>
    </row>
    <row r="6224" spans="1:6">
      <c r="A6224" s="89"/>
      <c r="F6224" s="73"/>
    </row>
    <row r="6225" spans="1:6">
      <c r="A6225" s="89"/>
      <c r="F6225" s="73"/>
    </row>
    <row r="6226" spans="1:6">
      <c r="A6226" s="89"/>
      <c r="F6226" s="73"/>
    </row>
    <row r="6227" spans="1:6">
      <c r="A6227" s="89"/>
      <c r="F6227" s="73"/>
    </row>
    <row r="6228" spans="1:6">
      <c r="A6228" s="89"/>
      <c r="F6228" s="73"/>
    </row>
    <row r="6229" spans="1:6">
      <c r="A6229" s="89"/>
      <c r="F6229" s="73"/>
    </row>
    <row r="6230" spans="1:6">
      <c r="A6230" s="89"/>
      <c r="F6230" s="73"/>
    </row>
    <row r="6231" spans="1:6">
      <c r="A6231" s="89"/>
      <c r="F6231" s="73"/>
    </row>
    <row r="6232" spans="1:6">
      <c r="A6232" s="89"/>
      <c r="F6232" s="73"/>
    </row>
    <row r="6233" spans="1:6">
      <c r="A6233" s="89"/>
      <c r="F6233" s="73"/>
    </row>
    <row r="6234" spans="1:6">
      <c r="A6234" s="89"/>
      <c r="F6234" s="73"/>
    </row>
    <row r="6235" spans="1:6">
      <c r="A6235" s="89"/>
      <c r="F6235" s="73"/>
    </row>
    <row r="6236" spans="1:6">
      <c r="A6236" s="89"/>
      <c r="F6236" s="73"/>
    </row>
    <row r="6237" spans="1:6">
      <c r="A6237" s="89"/>
      <c r="F6237" s="73"/>
    </row>
    <row r="6238" spans="1:6">
      <c r="A6238" s="89"/>
      <c r="F6238" s="73"/>
    </row>
    <row r="6239" spans="1:6">
      <c r="A6239" s="89"/>
      <c r="F6239" s="73"/>
    </row>
    <row r="6240" spans="1:6">
      <c r="A6240" s="89"/>
      <c r="F6240" s="73"/>
    </row>
    <row r="6241" spans="1:6">
      <c r="A6241" s="89"/>
      <c r="F6241" s="73"/>
    </row>
    <row r="6242" spans="1:6">
      <c r="A6242" s="89"/>
      <c r="F6242" s="73"/>
    </row>
    <row r="6243" spans="1:6">
      <c r="A6243" s="89"/>
      <c r="F6243" s="73"/>
    </row>
    <row r="6244" spans="1:6">
      <c r="A6244" s="89"/>
      <c r="F6244" s="73"/>
    </row>
    <row r="6245" spans="1:6">
      <c r="A6245" s="89"/>
      <c r="F6245" s="73"/>
    </row>
    <row r="6246" spans="1:6">
      <c r="A6246" s="89"/>
      <c r="F6246" s="73"/>
    </row>
    <row r="6247" spans="1:6">
      <c r="A6247" s="89"/>
      <c r="F6247" s="73"/>
    </row>
    <row r="6248" spans="1:6">
      <c r="A6248" s="89"/>
      <c r="F6248" s="73"/>
    </row>
    <row r="6249" spans="1:6">
      <c r="A6249" s="89"/>
      <c r="F6249" s="73"/>
    </row>
    <row r="6250" spans="1:6">
      <c r="A6250" s="89"/>
      <c r="F6250" s="73"/>
    </row>
    <row r="6251" spans="1:6">
      <c r="A6251" s="89"/>
      <c r="F6251" s="73"/>
    </row>
    <row r="6252" spans="1:6">
      <c r="A6252" s="89"/>
      <c r="F6252" s="73"/>
    </row>
    <row r="6253" spans="1:6">
      <c r="A6253" s="89"/>
      <c r="F6253" s="73"/>
    </row>
    <row r="6254" spans="1:6">
      <c r="A6254" s="89"/>
      <c r="F6254" s="73"/>
    </row>
    <row r="6255" spans="1:6">
      <c r="A6255" s="89"/>
      <c r="F6255" s="73"/>
    </row>
    <row r="6256" spans="1:6">
      <c r="A6256" s="89"/>
      <c r="F6256" s="73"/>
    </row>
    <row r="6257" spans="1:6">
      <c r="A6257" s="89"/>
      <c r="F6257" s="73"/>
    </row>
    <row r="6258" spans="1:6">
      <c r="A6258" s="89"/>
      <c r="F6258" s="73"/>
    </row>
    <row r="6259" spans="1:6">
      <c r="A6259" s="89"/>
      <c r="F6259" s="73"/>
    </row>
    <row r="6260" spans="1:6">
      <c r="A6260" s="89"/>
      <c r="F6260" s="73"/>
    </row>
    <row r="6261" spans="1:6">
      <c r="A6261" s="89"/>
      <c r="F6261" s="73"/>
    </row>
    <row r="6262" spans="1:6">
      <c r="A6262" s="89"/>
      <c r="F6262" s="73"/>
    </row>
    <row r="6263" spans="1:6">
      <c r="A6263" s="89"/>
      <c r="F6263" s="73"/>
    </row>
    <row r="6264" spans="1:6">
      <c r="A6264" s="89"/>
      <c r="F6264" s="73"/>
    </row>
    <row r="6265" spans="1:6">
      <c r="A6265" s="89"/>
      <c r="F6265" s="73"/>
    </row>
    <row r="6266" spans="1:6">
      <c r="A6266" s="89"/>
      <c r="F6266" s="73"/>
    </row>
    <row r="6267" spans="1:6">
      <c r="A6267" s="89"/>
      <c r="F6267" s="73"/>
    </row>
    <row r="6268" spans="1:6">
      <c r="A6268" s="89"/>
      <c r="F6268" s="73"/>
    </row>
    <row r="6269" spans="1:6">
      <c r="A6269" s="89"/>
      <c r="F6269" s="73"/>
    </row>
    <row r="6270" spans="1:6">
      <c r="A6270" s="89"/>
      <c r="F6270" s="73"/>
    </row>
    <row r="6271" spans="1:6">
      <c r="A6271" s="89"/>
      <c r="F6271" s="73"/>
    </row>
    <row r="6272" spans="1:6">
      <c r="A6272" s="89"/>
      <c r="F6272" s="73"/>
    </row>
    <row r="6273" spans="1:6">
      <c r="A6273" s="89"/>
      <c r="F6273" s="73"/>
    </row>
    <row r="6274" spans="1:6">
      <c r="A6274" s="89"/>
      <c r="F6274" s="73"/>
    </row>
    <row r="6275" spans="1:6">
      <c r="A6275" s="89"/>
      <c r="F6275" s="73"/>
    </row>
    <row r="6276" spans="1:6">
      <c r="A6276" s="89"/>
      <c r="F6276" s="73"/>
    </row>
    <row r="6277" spans="1:6">
      <c r="A6277" s="89"/>
      <c r="F6277" s="73"/>
    </row>
    <row r="6278" spans="1:6">
      <c r="A6278" s="89"/>
      <c r="F6278" s="73"/>
    </row>
    <row r="6279" spans="1:6">
      <c r="A6279" s="89"/>
      <c r="F6279" s="73"/>
    </row>
    <row r="6280" spans="1:6">
      <c r="A6280" s="89"/>
      <c r="F6280" s="73"/>
    </row>
    <row r="6281" spans="1:6">
      <c r="A6281" s="89"/>
      <c r="F6281" s="73"/>
    </row>
    <row r="6282" spans="1:6">
      <c r="A6282" s="89"/>
      <c r="F6282" s="73"/>
    </row>
    <row r="6283" spans="1:6">
      <c r="A6283" s="89"/>
      <c r="F6283" s="73"/>
    </row>
    <row r="6284" spans="1:6">
      <c r="A6284" s="89"/>
      <c r="F6284" s="73"/>
    </row>
    <row r="6285" spans="1:6">
      <c r="A6285" s="89"/>
      <c r="F6285" s="73"/>
    </row>
    <row r="6286" spans="1:6">
      <c r="A6286" s="89"/>
      <c r="F6286" s="73"/>
    </row>
    <row r="6287" spans="1:6">
      <c r="A6287" s="89"/>
      <c r="F6287" s="73"/>
    </row>
    <row r="6288" spans="1:6">
      <c r="A6288" s="89"/>
      <c r="F6288" s="73"/>
    </row>
    <row r="6289" spans="1:6">
      <c r="A6289" s="89"/>
      <c r="F6289" s="73"/>
    </row>
    <row r="6290" spans="1:6">
      <c r="A6290" s="89"/>
      <c r="F6290" s="73"/>
    </row>
    <row r="6291" spans="1:6">
      <c r="A6291" s="89"/>
      <c r="F6291" s="73"/>
    </row>
    <row r="6292" spans="1:6">
      <c r="A6292" s="89"/>
      <c r="F6292" s="73"/>
    </row>
    <row r="6293" spans="1:6">
      <c r="A6293" s="89"/>
      <c r="F6293" s="73"/>
    </row>
    <row r="6294" spans="1:6">
      <c r="A6294" s="89"/>
      <c r="F6294" s="73"/>
    </row>
    <row r="6295" spans="1:6">
      <c r="A6295" s="89"/>
      <c r="F6295" s="73"/>
    </row>
    <row r="6296" spans="1:6">
      <c r="A6296" s="89"/>
      <c r="F6296" s="73"/>
    </row>
    <row r="6297" spans="1:6">
      <c r="A6297" s="89"/>
      <c r="F6297" s="73"/>
    </row>
    <row r="6298" spans="1:6">
      <c r="A6298" s="89"/>
      <c r="F6298" s="73"/>
    </row>
    <row r="6299" spans="1:6">
      <c r="A6299" s="89"/>
      <c r="F6299" s="73"/>
    </row>
    <row r="6300" spans="1:6">
      <c r="A6300" s="89"/>
      <c r="F6300" s="73"/>
    </row>
    <row r="6301" spans="1:6">
      <c r="A6301" s="89"/>
      <c r="F6301" s="73"/>
    </row>
    <row r="6302" spans="1:6">
      <c r="A6302" s="89"/>
      <c r="F6302" s="73"/>
    </row>
    <row r="6303" spans="1:6">
      <c r="A6303" s="89"/>
      <c r="F6303" s="73"/>
    </row>
    <row r="6304" spans="1:6">
      <c r="A6304" s="89"/>
      <c r="F6304" s="73"/>
    </row>
    <row r="6305" spans="1:6">
      <c r="A6305" s="89"/>
      <c r="F6305" s="73"/>
    </row>
    <row r="6306" spans="1:6">
      <c r="A6306" s="89"/>
      <c r="F6306" s="73"/>
    </row>
    <row r="6307" spans="1:6">
      <c r="A6307" s="89"/>
      <c r="F6307" s="73"/>
    </row>
    <row r="6308" spans="1:6">
      <c r="A6308" s="89"/>
      <c r="F6308" s="73"/>
    </row>
    <row r="6309" spans="1:6">
      <c r="A6309" s="89"/>
      <c r="F6309" s="73"/>
    </row>
    <row r="6310" spans="1:6">
      <c r="A6310" s="89"/>
      <c r="F6310" s="73"/>
    </row>
    <row r="6311" spans="1:6">
      <c r="A6311" s="89"/>
      <c r="F6311" s="73"/>
    </row>
    <row r="6312" spans="1:6">
      <c r="A6312" s="89"/>
      <c r="F6312" s="73"/>
    </row>
    <row r="6313" spans="1:6">
      <c r="A6313" s="89"/>
      <c r="F6313" s="73"/>
    </row>
    <row r="6314" spans="1:6">
      <c r="A6314" s="89"/>
      <c r="F6314" s="73"/>
    </row>
    <row r="6315" spans="1:6">
      <c r="A6315" s="89"/>
      <c r="F6315" s="73"/>
    </row>
    <row r="6316" spans="1:6">
      <c r="A6316" s="89"/>
      <c r="F6316" s="73"/>
    </row>
    <row r="6317" spans="1:6">
      <c r="A6317" s="89"/>
      <c r="F6317" s="73"/>
    </row>
    <row r="6318" spans="1:6">
      <c r="A6318" s="89"/>
      <c r="F6318" s="73"/>
    </row>
    <row r="6319" spans="1:6">
      <c r="A6319" s="89"/>
      <c r="F6319" s="73"/>
    </row>
    <row r="6320" spans="1:6">
      <c r="A6320" s="89"/>
      <c r="F6320" s="73"/>
    </row>
    <row r="6321" spans="1:6">
      <c r="A6321" s="89"/>
      <c r="F6321" s="73"/>
    </row>
    <row r="6322" spans="1:6">
      <c r="A6322" s="89"/>
      <c r="F6322" s="73"/>
    </row>
    <row r="6323" spans="1:6">
      <c r="A6323" s="89"/>
      <c r="F6323" s="73"/>
    </row>
    <row r="6324" spans="1:6">
      <c r="A6324" s="89"/>
      <c r="F6324" s="73"/>
    </row>
    <row r="6325" spans="1:6">
      <c r="A6325" s="89"/>
      <c r="F6325" s="73"/>
    </row>
    <row r="6326" spans="1:6">
      <c r="A6326" s="89"/>
      <c r="F6326" s="73"/>
    </row>
    <row r="6327" spans="1:6">
      <c r="A6327" s="89"/>
      <c r="F6327" s="73"/>
    </row>
    <row r="6328" spans="1:6">
      <c r="A6328" s="89"/>
      <c r="F6328" s="73"/>
    </row>
    <row r="6329" spans="1:6">
      <c r="A6329" s="89"/>
      <c r="F6329" s="73"/>
    </row>
    <row r="6330" spans="1:6">
      <c r="A6330" s="89"/>
      <c r="F6330" s="73"/>
    </row>
    <row r="6331" spans="1:6">
      <c r="A6331" s="89"/>
      <c r="F6331" s="73"/>
    </row>
    <row r="6332" spans="1:6">
      <c r="A6332" s="89"/>
      <c r="F6332" s="73"/>
    </row>
    <row r="6333" spans="1:6">
      <c r="A6333" s="89"/>
      <c r="F6333" s="73"/>
    </row>
    <row r="6334" spans="1:6">
      <c r="A6334" s="89"/>
      <c r="F6334" s="73"/>
    </row>
    <row r="6335" spans="1:6">
      <c r="A6335" s="89"/>
      <c r="F6335" s="73"/>
    </row>
    <row r="6336" spans="1:6">
      <c r="A6336" s="89"/>
      <c r="F6336" s="73"/>
    </row>
    <row r="6337" spans="1:6">
      <c r="A6337" s="89"/>
      <c r="F6337" s="73"/>
    </row>
    <row r="6338" spans="1:6">
      <c r="A6338" s="89"/>
      <c r="F6338" s="73"/>
    </row>
    <row r="6339" spans="1:6">
      <c r="A6339" s="89"/>
      <c r="F6339" s="73"/>
    </row>
    <row r="6340" spans="1:6">
      <c r="A6340" s="89"/>
      <c r="F6340" s="73"/>
    </row>
    <row r="6341" spans="1:6">
      <c r="A6341" s="89"/>
      <c r="F6341" s="73"/>
    </row>
    <row r="6342" spans="1:6">
      <c r="A6342" s="89"/>
      <c r="F6342" s="73"/>
    </row>
    <row r="6343" spans="1:6">
      <c r="A6343" s="89"/>
      <c r="F6343" s="73"/>
    </row>
    <row r="6344" spans="1:6">
      <c r="A6344" s="89"/>
      <c r="F6344" s="73"/>
    </row>
    <row r="6345" spans="1:6">
      <c r="A6345" s="89"/>
      <c r="F6345" s="73"/>
    </row>
    <row r="6346" spans="1:6">
      <c r="A6346" s="89"/>
      <c r="F6346" s="73"/>
    </row>
    <row r="6347" spans="1:6">
      <c r="A6347" s="89"/>
      <c r="F6347" s="73"/>
    </row>
    <row r="6348" spans="1:6">
      <c r="A6348" s="89"/>
      <c r="F6348" s="73"/>
    </row>
    <row r="6349" spans="1:6">
      <c r="A6349" s="89"/>
      <c r="F6349" s="73"/>
    </row>
    <row r="6350" spans="1:6">
      <c r="A6350" s="89"/>
      <c r="F6350" s="73"/>
    </row>
    <row r="6351" spans="1:6">
      <c r="A6351" s="89"/>
      <c r="F6351" s="73"/>
    </row>
    <row r="6352" spans="1:6">
      <c r="A6352" s="89"/>
      <c r="F6352" s="73"/>
    </row>
    <row r="6353" spans="1:6">
      <c r="A6353" s="89"/>
      <c r="F6353" s="73"/>
    </row>
    <row r="6354" spans="1:6">
      <c r="A6354" s="89"/>
      <c r="F6354" s="73"/>
    </row>
    <row r="6355" spans="1:6">
      <c r="A6355" s="89"/>
      <c r="F6355" s="73"/>
    </row>
    <row r="6356" spans="1:6">
      <c r="A6356" s="89"/>
      <c r="F6356" s="73"/>
    </row>
    <row r="6357" spans="1:6">
      <c r="A6357" s="89"/>
      <c r="F6357" s="73"/>
    </row>
    <row r="6358" spans="1:6">
      <c r="A6358" s="89"/>
      <c r="F6358" s="73"/>
    </row>
    <row r="6359" spans="1:6">
      <c r="A6359" s="89"/>
      <c r="F6359" s="73"/>
    </row>
    <row r="6360" spans="1:6">
      <c r="A6360" s="89"/>
      <c r="F6360" s="73"/>
    </row>
    <row r="6361" spans="1:6">
      <c r="A6361" s="89"/>
      <c r="F6361" s="73"/>
    </row>
    <row r="6362" spans="1:6">
      <c r="A6362" s="89"/>
      <c r="F6362" s="73"/>
    </row>
    <row r="6363" spans="1:6">
      <c r="A6363" s="89"/>
      <c r="F6363" s="73"/>
    </row>
    <row r="6364" spans="1:6">
      <c r="A6364" s="89"/>
      <c r="F6364" s="73"/>
    </row>
    <row r="6365" spans="1:6">
      <c r="A6365" s="89"/>
      <c r="F6365" s="73"/>
    </row>
    <row r="6366" spans="1:6">
      <c r="A6366" s="89"/>
      <c r="F6366" s="73"/>
    </row>
    <row r="6367" spans="1:6">
      <c r="A6367" s="89"/>
      <c r="F6367" s="73"/>
    </row>
    <row r="6368" spans="1:6">
      <c r="A6368" s="89"/>
      <c r="F6368" s="73"/>
    </row>
    <row r="6369" spans="1:6">
      <c r="A6369" s="89"/>
      <c r="F6369" s="73"/>
    </row>
    <row r="6370" spans="1:6">
      <c r="A6370" s="89"/>
      <c r="F6370" s="73"/>
    </row>
    <row r="6371" spans="1:6">
      <c r="A6371" s="89"/>
      <c r="F6371" s="73"/>
    </row>
    <row r="6372" spans="1:6">
      <c r="A6372" s="89"/>
      <c r="F6372" s="73"/>
    </row>
    <row r="6373" spans="1:6">
      <c r="A6373" s="89"/>
      <c r="F6373" s="73"/>
    </row>
    <row r="6374" spans="1:6">
      <c r="A6374" s="89"/>
      <c r="F6374" s="73"/>
    </row>
    <row r="6375" spans="1:6">
      <c r="A6375" s="89"/>
      <c r="F6375" s="73"/>
    </row>
    <row r="6376" spans="1:6">
      <c r="A6376" s="89"/>
      <c r="F6376" s="73"/>
    </row>
    <row r="6377" spans="1:6">
      <c r="A6377" s="89"/>
      <c r="F6377" s="73"/>
    </row>
    <row r="6378" spans="1:6">
      <c r="A6378" s="89"/>
      <c r="F6378" s="73"/>
    </row>
    <row r="6379" spans="1:6">
      <c r="A6379" s="89"/>
      <c r="F6379" s="73"/>
    </row>
    <row r="6380" spans="1:6">
      <c r="A6380" s="89"/>
      <c r="F6380" s="73"/>
    </row>
    <row r="6381" spans="1:6">
      <c r="A6381" s="89"/>
      <c r="F6381" s="73"/>
    </row>
    <row r="6382" spans="1:6">
      <c r="A6382" s="89"/>
      <c r="F6382" s="73"/>
    </row>
    <row r="6383" spans="1:6">
      <c r="A6383" s="89"/>
      <c r="F6383" s="73"/>
    </row>
    <row r="6384" spans="1:6">
      <c r="A6384" s="89"/>
      <c r="F6384" s="73"/>
    </row>
    <row r="6385" spans="1:6">
      <c r="A6385" s="89"/>
      <c r="F6385" s="73"/>
    </row>
    <row r="6386" spans="1:6">
      <c r="A6386" s="89"/>
      <c r="F6386" s="73"/>
    </row>
    <row r="6387" spans="1:6">
      <c r="A6387" s="89"/>
      <c r="F6387" s="73"/>
    </row>
    <row r="6388" spans="1:6">
      <c r="A6388" s="89"/>
      <c r="F6388" s="73"/>
    </row>
    <row r="6389" spans="1:6">
      <c r="A6389" s="89"/>
      <c r="F6389" s="73"/>
    </row>
    <row r="6390" spans="1:6">
      <c r="A6390" s="89"/>
      <c r="F6390" s="73"/>
    </row>
    <row r="6391" spans="1:6">
      <c r="A6391" s="89"/>
      <c r="F6391" s="73"/>
    </row>
    <row r="6392" spans="1:6">
      <c r="A6392" s="89"/>
      <c r="F6392" s="73"/>
    </row>
    <row r="6393" spans="1:6">
      <c r="A6393" s="89"/>
      <c r="F6393" s="73"/>
    </row>
    <row r="6394" spans="1:6">
      <c r="A6394" s="89"/>
      <c r="F6394" s="73"/>
    </row>
    <row r="6395" spans="1:6">
      <c r="A6395" s="89"/>
      <c r="F6395" s="73"/>
    </row>
    <row r="6396" spans="1:6">
      <c r="A6396" s="89"/>
      <c r="F6396" s="73"/>
    </row>
    <row r="6397" spans="1:6">
      <c r="A6397" s="89"/>
      <c r="F6397" s="73"/>
    </row>
    <row r="6398" spans="1:6">
      <c r="A6398" s="89"/>
      <c r="F6398" s="73"/>
    </row>
    <row r="6399" spans="1:6">
      <c r="A6399" s="89"/>
      <c r="F6399" s="73"/>
    </row>
    <row r="6400" spans="1:6">
      <c r="A6400" s="89"/>
      <c r="F6400" s="73"/>
    </row>
    <row r="6401" spans="1:6">
      <c r="A6401" s="89"/>
      <c r="F6401" s="73"/>
    </row>
    <row r="6402" spans="1:6">
      <c r="A6402" s="89"/>
      <c r="F6402" s="73"/>
    </row>
    <row r="6403" spans="1:6">
      <c r="A6403" s="89"/>
      <c r="F6403" s="73"/>
    </row>
    <row r="6404" spans="1:6">
      <c r="A6404" s="89"/>
      <c r="F6404" s="73"/>
    </row>
    <row r="6405" spans="1:6">
      <c r="A6405" s="89"/>
      <c r="F6405" s="73"/>
    </row>
    <row r="6406" spans="1:6">
      <c r="A6406" s="89"/>
      <c r="F6406" s="73"/>
    </row>
    <row r="6407" spans="1:6">
      <c r="A6407" s="89"/>
      <c r="F6407" s="73"/>
    </row>
    <row r="6408" spans="1:6">
      <c r="A6408" s="89"/>
      <c r="F6408" s="73"/>
    </row>
    <row r="6409" spans="1:6">
      <c r="A6409" s="89"/>
      <c r="F6409" s="73"/>
    </row>
    <row r="6410" spans="1:6">
      <c r="A6410" s="89"/>
      <c r="F6410" s="73"/>
    </row>
    <row r="6411" spans="1:6">
      <c r="A6411" s="89"/>
      <c r="F6411" s="73"/>
    </row>
    <row r="6412" spans="1:6">
      <c r="A6412" s="89"/>
      <c r="F6412" s="73"/>
    </row>
    <row r="6413" spans="1:6">
      <c r="A6413" s="89"/>
      <c r="F6413" s="73"/>
    </row>
    <row r="6414" spans="1:6">
      <c r="A6414" s="89"/>
      <c r="F6414" s="73"/>
    </row>
    <row r="6415" spans="1:6">
      <c r="A6415" s="89"/>
      <c r="F6415" s="73"/>
    </row>
    <row r="6416" spans="1:6">
      <c r="A6416" s="89"/>
      <c r="F6416" s="73"/>
    </row>
    <row r="6417" spans="1:6">
      <c r="A6417" s="89"/>
      <c r="F6417" s="73"/>
    </row>
    <row r="6418" spans="1:6">
      <c r="A6418" s="89"/>
      <c r="F6418" s="73"/>
    </row>
    <row r="6419" spans="1:6">
      <c r="A6419" s="89"/>
      <c r="F6419" s="73"/>
    </row>
    <row r="6420" spans="1:6">
      <c r="A6420" s="89"/>
      <c r="F6420" s="73"/>
    </row>
    <row r="6421" spans="1:6">
      <c r="A6421" s="89"/>
      <c r="F6421" s="73"/>
    </row>
    <row r="6422" spans="1:6">
      <c r="A6422" s="89"/>
      <c r="F6422" s="73"/>
    </row>
    <row r="6423" spans="1:6">
      <c r="A6423" s="89"/>
      <c r="F6423" s="73"/>
    </row>
    <row r="6424" spans="1:6">
      <c r="A6424" s="89"/>
      <c r="F6424" s="73"/>
    </row>
    <row r="6425" spans="1:6">
      <c r="A6425" s="89"/>
      <c r="F6425" s="73"/>
    </row>
    <row r="6426" spans="1:6">
      <c r="A6426" s="89"/>
      <c r="F6426" s="73"/>
    </row>
    <row r="6427" spans="1:6">
      <c r="A6427" s="89"/>
      <c r="F6427" s="73"/>
    </row>
    <row r="6428" spans="1:6">
      <c r="A6428" s="89"/>
      <c r="F6428" s="73"/>
    </row>
    <row r="6429" spans="1:6">
      <c r="A6429" s="89"/>
      <c r="F6429" s="73"/>
    </row>
    <row r="6430" spans="1:6">
      <c r="A6430" s="89"/>
      <c r="F6430" s="73"/>
    </row>
    <row r="6431" spans="1:6">
      <c r="A6431" s="89"/>
      <c r="F6431" s="73"/>
    </row>
    <row r="6432" spans="1:6">
      <c r="A6432" s="89"/>
      <c r="F6432" s="73"/>
    </row>
    <row r="6433" spans="1:6">
      <c r="A6433" s="89"/>
      <c r="F6433" s="73"/>
    </row>
    <row r="6434" spans="1:6">
      <c r="A6434" s="89"/>
      <c r="F6434" s="73"/>
    </row>
    <row r="6435" spans="1:6">
      <c r="A6435" s="89"/>
      <c r="F6435" s="73"/>
    </row>
    <row r="6436" spans="1:6">
      <c r="A6436" s="89"/>
      <c r="F6436" s="73"/>
    </row>
    <row r="6437" spans="1:6">
      <c r="A6437" s="89"/>
      <c r="F6437" s="73"/>
    </row>
    <row r="6438" spans="1:6">
      <c r="A6438" s="89"/>
      <c r="F6438" s="73"/>
    </row>
    <row r="6439" spans="1:6">
      <c r="A6439" s="89"/>
      <c r="F6439" s="73"/>
    </row>
    <row r="6440" spans="1:6">
      <c r="A6440" s="89"/>
      <c r="F6440" s="73"/>
    </row>
    <row r="6441" spans="1:6">
      <c r="A6441" s="89"/>
      <c r="F6441" s="73"/>
    </row>
    <row r="6442" spans="1:6">
      <c r="A6442" s="89"/>
      <c r="F6442" s="73"/>
    </row>
    <row r="6443" spans="1:6">
      <c r="A6443" s="89"/>
      <c r="F6443" s="73"/>
    </row>
    <row r="6444" spans="1:6">
      <c r="A6444" s="89"/>
      <c r="F6444" s="73"/>
    </row>
    <row r="6445" spans="1:6">
      <c r="A6445" s="89"/>
      <c r="F6445" s="73"/>
    </row>
    <row r="6446" spans="1:6">
      <c r="A6446" s="89"/>
      <c r="F6446" s="73"/>
    </row>
    <row r="6447" spans="1:6">
      <c r="A6447" s="89"/>
      <c r="F6447" s="73"/>
    </row>
    <row r="6448" spans="1:6">
      <c r="A6448" s="89"/>
      <c r="F6448" s="73"/>
    </row>
    <row r="6449" spans="1:6">
      <c r="A6449" s="89"/>
      <c r="F6449" s="73"/>
    </row>
    <row r="6450" spans="1:6">
      <c r="A6450" s="89"/>
      <c r="F6450" s="73"/>
    </row>
    <row r="6451" spans="1:6">
      <c r="A6451" s="89"/>
      <c r="F6451" s="73"/>
    </row>
    <row r="6452" spans="1:6">
      <c r="A6452" s="89"/>
      <c r="F6452" s="73"/>
    </row>
    <row r="6453" spans="1:6">
      <c r="A6453" s="89"/>
      <c r="F6453" s="73"/>
    </row>
    <row r="6454" spans="1:6">
      <c r="A6454" s="89"/>
      <c r="F6454" s="73"/>
    </row>
    <row r="6455" spans="1:6">
      <c r="A6455" s="89"/>
      <c r="F6455" s="73"/>
    </row>
    <row r="6456" spans="1:6">
      <c r="A6456" s="89"/>
      <c r="F6456" s="73"/>
    </row>
    <row r="6457" spans="1:6">
      <c r="A6457" s="89"/>
      <c r="F6457" s="73"/>
    </row>
    <row r="6458" spans="1:6">
      <c r="A6458" s="89"/>
      <c r="F6458" s="73"/>
    </row>
    <row r="6459" spans="1:6">
      <c r="A6459" s="89"/>
      <c r="F6459" s="73"/>
    </row>
    <row r="6460" spans="1:6">
      <c r="A6460" s="89"/>
      <c r="F6460" s="73"/>
    </row>
    <row r="6461" spans="1:6">
      <c r="A6461" s="89"/>
      <c r="F6461" s="73"/>
    </row>
    <row r="6462" spans="1:6">
      <c r="A6462" s="89"/>
      <c r="F6462" s="73"/>
    </row>
    <row r="6463" spans="1:6">
      <c r="A6463" s="89"/>
      <c r="F6463" s="73"/>
    </row>
    <row r="6464" spans="1:6">
      <c r="A6464" s="89"/>
      <c r="F6464" s="73"/>
    </row>
    <row r="6465" spans="1:6">
      <c r="A6465" s="89"/>
      <c r="F6465" s="73"/>
    </row>
    <row r="6466" spans="1:6">
      <c r="A6466" s="89"/>
      <c r="F6466" s="73"/>
    </row>
    <row r="6467" spans="1:6">
      <c r="A6467" s="89"/>
      <c r="F6467" s="73"/>
    </row>
    <row r="6468" spans="1:6">
      <c r="A6468" s="89"/>
      <c r="F6468" s="73"/>
    </row>
    <row r="6469" spans="1:6">
      <c r="A6469" s="89"/>
      <c r="F6469" s="73"/>
    </row>
    <row r="6470" spans="1:6">
      <c r="A6470" s="89"/>
      <c r="F6470" s="73"/>
    </row>
    <row r="6471" spans="1:6">
      <c r="A6471" s="89"/>
      <c r="F6471" s="73"/>
    </row>
    <row r="6472" spans="1:6">
      <c r="A6472" s="89"/>
      <c r="F6472" s="73"/>
    </row>
    <row r="6473" spans="1:6">
      <c r="A6473" s="89"/>
      <c r="F6473" s="73"/>
    </row>
    <row r="6474" spans="1:6">
      <c r="A6474" s="89"/>
      <c r="F6474" s="73"/>
    </row>
    <row r="6475" spans="1:6">
      <c r="A6475" s="89"/>
      <c r="F6475" s="73"/>
    </row>
    <row r="6476" spans="1:6">
      <c r="A6476" s="89"/>
      <c r="F6476" s="73"/>
    </row>
    <row r="6477" spans="1:6">
      <c r="A6477" s="89"/>
      <c r="F6477" s="73"/>
    </row>
    <row r="6478" spans="1:6">
      <c r="A6478" s="89"/>
      <c r="F6478" s="73"/>
    </row>
    <row r="6479" spans="1:6">
      <c r="A6479" s="89"/>
      <c r="F6479" s="73"/>
    </row>
    <row r="6480" spans="1:6">
      <c r="A6480" s="89"/>
      <c r="F6480" s="73"/>
    </row>
    <row r="6481" spans="1:6">
      <c r="A6481" s="89"/>
      <c r="F6481" s="73"/>
    </row>
    <row r="6482" spans="1:6">
      <c r="A6482" s="89"/>
      <c r="F6482" s="73"/>
    </row>
    <row r="6483" spans="1:6">
      <c r="A6483" s="89"/>
      <c r="F6483" s="73"/>
    </row>
    <row r="6484" spans="1:6">
      <c r="A6484" s="89"/>
      <c r="F6484" s="73"/>
    </row>
    <row r="6485" spans="1:6">
      <c r="A6485" s="89"/>
      <c r="F6485" s="73"/>
    </row>
    <row r="6486" spans="1:6">
      <c r="A6486" s="89"/>
      <c r="F6486" s="73"/>
    </row>
    <row r="6487" spans="1:6">
      <c r="A6487" s="89"/>
      <c r="F6487" s="73"/>
    </row>
    <row r="6488" spans="1:6">
      <c r="A6488" s="89"/>
      <c r="F6488" s="73"/>
    </row>
    <row r="6489" spans="1:6">
      <c r="A6489" s="89"/>
      <c r="F6489" s="73"/>
    </row>
    <row r="6490" spans="1:6">
      <c r="A6490" s="89"/>
      <c r="F6490" s="73"/>
    </row>
    <row r="6491" spans="1:6">
      <c r="A6491" s="89"/>
      <c r="F6491" s="73"/>
    </row>
    <row r="6492" spans="1:6">
      <c r="A6492" s="89"/>
      <c r="F6492" s="73"/>
    </row>
    <row r="6493" spans="1:6">
      <c r="A6493" s="89"/>
      <c r="F6493" s="73"/>
    </row>
    <row r="6494" spans="1:6">
      <c r="A6494" s="89"/>
      <c r="F6494" s="73"/>
    </row>
    <row r="6495" spans="1:6">
      <c r="A6495" s="89"/>
      <c r="F6495" s="73"/>
    </row>
    <row r="6496" spans="1:6">
      <c r="A6496" s="89"/>
      <c r="F6496" s="73"/>
    </row>
    <row r="6497" spans="1:6">
      <c r="A6497" s="89"/>
      <c r="F6497" s="73"/>
    </row>
    <row r="6498" spans="1:6">
      <c r="A6498" s="89"/>
      <c r="F6498" s="73"/>
    </row>
    <row r="6499" spans="1:6">
      <c r="A6499" s="89"/>
      <c r="F6499" s="73"/>
    </row>
    <row r="6500" spans="1:6">
      <c r="A6500" s="89"/>
      <c r="F6500" s="73"/>
    </row>
    <row r="6501" spans="1:6">
      <c r="A6501" s="89"/>
      <c r="F6501" s="73"/>
    </row>
    <row r="6502" spans="1:6">
      <c r="A6502" s="89"/>
      <c r="F6502" s="73"/>
    </row>
    <row r="6503" spans="1:6">
      <c r="A6503" s="89"/>
      <c r="F6503" s="73"/>
    </row>
    <row r="6504" spans="1:6">
      <c r="A6504" s="89"/>
      <c r="F6504" s="73"/>
    </row>
    <row r="6505" spans="1:6">
      <c r="A6505" s="89"/>
      <c r="F6505" s="73"/>
    </row>
    <row r="6506" spans="1:6">
      <c r="A6506" s="89"/>
      <c r="F6506" s="73"/>
    </row>
    <row r="6507" spans="1:6">
      <c r="A6507" s="89"/>
      <c r="F6507" s="73"/>
    </row>
    <row r="6508" spans="1:6">
      <c r="A6508" s="89"/>
      <c r="F6508" s="73"/>
    </row>
    <row r="6509" spans="1:6">
      <c r="A6509" s="89"/>
      <c r="F6509" s="73"/>
    </row>
    <row r="6510" spans="1:6">
      <c r="A6510" s="89"/>
      <c r="F6510" s="73"/>
    </row>
    <row r="6511" spans="1:6">
      <c r="A6511" s="89"/>
      <c r="F6511" s="73"/>
    </row>
    <row r="6512" spans="1:6">
      <c r="A6512" s="89"/>
      <c r="F6512" s="73"/>
    </row>
    <row r="6513" spans="1:6">
      <c r="A6513" s="89"/>
      <c r="F6513" s="73"/>
    </row>
    <row r="6514" spans="1:6">
      <c r="A6514" s="89"/>
      <c r="F6514" s="73"/>
    </row>
    <row r="6515" spans="1:6">
      <c r="A6515" s="89"/>
      <c r="F6515" s="73"/>
    </row>
    <row r="6516" spans="1:6">
      <c r="A6516" s="89"/>
      <c r="F6516" s="73"/>
    </row>
    <row r="6517" spans="1:6">
      <c r="A6517" s="89"/>
      <c r="F6517" s="73"/>
    </row>
    <row r="6518" spans="1:6">
      <c r="A6518" s="89"/>
      <c r="F6518" s="73"/>
    </row>
    <row r="6519" spans="1:6">
      <c r="A6519" s="89"/>
      <c r="F6519" s="73"/>
    </row>
    <row r="6520" spans="1:6">
      <c r="A6520" s="89"/>
      <c r="F6520" s="73"/>
    </row>
    <row r="6521" spans="1:6">
      <c r="A6521" s="89"/>
      <c r="F6521" s="73"/>
    </row>
    <row r="6522" spans="1:6">
      <c r="A6522" s="89"/>
      <c r="F6522" s="73"/>
    </row>
    <row r="6523" spans="1:6">
      <c r="A6523" s="89"/>
      <c r="F6523" s="73"/>
    </row>
    <row r="6524" spans="1:6">
      <c r="A6524" s="89"/>
      <c r="F6524" s="73"/>
    </row>
    <row r="6525" spans="1:6">
      <c r="A6525" s="89"/>
      <c r="F6525" s="73"/>
    </row>
    <row r="6526" spans="1:6">
      <c r="A6526" s="89"/>
      <c r="F6526" s="73"/>
    </row>
    <row r="6527" spans="1:6">
      <c r="A6527" s="89"/>
      <c r="F6527" s="73"/>
    </row>
    <row r="6528" spans="1:6">
      <c r="A6528" s="89"/>
      <c r="F6528" s="73"/>
    </row>
    <row r="6529" spans="1:6">
      <c r="A6529" s="89"/>
      <c r="F6529" s="73"/>
    </row>
    <row r="6530" spans="1:6">
      <c r="A6530" s="89"/>
      <c r="F6530" s="73"/>
    </row>
    <row r="6531" spans="1:6">
      <c r="A6531" s="89"/>
      <c r="F6531" s="73"/>
    </row>
    <row r="6532" spans="1:6">
      <c r="A6532" s="89"/>
      <c r="F6532" s="73"/>
    </row>
    <row r="6533" spans="1:6">
      <c r="A6533" s="89"/>
      <c r="F6533" s="73"/>
    </row>
    <row r="6534" spans="1:6">
      <c r="A6534" s="89"/>
      <c r="F6534" s="73"/>
    </row>
    <row r="6535" spans="1:6">
      <c r="A6535" s="89"/>
      <c r="F6535" s="73"/>
    </row>
    <row r="6536" spans="1:6">
      <c r="A6536" s="89"/>
      <c r="F6536" s="73"/>
    </row>
    <row r="6537" spans="1:6">
      <c r="A6537" s="89"/>
      <c r="F6537" s="73"/>
    </row>
    <row r="6538" spans="1:6">
      <c r="A6538" s="89"/>
      <c r="F6538" s="73"/>
    </row>
    <row r="6539" spans="1:6">
      <c r="A6539" s="89"/>
      <c r="F6539" s="73"/>
    </row>
    <row r="6540" spans="1:6">
      <c r="A6540" s="89"/>
      <c r="F6540" s="73"/>
    </row>
    <row r="6541" spans="1:6">
      <c r="A6541" s="89"/>
      <c r="F6541" s="73"/>
    </row>
    <row r="6542" spans="1:6">
      <c r="A6542" s="89"/>
      <c r="F6542" s="73"/>
    </row>
    <row r="6543" spans="1:6">
      <c r="A6543" s="89"/>
      <c r="F6543" s="73"/>
    </row>
    <row r="6544" spans="1:6">
      <c r="A6544" s="89"/>
      <c r="F6544" s="73"/>
    </row>
    <row r="6545" spans="1:6">
      <c r="A6545" s="89"/>
      <c r="F6545" s="73"/>
    </row>
    <row r="6546" spans="1:6">
      <c r="A6546" s="89"/>
      <c r="F6546" s="73"/>
    </row>
    <row r="6547" spans="1:6">
      <c r="A6547" s="89"/>
      <c r="F6547" s="73"/>
    </row>
    <row r="6548" spans="1:6">
      <c r="A6548" s="89"/>
      <c r="F6548" s="73"/>
    </row>
    <row r="6549" spans="1:6">
      <c r="A6549" s="89"/>
      <c r="F6549" s="73"/>
    </row>
    <row r="6550" spans="1:6">
      <c r="A6550" s="89"/>
      <c r="F6550" s="73"/>
    </row>
    <row r="6551" spans="1:6">
      <c r="A6551" s="89"/>
      <c r="F6551" s="73"/>
    </row>
    <row r="6552" spans="1:6">
      <c r="A6552" s="89"/>
      <c r="F6552" s="73"/>
    </row>
    <row r="6553" spans="1:6">
      <c r="A6553" s="89"/>
      <c r="F6553" s="73"/>
    </row>
    <row r="6554" spans="1:6">
      <c r="A6554" s="89"/>
      <c r="F6554" s="73"/>
    </row>
    <row r="6555" spans="1:6">
      <c r="A6555" s="89"/>
      <c r="F6555" s="73"/>
    </row>
    <row r="6556" spans="1:6">
      <c r="A6556" s="89"/>
      <c r="F6556" s="73"/>
    </row>
    <row r="6557" spans="1:6">
      <c r="A6557" s="89"/>
      <c r="F6557" s="73"/>
    </row>
    <row r="6558" spans="1:6">
      <c r="A6558" s="89"/>
      <c r="F6558" s="73"/>
    </row>
    <row r="6559" spans="1:6">
      <c r="A6559" s="89"/>
      <c r="F6559" s="73"/>
    </row>
    <row r="6560" spans="1:6">
      <c r="A6560" s="89"/>
      <c r="F6560" s="73"/>
    </row>
    <row r="6561" spans="1:6">
      <c r="A6561" s="89"/>
      <c r="F6561" s="73"/>
    </row>
    <row r="6562" spans="1:6">
      <c r="A6562" s="89"/>
      <c r="F6562" s="73"/>
    </row>
    <row r="6563" spans="1:6">
      <c r="A6563" s="89"/>
      <c r="F6563" s="73"/>
    </row>
    <row r="6564" spans="1:6">
      <c r="A6564" s="89"/>
      <c r="F6564" s="73"/>
    </row>
    <row r="6565" spans="1:6">
      <c r="A6565" s="89"/>
      <c r="F6565" s="73"/>
    </row>
    <row r="6566" spans="1:6">
      <c r="A6566" s="89"/>
      <c r="F6566" s="73"/>
    </row>
    <row r="6567" spans="1:6">
      <c r="A6567" s="89"/>
      <c r="F6567" s="73"/>
    </row>
    <row r="6568" spans="1:6">
      <c r="A6568" s="89"/>
      <c r="F6568" s="73"/>
    </row>
    <row r="6569" spans="1:6">
      <c r="A6569" s="89"/>
      <c r="F6569" s="73"/>
    </row>
    <row r="6570" spans="1:6">
      <c r="A6570" s="89"/>
      <c r="F6570" s="73"/>
    </row>
    <row r="6571" spans="1:6">
      <c r="A6571" s="89"/>
      <c r="F6571" s="73"/>
    </row>
    <row r="6572" spans="1:6">
      <c r="A6572" s="89"/>
      <c r="F6572" s="73"/>
    </row>
    <row r="6573" spans="1:6">
      <c r="A6573" s="89"/>
      <c r="F6573" s="73"/>
    </row>
    <row r="6574" spans="1:6">
      <c r="A6574" s="89"/>
      <c r="F6574" s="73"/>
    </row>
    <row r="6575" spans="1:6">
      <c r="A6575" s="89"/>
      <c r="F6575" s="73"/>
    </row>
    <row r="6576" spans="1:6">
      <c r="A6576" s="89"/>
      <c r="F6576" s="73"/>
    </row>
    <row r="6577" spans="1:6">
      <c r="A6577" s="89"/>
      <c r="F6577" s="73"/>
    </row>
    <row r="6578" spans="1:6">
      <c r="A6578" s="89"/>
      <c r="F6578" s="73"/>
    </row>
    <row r="6579" spans="1:6">
      <c r="A6579" s="89"/>
      <c r="F6579" s="73"/>
    </row>
    <row r="6580" spans="1:6">
      <c r="A6580" s="89"/>
      <c r="F6580" s="73"/>
    </row>
    <row r="6581" spans="1:6">
      <c r="A6581" s="89"/>
      <c r="F6581" s="73"/>
    </row>
    <row r="6582" spans="1:6">
      <c r="A6582" s="89"/>
      <c r="F6582" s="73"/>
    </row>
    <row r="6583" spans="1:6">
      <c r="A6583" s="89"/>
      <c r="F6583" s="73"/>
    </row>
    <row r="6584" spans="1:6">
      <c r="A6584" s="89"/>
      <c r="F6584" s="73"/>
    </row>
    <row r="6585" spans="1:6">
      <c r="A6585" s="89"/>
      <c r="F6585" s="73"/>
    </row>
    <row r="6586" spans="1:6">
      <c r="A6586" s="89"/>
      <c r="F6586" s="73"/>
    </row>
    <row r="6587" spans="1:6">
      <c r="A6587" s="89"/>
      <c r="F6587" s="73"/>
    </row>
    <row r="6588" spans="1:6">
      <c r="A6588" s="89"/>
      <c r="F6588" s="73"/>
    </row>
    <row r="6589" spans="1:6">
      <c r="A6589" s="89"/>
      <c r="F6589" s="73"/>
    </row>
    <row r="6590" spans="1:6">
      <c r="A6590" s="89"/>
      <c r="F6590" s="73"/>
    </row>
    <row r="6591" spans="1:6">
      <c r="A6591" s="89"/>
      <c r="F6591" s="73"/>
    </row>
    <row r="6592" spans="1:6">
      <c r="A6592" s="89"/>
      <c r="F6592" s="73"/>
    </row>
    <row r="6593" spans="1:6">
      <c r="A6593" s="89"/>
      <c r="F6593" s="73"/>
    </row>
    <row r="6594" spans="1:6">
      <c r="A6594" s="89"/>
      <c r="F6594" s="73"/>
    </row>
    <row r="6595" spans="1:6">
      <c r="A6595" s="89"/>
      <c r="F6595" s="73"/>
    </row>
    <row r="6596" spans="1:6">
      <c r="A6596" s="89"/>
      <c r="F6596" s="73"/>
    </row>
    <row r="6597" spans="1:6">
      <c r="A6597" s="89"/>
      <c r="F6597" s="73"/>
    </row>
    <row r="6598" spans="1:6">
      <c r="A6598" s="89"/>
      <c r="F6598" s="73"/>
    </row>
    <row r="6599" spans="1:6">
      <c r="A6599" s="89"/>
      <c r="F6599" s="73"/>
    </row>
    <row r="6600" spans="1:6">
      <c r="A6600" s="89"/>
      <c r="F6600" s="73"/>
    </row>
    <row r="6601" spans="1:6">
      <c r="A6601" s="89"/>
      <c r="F6601" s="73"/>
    </row>
    <row r="6602" spans="1:6">
      <c r="A6602" s="89"/>
      <c r="F6602" s="73"/>
    </row>
    <row r="6603" spans="1:6">
      <c r="A6603" s="89"/>
      <c r="F6603" s="73"/>
    </row>
    <row r="6604" spans="1:6">
      <c r="A6604" s="89"/>
      <c r="F6604" s="73"/>
    </row>
    <row r="6605" spans="1:6">
      <c r="A6605" s="89"/>
      <c r="F6605" s="73"/>
    </row>
    <row r="6606" spans="1:6">
      <c r="A6606" s="89"/>
      <c r="F6606" s="73"/>
    </row>
    <row r="6607" spans="1:6">
      <c r="A6607" s="89"/>
      <c r="F6607" s="73"/>
    </row>
    <row r="6608" spans="1:6">
      <c r="A6608" s="89"/>
      <c r="F6608" s="73"/>
    </row>
    <row r="6609" spans="1:6">
      <c r="A6609" s="89"/>
      <c r="F6609" s="73"/>
    </row>
    <row r="6610" spans="1:6">
      <c r="A6610" s="89"/>
      <c r="F6610" s="73"/>
    </row>
    <row r="6611" spans="1:6">
      <c r="A6611" s="89"/>
      <c r="F6611" s="73"/>
    </row>
    <row r="6612" spans="1:6">
      <c r="A6612" s="89"/>
      <c r="F6612" s="73"/>
    </row>
    <row r="6613" spans="1:6">
      <c r="A6613" s="89"/>
      <c r="F6613" s="73"/>
    </row>
    <row r="6614" spans="1:6">
      <c r="A6614" s="89"/>
      <c r="F6614" s="73"/>
    </row>
    <row r="6615" spans="1:6">
      <c r="A6615" s="89"/>
      <c r="F6615" s="73"/>
    </row>
    <row r="6616" spans="1:6">
      <c r="A6616" s="89"/>
      <c r="F6616" s="73"/>
    </row>
    <row r="6617" spans="1:6">
      <c r="A6617" s="89"/>
      <c r="F6617" s="73"/>
    </row>
    <row r="6618" spans="1:6">
      <c r="A6618" s="89"/>
      <c r="F6618" s="73"/>
    </row>
    <row r="6619" spans="1:6">
      <c r="A6619" s="89"/>
      <c r="F6619" s="73"/>
    </row>
    <row r="6620" spans="1:6">
      <c r="A6620" s="89"/>
      <c r="F6620" s="73"/>
    </row>
    <row r="6621" spans="1:6">
      <c r="A6621" s="89"/>
      <c r="F6621" s="73"/>
    </row>
    <row r="6622" spans="1:6">
      <c r="A6622" s="89"/>
      <c r="F6622" s="73"/>
    </row>
    <row r="6623" spans="1:6">
      <c r="A6623" s="89"/>
      <c r="F6623" s="73"/>
    </row>
    <row r="6624" spans="1:6">
      <c r="A6624" s="89"/>
      <c r="F6624" s="73"/>
    </row>
    <row r="6625" spans="1:6">
      <c r="A6625" s="89"/>
      <c r="F6625" s="73"/>
    </row>
    <row r="6626" spans="1:6">
      <c r="A6626" s="89"/>
      <c r="F6626" s="73"/>
    </row>
    <row r="6627" spans="1:6">
      <c r="A6627" s="89"/>
      <c r="F6627" s="73"/>
    </row>
    <row r="6628" spans="1:6">
      <c r="A6628" s="89"/>
      <c r="F6628" s="73"/>
    </row>
    <row r="6629" spans="1:6">
      <c r="A6629" s="89"/>
      <c r="F6629" s="73"/>
    </row>
    <row r="6630" spans="1:6">
      <c r="A6630" s="89"/>
      <c r="F6630" s="73"/>
    </row>
    <row r="6631" spans="1:6">
      <c r="A6631" s="89"/>
      <c r="F6631" s="73"/>
    </row>
    <row r="6632" spans="1:6">
      <c r="A6632" s="89"/>
      <c r="F6632" s="73"/>
    </row>
    <row r="6633" spans="1:6">
      <c r="A6633" s="89"/>
      <c r="F6633" s="73"/>
    </row>
    <row r="6634" spans="1:6">
      <c r="A6634" s="89"/>
      <c r="F6634" s="73"/>
    </row>
    <row r="6635" spans="1:6">
      <c r="A6635" s="89"/>
      <c r="F6635" s="73"/>
    </row>
    <row r="6636" spans="1:6">
      <c r="A6636" s="89"/>
      <c r="F6636" s="73"/>
    </row>
    <row r="6637" spans="1:6">
      <c r="A6637" s="89"/>
      <c r="F6637" s="73"/>
    </row>
    <row r="6638" spans="1:6">
      <c r="A6638" s="89"/>
      <c r="F6638" s="73"/>
    </row>
    <row r="6639" spans="1:6">
      <c r="A6639" s="89"/>
      <c r="F6639" s="73"/>
    </row>
    <row r="6640" spans="1:6">
      <c r="A6640" s="89"/>
      <c r="F6640" s="73"/>
    </row>
    <row r="6641" spans="1:6">
      <c r="A6641" s="89"/>
      <c r="F6641" s="73"/>
    </row>
    <row r="6642" spans="1:6">
      <c r="A6642" s="89"/>
      <c r="F6642" s="73"/>
    </row>
    <row r="6643" spans="1:6">
      <c r="A6643" s="89"/>
      <c r="F6643" s="73"/>
    </row>
    <row r="6644" spans="1:6">
      <c r="A6644" s="89"/>
      <c r="F6644" s="73"/>
    </row>
    <row r="6645" spans="1:6">
      <c r="A6645" s="89"/>
      <c r="F6645" s="73"/>
    </row>
    <row r="6646" spans="1:6">
      <c r="A6646" s="89"/>
      <c r="F6646" s="73"/>
    </row>
    <row r="6647" spans="1:6">
      <c r="A6647" s="89"/>
      <c r="F6647" s="73"/>
    </row>
    <row r="6648" spans="1:6">
      <c r="A6648" s="89"/>
      <c r="F6648" s="73"/>
    </row>
    <row r="6649" spans="1:6">
      <c r="A6649" s="89"/>
      <c r="F6649" s="73"/>
    </row>
    <row r="6650" spans="1:6">
      <c r="A6650" s="89"/>
      <c r="F6650" s="73"/>
    </row>
    <row r="6651" spans="1:6">
      <c r="A6651" s="89"/>
      <c r="F6651" s="73"/>
    </row>
    <row r="6652" spans="1:6">
      <c r="A6652" s="89"/>
      <c r="F6652" s="73"/>
    </row>
    <row r="6653" spans="1:6">
      <c r="A6653" s="89"/>
      <c r="F6653" s="73"/>
    </row>
    <row r="6654" spans="1:6">
      <c r="A6654" s="89"/>
      <c r="F6654" s="73"/>
    </row>
    <row r="6655" spans="1:6">
      <c r="A6655" s="89"/>
      <c r="F6655" s="73"/>
    </row>
    <row r="6656" spans="1:6">
      <c r="A6656" s="89"/>
      <c r="F6656" s="73"/>
    </row>
    <row r="6657" spans="1:6">
      <c r="A6657" s="89"/>
      <c r="F6657" s="73"/>
    </row>
    <row r="6658" spans="1:6">
      <c r="A6658" s="89"/>
      <c r="F6658" s="73"/>
    </row>
    <row r="6659" spans="1:6">
      <c r="A6659" s="89"/>
      <c r="F6659" s="73"/>
    </row>
    <row r="6660" spans="1:6">
      <c r="A6660" s="89"/>
      <c r="F6660" s="73"/>
    </row>
    <row r="6661" spans="1:6">
      <c r="A6661" s="89"/>
      <c r="F6661" s="73"/>
    </row>
    <row r="6662" spans="1:6">
      <c r="A6662" s="89"/>
      <c r="F6662" s="73"/>
    </row>
    <row r="6663" spans="1:6">
      <c r="A6663" s="89"/>
      <c r="F6663" s="73"/>
    </row>
    <row r="6664" spans="1:6">
      <c r="A6664" s="89"/>
      <c r="F6664" s="73"/>
    </row>
    <row r="6665" spans="1:6">
      <c r="A6665" s="89"/>
      <c r="F6665" s="73"/>
    </row>
    <row r="6666" spans="1:6">
      <c r="A6666" s="89"/>
      <c r="F6666" s="73"/>
    </row>
    <row r="6667" spans="1:6">
      <c r="A6667" s="89"/>
      <c r="F6667" s="73"/>
    </row>
    <row r="6668" spans="1:6">
      <c r="A6668" s="89"/>
      <c r="F6668" s="73"/>
    </row>
    <row r="6669" spans="1:6">
      <c r="A6669" s="89"/>
      <c r="F6669" s="73"/>
    </row>
    <row r="6670" spans="1:6">
      <c r="A6670" s="89"/>
      <c r="F6670" s="73"/>
    </row>
    <row r="6671" spans="1:6">
      <c r="A6671" s="89"/>
      <c r="F6671" s="73"/>
    </row>
    <row r="6672" spans="1:6">
      <c r="A6672" s="89"/>
      <c r="F6672" s="73"/>
    </row>
    <row r="6673" spans="1:6">
      <c r="A6673" s="89"/>
      <c r="F6673" s="73"/>
    </row>
    <row r="6674" spans="1:6">
      <c r="A6674" s="89"/>
      <c r="F6674" s="73"/>
    </row>
    <row r="6675" spans="1:6">
      <c r="A6675" s="89"/>
      <c r="F6675" s="73"/>
    </row>
    <row r="6676" spans="1:6">
      <c r="A6676" s="89"/>
      <c r="F6676" s="73"/>
    </row>
    <row r="6677" spans="1:6">
      <c r="A6677" s="89"/>
      <c r="F6677" s="73"/>
    </row>
    <row r="6678" spans="1:6">
      <c r="A6678" s="89"/>
      <c r="F6678" s="73"/>
    </row>
    <row r="6679" spans="1:6">
      <c r="A6679" s="89"/>
      <c r="F6679" s="73"/>
    </row>
    <row r="6680" spans="1:6">
      <c r="A6680" s="89"/>
      <c r="F6680" s="73"/>
    </row>
    <row r="6681" spans="1:6">
      <c r="A6681" s="89"/>
      <c r="F6681" s="73"/>
    </row>
    <row r="6682" spans="1:6">
      <c r="A6682" s="89"/>
      <c r="F6682" s="73"/>
    </row>
    <row r="6683" spans="1:6">
      <c r="A6683" s="89"/>
      <c r="F6683" s="73"/>
    </row>
    <row r="6684" spans="1:6">
      <c r="A6684" s="89"/>
      <c r="F6684" s="73"/>
    </row>
    <row r="6685" spans="1:6">
      <c r="A6685" s="89"/>
      <c r="F6685" s="73"/>
    </row>
    <row r="6686" spans="1:6">
      <c r="A6686" s="89"/>
      <c r="F6686" s="73"/>
    </row>
    <row r="6687" spans="1:6">
      <c r="A6687" s="89"/>
      <c r="F6687" s="73"/>
    </row>
    <row r="6688" spans="1:6">
      <c r="A6688" s="89"/>
      <c r="F6688" s="73"/>
    </row>
    <row r="6689" spans="1:6">
      <c r="A6689" s="89"/>
      <c r="F6689" s="73"/>
    </row>
    <row r="6690" spans="1:6">
      <c r="A6690" s="89"/>
      <c r="F6690" s="73"/>
    </row>
    <row r="6691" spans="1:6">
      <c r="A6691" s="89"/>
      <c r="F6691" s="73"/>
    </row>
    <row r="6692" spans="1:6">
      <c r="A6692" s="89"/>
      <c r="F6692" s="73"/>
    </row>
    <row r="6693" spans="1:6">
      <c r="A6693" s="89"/>
      <c r="F6693" s="73"/>
    </row>
    <row r="6694" spans="1:6">
      <c r="A6694" s="89"/>
      <c r="F6694" s="73"/>
    </row>
    <row r="6695" spans="1:6">
      <c r="A6695" s="89"/>
      <c r="F6695" s="73"/>
    </row>
    <row r="6696" spans="1:6">
      <c r="A6696" s="89"/>
      <c r="F6696" s="73"/>
    </row>
    <row r="6697" spans="1:6">
      <c r="A6697" s="89"/>
      <c r="F6697" s="73"/>
    </row>
    <row r="6698" spans="1:6">
      <c r="A6698" s="89"/>
      <c r="F6698" s="73"/>
    </row>
    <row r="6699" spans="1:6">
      <c r="A6699" s="89"/>
      <c r="F6699" s="73"/>
    </row>
    <row r="6700" spans="1:6">
      <c r="A6700" s="89"/>
      <c r="F6700" s="73"/>
    </row>
    <row r="6701" spans="1:6">
      <c r="A6701" s="89"/>
      <c r="F6701" s="73"/>
    </row>
    <row r="6702" spans="1:6">
      <c r="A6702" s="89"/>
      <c r="F6702" s="73"/>
    </row>
    <row r="6703" spans="1:6">
      <c r="A6703" s="89"/>
      <c r="F6703" s="73"/>
    </row>
    <row r="6704" spans="1:6">
      <c r="A6704" s="89"/>
      <c r="F6704" s="73"/>
    </row>
    <row r="6705" spans="1:6">
      <c r="A6705" s="89"/>
      <c r="F6705" s="73"/>
    </row>
    <row r="6706" spans="1:6">
      <c r="A6706" s="89"/>
      <c r="F6706" s="73"/>
    </row>
    <row r="6707" spans="1:6">
      <c r="A6707" s="89"/>
      <c r="F6707" s="73"/>
    </row>
    <row r="6708" spans="1:6">
      <c r="A6708" s="89"/>
      <c r="F6708" s="73"/>
    </row>
    <row r="6709" spans="1:6">
      <c r="A6709" s="89"/>
      <c r="F6709" s="73"/>
    </row>
    <row r="6710" spans="1:6">
      <c r="A6710" s="89"/>
      <c r="F6710" s="73"/>
    </row>
    <row r="6711" spans="1:6">
      <c r="A6711" s="89"/>
      <c r="F6711" s="73"/>
    </row>
    <row r="6712" spans="1:6">
      <c r="A6712" s="89"/>
      <c r="F6712" s="73"/>
    </row>
    <row r="6713" spans="1:6">
      <c r="A6713" s="89"/>
      <c r="F6713" s="73"/>
    </row>
    <row r="6714" spans="1:6">
      <c r="A6714" s="89"/>
      <c r="F6714" s="73"/>
    </row>
    <row r="6715" spans="1:6">
      <c r="A6715" s="89"/>
      <c r="F6715" s="73"/>
    </row>
    <row r="6716" spans="1:6">
      <c r="A6716" s="89"/>
      <c r="F6716" s="73"/>
    </row>
    <row r="6717" spans="1:6">
      <c r="A6717" s="89"/>
      <c r="F6717" s="73"/>
    </row>
    <row r="6718" spans="1:6">
      <c r="A6718" s="89"/>
      <c r="F6718" s="73"/>
    </row>
    <row r="6719" spans="1:6">
      <c r="A6719" s="89"/>
      <c r="F6719" s="73"/>
    </row>
    <row r="6720" spans="1:6">
      <c r="A6720" s="89"/>
      <c r="F6720" s="73"/>
    </row>
    <row r="6721" spans="1:6">
      <c r="A6721" s="89"/>
      <c r="F6721" s="73"/>
    </row>
    <row r="6722" spans="1:6">
      <c r="A6722" s="89"/>
      <c r="F6722" s="73"/>
    </row>
    <row r="6723" spans="1:6">
      <c r="A6723" s="89"/>
      <c r="F6723" s="73"/>
    </row>
    <row r="6724" spans="1:6">
      <c r="A6724" s="89"/>
      <c r="F6724" s="73"/>
    </row>
    <row r="6725" spans="1:6">
      <c r="A6725" s="89"/>
      <c r="F6725" s="73"/>
    </row>
    <row r="6726" spans="1:6">
      <c r="A6726" s="89"/>
      <c r="F6726" s="73"/>
    </row>
    <row r="6727" spans="1:6">
      <c r="A6727" s="89"/>
      <c r="F6727" s="73"/>
    </row>
    <row r="6728" spans="1:6">
      <c r="A6728" s="89"/>
      <c r="F6728" s="73"/>
    </row>
    <row r="6729" spans="1:6">
      <c r="A6729" s="89"/>
      <c r="F6729" s="73"/>
    </row>
    <row r="6730" spans="1:6">
      <c r="A6730" s="89"/>
      <c r="F6730" s="73"/>
    </row>
    <row r="6731" spans="1:6">
      <c r="A6731" s="89"/>
      <c r="F6731" s="73"/>
    </row>
    <row r="6732" spans="1:6">
      <c r="A6732" s="89"/>
      <c r="F6732" s="73"/>
    </row>
    <row r="6733" spans="1:6">
      <c r="A6733" s="89"/>
      <c r="F6733" s="73"/>
    </row>
    <row r="6734" spans="1:6">
      <c r="A6734" s="89"/>
      <c r="F6734" s="73"/>
    </row>
    <row r="6735" spans="1:6">
      <c r="A6735" s="89"/>
      <c r="F6735" s="73"/>
    </row>
    <row r="6736" spans="1:6">
      <c r="A6736" s="89"/>
      <c r="F6736" s="73"/>
    </row>
    <row r="6737" spans="1:6">
      <c r="A6737" s="89"/>
      <c r="F6737" s="73"/>
    </row>
    <row r="6738" spans="1:6">
      <c r="A6738" s="89"/>
      <c r="F6738" s="73"/>
    </row>
    <row r="6739" spans="1:6">
      <c r="A6739" s="89"/>
      <c r="F6739" s="73"/>
    </row>
    <row r="6740" spans="1:6">
      <c r="A6740" s="89"/>
      <c r="F6740" s="73"/>
    </row>
    <row r="6741" spans="1:6">
      <c r="A6741" s="89"/>
      <c r="F6741" s="73"/>
    </row>
    <row r="6742" spans="1:6">
      <c r="A6742" s="89"/>
      <c r="F6742" s="73"/>
    </row>
    <row r="6743" spans="1:6">
      <c r="A6743" s="89"/>
      <c r="F6743" s="73"/>
    </row>
    <row r="6744" spans="1:6">
      <c r="A6744" s="89"/>
      <c r="F6744" s="73"/>
    </row>
    <row r="6745" spans="1:6">
      <c r="A6745" s="89"/>
      <c r="F6745" s="73"/>
    </row>
    <row r="6746" spans="1:6">
      <c r="A6746" s="89"/>
      <c r="F6746" s="73"/>
    </row>
    <row r="6747" spans="1:6">
      <c r="A6747" s="89"/>
      <c r="F6747" s="73"/>
    </row>
    <row r="6748" spans="1:6">
      <c r="A6748" s="89"/>
      <c r="F6748" s="73"/>
    </row>
    <row r="6749" spans="1:6">
      <c r="A6749" s="89"/>
      <c r="F6749" s="73"/>
    </row>
    <row r="6750" spans="1:6">
      <c r="A6750" s="89"/>
      <c r="F6750" s="73"/>
    </row>
    <row r="6751" spans="1:6">
      <c r="A6751" s="89"/>
      <c r="F6751" s="73"/>
    </row>
    <row r="6752" spans="1:6">
      <c r="A6752" s="89"/>
      <c r="F6752" s="73"/>
    </row>
    <row r="6753" spans="1:6">
      <c r="A6753" s="89"/>
      <c r="F6753" s="73"/>
    </row>
    <row r="6754" spans="1:6">
      <c r="A6754" s="89"/>
      <c r="F6754" s="73"/>
    </row>
    <row r="6755" spans="1:6">
      <c r="A6755" s="89"/>
      <c r="F6755" s="73"/>
    </row>
    <row r="6756" spans="1:6">
      <c r="A6756" s="89"/>
      <c r="F6756" s="73"/>
    </row>
    <row r="6757" spans="1:6">
      <c r="A6757" s="89"/>
      <c r="F6757" s="73"/>
    </row>
    <row r="6758" spans="1:6">
      <c r="A6758" s="89"/>
      <c r="F6758" s="73"/>
    </row>
    <row r="6759" spans="1:6">
      <c r="A6759" s="89"/>
      <c r="F6759" s="73"/>
    </row>
    <row r="6760" spans="1:6">
      <c r="A6760" s="89"/>
      <c r="F6760" s="73"/>
    </row>
    <row r="6761" spans="1:6">
      <c r="A6761" s="89"/>
      <c r="F6761" s="73"/>
    </row>
    <row r="6762" spans="1:6">
      <c r="A6762" s="89"/>
      <c r="F6762" s="73"/>
    </row>
    <row r="6763" spans="1:6">
      <c r="A6763" s="89"/>
      <c r="F6763" s="73"/>
    </row>
    <row r="6764" spans="1:6">
      <c r="A6764" s="89"/>
      <c r="F6764" s="73"/>
    </row>
    <row r="6765" spans="1:6">
      <c r="A6765" s="89"/>
      <c r="F6765" s="73"/>
    </row>
    <row r="6766" spans="1:6">
      <c r="A6766" s="89"/>
      <c r="F6766" s="73"/>
    </row>
    <row r="6767" spans="1:6">
      <c r="A6767" s="89"/>
      <c r="F6767" s="73"/>
    </row>
    <row r="6768" spans="1:6">
      <c r="A6768" s="89"/>
      <c r="F6768" s="73"/>
    </row>
    <row r="6769" spans="1:6">
      <c r="A6769" s="89"/>
      <c r="F6769" s="73"/>
    </row>
    <row r="6770" spans="1:6">
      <c r="A6770" s="89"/>
      <c r="F6770" s="73"/>
    </row>
    <row r="6771" spans="1:6">
      <c r="A6771" s="89"/>
      <c r="F6771" s="73"/>
    </row>
    <row r="6772" spans="1:6">
      <c r="A6772" s="89"/>
      <c r="F6772" s="73"/>
    </row>
    <row r="6773" spans="1:6">
      <c r="A6773" s="89"/>
      <c r="F6773" s="73"/>
    </row>
    <row r="6774" spans="1:6">
      <c r="A6774" s="89"/>
      <c r="F6774" s="73"/>
    </row>
    <row r="6775" spans="1:6">
      <c r="A6775" s="89"/>
      <c r="F6775" s="73"/>
    </row>
    <row r="6776" spans="1:6">
      <c r="A6776" s="89"/>
      <c r="F6776" s="73"/>
    </row>
    <row r="6777" spans="1:6">
      <c r="A6777" s="89"/>
      <c r="F6777" s="73"/>
    </row>
    <row r="6778" spans="1:6">
      <c r="A6778" s="89"/>
      <c r="F6778" s="73"/>
    </row>
    <row r="6779" spans="1:6">
      <c r="A6779" s="89"/>
      <c r="F6779" s="73"/>
    </row>
    <row r="6780" spans="1:6">
      <c r="A6780" s="89"/>
      <c r="F6780" s="73"/>
    </row>
    <row r="6781" spans="1:6">
      <c r="A6781" s="89"/>
      <c r="F6781" s="73"/>
    </row>
    <row r="6782" spans="1:6">
      <c r="A6782" s="89"/>
      <c r="F6782" s="73"/>
    </row>
    <row r="6783" spans="1:6">
      <c r="A6783" s="89"/>
      <c r="F6783" s="73"/>
    </row>
    <row r="6784" spans="1:6">
      <c r="A6784" s="89"/>
      <c r="F6784" s="73"/>
    </row>
    <row r="6785" spans="1:6">
      <c r="A6785" s="89"/>
      <c r="F6785" s="73"/>
    </row>
    <row r="6786" spans="1:6">
      <c r="A6786" s="89"/>
      <c r="F6786" s="73"/>
    </row>
    <row r="6787" spans="1:6">
      <c r="A6787" s="89"/>
      <c r="F6787" s="73"/>
    </row>
    <row r="6788" spans="1:6">
      <c r="A6788" s="89"/>
      <c r="F6788" s="73"/>
    </row>
    <row r="6789" spans="1:6">
      <c r="A6789" s="89"/>
      <c r="F6789" s="73"/>
    </row>
    <row r="6790" spans="1:6">
      <c r="A6790" s="89"/>
      <c r="F6790" s="73"/>
    </row>
    <row r="6791" spans="1:6">
      <c r="A6791" s="89"/>
      <c r="F6791" s="73"/>
    </row>
    <row r="6792" spans="1:6">
      <c r="A6792" s="89"/>
      <c r="F6792" s="73"/>
    </row>
    <row r="6793" spans="1:6">
      <c r="A6793" s="89"/>
      <c r="F6793" s="73"/>
    </row>
    <row r="6794" spans="1:6">
      <c r="A6794" s="89"/>
      <c r="F6794" s="73"/>
    </row>
    <row r="6795" spans="1:6">
      <c r="A6795" s="89"/>
      <c r="F6795" s="73"/>
    </row>
    <row r="6796" spans="1:6">
      <c r="A6796" s="89"/>
      <c r="F6796" s="73"/>
    </row>
    <row r="6797" spans="1:6">
      <c r="A6797" s="89"/>
      <c r="F6797" s="73"/>
    </row>
    <row r="6798" spans="1:6">
      <c r="A6798" s="89"/>
      <c r="F6798" s="73"/>
    </row>
    <row r="6799" spans="1:6">
      <c r="A6799" s="89"/>
      <c r="F6799" s="73"/>
    </row>
    <row r="6800" spans="1:6">
      <c r="A6800" s="89"/>
      <c r="F6800" s="73"/>
    </row>
    <row r="6801" spans="1:6">
      <c r="A6801" s="89"/>
      <c r="F6801" s="73"/>
    </row>
    <row r="6802" spans="1:6">
      <c r="A6802" s="89"/>
      <c r="F6802" s="73"/>
    </row>
    <row r="6803" spans="1:6">
      <c r="A6803" s="89"/>
      <c r="F6803" s="73"/>
    </row>
    <row r="6804" spans="1:6">
      <c r="A6804" s="89"/>
      <c r="F6804" s="73"/>
    </row>
    <row r="6805" spans="1:6">
      <c r="A6805" s="89"/>
      <c r="F6805" s="73"/>
    </row>
    <row r="6806" spans="1:6">
      <c r="A6806" s="89"/>
      <c r="F6806" s="73"/>
    </row>
    <row r="6807" spans="1:6">
      <c r="A6807" s="89"/>
      <c r="F6807" s="73"/>
    </row>
    <row r="6808" spans="1:6">
      <c r="A6808" s="89"/>
      <c r="F6808" s="73"/>
    </row>
    <row r="6809" spans="1:6">
      <c r="A6809" s="89"/>
      <c r="F6809" s="73"/>
    </row>
    <row r="6810" spans="1:6">
      <c r="A6810" s="89"/>
      <c r="F6810" s="73"/>
    </row>
    <row r="6811" spans="1:6">
      <c r="A6811" s="89"/>
      <c r="F6811" s="73"/>
    </row>
    <row r="6812" spans="1:6">
      <c r="A6812" s="89"/>
      <c r="F6812" s="73"/>
    </row>
    <row r="6813" spans="1:6">
      <c r="A6813" s="89"/>
      <c r="F6813" s="73"/>
    </row>
    <row r="6814" spans="1:6">
      <c r="A6814" s="89"/>
      <c r="F6814" s="73"/>
    </row>
    <row r="6815" spans="1:6">
      <c r="A6815" s="89"/>
      <c r="F6815" s="73"/>
    </row>
    <row r="6816" spans="1:6">
      <c r="A6816" s="89"/>
      <c r="F6816" s="73"/>
    </row>
    <row r="6817" spans="1:6">
      <c r="A6817" s="89"/>
      <c r="F6817" s="73"/>
    </row>
    <row r="6818" spans="1:6">
      <c r="A6818" s="89"/>
      <c r="F6818" s="73"/>
    </row>
    <row r="6819" spans="1:6">
      <c r="A6819" s="89"/>
      <c r="F6819" s="73"/>
    </row>
    <row r="6820" spans="1:6">
      <c r="A6820" s="89"/>
      <c r="F6820" s="73"/>
    </row>
    <row r="6821" spans="1:6">
      <c r="A6821" s="89"/>
      <c r="F6821" s="73"/>
    </row>
    <row r="6822" spans="1:6">
      <c r="A6822" s="89"/>
      <c r="F6822" s="73"/>
    </row>
    <row r="6823" spans="1:6">
      <c r="A6823" s="89"/>
      <c r="F6823" s="73"/>
    </row>
    <row r="6824" spans="1:6">
      <c r="A6824" s="89"/>
      <c r="F6824" s="73"/>
    </row>
    <row r="6825" spans="1:6">
      <c r="A6825" s="89"/>
      <c r="F6825" s="73"/>
    </row>
    <row r="6826" spans="1:6">
      <c r="A6826" s="89"/>
      <c r="F6826" s="73"/>
    </row>
    <row r="6827" spans="1:6">
      <c r="A6827" s="89"/>
      <c r="F6827" s="73"/>
    </row>
    <row r="6828" spans="1:6">
      <c r="A6828" s="89"/>
      <c r="F6828" s="73"/>
    </row>
    <row r="6829" spans="1:6">
      <c r="A6829" s="89"/>
      <c r="F6829" s="73"/>
    </row>
    <row r="6830" spans="1:6">
      <c r="A6830" s="89"/>
      <c r="F6830" s="73"/>
    </row>
    <row r="6831" spans="1:6">
      <c r="A6831" s="89"/>
      <c r="F6831" s="73"/>
    </row>
    <row r="6832" spans="1:6">
      <c r="A6832" s="89"/>
      <c r="F6832" s="73"/>
    </row>
    <row r="6833" spans="1:6">
      <c r="A6833" s="89"/>
      <c r="F6833" s="73"/>
    </row>
    <row r="6834" spans="1:6">
      <c r="A6834" s="89"/>
      <c r="F6834" s="73"/>
    </row>
    <row r="6835" spans="1:6">
      <c r="A6835" s="89"/>
      <c r="F6835" s="73"/>
    </row>
    <row r="6836" spans="1:6">
      <c r="A6836" s="89"/>
      <c r="F6836" s="73"/>
    </row>
    <row r="6837" spans="1:6">
      <c r="A6837" s="89"/>
      <c r="F6837" s="73"/>
    </row>
    <row r="6838" spans="1:6">
      <c r="A6838" s="89"/>
      <c r="F6838" s="73"/>
    </row>
    <row r="6839" spans="1:6">
      <c r="A6839" s="89"/>
      <c r="F6839" s="73"/>
    </row>
    <row r="6840" spans="1:6">
      <c r="A6840" s="89"/>
      <c r="F6840" s="73"/>
    </row>
    <row r="6841" spans="1:6">
      <c r="A6841" s="89"/>
      <c r="F6841" s="73"/>
    </row>
    <row r="6842" spans="1:6">
      <c r="A6842" s="89"/>
      <c r="F6842" s="73"/>
    </row>
    <row r="6843" spans="1:6">
      <c r="A6843" s="89"/>
      <c r="F6843" s="73"/>
    </row>
    <row r="6844" spans="1:6">
      <c r="A6844" s="89"/>
      <c r="F6844" s="73"/>
    </row>
    <row r="6845" spans="1:6">
      <c r="A6845" s="89"/>
      <c r="F6845" s="73"/>
    </row>
    <row r="6846" spans="1:6">
      <c r="A6846" s="89"/>
      <c r="F6846" s="73"/>
    </row>
    <row r="6847" spans="1:6">
      <c r="A6847" s="89"/>
      <c r="F6847" s="73"/>
    </row>
    <row r="6848" spans="1:6">
      <c r="A6848" s="89"/>
      <c r="F6848" s="73"/>
    </row>
    <row r="6849" spans="1:6">
      <c r="A6849" s="89"/>
      <c r="F6849" s="73"/>
    </row>
    <row r="6850" spans="1:6">
      <c r="A6850" s="89"/>
      <c r="F6850" s="73"/>
    </row>
    <row r="6851" spans="1:6">
      <c r="A6851" s="89"/>
      <c r="F6851" s="73"/>
    </row>
    <row r="6852" spans="1:6">
      <c r="A6852" s="89"/>
      <c r="F6852" s="73"/>
    </row>
    <row r="6853" spans="1:6">
      <c r="A6853" s="89"/>
      <c r="F6853" s="73"/>
    </row>
    <row r="6854" spans="1:6">
      <c r="A6854" s="89"/>
      <c r="F6854" s="73"/>
    </row>
    <row r="6855" spans="1:6">
      <c r="A6855" s="89"/>
      <c r="F6855" s="73"/>
    </row>
    <row r="6856" spans="1:6">
      <c r="A6856" s="89"/>
      <c r="F6856" s="73"/>
    </row>
    <row r="6857" spans="1:6">
      <c r="A6857" s="89"/>
      <c r="F6857" s="73"/>
    </row>
    <row r="6858" spans="1:6">
      <c r="A6858" s="89"/>
      <c r="F6858" s="73"/>
    </row>
    <row r="6859" spans="1:6">
      <c r="A6859" s="89"/>
      <c r="F6859" s="73"/>
    </row>
    <row r="6860" spans="1:6">
      <c r="A6860" s="89"/>
      <c r="F6860" s="73"/>
    </row>
    <row r="6861" spans="1:6">
      <c r="A6861" s="89"/>
      <c r="F6861" s="73"/>
    </row>
    <row r="6862" spans="1:6">
      <c r="A6862" s="89"/>
      <c r="F6862" s="73"/>
    </row>
    <row r="6863" spans="1:6">
      <c r="A6863" s="89"/>
      <c r="F6863" s="73"/>
    </row>
    <row r="6864" spans="1:6">
      <c r="A6864" s="89"/>
      <c r="F6864" s="73"/>
    </row>
    <row r="6865" spans="1:6">
      <c r="A6865" s="89"/>
      <c r="F6865" s="73"/>
    </row>
    <row r="6866" spans="1:6">
      <c r="A6866" s="89"/>
      <c r="F6866" s="73"/>
    </row>
    <row r="6867" spans="1:6">
      <c r="A6867" s="89"/>
      <c r="F6867" s="73"/>
    </row>
    <row r="6868" spans="1:6">
      <c r="A6868" s="89"/>
      <c r="F6868" s="73"/>
    </row>
    <row r="6869" spans="1:6">
      <c r="A6869" s="89"/>
      <c r="F6869" s="73"/>
    </row>
    <row r="6870" spans="1:6">
      <c r="A6870" s="89"/>
      <c r="F6870" s="73"/>
    </row>
    <row r="6871" spans="1:6">
      <c r="A6871" s="89"/>
      <c r="F6871" s="73"/>
    </row>
    <row r="6872" spans="1:6">
      <c r="A6872" s="89"/>
      <c r="F6872" s="73"/>
    </row>
    <row r="6873" spans="1:6">
      <c r="A6873" s="89"/>
      <c r="F6873" s="73"/>
    </row>
    <row r="6874" spans="1:6">
      <c r="A6874" s="89"/>
      <c r="F6874" s="73"/>
    </row>
    <row r="6875" spans="1:6">
      <c r="A6875" s="89"/>
      <c r="F6875" s="73"/>
    </row>
    <row r="6876" spans="1:6">
      <c r="A6876" s="89"/>
      <c r="F6876" s="73"/>
    </row>
    <row r="6877" spans="1:6">
      <c r="A6877" s="89"/>
      <c r="F6877" s="73"/>
    </row>
    <row r="6878" spans="1:6">
      <c r="A6878" s="89"/>
      <c r="F6878" s="73"/>
    </row>
    <row r="6879" spans="1:6">
      <c r="A6879" s="89"/>
      <c r="F6879" s="73"/>
    </row>
    <row r="6880" spans="1:6">
      <c r="A6880" s="89"/>
      <c r="F6880" s="73"/>
    </row>
    <row r="6881" spans="1:6">
      <c r="A6881" s="89"/>
      <c r="F6881" s="73"/>
    </row>
    <row r="6882" spans="1:6">
      <c r="A6882" s="89"/>
      <c r="F6882" s="73"/>
    </row>
    <row r="6883" spans="1:6">
      <c r="A6883" s="89"/>
      <c r="F6883" s="73"/>
    </row>
    <row r="6884" spans="1:6">
      <c r="A6884" s="89"/>
      <c r="F6884" s="73"/>
    </row>
    <row r="6885" spans="1:6">
      <c r="A6885" s="89"/>
      <c r="F6885" s="73"/>
    </row>
    <row r="6886" spans="1:6">
      <c r="A6886" s="89"/>
      <c r="F6886" s="73"/>
    </row>
    <row r="6887" spans="1:6">
      <c r="A6887" s="89"/>
      <c r="F6887" s="73"/>
    </row>
    <row r="6888" spans="1:6">
      <c r="A6888" s="89"/>
      <c r="F6888" s="73"/>
    </row>
    <row r="6889" spans="1:6">
      <c r="A6889" s="89"/>
      <c r="F6889" s="73"/>
    </row>
    <row r="6890" spans="1:6">
      <c r="A6890" s="89"/>
      <c r="F6890" s="73"/>
    </row>
    <row r="6891" spans="1:6">
      <c r="A6891" s="89"/>
      <c r="F6891" s="73"/>
    </row>
    <row r="6892" spans="1:6">
      <c r="A6892" s="89"/>
      <c r="F6892" s="73"/>
    </row>
    <row r="6893" spans="1:6">
      <c r="A6893" s="89"/>
      <c r="F6893" s="73"/>
    </row>
    <row r="6894" spans="1:6">
      <c r="A6894" s="89"/>
      <c r="F6894" s="73"/>
    </row>
    <row r="6895" spans="1:6">
      <c r="A6895" s="89"/>
      <c r="F6895" s="73"/>
    </row>
    <row r="6896" spans="1:6">
      <c r="A6896" s="89"/>
      <c r="F6896" s="73"/>
    </row>
    <row r="6897" spans="1:6">
      <c r="A6897" s="89"/>
      <c r="F6897" s="73"/>
    </row>
    <row r="6898" spans="1:6">
      <c r="A6898" s="89"/>
      <c r="F6898" s="73"/>
    </row>
    <row r="6899" spans="1:6">
      <c r="A6899" s="89"/>
      <c r="F6899" s="73"/>
    </row>
    <row r="6900" spans="1:6">
      <c r="A6900" s="89"/>
      <c r="F6900" s="73"/>
    </row>
    <row r="6901" spans="1:6">
      <c r="A6901" s="89"/>
      <c r="F6901" s="73"/>
    </row>
    <row r="6902" spans="1:6">
      <c r="A6902" s="89"/>
      <c r="F6902" s="73"/>
    </row>
    <row r="6903" spans="1:6">
      <c r="A6903" s="89"/>
      <c r="F6903" s="73"/>
    </row>
    <row r="6904" spans="1:6">
      <c r="A6904" s="89"/>
      <c r="F6904" s="73"/>
    </row>
    <row r="6905" spans="1:6">
      <c r="A6905" s="89"/>
      <c r="F6905" s="73"/>
    </row>
    <row r="6906" spans="1:6">
      <c r="A6906" s="89"/>
      <c r="F6906" s="73"/>
    </row>
    <row r="6907" spans="1:6">
      <c r="A6907" s="89"/>
      <c r="F6907" s="73"/>
    </row>
    <row r="6908" spans="1:6">
      <c r="A6908" s="89"/>
      <c r="F6908" s="73"/>
    </row>
    <row r="6909" spans="1:6">
      <c r="A6909" s="89"/>
      <c r="F6909" s="73"/>
    </row>
    <row r="6910" spans="1:6">
      <c r="A6910" s="89"/>
      <c r="F6910" s="73"/>
    </row>
    <row r="6911" spans="1:6">
      <c r="A6911" s="89"/>
      <c r="F6911" s="73"/>
    </row>
    <row r="6912" spans="1:6">
      <c r="A6912" s="89"/>
      <c r="F6912" s="73"/>
    </row>
    <row r="6913" spans="1:6">
      <c r="A6913" s="89"/>
      <c r="F6913" s="73"/>
    </row>
    <row r="6914" spans="1:6">
      <c r="A6914" s="89"/>
      <c r="F6914" s="73"/>
    </row>
    <row r="6915" spans="1:6">
      <c r="A6915" s="89"/>
      <c r="F6915" s="73"/>
    </row>
    <row r="6916" spans="1:6">
      <c r="A6916" s="89"/>
      <c r="F6916" s="73"/>
    </row>
    <row r="6917" spans="1:6">
      <c r="A6917" s="89"/>
      <c r="F6917" s="73"/>
    </row>
    <row r="6918" spans="1:6">
      <c r="A6918" s="89"/>
      <c r="F6918" s="73"/>
    </row>
    <row r="6919" spans="1:6">
      <c r="A6919" s="89"/>
      <c r="F6919" s="73"/>
    </row>
    <row r="6920" spans="1:6">
      <c r="A6920" s="89"/>
      <c r="F6920" s="73"/>
    </row>
    <row r="6921" spans="1:6">
      <c r="A6921" s="89"/>
      <c r="F6921" s="73"/>
    </row>
    <row r="6922" spans="1:6">
      <c r="A6922" s="89"/>
      <c r="F6922" s="73"/>
    </row>
    <row r="6923" spans="1:6">
      <c r="A6923" s="89"/>
      <c r="F6923" s="73"/>
    </row>
    <row r="6924" spans="1:6">
      <c r="A6924" s="89"/>
      <c r="F6924" s="73"/>
    </row>
    <row r="6925" spans="1:6">
      <c r="A6925" s="89"/>
      <c r="F6925" s="73"/>
    </row>
    <row r="6926" spans="1:6">
      <c r="A6926" s="89"/>
      <c r="F6926" s="73"/>
    </row>
    <row r="6927" spans="1:6">
      <c r="A6927" s="89"/>
      <c r="F6927" s="73"/>
    </row>
    <row r="6928" spans="1:6">
      <c r="A6928" s="89"/>
      <c r="F6928" s="73"/>
    </row>
    <row r="6929" spans="1:6">
      <c r="A6929" s="89"/>
      <c r="F6929" s="73"/>
    </row>
    <row r="6930" spans="1:6">
      <c r="A6930" s="89"/>
      <c r="F6930" s="73"/>
    </row>
    <row r="6931" spans="1:6">
      <c r="A6931" s="89"/>
      <c r="F6931" s="73"/>
    </row>
    <row r="6932" spans="1:6">
      <c r="A6932" s="89"/>
      <c r="F6932" s="73"/>
    </row>
    <row r="6933" spans="1:6">
      <c r="A6933" s="89"/>
      <c r="F6933" s="73"/>
    </row>
    <row r="6934" spans="1:6">
      <c r="A6934" s="89"/>
      <c r="F6934" s="73"/>
    </row>
    <row r="6935" spans="1:6">
      <c r="A6935" s="89"/>
      <c r="F6935" s="73"/>
    </row>
    <row r="6936" spans="1:6">
      <c r="A6936" s="89"/>
      <c r="F6936" s="73"/>
    </row>
    <row r="6937" spans="1:6">
      <c r="A6937" s="89"/>
      <c r="F6937" s="73"/>
    </row>
    <row r="6938" spans="1:6">
      <c r="A6938" s="89"/>
      <c r="F6938" s="73"/>
    </row>
    <row r="6939" spans="1:6">
      <c r="A6939" s="89"/>
      <c r="F6939" s="73"/>
    </row>
    <row r="6940" spans="1:6">
      <c r="A6940" s="89"/>
      <c r="F6940" s="73"/>
    </row>
    <row r="6941" spans="1:6">
      <c r="A6941" s="89"/>
      <c r="F6941" s="73"/>
    </row>
    <row r="6942" spans="1:6">
      <c r="A6942" s="89"/>
      <c r="F6942" s="73"/>
    </row>
    <row r="6943" spans="1:6">
      <c r="A6943" s="89"/>
      <c r="F6943" s="73"/>
    </row>
    <row r="6944" spans="1:6">
      <c r="A6944" s="89"/>
      <c r="F6944" s="73"/>
    </row>
    <row r="6945" spans="1:6">
      <c r="A6945" s="89"/>
      <c r="F6945" s="73"/>
    </row>
    <row r="6946" spans="1:6">
      <c r="A6946" s="89"/>
      <c r="F6946" s="73"/>
    </row>
    <row r="6947" spans="1:6">
      <c r="A6947" s="89"/>
      <c r="F6947" s="73"/>
    </row>
    <row r="6948" spans="1:6">
      <c r="A6948" s="89"/>
      <c r="F6948" s="73"/>
    </row>
    <row r="6949" spans="1:6">
      <c r="A6949" s="89"/>
      <c r="F6949" s="73"/>
    </row>
    <row r="6950" spans="1:6">
      <c r="A6950" s="89"/>
      <c r="F6950" s="73"/>
    </row>
    <row r="6951" spans="1:6">
      <c r="A6951" s="89"/>
      <c r="F6951" s="73"/>
    </row>
    <row r="6952" spans="1:6">
      <c r="A6952" s="89"/>
      <c r="F6952" s="73"/>
    </row>
    <row r="6953" spans="1:6">
      <c r="A6953" s="89"/>
      <c r="F6953" s="73"/>
    </row>
    <row r="6954" spans="1:6">
      <c r="A6954" s="89"/>
      <c r="F6954" s="73"/>
    </row>
    <row r="6955" spans="1:6">
      <c r="A6955" s="89"/>
      <c r="F6955" s="73"/>
    </row>
    <row r="6956" spans="1:6">
      <c r="A6956" s="89"/>
      <c r="F6956" s="73"/>
    </row>
    <row r="6957" spans="1:6">
      <c r="A6957" s="89"/>
      <c r="F6957" s="73"/>
    </row>
    <row r="6958" spans="1:6">
      <c r="A6958" s="89"/>
      <c r="F6958" s="73"/>
    </row>
    <row r="6959" spans="1:6">
      <c r="A6959" s="89"/>
      <c r="F6959" s="73"/>
    </row>
    <row r="6960" spans="1:6">
      <c r="A6960" s="89"/>
      <c r="F6960" s="73"/>
    </row>
    <row r="6961" spans="1:6">
      <c r="A6961" s="89"/>
      <c r="F6961" s="73"/>
    </row>
    <row r="6962" spans="1:6">
      <c r="A6962" s="89"/>
      <c r="F6962" s="73"/>
    </row>
    <row r="6963" spans="1:6">
      <c r="A6963" s="89"/>
      <c r="F6963" s="73"/>
    </row>
    <row r="6964" spans="1:6">
      <c r="A6964" s="89"/>
      <c r="F6964" s="73"/>
    </row>
    <row r="6965" spans="1:6">
      <c r="A6965" s="89"/>
      <c r="F6965" s="73"/>
    </row>
    <row r="6966" spans="1:6">
      <c r="A6966" s="89"/>
      <c r="F6966" s="73"/>
    </row>
    <row r="6967" spans="1:6">
      <c r="A6967" s="89"/>
      <c r="F6967" s="73"/>
    </row>
    <row r="6968" spans="1:6">
      <c r="A6968" s="89"/>
      <c r="F6968" s="73"/>
    </row>
    <row r="6969" spans="1:6">
      <c r="A6969" s="89"/>
      <c r="F6969" s="73"/>
    </row>
    <row r="6970" spans="1:6">
      <c r="A6970" s="89"/>
      <c r="F6970" s="73"/>
    </row>
    <row r="6971" spans="1:6">
      <c r="A6971" s="89"/>
      <c r="F6971" s="73"/>
    </row>
    <row r="6972" spans="1:6">
      <c r="A6972" s="89"/>
      <c r="F6972" s="73"/>
    </row>
    <row r="6973" spans="1:6">
      <c r="A6973" s="89"/>
      <c r="F6973" s="73"/>
    </row>
    <row r="6974" spans="1:6">
      <c r="A6974" s="89"/>
      <c r="F6974" s="73"/>
    </row>
    <row r="6975" spans="1:6">
      <c r="A6975" s="89"/>
      <c r="F6975" s="73"/>
    </row>
    <row r="6976" spans="1:6">
      <c r="A6976" s="89"/>
      <c r="F6976" s="73"/>
    </row>
    <row r="6977" spans="1:6">
      <c r="A6977" s="89"/>
      <c r="F6977" s="73"/>
    </row>
    <row r="6978" spans="1:6">
      <c r="A6978" s="89"/>
      <c r="F6978" s="73"/>
    </row>
    <row r="6979" spans="1:6">
      <c r="A6979" s="89"/>
      <c r="F6979" s="73"/>
    </row>
    <row r="6980" spans="1:6">
      <c r="A6980" s="89"/>
      <c r="F6980" s="73"/>
    </row>
    <row r="6981" spans="1:6">
      <c r="A6981" s="89"/>
      <c r="F6981" s="73"/>
    </row>
    <row r="6982" spans="1:6">
      <c r="A6982" s="89"/>
      <c r="F6982" s="73"/>
    </row>
    <row r="6983" spans="1:6">
      <c r="A6983" s="89"/>
      <c r="F6983" s="73"/>
    </row>
    <row r="6984" spans="1:6">
      <c r="A6984" s="89"/>
      <c r="F6984" s="73"/>
    </row>
    <row r="6985" spans="1:6">
      <c r="A6985" s="89"/>
      <c r="F6985" s="73"/>
    </row>
    <row r="6986" spans="1:6">
      <c r="A6986" s="89"/>
      <c r="F6986" s="73"/>
    </row>
    <row r="6987" spans="1:6">
      <c r="A6987" s="89"/>
      <c r="F6987" s="73"/>
    </row>
    <row r="6988" spans="1:6">
      <c r="A6988" s="89"/>
      <c r="F6988" s="73"/>
    </row>
    <row r="6989" spans="1:6">
      <c r="A6989" s="89"/>
      <c r="F6989" s="73"/>
    </row>
    <row r="6990" spans="1:6">
      <c r="A6990" s="89"/>
      <c r="F6990" s="73"/>
    </row>
    <row r="6991" spans="1:6">
      <c r="A6991" s="89"/>
      <c r="F6991" s="73"/>
    </row>
    <row r="6992" spans="1:6">
      <c r="A6992" s="89"/>
      <c r="F6992" s="73"/>
    </row>
    <row r="6993" spans="1:6">
      <c r="A6993" s="89"/>
      <c r="F6993" s="73"/>
    </row>
    <row r="6994" spans="1:6">
      <c r="A6994" s="89"/>
      <c r="F6994" s="73"/>
    </row>
    <row r="6995" spans="1:6">
      <c r="A6995" s="89"/>
      <c r="F6995" s="73"/>
    </row>
    <row r="6996" spans="1:6">
      <c r="A6996" s="89"/>
      <c r="F6996" s="73"/>
    </row>
    <row r="6997" spans="1:6">
      <c r="A6997" s="89"/>
      <c r="F6997" s="73"/>
    </row>
    <row r="6998" spans="1:6">
      <c r="A6998" s="89"/>
      <c r="F6998" s="73"/>
    </row>
    <row r="6999" spans="1:6">
      <c r="A6999" s="89"/>
      <c r="F6999" s="73"/>
    </row>
    <row r="7000" spans="1:6">
      <c r="A7000" s="89"/>
      <c r="F7000" s="73"/>
    </row>
    <row r="7001" spans="1:6">
      <c r="A7001" s="89"/>
      <c r="F7001" s="73"/>
    </row>
    <row r="7002" spans="1:6">
      <c r="A7002" s="89"/>
      <c r="F7002" s="73"/>
    </row>
    <row r="7003" spans="1:6">
      <c r="A7003" s="89"/>
      <c r="F7003" s="73"/>
    </row>
    <row r="7004" spans="1:6">
      <c r="A7004" s="89"/>
      <c r="F7004" s="73"/>
    </row>
    <row r="7005" spans="1:6">
      <c r="A7005" s="89"/>
      <c r="F7005" s="73"/>
    </row>
    <row r="7006" spans="1:6">
      <c r="A7006" s="89"/>
      <c r="F7006" s="73"/>
    </row>
    <row r="7007" spans="1:6">
      <c r="A7007" s="89"/>
      <c r="F7007" s="73"/>
    </row>
    <row r="7008" spans="1:6">
      <c r="A7008" s="89"/>
      <c r="F7008" s="73"/>
    </row>
    <row r="7009" spans="1:6">
      <c r="A7009" s="89"/>
      <c r="F7009" s="73"/>
    </row>
    <row r="7010" spans="1:6">
      <c r="A7010" s="89"/>
      <c r="F7010" s="73"/>
    </row>
    <row r="7011" spans="1:6">
      <c r="A7011" s="89"/>
      <c r="F7011" s="73"/>
    </row>
    <row r="7012" spans="1:6">
      <c r="A7012" s="89"/>
      <c r="F7012" s="73"/>
    </row>
    <row r="7013" spans="1:6">
      <c r="A7013" s="89"/>
      <c r="F7013" s="73"/>
    </row>
    <row r="7014" spans="1:6">
      <c r="A7014" s="89"/>
      <c r="F7014" s="73"/>
    </row>
    <row r="7015" spans="1:6">
      <c r="A7015" s="89"/>
      <c r="F7015" s="73"/>
    </row>
    <row r="7016" spans="1:6">
      <c r="A7016" s="89"/>
      <c r="F7016" s="73"/>
    </row>
    <row r="7017" spans="1:6">
      <c r="A7017" s="89"/>
      <c r="F7017" s="73"/>
    </row>
    <row r="7018" spans="1:6">
      <c r="A7018" s="89"/>
      <c r="F7018" s="73"/>
    </row>
    <row r="7019" spans="1:6">
      <c r="A7019" s="89"/>
      <c r="F7019" s="73"/>
    </row>
    <row r="7020" spans="1:6">
      <c r="A7020" s="89"/>
      <c r="F7020" s="73"/>
    </row>
    <row r="7021" spans="1:6">
      <c r="A7021" s="89"/>
      <c r="F7021" s="73"/>
    </row>
    <row r="7022" spans="1:6">
      <c r="A7022" s="89"/>
      <c r="F7022" s="73"/>
    </row>
    <row r="7023" spans="1:6">
      <c r="A7023" s="89"/>
      <c r="F7023" s="73"/>
    </row>
    <row r="7024" spans="1:6">
      <c r="A7024" s="89"/>
      <c r="F7024" s="73"/>
    </row>
    <row r="7025" spans="1:6">
      <c r="A7025" s="89"/>
      <c r="F7025" s="73"/>
    </row>
    <row r="7026" spans="1:6">
      <c r="A7026" s="89"/>
      <c r="F7026" s="73"/>
    </row>
    <row r="7027" spans="1:6">
      <c r="A7027" s="89"/>
      <c r="F7027" s="73"/>
    </row>
    <row r="7028" spans="1:6">
      <c r="A7028" s="89"/>
      <c r="F7028" s="73"/>
    </row>
    <row r="7029" spans="1:6">
      <c r="A7029" s="89"/>
      <c r="F7029" s="73"/>
    </row>
    <row r="7030" spans="1:6">
      <c r="A7030" s="89"/>
      <c r="F7030" s="73"/>
    </row>
    <row r="7031" spans="1:6">
      <c r="A7031" s="89"/>
      <c r="F7031" s="73"/>
    </row>
    <row r="7032" spans="1:6">
      <c r="A7032" s="89"/>
      <c r="F7032" s="73"/>
    </row>
    <row r="7033" spans="1:6">
      <c r="A7033" s="89"/>
      <c r="F7033" s="73"/>
    </row>
    <row r="7034" spans="1:6">
      <c r="A7034" s="89"/>
      <c r="F7034" s="73"/>
    </row>
    <row r="7035" spans="1:6">
      <c r="A7035" s="89"/>
      <c r="F7035" s="73"/>
    </row>
    <row r="7036" spans="1:6">
      <c r="A7036" s="89"/>
      <c r="F7036" s="73"/>
    </row>
    <row r="7037" spans="1:6">
      <c r="A7037" s="89"/>
      <c r="F7037" s="73"/>
    </row>
    <row r="7038" spans="1:6">
      <c r="A7038" s="89"/>
      <c r="F7038" s="73"/>
    </row>
    <row r="7039" spans="1:6">
      <c r="A7039" s="89"/>
      <c r="F7039" s="73"/>
    </row>
    <row r="7040" spans="1:6">
      <c r="A7040" s="89"/>
      <c r="F7040" s="73"/>
    </row>
    <row r="7041" spans="1:6">
      <c r="A7041" s="89"/>
      <c r="F7041" s="73"/>
    </row>
    <row r="7042" spans="1:6">
      <c r="A7042" s="89"/>
      <c r="F7042" s="73"/>
    </row>
    <row r="7043" spans="1:6">
      <c r="A7043" s="89"/>
      <c r="F7043" s="73"/>
    </row>
    <row r="7044" spans="1:6">
      <c r="A7044" s="89"/>
      <c r="F7044" s="73"/>
    </row>
    <row r="7045" spans="1:6">
      <c r="A7045" s="89"/>
      <c r="F7045" s="73"/>
    </row>
    <row r="7046" spans="1:6">
      <c r="A7046" s="89"/>
      <c r="F7046" s="73"/>
    </row>
    <row r="7047" spans="1:6">
      <c r="A7047" s="89"/>
      <c r="F7047" s="73"/>
    </row>
    <row r="7048" spans="1:6">
      <c r="A7048" s="89"/>
      <c r="F7048" s="73"/>
    </row>
    <row r="7049" spans="1:6">
      <c r="A7049" s="89"/>
      <c r="F7049" s="73"/>
    </row>
    <row r="7050" spans="1:6">
      <c r="A7050" s="89"/>
      <c r="F7050" s="73"/>
    </row>
    <row r="7051" spans="1:6">
      <c r="A7051" s="89"/>
      <c r="F7051" s="73"/>
    </row>
    <row r="7052" spans="1:6">
      <c r="A7052" s="89"/>
      <c r="F7052" s="73"/>
    </row>
    <row r="7053" spans="1:6">
      <c r="A7053" s="89"/>
      <c r="F7053" s="73"/>
    </row>
    <row r="7054" spans="1:6">
      <c r="A7054" s="89"/>
      <c r="F7054" s="73"/>
    </row>
    <row r="7055" spans="1:6">
      <c r="A7055" s="89"/>
      <c r="F7055" s="73"/>
    </row>
    <row r="7056" spans="1:6">
      <c r="A7056" s="89"/>
      <c r="F7056" s="73"/>
    </row>
    <row r="7057" spans="1:6">
      <c r="A7057" s="89"/>
      <c r="F7057" s="73"/>
    </row>
    <row r="7058" spans="1:6">
      <c r="A7058" s="89"/>
      <c r="F7058" s="73"/>
    </row>
    <row r="7059" spans="1:6">
      <c r="A7059" s="89"/>
      <c r="F7059" s="73"/>
    </row>
    <row r="7060" spans="1:6">
      <c r="A7060" s="89"/>
      <c r="F7060" s="73"/>
    </row>
    <row r="7061" spans="1:6">
      <c r="A7061" s="89"/>
      <c r="F7061" s="73"/>
    </row>
    <row r="7062" spans="1:6">
      <c r="A7062" s="89"/>
      <c r="F7062" s="73"/>
    </row>
    <row r="7063" spans="1:6">
      <c r="A7063" s="89"/>
      <c r="F7063" s="73"/>
    </row>
    <row r="7064" spans="1:6">
      <c r="A7064" s="89"/>
      <c r="F7064" s="73"/>
    </row>
    <row r="7065" spans="1:6">
      <c r="A7065" s="89"/>
      <c r="F7065" s="73"/>
    </row>
    <row r="7066" spans="1:6">
      <c r="A7066" s="89"/>
      <c r="F7066" s="73"/>
    </row>
    <row r="7067" spans="1:6">
      <c r="A7067" s="89"/>
      <c r="F7067" s="73"/>
    </row>
    <row r="7068" spans="1:6">
      <c r="A7068" s="89"/>
      <c r="F7068" s="73"/>
    </row>
    <row r="7069" spans="1:6">
      <c r="A7069" s="89"/>
      <c r="F7069" s="73"/>
    </row>
    <row r="7070" spans="1:6">
      <c r="A7070" s="89"/>
      <c r="F7070" s="73"/>
    </row>
    <row r="7071" spans="1:6">
      <c r="A7071" s="89"/>
      <c r="F7071" s="73"/>
    </row>
    <row r="7072" spans="1:6">
      <c r="A7072" s="89"/>
      <c r="F7072" s="73"/>
    </row>
    <row r="7073" spans="1:6">
      <c r="A7073" s="89"/>
      <c r="F7073" s="73"/>
    </row>
    <row r="7074" spans="1:6">
      <c r="A7074" s="89"/>
      <c r="F7074" s="73"/>
    </row>
    <row r="7075" spans="1:6">
      <c r="A7075" s="89"/>
      <c r="F7075" s="73"/>
    </row>
    <row r="7076" spans="1:6">
      <c r="A7076" s="89"/>
      <c r="F7076" s="73"/>
    </row>
    <row r="7077" spans="1:6">
      <c r="A7077" s="89"/>
      <c r="F7077" s="73"/>
    </row>
    <row r="7078" spans="1:6">
      <c r="A7078" s="89"/>
      <c r="F7078" s="73"/>
    </row>
    <row r="7079" spans="1:6">
      <c r="A7079" s="89"/>
      <c r="F7079" s="73"/>
    </row>
    <row r="7080" spans="1:6">
      <c r="A7080" s="89"/>
      <c r="F7080" s="73"/>
    </row>
    <row r="7081" spans="1:6">
      <c r="A7081" s="89"/>
      <c r="F7081" s="73"/>
    </row>
    <row r="7082" spans="1:6">
      <c r="A7082" s="89"/>
      <c r="F7082" s="73"/>
    </row>
    <row r="7083" spans="1:6">
      <c r="A7083" s="89"/>
      <c r="F7083" s="73"/>
    </row>
    <row r="7084" spans="1:6">
      <c r="A7084" s="89"/>
      <c r="F7084" s="73"/>
    </row>
    <row r="7085" spans="1:6">
      <c r="A7085" s="89"/>
      <c r="F7085" s="73"/>
    </row>
    <row r="7086" spans="1:6">
      <c r="A7086" s="89"/>
      <c r="F7086" s="73"/>
    </row>
    <row r="7087" spans="1:6">
      <c r="A7087" s="89"/>
      <c r="F7087" s="73"/>
    </row>
    <row r="7088" spans="1:6">
      <c r="A7088" s="89"/>
      <c r="F7088" s="73"/>
    </row>
    <row r="7089" spans="1:6">
      <c r="A7089" s="89"/>
      <c r="F7089" s="73"/>
    </row>
    <row r="7090" spans="1:6">
      <c r="A7090" s="89"/>
      <c r="F7090" s="73"/>
    </row>
    <row r="7091" spans="1:6">
      <c r="A7091" s="89"/>
      <c r="F7091" s="73"/>
    </row>
    <row r="7092" spans="1:6">
      <c r="A7092" s="89"/>
      <c r="F7092" s="73"/>
    </row>
    <row r="7093" spans="1:6">
      <c r="A7093" s="89"/>
      <c r="F7093" s="73"/>
    </row>
    <row r="7094" spans="1:6">
      <c r="A7094" s="89"/>
      <c r="F7094" s="73"/>
    </row>
    <row r="7095" spans="1:6">
      <c r="A7095" s="89"/>
      <c r="F7095" s="73"/>
    </row>
    <row r="7096" spans="1:6">
      <c r="A7096" s="89"/>
      <c r="F7096" s="73"/>
    </row>
    <row r="7097" spans="1:6">
      <c r="A7097" s="89"/>
      <c r="F7097" s="73"/>
    </row>
    <row r="7098" spans="1:6">
      <c r="A7098" s="89"/>
      <c r="F7098" s="73"/>
    </row>
    <row r="7099" spans="1:6">
      <c r="A7099" s="89"/>
      <c r="F7099" s="73"/>
    </row>
    <row r="7100" spans="1:6">
      <c r="A7100" s="89"/>
      <c r="F7100" s="73"/>
    </row>
    <row r="7101" spans="1:6">
      <c r="A7101" s="89"/>
      <c r="F7101" s="73"/>
    </row>
    <row r="7102" spans="1:6">
      <c r="A7102" s="89"/>
      <c r="F7102" s="73"/>
    </row>
    <row r="7103" spans="1:6">
      <c r="A7103" s="89"/>
      <c r="F7103" s="73"/>
    </row>
    <row r="7104" spans="1:6">
      <c r="A7104" s="89"/>
      <c r="F7104" s="73"/>
    </row>
    <row r="7105" spans="1:6">
      <c r="A7105" s="89"/>
      <c r="F7105" s="73"/>
    </row>
    <row r="7106" spans="1:6">
      <c r="A7106" s="89"/>
      <c r="F7106" s="73"/>
    </row>
    <row r="7107" spans="1:6">
      <c r="A7107" s="89"/>
      <c r="F7107" s="73"/>
    </row>
    <row r="7108" spans="1:6">
      <c r="A7108" s="89"/>
      <c r="F7108" s="73"/>
    </row>
    <row r="7109" spans="1:6">
      <c r="A7109" s="89"/>
      <c r="F7109" s="73"/>
    </row>
    <row r="7110" spans="1:6">
      <c r="A7110" s="89"/>
      <c r="F7110" s="73"/>
    </row>
    <row r="7111" spans="1:6">
      <c r="A7111" s="89"/>
      <c r="F7111" s="73"/>
    </row>
    <row r="7112" spans="1:6">
      <c r="A7112" s="89"/>
      <c r="F7112" s="73"/>
    </row>
    <row r="7113" spans="1:6">
      <c r="A7113" s="89"/>
      <c r="F7113" s="73"/>
    </row>
    <row r="7114" spans="1:6">
      <c r="A7114" s="89"/>
      <c r="F7114" s="73"/>
    </row>
    <row r="7115" spans="1:6">
      <c r="A7115" s="89"/>
      <c r="F7115" s="73"/>
    </row>
    <row r="7116" spans="1:6">
      <c r="A7116" s="89"/>
      <c r="F7116" s="73"/>
    </row>
    <row r="7117" spans="1:6">
      <c r="A7117" s="89"/>
      <c r="F7117" s="73"/>
    </row>
    <row r="7118" spans="1:6">
      <c r="A7118" s="89"/>
      <c r="F7118" s="73"/>
    </row>
    <row r="7119" spans="1:6">
      <c r="A7119" s="89"/>
      <c r="F7119" s="73"/>
    </row>
    <row r="7120" spans="1:6">
      <c r="A7120" s="89"/>
      <c r="F7120" s="73"/>
    </row>
    <row r="7121" spans="1:6">
      <c r="A7121" s="89"/>
      <c r="F7121" s="73"/>
    </row>
    <row r="7122" spans="1:6">
      <c r="A7122" s="89"/>
      <c r="F7122" s="73"/>
    </row>
    <row r="7123" spans="1:6">
      <c r="A7123" s="89"/>
      <c r="F7123" s="73"/>
    </row>
    <row r="7124" spans="1:6">
      <c r="A7124" s="89"/>
      <c r="F7124" s="73"/>
    </row>
    <row r="7125" spans="1:6">
      <c r="A7125" s="89"/>
      <c r="F7125" s="73"/>
    </row>
    <row r="7126" spans="1:6">
      <c r="A7126" s="89"/>
      <c r="F7126" s="73"/>
    </row>
    <row r="7127" spans="1:6">
      <c r="A7127" s="89"/>
      <c r="F7127" s="73"/>
    </row>
    <row r="7128" spans="1:6">
      <c r="A7128" s="89"/>
      <c r="F7128" s="73"/>
    </row>
    <row r="7129" spans="1:6">
      <c r="A7129" s="89"/>
      <c r="F7129" s="73"/>
    </row>
    <row r="7130" spans="1:6">
      <c r="A7130" s="89"/>
      <c r="F7130" s="73"/>
    </row>
    <row r="7131" spans="1:6">
      <c r="A7131" s="89"/>
      <c r="F7131" s="73"/>
    </row>
    <row r="7132" spans="1:6">
      <c r="A7132" s="89"/>
      <c r="F7132" s="73"/>
    </row>
    <row r="7133" spans="1:6">
      <c r="A7133" s="89"/>
      <c r="F7133" s="73"/>
    </row>
    <row r="7134" spans="1:6">
      <c r="A7134" s="89"/>
      <c r="F7134" s="73"/>
    </row>
    <row r="7135" spans="1:6">
      <c r="A7135" s="89"/>
      <c r="F7135" s="73"/>
    </row>
    <row r="7136" spans="1:6">
      <c r="A7136" s="89"/>
      <c r="F7136" s="73"/>
    </row>
    <row r="7137" spans="1:6">
      <c r="A7137" s="89"/>
      <c r="F7137" s="73"/>
    </row>
    <row r="7138" spans="1:6">
      <c r="A7138" s="89"/>
      <c r="F7138" s="73"/>
    </row>
    <row r="7139" spans="1:6">
      <c r="A7139" s="89"/>
      <c r="F7139" s="73"/>
    </row>
    <row r="7140" spans="1:6">
      <c r="A7140" s="89"/>
      <c r="F7140" s="73"/>
    </row>
    <row r="7141" spans="1:6">
      <c r="A7141" s="89"/>
      <c r="F7141" s="73"/>
    </row>
    <row r="7142" spans="1:6">
      <c r="A7142" s="89"/>
      <c r="F7142" s="73"/>
    </row>
    <row r="7143" spans="1:6">
      <c r="A7143" s="89"/>
      <c r="F7143" s="73"/>
    </row>
    <row r="7144" spans="1:6">
      <c r="A7144" s="89"/>
      <c r="F7144" s="73"/>
    </row>
    <row r="7145" spans="1:6">
      <c r="A7145" s="89"/>
      <c r="F7145" s="73"/>
    </row>
    <row r="7146" spans="1:6">
      <c r="A7146" s="89"/>
      <c r="F7146" s="73"/>
    </row>
    <row r="7147" spans="1:6">
      <c r="A7147" s="89"/>
      <c r="F7147" s="73"/>
    </row>
    <row r="7148" spans="1:6">
      <c r="A7148" s="89"/>
      <c r="F7148" s="73"/>
    </row>
    <row r="7149" spans="1:6">
      <c r="A7149" s="89"/>
      <c r="F7149" s="73"/>
    </row>
    <row r="7150" spans="1:6">
      <c r="A7150" s="89"/>
      <c r="F7150" s="73"/>
    </row>
    <row r="7151" spans="1:6">
      <c r="A7151" s="89"/>
      <c r="F7151" s="73"/>
    </row>
    <row r="7152" spans="1:6">
      <c r="A7152" s="89"/>
      <c r="F7152" s="73"/>
    </row>
    <row r="7153" spans="1:6">
      <c r="A7153" s="89"/>
      <c r="F7153" s="73"/>
    </row>
    <row r="7154" spans="1:6">
      <c r="A7154" s="89"/>
      <c r="F7154" s="73"/>
    </row>
    <row r="7155" spans="1:6">
      <c r="A7155" s="89"/>
      <c r="F7155" s="73"/>
    </row>
    <row r="7156" spans="1:6">
      <c r="A7156" s="89"/>
      <c r="F7156" s="73"/>
    </row>
    <row r="7157" spans="1:6">
      <c r="A7157" s="89"/>
      <c r="F7157" s="73"/>
    </row>
    <row r="7158" spans="1:6">
      <c r="A7158" s="89"/>
      <c r="F7158" s="73"/>
    </row>
    <row r="7159" spans="1:6">
      <c r="A7159" s="89"/>
      <c r="F7159" s="73"/>
    </row>
    <row r="7160" spans="1:6">
      <c r="A7160" s="89"/>
      <c r="F7160" s="73"/>
    </row>
    <row r="7161" spans="1:6">
      <c r="A7161" s="89"/>
      <c r="F7161" s="73"/>
    </row>
    <row r="7162" spans="1:6">
      <c r="A7162" s="89"/>
      <c r="F7162" s="73"/>
    </row>
    <row r="7163" spans="1:6">
      <c r="A7163" s="89"/>
      <c r="F7163" s="73"/>
    </row>
    <row r="7164" spans="1:6">
      <c r="A7164" s="89"/>
      <c r="F7164" s="73"/>
    </row>
    <row r="7165" spans="1:6">
      <c r="A7165" s="89"/>
      <c r="F7165" s="73"/>
    </row>
    <row r="7166" spans="1:6">
      <c r="A7166" s="89"/>
      <c r="F7166" s="73"/>
    </row>
    <row r="7167" spans="1:6">
      <c r="A7167" s="89"/>
      <c r="F7167" s="73"/>
    </row>
    <row r="7168" spans="1:6">
      <c r="A7168" s="89"/>
      <c r="F7168" s="73"/>
    </row>
    <row r="7169" spans="1:6">
      <c r="A7169" s="89"/>
      <c r="F7169" s="73"/>
    </row>
    <row r="7170" spans="1:6">
      <c r="A7170" s="89"/>
      <c r="F7170" s="73"/>
    </row>
    <row r="7171" spans="1:6">
      <c r="A7171" s="89"/>
      <c r="F7171" s="73"/>
    </row>
    <row r="7172" spans="1:6">
      <c r="A7172" s="89"/>
      <c r="F7172" s="73"/>
    </row>
    <row r="7173" spans="1:6">
      <c r="A7173" s="89"/>
      <c r="F7173" s="73"/>
    </row>
    <row r="7174" spans="1:6">
      <c r="A7174" s="89"/>
      <c r="F7174" s="73"/>
    </row>
    <row r="7175" spans="1:6">
      <c r="A7175" s="89"/>
      <c r="F7175" s="73"/>
    </row>
    <row r="7176" spans="1:6">
      <c r="A7176" s="89"/>
      <c r="F7176" s="73"/>
    </row>
    <row r="7177" spans="1:6">
      <c r="A7177" s="89"/>
      <c r="F7177" s="73"/>
    </row>
    <row r="7178" spans="1:6">
      <c r="A7178" s="89"/>
      <c r="F7178" s="73"/>
    </row>
    <row r="7179" spans="1:6">
      <c r="A7179" s="89"/>
      <c r="F7179" s="73"/>
    </row>
    <row r="7180" spans="1:6">
      <c r="A7180" s="89"/>
      <c r="F7180" s="73"/>
    </row>
    <row r="7181" spans="1:6">
      <c r="A7181" s="89"/>
      <c r="F7181" s="73"/>
    </row>
    <row r="7182" spans="1:6">
      <c r="A7182" s="89"/>
      <c r="F7182" s="73"/>
    </row>
    <row r="7183" spans="1:6">
      <c r="A7183" s="89"/>
      <c r="F7183" s="73"/>
    </row>
    <row r="7184" spans="1:6">
      <c r="A7184" s="89"/>
      <c r="F7184" s="73"/>
    </row>
    <row r="7185" spans="1:6">
      <c r="A7185" s="89"/>
      <c r="F7185" s="73"/>
    </row>
    <row r="7186" spans="1:6">
      <c r="A7186" s="89"/>
      <c r="F7186" s="73"/>
    </row>
    <row r="7187" spans="1:6">
      <c r="A7187" s="89"/>
      <c r="F7187" s="73"/>
    </row>
    <row r="7188" spans="1:6">
      <c r="A7188" s="89"/>
      <c r="F7188" s="73"/>
    </row>
    <row r="7189" spans="1:6">
      <c r="A7189" s="89"/>
      <c r="F7189" s="73"/>
    </row>
    <row r="7190" spans="1:6">
      <c r="A7190" s="89"/>
      <c r="F7190" s="73"/>
    </row>
    <row r="7191" spans="1:6">
      <c r="A7191" s="89"/>
      <c r="F7191" s="73"/>
    </row>
    <row r="7192" spans="1:6">
      <c r="A7192" s="89"/>
      <c r="F7192" s="73"/>
    </row>
    <row r="7193" spans="1:6">
      <c r="A7193" s="89"/>
      <c r="F7193" s="73"/>
    </row>
    <row r="7194" spans="1:6">
      <c r="A7194" s="89"/>
      <c r="F7194" s="73"/>
    </row>
    <row r="7195" spans="1:6">
      <c r="A7195" s="89"/>
      <c r="F7195" s="73"/>
    </row>
    <row r="7196" spans="1:6">
      <c r="A7196" s="89"/>
      <c r="F7196" s="73"/>
    </row>
    <row r="7197" spans="1:6">
      <c r="A7197" s="89"/>
      <c r="F7197" s="73"/>
    </row>
    <row r="7198" spans="1:6">
      <c r="A7198" s="89"/>
      <c r="F7198" s="73"/>
    </row>
    <row r="7199" spans="1:6">
      <c r="A7199" s="89"/>
      <c r="F7199" s="73"/>
    </row>
    <row r="7200" spans="1:6">
      <c r="A7200" s="89"/>
      <c r="F7200" s="73"/>
    </row>
    <row r="7201" spans="1:6">
      <c r="A7201" s="89"/>
      <c r="F7201" s="73"/>
    </row>
    <row r="7202" spans="1:6">
      <c r="A7202" s="89"/>
      <c r="F7202" s="73"/>
    </row>
    <row r="7203" spans="1:6">
      <c r="A7203" s="89"/>
      <c r="F7203" s="73"/>
    </row>
    <row r="7204" spans="1:6">
      <c r="A7204" s="89"/>
      <c r="F7204" s="73"/>
    </row>
    <row r="7205" spans="1:6">
      <c r="A7205" s="89"/>
      <c r="F7205" s="73"/>
    </row>
    <row r="7206" spans="1:6">
      <c r="A7206" s="89"/>
      <c r="F7206" s="73"/>
    </row>
    <row r="7207" spans="1:6">
      <c r="A7207" s="89"/>
      <c r="F7207" s="73"/>
    </row>
    <row r="7208" spans="1:6">
      <c r="A7208" s="89"/>
      <c r="F7208" s="73"/>
    </row>
    <row r="7209" spans="1:6">
      <c r="A7209" s="89"/>
      <c r="F7209" s="73"/>
    </row>
    <row r="7210" spans="1:6">
      <c r="A7210" s="89"/>
      <c r="F7210" s="73"/>
    </row>
    <row r="7211" spans="1:6">
      <c r="A7211" s="89"/>
      <c r="F7211" s="73"/>
    </row>
    <row r="7212" spans="1:6">
      <c r="A7212" s="89"/>
      <c r="F7212" s="73"/>
    </row>
    <row r="7213" spans="1:6">
      <c r="A7213" s="89"/>
      <c r="F7213" s="73"/>
    </row>
    <row r="7214" spans="1:6">
      <c r="A7214" s="89"/>
      <c r="F7214" s="73"/>
    </row>
    <row r="7215" spans="1:6">
      <c r="A7215" s="89"/>
      <c r="F7215" s="73"/>
    </row>
    <row r="7216" spans="1:6">
      <c r="A7216" s="89"/>
      <c r="F7216" s="73"/>
    </row>
    <row r="7217" spans="1:6">
      <c r="A7217" s="89"/>
      <c r="F7217" s="73"/>
    </row>
    <row r="7218" spans="1:6">
      <c r="A7218" s="89"/>
      <c r="F7218" s="73"/>
    </row>
    <row r="7219" spans="1:6">
      <c r="A7219" s="89"/>
      <c r="F7219" s="73"/>
    </row>
    <row r="7220" spans="1:6">
      <c r="A7220" s="89"/>
      <c r="F7220" s="73"/>
    </row>
    <row r="7221" spans="1:6">
      <c r="A7221" s="89"/>
      <c r="F7221" s="73"/>
    </row>
    <row r="7222" spans="1:6">
      <c r="A7222" s="89"/>
      <c r="F7222" s="73"/>
    </row>
    <row r="7223" spans="1:6">
      <c r="A7223" s="89"/>
      <c r="F7223" s="73"/>
    </row>
    <row r="7224" spans="1:6">
      <c r="A7224" s="89"/>
      <c r="F7224" s="73"/>
    </row>
    <row r="7225" spans="1:6">
      <c r="A7225" s="89"/>
      <c r="F7225" s="73"/>
    </row>
    <row r="7226" spans="1:6">
      <c r="A7226" s="89"/>
      <c r="F7226" s="73"/>
    </row>
    <row r="7227" spans="1:6">
      <c r="A7227" s="89"/>
      <c r="F7227" s="73"/>
    </row>
    <row r="7228" spans="1:6">
      <c r="A7228" s="89"/>
      <c r="F7228" s="73"/>
    </row>
    <row r="7229" spans="1:6">
      <c r="A7229" s="89"/>
      <c r="F7229" s="73"/>
    </row>
    <row r="7230" spans="1:6">
      <c r="A7230" s="89"/>
      <c r="F7230" s="73"/>
    </row>
    <row r="7231" spans="1:6">
      <c r="A7231" s="89"/>
      <c r="F7231" s="73"/>
    </row>
    <row r="7232" spans="1:6">
      <c r="A7232" s="89"/>
      <c r="F7232" s="73"/>
    </row>
    <row r="7233" spans="1:6">
      <c r="A7233" s="89"/>
      <c r="F7233" s="73"/>
    </row>
    <row r="7234" spans="1:6">
      <c r="A7234" s="89"/>
      <c r="F7234" s="73"/>
    </row>
    <row r="7235" spans="1:6">
      <c r="A7235" s="89"/>
      <c r="F7235" s="73"/>
    </row>
    <row r="7236" spans="1:6">
      <c r="A7236" s="89"/>
      <c r="F7236" s="73"/>
    </row>
    <row r="7237" spans="1:6">
      <c r="A7237" s="89"/>
      <c r="F7237" s="73"/>
    </row>
    <row r="7238" spans="1:6">
      <c r="A7238" s="89"/>
      <c r="F7238" s="73"/>
    </row>
    <row r="7239" spans="1:6">
      <c r="A7239" s="89"/>
      <c r="F7239" s="73"/>
    </row>
    <row r="7240" spans="1:6">
      <c r="A7240" s="89"/>
      <c r="F7240" s="73"/>
    </row>
    <row r="7241" spans="1:6">
      <c r="A7241" s="89"/>
      <c r="F7241" s="73"/>
    </row>
    <row r="7242" spans="1:6">
      <c r="A7242" s="89"/>
      <c r="F7242" s="73"/>
    </row>
    <row r="7243" spans="1:6">
      <c r="A7243" s="89"/>
      <c r="F7243" s="73"/>
    </row>
    <row r="7244" spans="1:6">
      <c r="A7244" s="89"/>
      <c r="F7244" s="73"/>
    </row>
    <row r="7245" spans="1:6">
      <c r="A7245" s="89"/>
      <c r="F7245" s="73"/>
    </row>
    <row r="7246" spans="1:6">
      <c r="A7246" s="89"/>
      <c r="F7246" s="73"/>
    </row>
    <row r="7247" spans="1:6">
      <c r="A7247" s="89"/>
      <c r="F7247" s="73"/>
    </row>
    <row r="7248" spans="1:6">
      <c r="A7248" s="89"/>
      <c r="F7248" s="73"/>
    </row>
    <row r="7249" spans="1:6">
      <c r="A7249" s="89"/>
      <c r="F7249" s="73"/>
    </row>
    <row r="7250" spans="1:6">
      <c r="A7250" s="89"/>
      <c r="F7250" s="73"/>
    </row>
    <row r="7251" spans="1:6">
      <c r="A7251" s="89"/>
      <c r="F7251" s="73"/>
    </row>
    <row r="7252" spans="1:6">
      <c r="A7252" s="89"/>
      <c r="F7252" s="73"/>
    </row>
    <row r="7253" spans="1:6">
      <c r="A7253" s="89"/>
      <c r="F7253" s="73"/>
    </row>
    <row r="7254" spans="1:6">
      <c r="A7254" s="89"/>
      <c r="F7254" s="73"/>
    </row>
    <row r="7255" spans="1:6">
      <c r="A7255" s="89"/>
      <c r="F7255" s="73"/>
    </row>
    <row r="7256" spans="1:6">
      <c r="A7256" s="89"/>
      <c r="F7256" s="73"/>
    </row>
    <row r="7257" spans="1:6">
      <c r="A7257" s="89"/>
      <c r="F7257" s="73"/>
    </row>
    <row r="7258" spans="1:6">
      <c r="A7258" s="89"/>
      <c r="F7258" s="73"/>
    </row>
    <row r="7259" spans="1:6">
      <c r="A7259" s="89"/>
      <c r="F7259" s="73"/>
    </row>
    <row r="7260" spans="1:6">
      <c r="A7260" s="89"/>
      <c r="F7260" s="73"/>
    </row>
    <row r="7261" spans="1:6">
      <c r="A7261" s="89"/>
      <c r="F7261" s="73"/>
    </row>
    <row r="7262" spans="1:6">
      <c r="A7262" s="89"/>
      <c r="F7262" s="73"/>
    </row>
    <row r="7263" spans="1:6">
      <c r="A7263" s="89"/>
      <c r="F7263" s="73"/>
    </row>
    <row r="7264" spans="1:6">
      <c r="A7264" s="89"/>
      <c r="F7264" s="73"/>
    </row>
    <row r="7265" spans="1:6">
      <c r="A7265" s="89"/>
      <c r="F7265" s="73"/>
    </row>
    <row r="7266" spans="1:6">
      <c r="A7266" s="89"/>
      <c r="F7266" s="73"/>
    </row>
    <row r="7267" spans="1:6">
      <c r="A7267" s="89"/>
      <c r="F7267" s="73"/>
    </row>
    <row r="7268" spans="1:6">
      <c r="A7268" s="89"/>
      <c r="F7268" s="73"/>
    </row>
    <row r="7269" spans="1:6">
      <c r="A7269" s="89"/>
      <c r="F7269" s="73"/>
    </row>
    <row r="7270" spans="1:6">
      <c r="A7270" s="89"/>
      <c r="F7270" s="73"/>
    </row>
    <row r="7271" spans="1:6">
      <c r="A7271" s="89"/>
      <c r="F7271" s="73"/>
    </row>
    <row r="7272" spans="1:6">
      <c r="A7272" s="89"/>
      <c r="F7272" s="73"/>
    </row>
    <row r="7273" spans="1:6">
      <c r="A7273" s="89"/>
      <c r="F7273" s="73"/>
    </row>
    <row r="7274" spans="1:6">
      <c r="A7274" s="89"/>
      <c r="F7274" s="73"/>
    </row>
    <row r="7275" spans="1:6">
      <c r="A7275" s="89"/>
      <c r="F7275" s="73"/>
    </row>
    <row r="7276" spans="1:6">
      <c r="A7276" s="89"/>
      <c r="F7276" s="73"/>
    </row>
    <row r="7277" spans="1:6">
      <c r="A7277" s="89"/>
      <c r="F7277" s="73"/>
    </row>
    <row r="7278" spans="1:6">
      <c r="A7278" s="89"/>
      <c r="F7278" s="73"/>
    </row>
    <row r="7279" spans="1:6">
      <c r="A7279" s="89"/>
      <c r="F7279" s="73"/>
    </row>
    <row r="7280" spans="1:6">
      <c r="A7280" s="89"/>
      <c r="F7280" s="73"/>
    </row>
    <row r="7281" spans="1:6">
      <c r="A7281" s="89"/>
      <c r="F7281" s="73"/>
    </row>
    <row r="7282" spans="1:6">
      <c r="A7282" s="89"/>
      <c r="F7282" s="73"/>
    </row>
    <row r="7283" spans="1:6">
      <c r="A7283" s="89"/>
      <c r="F7283" s="73"/>
    </row>
    <row r="7284" spans="1:6">
      <c r="A7284" s="89"/>
      <c r="F7284" s="73"/>
    </row>
    <row r="7285" spans="1:6">
      <c r="A7285" s="89"/>
      <c r="F7285" s="73"/>
    </row>
    <row r="7286" spans="1:6">
      <c r="A7286" s="89"/>
      <c r="F7286" s="73"/>
    </row>
    <row r="7287" spans="1:6">
      <c r="A7287" s="89"/>
      <c r="F7287" s="73"/>
    </row>
    <row r="7288" spans="1:6">
      <c r="A7288" s="89"/>
      <c r="F7288" s="73"/>
    </row>
    <row r="7289" spans="1:6">
      <c r="A7289" s="89"/>
      <c r="F7289" s="73"/>
    </row>
    <row r="7290" spans="1:6">
      <c r="A7290" s="89"/>
      <c r="F7290" s="73"/>
    </row>
    <row r="7291" spans="1:6">
      <c r="A7291" s="89"/>
      <c r="F7291" s="73"/>
    </row>
    <row r="7292" spans="1:6">
      <c r="A7292" s="89"/>
      <c r="F7292" s="73"/>
    </row>
    <row r="7293" spans="1:6">
      <c r="A7293" s="89"/>
      <c r="F7293" s="73"/>
    </row>
    <row r="7294" spans="1:6">
      <c r="A7294" s="89"/>
      <c r="F7294" s="73"/>
    </row>
    <row r="7295" spans="1:6">
      <c r="A7295" s="89"/>
      <c r="F7295" s="73"/>
    </row>
    <row r="7296" spans="1:6">
      <c r="A7296" s="89"/>
      <c r="F7296" s="73"/>
    </row>
    <row r="7297" spans="1:6">
      <c r="A7297" s="89"/>
      <c r="F7297" s="73"/>
    </row>
    <row r="7298" spans="1:6">
      <c r="A7298" s="89"/>
      <c r="F7298" s="73"/>
    </row>
    <row r="7299" spans="1:6">
      <c r="A7299" s="89"/>
      <c r="F7299" s="73"/>
    </row>
    <row r="7300" spans="1:6">
      <c r="A7300" s="89"/>
      <c r="F7300" s="73"/>
    </row>
    <row r="7301" spans="1:6">
      <c r="A7301" s="89"/>
      <c r="F7301" s="73"/>
    </row>
    <row r="7302" spans="1:6">
      <c r="A7302" s="89"/>
      <c r="F7302" s="73"/>
    </row>
    <row r="7303" spans="1:6">
      <c r="A7303" s="89"/>
      <c r="F7303" s="73"/>
    </row>
    <row r="7304" spans="1:6">
      <c r="A7304" s="89"/>
      <c r="F7304" s="73"/>
    </row>
    <row r="7305" spans="1:6">
      <c r="A7305" s="89"/>
      <c r="F7305" s="73"/>
    </row>
    <row r="7306" spans="1:6">
      <c r="A7306" s="89"/>
      <c r="F7306" s="73"/>
    </row>
    <row r="7307" spans="1:6">
      <c r="A7307" s="89"/>
      <c r="F7307" s="73"/>
    </row>
    <row r="7308" spans="1:6">
      <c r="A7308" s="89"/>
      <c r="F7308" s="73"/>
    </row>
    <row r="7309" spans="1:6">
      <c r="A7309" s="89"/>
      <c r="F7309" s="73"/>
    </row>
    <row r="7310" spans="1:6">
      <c r="A7310" s="89"/>
      <c r="F7310" s="73"/>
    </row>
    <row r="7311" spans="1:6">
      <c r="A7311" s="89"/>
      <c r="F7311" s="73"/>
    </row>
    <row r="7312" spans="1:6">
      <c r="A7312" s="89"/>
      <c r="F7312" s="73"/>
    </row>
    <row r="7313" spans="1:6">
      <c r="A7313" s="89"/>
      <c r="F7313" s="73"/>
    </row>
    <row r="7314" spans="1:6">
      <c r="A7314" s="89"/>
      <c r="F7314" s="73"/>
    </row>
    <row r="7315" spans="1:6">
      <c r="A7315" s="89"/>
      <c r="F7315" s="73"/>
    </row>
    <row r="7316" spans="1:6">
      <c r="A7316" s="89"/>
      <c r="F7316" s="73"/>
    </row>
    <row r="7317" spans="1:6">
      <c r="A7317" s="89"/>
      <c r="F7317" s="73"/>
    </row>
    <row r="7318" spans="1:6">
      <c r="A7318" s="89"/>
      <c r="F7318" s="73"/>
    </row>
    <row r="7319" spans="1:6">
      <c r="A7319" s="89"/>
      <c r="F7319" s="73"/>
    </row>
    <row r="7320" spans="1:6">
      <c r="A7320" s="89"/>
      <c r="F7320" s="73"/>
    </row>
    <row r="7321" spans="1:6">
      <c r="A7321" s="89"/>
      <c r="F7321" s="73"/>
    </row>
    <row r="7322" spans="1:6">
      <c r="A7322" s="89"/>
      <c r="F7322" s="73"/>
    </row>
    <row r="7323" spans="1:6">
      <c r="A7323" s="89"/>
      <c r="F7323" s="73"/>
    </row>
    <row r="7324" spans="1:6">
      <c r="A7324" s="89"/>
      <c r="F7324" s="73"/>
    </row>
    <row r="7325" spans="1:6">
      <c r="A7325" s="89"/>
      <c r="F7325" s="73"/>
    </row>
    <row r="7326" spans="1:6">
      <c r="A7326" s="89"/>
      <c r="F7326" s="73"/>
    </row>
    <row r="7327" spans="1:6">
      <c r="A7327" s="89"/>
      <c r="F7327" s="73"/>
    </row>
    <row r="7328" spans="1:6">
      <c r="A7328" s="89"/>
      <c r="F7328" s="73"/>
    </row>
    <row r="7329" spans="1:6">
      <c r="A7329" s="89"/>
      <c r="F7329" s="73"/>
    </row>
    <row r="7330" spans="1:6">
      <c r="A7330" s="89"/>
      <c r="F7330" s="73"/>
    </row>
    <row r="7331" spans="1:6">
      <c r="A7331" s="89"/>
      <c r="F7331" s="73"/>
    </row>
    <row r="7332" spans="1:6">
      <c r="A7332" s="89"/>
      <c r="F7332" s="73"/>
    </row>
    <row r="7333" spans="1:6">
      <c r="A7333" s="89"/>
      <c r="F7333" s="73"/>
    </row>
    <row r="7334" spans="1:6">
      <c r="A7334" s="89"/>
      <c r="F7334" s="73"/>
    </row>
    <row r="7335" spans="1:6">
      <c r="A7335" s="89"/>
      <c r="F7335" s="73"/>
    </row>
    <row r="7336" spans="1:6">
      <c r="A7336" s="89"/>
      <c r="F7336" s="73"/>
    </row>
    <row r="7337" spans="1:6">
      <c r="A7337" s="89"/>
      <c r="F7337" s="73"/>
    </row>
    <row r="7338" spans="1:6">
      <c r="A7338" s="89"/>
      <c r="F7338" s="73"/>
    </row>
    <row r="7339" spans="1:6">
      <c r="A7339" s="89"/>
      <c r="F7339" s="73"/>
    </row>
    <row r="7340" spans="1:6">
      <c r="A7340" s="89"/>
      <c r="F7340" s="73"/>
    </row>
    <row r="7341" spans="1:6">
      <c r="A7341" s="89"/>
      <c r="F7341" s="73"/>
    </row>
    <row r="7342" spans="1:6">
      <c r="A7342" s="89"/>
      <c r="F7342" s="73"/>
    </row>
    <row r="7343" spans="1:6">
      <c r="A7343" s="89"/>
      <c r="F7343" s="73"/>
    </row>
    <row r="7344" spans="1:6">
      <c r="A7344" s="89"/>
      <c r="F7344" s="73"/>
    </row>
    <row r="7345" spans="1:6">
      <c r="A7345" s="89"/>
      <c r="F7345" s="73"/>
    </row>
    <row r="7346" spans="1:6">
      <c r="A7346" s="89"/>
      <c r="F7346" s="73"/>
    </row>
    <row r="7347" spans="1:6">
      <c r="A7347" s="89"/>
      <c r="F7347" s="73"/>
    </row>
    <row r="7348" spans="1:6">
      <c r="A7348" s="89"/>
      <c r="F7348" s="73"/>
    </row>
    <row r="7349" spans="1:6">
      <c r="A7349" s="89"/>
      <c r="F7349" s="73"/>
    </row>
    <row r="7350" spans="1:6">
      <c r="A7350" s="89"/>
      <c r="F7350" s="73"/>
    </row>
    <row r="7351" spans="1:6">
      <c r="A7351" s="89"/>
      <c r="F7351" s="73"/>
    </row>
    <row r="7352" spans="1:6">
      <c r="A7352" s="89"/>
      <c r="F7352" s="73"/>
    </row>
    <row r="7353" spans="1:6">
      <c r="A7353" s="89"/>
      <c r="F7353" s="73"/>
    </row>
    <row r="7354" spans="1:6">
      <c r="A7354" s="89"/>
      <c r="F7354" s="73"/>
    </row>
    <row r="7355" spans="1:6">
      <c r="A7355" s="89"/>
      <c r="F7355" s="73"/>
    </row>
    <row r="7356" spans="1:6">
      <c r="A7356" s="89"/>
      <c r="F7356" s="73"/>
    </row>
    <row r="7357" spans="1:6">
      <c r="A7357" s="89"/>
      <c r="F7357" s="73"/>
    </row>
    <row r="7358" spans="1:6">
      <c r="A7358" s="89"/>
      <c r="F7358" s="73"/>
    </row>
    <row r="7359" spans="1:6">
      <c r="A7359" s="89"/>
      <c r="F7359" s="73"/>
    </row>
    <row r="7360" spans="1:6">
      <c r="A7360" s="89"/>
      <c r="F7360" s="73"/>
    </row>
    <row r="7361" spans="1:6">
      <c r="A7361" s="89"/>
      <c r="F7361" s="73"/>
    </row>
    <row r="7362" spans="1:6">
      <c r="A7362" s="89"/>
      <c r="F7362" s="73"/>
    </row>
    <row r="7363" spans="1:6">
      <c r="A7363" s="89"/>
      <c r="F7363" s="73"/>
    </row>
    <row r="7364" spans="1:6">
      <c r="A7364" s="89"/>
      <c r="F7364" s="73"/>
    </row>
    <row r="7365" spans="1:6">
      <c r="A7365" s="89"/>
      <c r="F7365" s="73"/>
    </row>
    <row r="7366" spans="1:6">
      <c r="A7366" s="89"/>
      <c r="F7366" s="73"/>
    </row>
    <row r="7367" spans="1:6">
      <c r="A7367" s="89"/>
      <c r="F7367" s="73"/>
    </row>
    <row r="7368" spans="1:6">
      <c r="A7368" s="89"/>
      <c r="F7368" s="73"/>
    </row>
    <row r="7369" spans="1:6">
      <c r="A7369" s="89"/>
      <c r="F7369" s="73"/>
    </row>
    <row r="7370" spans="1:6">
      <c r="A7370" s="89"/>
      <c r="F7370" s="73"/>
    </row>
    <row r="7371" spans="1:6">
      <c r="A7371" s="89"/>
      <c r="F7371" s="73"/>
    </row>
    <row r="7372" spans="1:6">
      <c r="A7372" s="89"/>
      <c r="F7372" s="73"/>
    </row>
    <row r="7373" spans="1:6">
      <c r="A7373" s="89"/>
      <c r="F7373" s="73"/>
    </row>
    <row r="7374" spans="1:6">
      <c r="A7374" s="89"/>
      <c r="F7374" s="73"/>
    </row>
    <row r="7375" spans="1:6">
      <c r="A7375" s="89"/>
      <c r="F7375" s="73"/>
    </row>
    <row r="7376" spans="1:6">
      <c r="A7376" s="89"/>
      <c r="F7376" s="73"/>
    </row>
    <row r="7377" spans="1:6">
      <c r="A7377" s="89"/>
      <c r="F7377" s="73"/>
    </row>
    <row r="7378" spans="1:6">
      <c r="A7378" s="89"/>
      <c r="F7378" s="73"/>
    </row>
    <row r="7379" spans="1:6">
      <c r="A7379" s="89"/>
      <c r="F7379" s="73"/>
    </row>
    <row r="7380" spans="1:6">
      <c r="A7380" s="89"/>
      <c r="F7380" s="73"/>
    </row>
    <row r="7381" spans="1:6">
      <c r="A7381" s="89"/>
      <c r="F7381" s="73"/>
    </row>
    <row r="7382" spans="1:6">
      <c r="A7382" s="89"/>
      <c r="F7382" s="73"/>
    </row>
    <row r="7383" spans="1:6">
      <c r="A7383" s="89"/>
      <c r="F7383" s="73"/>
    </row>
    <row r="7384" spans="1:6">
      <c r="A7384" s="89"/>
      <c r="F7384" s="73"/>
    </row>
    <row r="7385" spans="1:6">
      <c r="A7385" s="89"/>
      <c r="F7385" s="73"/>
    </row>
    <row r="7386" spans="1:6">
      <c r="A7386" s="89"/>
      <c r="F7386" s="73"/>
    </row>
    <row r="7387" spans="1:6">
      <c r="A7387" s="89"/>
      <c r="F7387" s="73"/>
    </row>
    <row r="7388" spans="1:6">
      <c r="A7388" s="89"/>
      <c r="F7388" s="73"/>
    </row>
    <row r="7389" spans="1:6">
      <c r="A7389" s="89"/>
      <c r="F7389" s="73"/>
    </row>
    <row r="7390" spans="1:6">
      <c r="A7390" s="89"/>
      <c r="F7390" s="73"/>
    </row>
    <row r="7391" spans="1:6">
      <c r="A7391" s="89"/>
      <c r="F7391" s="73"/>
    </row>
    <row r="7392" spans="1:6">
      <c r="A7392" s="89"/>
      <c r="F7392" s="73"/>
    </row>
    <row r="7393" spans="1:6">
      <c r="A7393" s="89"/>
      <c r="F7393" s="73"/>
    </row>
    <row r="7394" spans="1:6">
      <c r="A7394" s="89"/>
      <c r="F7394" s="73"/>
    </row>
    <row r="7395" spans="1:6">
      <c r="A7395" s="89"/>
      <c r="F7395" s="73"/>
    </row>
    <row r="7396" spans="1:6">
      <c r="A7396" s="89"/>
      <c r="F7396" s="73"/>
    </row>
    <row r="7397" spans="1:6">
      <c r="A7397" s="89"/>
      <c r="F7397" s="73"/>
    </row>
    <row r="7398" spans="1:6">
      <c r="A7398" s="89"/>
      <c r="F7398" s="73"/>
    </row>
    <row r="7399" spans="1:6">
      <c r="A7399" s="89"/>
      <c r="F7399" s="73"/>
    </row>
    <row r="7400" spans="1:6">
      <c r="A7400" s="89"/>
      <c r="F7400" s="73"/>
    </row>
    <row r="7401" spans="1:6">
      <c r="A7401" s="89"/>
      <c r="F7401" s="73"/>
    </row>
    <row r="7402" spans="1:6">
      <c r="A7402" s="89"/>
      <c r="F7402" s="73"/>
    </row>
    <row r="7403" spans="1:6">
      <c r="A7403" s="89"/>
      <c r="F7403" s="73"/>
    </row>
    <row r="7404" spans="1:6">
      <c r="A7404" s="89"/>
      <c r="F7404" s="73"/>
    </row>
    <row r="7405" spans="1:6">
      <c r="A7405" s="89"/>
      <c r="F7405" s="73"/>
    </row>
    <row r="7406" spans="1:6">
      <c r="A7406" s="89"/>
      <c r="F7406" s="73"/>
    </row>
    <row r="7407" spans="1:6">
      <c r="A7407" s="89"/>
      <c r="F7407" s="73"/>
    </row>
    <row r="7408" spans="1:6">
      <c r="A7408" s="89"/>
      <c r="F7408" s="73"/>
    </row>
    <row r="7409" spans="1:6">
      <c r="A7409" s="89"/>
      <c r="F7409" s="73"/>
    </row>
    <row r="7410" spans="1:6">
      <c r="A7410" s="89"/>
      <c r="F7410" s="73"/>
    </row>
    <row r="7411" spans="1:6">
      <c r="A7411" s="89"/>
      <c r="F7411" s="73"/>
    </row>
    <row r="7412" spans="1:6">
      <c r="A7412" s="89"/>
      <c r="F7412" s="73"/>
    </row>
    <row r="7413" spans="1:6">
      <c r="A7413" s="89"/>
      <c r="F7413" s="73"/>
    </row>
    <row r="7414" spans="1:6">
      <c r="A7414" s="89"/>
      <c r="F7414" s="73"/>
    </row>
    <row r="7415" spans="1:6">
      <c r="A7415" s="89"/>
      <c r="F7415" s="73"/>
    </row>
    <row r="7416" spans="1:6">
      <c r="A7416" s="89"/>
      <c r="F7416" s="73"/>
    </row>
    <row r="7417" spans="1:6">
      <c r="A7417" s="89"/>
      <c r="F7417" s="73"/>
    </row>
    <row r="7418" spans="1:6">
      <c r="A7418" s="89"/>
      <c r="F7418" s="73"/>
    </row>
    <row r="7419" spans="1:6">
      <c r="A7419" s="89"/>
      <c r="F7419" s="73"/>
    </row>
    <row r="7420" spans="1:6">
      <c r="A7420" s="89"/>
      <c r="F7420" s="73"/>
    </row>
    <row r="7421" spans="1:6">
      <c r="A7421" s="89"/>
      <c r="F7421" s="73"/>
    </row>
    <row r="7422" spans="1:6">
      <c r="A7422" s="89"/>
      <c r="F7422" s="73"/>
    </row>
    <row r="7423" spans="1:6">
      <c r="A7423" s="89"/>
      <c r="F7423" s="73"/>
    </row>
    <row r="7424" spans="1:6">
      <c r="A7424" s="89"/>
      <c r="F7424" s="73"/>
    </row>
    <row r="7425" spans="1:6">
      <c r="A7425" s="89"/>
      <c r="F7425" s="73"/>
    </row>
    <row r="7426" spans="1:6">
      <c r="A7426" s="89"/>
      <c r="F7426" s="73"/>
    </row>
    <row r="7427" spans="1:6">
      <c r="A7427" s="89"/>
      <c r="F7427" s="73"/>
    </row>
    <row r="7428" spans="1:6">
      <c r="A7428" s="89"/>
      <c r="F7428" s="73"/>
    </row>
    <row r="7429" spans="1:6">
      <c r="A7429" s="89"/>
      <c r="F7429" s="73"/>
    </row>
    <row r="7430" spans="1:6">
      <c r="A7430" s="89"/>
      <c r="F7430" s="73"/>
    </row>
    <row r="7431" spans="1:6">
      <c r="A7431" s="89"/>
      <c r="F7431" s="73"/>
    </row>
    <row r="7432" spans="1:6">
      <c r="A7432" s="89"/>
      <c r="F7432" s="73"/>
    </row>
    <row r="7433" spans="1:6">
      <c r="A7433" s="89"/>
      <c r="F7433" s="73"/>
    </row>
    <row r="7434" spans="1:6">
      <c r="A7434" s="89"/>
      <c r="F7434" s="73"/>
    </row>
    <row r="7435" spans="1:6">
      <c r="A7435" s="89"/>
      <c r="F7435" s="73"/>
    </row>
    <row r="7436" spans="1:6">
      <c r="A7436" s="89"/>
      <c r="F7436" s="73"/>
    </row>
    <row r="7437" spans="1:6">
      <c r="A7437" s="89"/>
      <c r="F7437" s="73"/>
    </row>
    <row r="7438" spans="1:6">
      <c r="A7438" s="89"/>
      <c r="F7438" s="73"/>
    </row>
    <row r="7439" spans="1:6">
      <c r="A7439" s="89"/>
      <c r="F7439" s="73"/>
    </row>
    <row r="7440" spans="1:6">
      <c r="A7440" s="89"/>
      <c r="F7440" s="73"/>
    </row>
    <row r="7441" spans="1:6">
      <c r="A7441" s="89"/>
      <c r="F7441" s="73"/>
    </row>
    <row r="7442" spans="1:6">
      <c r="A7442" s="89"/>
      <c r="F7442" s="73"/>
    </row>
    <row r="7443" spans="1:6">
      <c r="A7443" s="89"/>
      <c r="F7443" s="73"/>
    </row>
    <row r="7444" spans="1:6">
      <c r="A7444" s="89"/>
      <c r="F7444" s="73"/>
    </row>
    <row r="7445" spans="1:6">
      <c r="A7445" s="89"/>
      <c r="F7445" s="73"/>
    </row>
    <row r="7446" spans="1:6">
      <c r="A7446" s="89"/>
      <c r="F7446" s="73"/>
    </row>
    <row r="7447" spans="1:6">
      <c r="A7447" s="89"/>
      <c r="F7447" s="73"/>
    </row>
    <row r="7448" spans="1:6">
      <c r="A7448" s="89"/>
      <c r="F7448" s="73"/>
    </row>
    <row r="7449" spans="1:6">
      <c r="A7449" s="89"/>
      <c r="F7449" s="73"/>
    </row>
    <row r="7450" spans="1:6">
      <c r="A7450" s="89"/>
      <c r="F7450" s="73"/>
    </row>
    <row r="7451" spans="1:6">
      <c r="A7451" s="89"/>
      <c r="F7451" s="73"/>
    </row>
    <row r="7452" spans="1:6">
      <c r="A7452" s="89"/>
      <c r="F7452" s="73"/>
    </row>
    <row r="7453" spans="1:6">
      <c r="A7453" s="89"/>
      <c r="F7453" s="73"/>
    </row>
    <row r="7454" spans="1:6">
      <c r="A7454" s="89"/>
      <c r="F7454" s="73"/>
    </row>
    <row r="7455" spans="1:6">
      <c r="A7455" s="89"/>
      <c r="F7455" s="73"/>
    </row>
    <row r="7456" spans="1:6">
      <c r="A7456" s="89"/>
      <c r="F7456" s="73"/>
    </row>
    <row r="7457" spans="1:6">
      <c r="A7457" s="89"/>
      <c r="F7457" s="73"/>
    </row>
    <row r="7458" spans="1:6">
      <c r="A7458" s="89"/>
      <c r="F7458" s="73"/>
    </row>
    <row r="7459" spans="1:6">
      <c r="A7459" s="89"/>
      <c r="F7459" s="73"/>
    </row>
    <row r="7460" spans="1:6">
      <c r="A7460" s="89"/>
      <c r="F7460" s="73"/>
    </row>
    <row r="7461" spans="1:6">
      <c r="A7461" s="89"/>
      <c r="F7461" s="73"/>
    </row>
    <row r="7462" spans="1:6">
      <c r="A7462" s="89"/>
      <c r="F7462" s="73"/>
    </row>
    <row r="7463" spans="1:6">
      <c r="A7463" s="89"/>
      <c r="F7463" s="73"/>
    </row>
    <row r="7464" spans="1:6">
      <c r="A7464" s="89"/>
      <c r="F7464" s="73"/>
    </row>
    <row r="7465" spans="1:6">
      <c r="A7465" s="89"/>
      <c r="F7465" s="73"/>
    </row>
    <row r="7466" spans="1:6">
      <c r="A7466" s="89"/>
      <c r="F7466" s="73"/>
    </row>
    <row r="7467" spans="1:6">
      <c r="A7467" s="89"/>
      <c r="F7467" s="73"/>
    </row>
    <row r="7468" spans="1:6">
      <c r="A7468" s="89"/>
      <c r="F7468" s="73"/>
    </row>
    <row r="7469" spans="1:6">
      <c r="A7469" s="89"/>
      <c r="F7469" s="73"/>
    </row>
    <row r="7470" spans="1:6">
      <c r="A7470" s="89"/>
      <c r="F7470" s="73"/>
    </row>
    <row r="7471" spans="1:6">
      <c r="A7471" s="89"/>
      <c r="F7471" s="73"/>
    </row>
    <row r="7472" spans="1:6">
      <c r="A7472" s="89"/>
      <c r="F7472" s="73"/>
    </row>
    <row r="7473" spans="1:6">
      <c r="A7473" s="89"/>
      <c r="F7473" s="73"/>
    </row>
    <row r="7474" spans="1:6">
      <c r="A7474" s="89"/>
      <c r="F7474" s="73"/>
    </row>
    <row r="7475" spans="1:6">
      <c r="A7475" s="89"/>
      <c r="F7475" s="73"/>
    </row>
    <row r="7476" spans="1:6">
      <c r="A7476" s="89"/>
      <c r="F7476" s="73"/>
    </row>
    <row r="7477" spans="1:6">
      <c r="A7477" s="89"/>
      <c r="F7477" s="73"/>
    </row>
    <row r="7478" spans="1:6">
      <c r="A7478" s="89"/>
      <c r="F7478" s="73"/>
    </row>
    <row r="7479" spans="1:6">
      <c r="A7479" s="89"/>
      <c r="F7479" s="73"/>
    </row>
    <row r="7480" spans="1:6">
      <c r="A7480" s="89"/>
      <c r="F7480" s="73"/>
    </row>
    <row r="7481" spans="1:6">
      <c r="A7481" s="89"/>
      <c r="F7481" s="73"/>
    </row>
    <row r="7482" spans="1:6">
      <c r="A7482" s="89"/>
      <c r="F7482" s="73"/>
    </row>
    <row r="7483" spans="1:6">
      <c r="A7483" s="89"/>
      <c r="F7483" s="73"/>
    </row>
    <row r="7484" spans="1:6">
      <c r="A7484" s="89"/>
      <c r="F7484" s="73"/>
    </row>
    <row r="7485" spans="1:6">
      <c r="A7485" s="89"/>
      <c r="F7485" s="73"/>
    </row>
    <row r="7486" spans="1:6">
      <c r="A7486" s="89"/>
      <c r="F7486" s="73"/>
    </row>
    <row r="7487" spans="1:6">
      <c r="A7487" s="89"/>
      <c r="F7487" s="73"/>
    </row>
    <row r="7488" spans="1:6">
      <c r="A7488" s="89"/>
      <c r="F7488" s="73"/>
    </row>
    <row r="7489" spans="1:6">
      <c r="A7489" s="89"/>
      <c r="F7489" s="73"/>
    </row>
    <row r="7490" spans="1:6">
      <c r="A7490" s="89"/>
      <c r="F7490" s="73"/>
    </row>
    <row r="7491" spans="1:6">
      <c r="A7491" s="89"/>
      <c r="F7491" s="73"/>
    </row>
    <row r="7492" spans="1:6">
      <c r="A7492" s="89"/>
      <c r="F7492" s="73"/>
    </row>
    <row r="7493" spans="1:6">
      <c r="A7493" s="89"/>
      <c r="F7493" s="73"/>
    </row>
    <row r="7494" spans="1:6">
      <c r="A7494" s="89"/>
      <c r="F7494" s="73"/>
    </row>
    <row r="7495" spans="1:6">
      <c r="A7495" s="89"/>
      <c r="F7495" s="73"/>
    </row>
    <row r="7496" spans="1:6">
      <c r="A7496" s="89"/>
      <c r="F7496" s="73"/>
    </row>
    <row r="7497" spans="1:6">
      <c r="A7497" s="89"/>
      <c r="F7497" s="73"/>
    </row>
    <row r="7498" spans="1:6">
      <c r="A7498" s="89"/>
      <c r="F7498" s="73"/>
    </row>
    <row r="7499" spans="1:6">
      <c r="A7499" s="89"/>
      <c r="F7499" s="73"/>
    </row>
    <row r="7500" spans="1:6">
      <c r="A7500" s="89"/>
      <c r="F7500" s="73"/>
    </row>
    <row r="7501" spans="1:6">
      <c r="A7501" s="89"/>
      <c r="F7501" s="73"/>
    </row>
    <row r="7502" spans="1:6">
      <c r="A7502" s="89"/>
      <c r="F7502" s="73"/>
    </row>
    <row r="7503" spans="1:6">
      <c r="A7503" s="89"/>
      <c r="F7503" s="73"/>
    </row>
    <row r="7504" spans="1:6">
      <c r="A7504" s="89"/>
      <c r="F7504" s="73"/>
    </row>
    <row r="7505" spans="1:6">
      <c r="A7505" s="89"/>
      <c r="F7505" s="73"/>
    </row>
    <row r="7506" spans="1:6">
      <c r="A7506" s="89"/>
      <c r="F7506" s="73"/>
    </row>
    <row r="7507" spans="1:6">
      <c r="A7507" s="89"/>
      <c r="F7507" s="73"/>
    </row>
    <row r="7508" spans="1:6">
      <c r="A7508" s="89"/>
      <c r="F7508" s="73"/>
    </row>
    <row r="7509" spans="1:6">
      <c r="A7509" s="89"/>
      <c r="F7509" s="73"/>
    </row>
    <row r="7510" spans="1:6">
      <c r="A7510" s="89"/>
      <c r="F7510" s="73"/>
    </row>
    <row r="7511" spans="1:6">
      <c r="A7511" s="89"/>
      <c r="F7511" s="73"/>
    </row>
    <row r="7512" spans="1:6">
      <c r="A7512" s="89"/>
      <c r="F7512" s="73"/>
    </row>
    <row r="7513" spans="1:6">
      <c r="A7513" s="89"/>
      <c r="F7513" s="73"/>
    </row>
    <row r="7514" spans="1:6">
      <c r="A7514" s="89"/>
      <c r="F7514" s="73"/>
    </row>
    <row r="7515" spans="1:6">
      <c r="A7515" s="89"/>
      <c r="F7515" s="73"/>
    </row>
    <row r="7516" spans="1:6">
      <c r="A7516" s="89"/>
      <c r="F7516" s="73"/>
    </row>
    <row r="7517" spans="1:6">
      <c r="A7517" s="89"/>
      <c r="F7517" s="73"/>
    </row>
    <row r="7518" spans="1:6">
      <c r="A7518" s="89"/>
      <c r="F7518" s="73"/>
    </row>
    <row r="7519" spans="1:6">
      <c r="A7519" s="89"/>
      <c r="F7519" s="73"/>
    </row>
    <row r="7520" spans="1:6">
      <c r="A7520" s="89"/>
      <c r="F7520" s="73"/>
    </row>
    <row r="7521" spans="1:6">
      <c r="A7521" s="89"/>
      <c r="F7521" s="73"/>
    </row>
    <row r="7522" spans="1:6">
      <c r="A7522" s="89"/>
      <c r="F7522" s="73"/>
    </row>
    <row r="7523" spans="1:6">
      <c r="A7523" s="89"/>
      <c r="F7523" s="73"/>
    </row>
    <row r="7524" spans="1:6">
      <c r="A7524" s="89"/>
      <c r="F7524" s="73"/>
    </row>
    <row r="7525" spans="1:6">
      <c r="A7525" s="89"/>
      <c r="F7525" s="73"/>
    </row>
    <row r="7526" spans="1:6">
      <c r="A7526" s="89"/>
      <c r="F7526" s="73"/>
    </row>
    <row r="7527" spans="1:6">
      <c r="A7527" s="89"/>
      <c r="F7527" s="73"/>
    </row>
    <row r="7528" spans="1:6">
      <c r="A7528" s="89"/>
      <c r="F7528" s="73"/>
    </row>
    <row r="7529" spans="1:6">
      <c r="A7529" s="89"/>
      <c r="F7529" s="73"/>
    </row>
    <row r="7530" spans="1:6">
      <c r="A7530" s="89"/>
      <c r="F7530" s="73"/>
    </row>
    <row r="7531" spans="1:6">
      <c r="A7531" s="89"/>
      <c r="F7531" s="73"/>
    </row>
    <row r="7532" spans="1:6">
      <c r="A7532" s="89"/>
      <c r="F7532" s="73"/>
    </row>
    <row r="7533" spans="1:6">
      <c r="A7533" s="89"/>
      <c r="F7533" s="73"/>
    </row>
    <row r="7534" spans="1:6">
      <c r="A7534" s="89"/>
      <c r="F7534" s="73"/>
    </row>
    <row r="7535" spans="1:6">
      <c r="A7535" s="89"/>
      <c r="F7535" s="73"/>
    </row>
    <row r="7536" spans="1:6">
      <c r="A7536" s="89"/>
      <c r="F7536" s="73"/>
    </row>
    <row r="7537" spans="1:6">
      <c r="A7537" s="89"/>
      <c r="F7537" s="73"/>
    </row>
    <row r="7538" spans="1:6">
      <c r="A7538" s="89"/>
      <c r="F7538" s="73"/>
    </row>
    <row r="7539" spans="1:6">
      <c r="A7539" s="89"/>
      <c r="F7539" s="73"/>
    </row>
    <row r="7540" spans="1:6">
      <c r="A7540" s="89"/>
      <c r="F7540" s="73"/>
    </row>
    <row r="7541" spans="1:6">
      <c r="A7541" s="89"/>
      <c r="F7541" s="73"/>
    </row>
    <row r="7542" spans="1:6">
      <c r="A7542" s="89"/>
      <c r="F7542" s="73"/>
    </row>
    <row r="7543" spans="1:6">
      <c r="A7543" s="89"/>
      <c r="F7543" s="73"/>
    </row>
    <row r="7544" spans="1:6">
      <c r="A7544" s="89"/>
      <c r="F7544" s="73"/>
    </row>
    <row r="7545" spans="1:6">
      <c r="A7545" s="89"/>
      <c r="F7545" s="73"/>
    </row>
    <row r="7546" spans="1:6">
      <c r="A7546" s="89"/>
      <c r="F7546" s="73"/>
    </row>
    <row r="7547" spans="1:6">
      <c r="A7547" s="89"/>
      <c r="F7547" s="73"/>
    </row>
    <row r="7548" spans="1:6">
      <c r="A7548" s="89"/>
      <c r="F7548" s="73"/>
    </row>
    <row r="7549" spans="1:6">
      <c r="A7549" s="89"/>
      <c r="F7549" s="73"/>
    </row>
    <row r="7550" spans="1:6">
      <c r="A7550" s="89"/>
      <c r="F7550" s="73"/>
    </row>
    <row r="7551" spans="1:6">
      <c r="A7551" s="89"/>
      <c r="F7551" s="73"/>
    </row>
    <row r="7552" spans="1:6">
      <c r="A7552" s="89"/>
      <c r="F7552" s="73"/>
    </row>
    <row r="7553" spans="1:6">
      <c r="A7553" s="89"/>
      <c r="F7553" s="73"/>
    </row>
    <row r="7554" spans="1:6">
      <c r="A7554" s="89"/>
      <c r="F7554" s="73"/>
    </row>
    <row r="7555" spans="1:6">
      <c r="A7555" s="89"/>
      <c r="F7555" s="73"/>
    </row>
    <row r="7556" spans="1:6">
      <c r="A7556" s="89"/>
      <c r="F7556" s="73"/>
    </row>
    <row r="7557" spans="1:6">
      <c r="A7557" s="89"/>
      <c r="F7557" s="73"/>
    </row>
    <row r="7558" spans="1:6">
      <c r="A7558" s="89"/>
      <c r="F7558" s="73"/>
    </row>
    <row r="7559" spans="1:6">
      <c r="A7559" s="89"/>
      <c r="F7559" s="73"/>
    </row>
    <row r="7560" spans="1:6">
      <c r="A7560" s="89"/>
      <c r="F7560" s="73"/>
    </row>
    <row r="7561" spans="1:6">
      <c r="A7561" s="89"/>
      <c r="F7561" s="73"/>
    </row>
    <row r="7562" spans="1:6">
      <c r="A7562" s="89"/>
      <c r="F7562" s="73"/>
    </row>
    <row r="7563" spans="1:6">
      <c r="A7563" s="89"/>
      <c r="F7563" s="73"/>
    </row>
    <row r="7564" spans="1:6">
      <c r="A7564" s="89"/>
      <c r="F7564" s="73"/>
    </row>
    <row r="7565" spans="1:6">
      <c r="A7565" s="89"/>
      <c r="F7565" s="73"/>
    </row>
    <row r="7566" spans="1:6">
      <c r="A7566" s="89"/>
      <c r="F7566" s="73"/>
    </row>
    <row r="7567" spans="1:6">
      <c r="A7567" s="89"/>
      <c r="F7567" s="73"/>
    </row>
    <row r="7568" spans="1:6">
      <c r="A7568" s="89"/>
      <c r="F7568" s="73"/>
    </row>
    <row r="7569" spans="1:6">
      <c r="A7569" s="89"/>
      <c r="F7569" s="73"/>
    </row>
    <row r="7570" spans="1:6">
      <c r="A7570" s="89"/>
      <c r="F7570" s="73"/>
    </row>
    <row r="7571" spans="1:6">
      <c r="A7571" s="89"/>
      <c r="F7571" s="73"/>
    </row>
    <row r="7572" spans="1:6">
      <c r="A7572" s="89"/>
      <c r="F7572" s="73"/>
    </row>
    <row r="7573" spans="1:6">
      <c r="A7573" s="89"/>
      <c r="F7573" s="73"/>
    </row>
    <row r="7574" spans="1:6">
      <c r="A7574" s="89"/>
      <c r="F7574" s="73"/>
    </row>
    <row r="7575" spans="1:6">
      <c r="A7575" s="89"/>
      <c r="F7575" s="73"/>
    </row>
    <row r="7576" spans="1:6">
      <c r="A7576" s="89"/>
      <c r="F7576" s="73"/>
    </row>
    <row r="7577" spans="1:6">
      <c r="A7577" s="89"/>
      <c r="F7577" s="73"/>
    </row>
    <row r="7578" spans="1:6">
      <c r="A7578" s="89"/>
      <c r="F7578" s="73"/>
    </row>
    <row r="7579" spans="1:6">
      <c r="A7579" s="89"/>
      <c r="F7579" s="73"/>
    </row>
    <row r="7580" spans="1:6">
      <c r="A7580" s="89"/>
      <c r="F7580" s="73"/>
    </row>
    <row r="7581" spans="1:6">
      <c r="A7581" s="89"/>
      <c r="F7581" s="73"/>
    </row>
    <row r="7582" spans="1:6">
      <c r="A7582" s="89"/>
      <c r="F7582" s="73"/>
    </row>
    <row r="7583" spans="1:6">
      <c r="A7583" s="89"/>
      <c r="F7583" s="73"/>
    </row>
    <row r="7584" spans="1:6">
      <c r="A7584" s="89"/>
      <c r="F7584" s="73"/>
    </row>
    <row r="7585" spans="1:6">
      <c r="A7585" s="89"/>
      <c r="F7585" s="73"/>
    </row>
    <row r="7586" spans="1:6">
      <c r="A7586" s="89"/>
      <c r="F7586" s="73"/>
    </row>
    <row r="7587" spans="1:6">
      <c r="A7587" s="89"/>
      <c r="F7587" s="73"/>
    </row>
    <row r="7588" spans="1:6">
      <c r="A7588" s="89"/>
      <c r="F7588" s="73"/>
    </row>
    <row r="7589" spans="1:6">
      <c r="A7589" s="89"/>
      <c r="F7589" s="73"/>
    </row>
    <row r="7590" spans="1:6">
      <c r="A7590" s="89"/>
      <c r="F7590" s="73"/>
    </row>
    <row r="7591" spans="1:6">
      <c r="A7591" s="89"/>
      <c r="F7591" s="73"/>
    </row>
    <row r="7592" spans="1:6">
      <c r="A7592" s="89"/>
      <c r="F7592" s="73"/>
    </row>
    <row r="7593" spans="1:6">
      <c r="A7593" s="89"/>
      <c r="F7593" s="73"/>
    </row>
    <row r="7594" spans="1:6">
      <c r="A7594" s="89"/>
      <c r="F7594" s="73"/>
    </row>
    <row r="7595" spans="1:6">
      <c r="A7595" s="89"/>
      <c r="F7595" s="73"/>
    </row>
    <row r="7596" spans="1:6">
      <c r="A7596" s="89"/>
      <c r="F7596" s="73"/>
    </row>
    <row r="7597" spans="1:6">
      <c r="A7597" s="89"/>
      <c r="F7597" s="73"/>
    </row>
    <row r="7598" spans="1:6">
      <c r="A7598" s="89"/>
      <c r="F7598" s="73"/>
    </row>
    <row r="7599" spans="1:6">
      <c r="A7599" s="89"/>
      <c r="F7599" s="73"/>
    </row>
    <row r="7600" spans="1:6">
      <c r="A7600" s="89"/>
      <c r="F7600" s="73"/>
    </row>
    <row r="7601" spans="1:6">
      <c r="A7601" s="89"/>
      <c r="F7601" s="73"/>
    </row>
    <row r="7602" spans="1:6">
      <c r="A7602" s="89"/>
      <c r="F7602" s="73"/>
    </row>
    <row r="7603" spans="1:6">
      <c r="A7603" s="89"/>
      <c r="F7603" s="73"/>
    </row>
    <row r="7604" spans="1:6">
      <c r="A7604" s="89"/>
      <c r="F7604" s="73"/>
    </row>
    <row r="7605" spans="1:6">
      <c r="A7605" s="89"/>
      <c r="F7605" s="73"/>
    </row>
    <row r="7606" spans="1:6">
      <c r="A7606" s="89"/>
      <c r="F7606" s="73"/>
    </row>
    <row r="7607" spans="1:6">
      <c r="A7607" s="89"/>
      <c r="F7607" s="73"/>
    </row>
    <row r="7608" spans="1:6">
      <c r="A7608" s="89"/>
      <c r="F7608" s="73"/>
    </row>
    <row r="7609" spans="1:6">
      <c r="A7609" s="89"/>
      <c r="F7609" s="73"/>
    </row>
    <row r="7610" spans="1:6">
      <c r="A7610" s="89"/>
      <c r="F7610" s="73"/>
    </row>
    <row r="7611" spans="1:6">
      <c r="A7611" s="89"/>
      <c r="F7611" s="73"/>
    </row>
    <row r="7612" spans="1:6">
      <c r="A7612" s="89"/>
      <c r="F7612" s="73"/>
    </row>
    <row r="7613" spans="1:6">
      <c r="A7613" s="89"/>
      <c r="F7613" s="73"/>
    </row>
    <row r="7614" spans="1:6">
      <c r="A7614" s="89"/>
      <c r="F7614" s="73"/>
    </row>
    <row r="7615" spans="1:6">
      <c r="A7615" s="89"/>
      <c r="F7615" s="73"/>
    </row>
    <row r="7616" spans="1:6">
      <c r="A7616" s="89"/>
      <c r="F7616" s="73"/>
    </row>
    <row r="7617" spans="1:6">
      <c r="A7617" s="89"/>
      <c r="F7617" s="73"/>
    </row>
    <row r="7618" spans="1:6">
      <c r="A7618" s="89"/>
      <c r="F7618" s="73"/>
    </row>
    <row r="7619" spans="1:6">
      <c r="A7619" s="89"/>
      <c r="F7619" s="73"/>
    </row>
    <row r="7620" spans="1:6">
      <c r="A7620" s="89"/>
      <c r="F7620" s="73"/>
    </row>
    <row r="7621" spans="1:6">
      <c r="A7621" s="89"/>
      <c r="F7621" s="73"/>
    </row>
    <row r="7622" spans="1:6">
      <c r="A7622" s="89"/>
      <c r="F7622" s="73"/>
    </row>
    <row r="7623" spans="1:6">
      <c r="A7623" s="89"/>
      <c r="F7623" s="73"/>
    </row>
    <row r="7624" spans="1:6">
      <c r="A7624" s="89"/>
      <c r="F7624" s="73"/>
    </row>
    <row r="7625" spans="1:6">
      <c r="A7625" s="89"/>
      <c r="F7625" s="73"/>
    </row>
    <row r="7626" spans="1:6">
      <c r="A7626" s="89"/>
      <c r="F7626" s="73"/>
    </row>
    <row r="7627" spans="1:6">
      <c r="A7627" s="89"/>
      <c r="F7627" s="73"/>
    </row>
    <row r="7628" spans="1:6">
      <c r="A7628" s="89"/>
      <c r="F7628" s="73"/>
    </row>
    <row r="7629" spans="1:6">
      <c r="A7629" s="89"/>
      <c r="F7629" s="73"/>
    </row>
    <row r="7630" spans="1:6">
      <c r="A7630" s="89"/>
      <c r="F7630" s="73"/>
    </row>
    <row r="7631" spans="1:6">
      <c r="A7631" s="89"/>
      <c r="F7631" s="73"/>
    </row>
    <row r="7632" spans="1:6">
      <c r="A7632" s="89"/>
      <c r="F7632" s="73"/>
    </row>
    <row r="7633" spans="1:6">
      <c r="A7633" s="89"/>
      <c r="F7633" s="73"/>
    </row>
    <row r="7634" spans="1:6">
      <c r="A7634" s="89"/>
      <c r="F7634" s="73"/>
    </row>
    <row r="7635" spans="1:6">
      <c r="A7635" s="89"/>
      <c r="F7635" s="73"/>
    </row>
    <row r="7636" spans="1:6">
      <c r="A7636" s="89"/>
      <c r="F7636" s="73"/>
    </row>
    <row r="7637" spans="1:6">
      <c r="A7637" s="89"/>
      <c r="F7637" s="73"/>
    </row>
    <row r="7638" spans="1:6">
      <c r="A7638" s="89"/>
      <c r="F7638" s="73"/>
    </row>
    <row r="7639" spans="1:6">
      <c r="A7639" s="89"/>
      <c r="F7639" s="73"/>
    </row>
    <row r="7640" spans="1:6">
      <c r="A7640" s="89"/>
      <c r="F7640" s="73"/>
    </row>
    <row r="7641" spans="1:6">
      <c r="A7641" s="89"/>
      <c r="F7641" s="73"/>
    </row>
    <row r="7642" spans="1:6">
      <c r="A7642" s="89"/>
      <c r="F7642" s="73"/>
    </row>
    <row r="7643" spans="1:6">
      <c r="A7643" s="89"/>
      <c r="F7643" s="73"/>
    </row>
    <row r="7644" spans="1:6">
      <c r="A7644" s="89"/>
      <c r="F7644" s="73"/>
    </row>
    <row r="7645" spans="1:6">
      <c r="A7645" s="89"/>
      <c r="F7645" s="73"/>
    </row>
    <row r="7646" spans="1:6">
      <c r="A7646" s="89"/>
      <c r="F7646" s="73"/>
    </row>
    <row r="7647" spans="1:6">
      <c r="A7647" s="89"/>
      <c r="F7647" s="73"/>
    </row>
    <row r="7648" spans="1:6">
      <c r="A7648" s="89"/>
      <c r="F7648" s="73"/>
    </row>
    <row r="7649" spans="1:6">
      <c r="A7649" s="89"/>
      <c r="F7649" s="73"/>
    </row>
    <row r="7650" spans="1:6">
      <c r="A7650" s="89"/>
      <c r="F7650" s="73"/>
    </row>
    <row r="7651" spans="1:6">
      <c r="A7651" s="89"/>
      <c r="F7651" s="73"/>
    </row>
    <row r="7652" spans="1:6">
      <c r="A7652" s="89"/>
      <c r="F7652" s="73"/>
    </row>
    <row r="7653" spans="1:6">
      <c r="A7653" s="89"/>
      <c r="F7653" s="73"/>
    </row>
    <row r="7654" spans="1:6">
      <c r="A7654" s="89"/>
      <c r="F7654" s="73"/>
    </row>
    <row r="7655" spans="1:6">
      <c r="A7655" s="89"/>
      <c r="F7655" s="73"/>
    </row>
    <row r="7656" spans="1:6">
      <c r="A7656" s="89"/>
      <c r="F7656" s="73"/>
    </row>
    <row r="7657" spans="1:6">
      <c r="A7657" s="89"/>
      <c r="F7657" s="73"/>
    </row>
    <row r="7658" spans="1:6">
      <c r="A7658" s="89"/>
      <c r="F7658" s="73"/>
    </row>
    <row r="7659" spans="1:6">
      <c r="A7659" s="89"/>
      <c r="F7659" s="73"/>
    </row>
    <row r="7660" spans="1:6">
      <c r="A7660" s="89"/>
      <c r="F7660" s="73"/>
    </row>
    <row r="7661" spans="1:6">
      <c r="A7661" s="89"/>
      <c r="F7661" s="73"/>
    </row>
    <row r="7662" spans="1:6">
      <c r="A7662" s="89"/>
      <c r="F7662" s="73"/>
    </row>
    <row r="7663" spans="1:6">
      <c r="A7663" s="89"/>
      <c r="F7663" s="73"/>
    </row>
    <row r="7664" spans="1:6">
      <c r="A7664" s="89"/>
      <c r="F7664" s="73"/>
    </row>
    <row r="7665" spans="1:6">
      <c r="A7665" s="89"/>
      <c r="F7665" s="73"/>
    </row>
    <row r="7666" spans="1:6">
      <c r="A7666" s="89"/>
      <c r="F7666" s="73"/>
    </row>
    <row r="7667" spans="1:6">
      <c r="A7667" s="89"/>
      <c r="F7667" s="73"/>
    </row>
    <row r="7668" spans="1:6">
      <c r="A7668" s="89"/>
      <c r="F7668" s="73"/>
    </row>
    <row r="7669" spans="1:6">
      <c r="A7669" s="89"/>
      <c r="F7669" s="73"/>
    </row>
    <row r="7670" spans="1:6">
      <c r="A7670" s="89"/>
      <c r="F7670" s="73"/>
    </row>
    <row r="7671" spans="1:6">
      <c r="A7671" s="89"/>
      <c r="F7671" s="73"/>
    </row>
    <row r="7672" spans="1:6">
      <c r="A7672" s="89"/>
      <c r="F7672" s="73"/>
    </row>
    <row r="7673" spans="1:6">
      <c r="A7673" s="89"/>
      <c r="F7673" s="73"/>
    </row>
    <row r="7674" spans="1:6">
      <c r="A7674" s="89"/>
      <c r="F7674" s="73"/>
    </row>
    <row r="7675" spans="1:6">
      <c r="A7675" s="89"/>
      <c r="F7675" s="73"/>
    </row>
    <row r="7676" spans="1:6">
      <c r="A7676" s="89"/>
      <c r="F7676" s="73"/>
    </row>
    <row r="7677" spans="1:6">
      <c r="A7677" s="89"/>
      <c r="F7677" s="73"/>
    </row>
    <row r="7678" spans="1:6">
      <c r="A7678" s="89"/>
      <c r="F7678" s="73"/>
    </row>
    <row r="7679" spans="1:6">
      <c r="A7679" s="89"/>
      <c r="F7679" s="73"/>
    </row>
    <row r="7680" spans="1:6">
      <c r="A7680" s="89"/>
      <c r="F7680" s="73"/>
    </row>
    <row r="7681" spans="1:6">
      <c r="A7681" s="89"/>
      <c r="F7681" s="73"/>
    </row>
    <row r="7682" spans="1:6">
      <c r="A7682" s="89"/>
      <c r="F7682" s="73"/>
    </row>
    <row r="7683" spans="1:6">
      <c r="A7683" s="89"/>
      <c r="F7683" s="73"/>
    </row>
    <row r="7684" spans="1:6">
      <c r="A7684" s="89"/>
      <c r="F7684" s="73"/>
    </row>
    <row r="7685" spans="1:6">
      <c r="A7685" s="89"/>
      <c r="F7685" s="73"/>
    </row>
    <row r="7686" spans="1:6">
      <c r="A7686" s="89"/>
      <c r="F7686" s="73"/>
    </row>
    <row r="7687" spans="1:6">
      <c r="A7687" s="89"/>
      <c r="F7687" s="73"/>
    </row>
    <row r="7688" spans="1:6">
      <c r="A7688" s="89"/>
      <c r="F7688" s="73"/>
    </row>
    <row r="7689" spans="1:6">
      <c r="A7689" s="89"/>
      <c r="F7689" s="73"/>
    </row>
    <row r="7690" spans="1:6">
      <c r="A7690" s="89"/>
      <c r="F7690" s="73"/>
    </row>
    <row r="7691" spans="1:6">
      <c r="A7691" s="89"/>
      <c r="F7691" s="73"/>
    </row>
    <row r="7692" spans="1:6">
      <c r="A7692" s="89"/>
      <c r="F7692" s="73"/>
    </row>
    <row r="7693" spans="1:6">
      <c r="A7693" s="89"/>
      <c r="F7693" s="73"/>
    </row>
    <row r="7694" spans="1:6">
      <c r="A7694" s="89"/>
      <c r="F7694" s="73"/>
    </row>
    <row r="7695" spans="1:6">
      <c r="A7695" s="89"/>
      <c r="F7695" s="73"/>
    </row>
    <row r="7696" spans="1:6">
      <c r="A7696" s="89"/>
      <c r="F7696" s="73"/>
    </row>
    <row r="7697" spans="1:6">
      <c r="A7697" s="89"/>
      <c r="F7697" s="73"/>
    </row>
    <row r="7698" spans="1:6">
      <c r="A7698" s="89"/>
      <c r="F7698" s="73"/>
    </row>
    <row r="7699" spans="1:6">
      <c r="A7699" s="89"/>
      <c r="F7699" s="73"/>
    </row>
    <row r="7700" spans="1:6">
      <c r="A7700" s="89"/>
      <c r="F7700" s="73"/>
    </row>
    <row r="7701" spans="1:6">
      <c r="A7701" s="89"/>
      <c r="F7701" s="73"/>
    </row>
    <row r="7702" spans="1:6">
      <c r="A7702" s="89"/>
      <c r="F7702" s="73"/>
    </row>
    <row r="7703" spans="1:6">
      <c r="A7703" s="89"/>
      <c r="F7703" s="73"/>
    </row>
    <row r="7704" spans="1:6">
      <c r="A7704" s="89"/>
      <c r="F7704" s="73"/>
    </row>
    <row r="7705" spans="1:6">
      <c r="A7705" s="89"/>
      <c r="F7705" s="73"/>
    </row>
    <row r="7706" spans="1:6">
      <c r="A7706" s="89"/>
      <c r="F7706" s="73"/>
    </row>
    <row r="7707" spans="1:6">
      <c r="A7707" s="89"/>
      <c r="F7707" s="73"/>
    </row>
    <row r="7708" spans="1:6">
      <c r="A7708" s="89"/>
      <c r="F7708" s="73"/>
    </row>
    <row r="7709" spans="1:6">
      <c r="A7709" s="89"/>
      <c r="F7709" s="73"/>
    </row>
    <row r="7710" spans="1:6">
      <c r="A7710" s="89"/>
      <c r="F7710" s="73"/>
    </row>
    <row r="7711" spans="1:6">
      <c r="A7711" s="89"/>
      <c r="F7711" s="73"/>
    </row>
    <row r="7712" spans="1:6">
      <c r="A7712" s="89"/>
      <c r="F7712" s="73"/>
    </row>
    <row r="7713" spans="1:6">
      <c r="A7713" s="89"/>
      <c r="F7713" s="73"/>
    </row>
    <row r="7714" spans="1:6">
      <c r="A7714" s="89"/>
      <c r="F7714" s="73"/>
    </row>
    <row r="7715" spans="1:6">
      <c r="A7715" s="89"/>
      <c r="F7715" s="73"/>
    </row>
    <row r="7716" spans="1:6">
      <c r="A7716" s="89"/>
      <c r="F7716" s="73"/>
    </row>
    <row r="7717" spans="1:6">
      <c r="A7717" s="89"/>
      <c r="F7717" s="73"/>
    </row>
    <row r="7718" spans="1:6">
      <c r="A7718" s="89"/>
      <c r="F7718" s="73"/>
    </row>
    <row r="7719" spans="1:6">
      <c r="A7719" s="89"/>
      <c r="F7719" s="73"/>
    </row>
    <row r="7720" spans="1:6">
      <c r="A7720" s="89"/>
      <c r="F7720" s="73"/>
    </row>
    <row r="7721" spans="1:6">
      <c r="A7721" s="89"/>
      <c r="F7721" s="73"/>
    </row>
    <row r="7722" spans="1:6">
      <c r="A7722" s="89"/>
      <c r="F7722" s="73"/>
    </row>
    <row r="7723" spans="1:6">
      <c r="A7723" s="89"/>
      <c r="F7723" s="73"/>
    </row>
    <row r="7724" spans="1:6">
      <c r="A7724" s="89"/>
      <c r="F7724" s="73"/>
    </row>
    <row r="7725" spans="1:6">
      <c r="A7725" s="89"/>
      <c r="F7725" s="73"/>
    </row>
    <row r="7726" spans="1:6">
      <c r="A7726" s="89"/>
      <c r="F7726" s="73"/>
    </row>
    <row r="7727" spans="1:6">
      <c r="A7727" s="89"/>
      <c r="F7727" s="73"/>
    </row>
    <row r="7728" spans="1:6">
      <c r="A7728" s="89"/>
      <c r="F7728" s="73"/>
    </row>
    <row r="7729" spans="1:6">
      <c r="A7729" s="89"/>
      <c r="F7729" s="73"/>
    </row>
    <row r="7730" spans="1:6">
      <c r="A7730" s="89"/>
      <c r="F7730" s="73"/>
    </row>
    <row r="7731" spans="1:6">
      <c r="A7731" s="89"/>
      <c r="F7731" s="73"/>
    </row>
    <row r="7732" spans="1:6">
      <c r="A7732" s="89"/>
      <c r="F7732" s="73"/>
    </row>
    <row r="7733" spans="1:6">
      <c r="A7733" s="89"/>
      <c r="F7733" s="73"/>
    </row>
    <row r="7734" spans="1:6">
      <c r="A7734" s="89"/>
      <c r="F7734" s="73"/>
    </row>
    <row r="7735" spans="1:6">
      <c r="A7735" s="89"/>
      <c r="F7735" s="73"/>
    </row>
    <row r="7736" spans="1:6">
      <c r="A7736" s="89"/>
      <c r="F7736" s="73"/>
    </row>
    <row r="7737" spans="1:6">
      <c r="A7737" s="89"/>
      <c r="F7737" s="73"/>
    </row>
    <row r="7738" spans="1:6">
      <c r="A7738" s="89"/>
      <c r="F7738" s="73"/>
    </row>
    <row r="7739" spans="1:6">
      <c r="A7739" s="89"/>
      <c r="F7739" s="73"/>
    </row>
    <row r="7740" spans="1:6">
      <c r="A7740" s="89"/>
      <c r="F7740" s="73"/>
    </row>
    <row r="7741" spans="1:6">
      <c r="A7741" s="89"/>
      <c r="F7741" s="73"/>
    </row>
    <row r="7742" spans="1:6">
      <c r="A7742" s="89"/>
      <c r="F7742" s="73"/>
    </row>
    <row r="7743" spans="1:6">
      <c r="A7743" s="89"/>
      <c r="F7743" s="73"/>
    </row>
    <row r="7744" spans="1:6">
      <c r="A7744" s="89"/>
      <c r="F7744" s="73"/>
    </row>
    <row r="7745" spans="1:6">
      <c r="A7745" s="89"/>
      <c r="F7745" s="73"/>
    </row>
    <row r="7746" spans="1:6">
      <c r="A7746" s="89"/>
      <c r="F7746" s="73"/>
    </row>
    <row r="7747" spans="1:6">
      <c r="A7747" s="89"/>
      <c r="F7747" s="73"/>
    </row>
    <row r="7748" spans="1:6">
      <c r="A7748" s="89"/>
      <c r="F7748" s="73"/>
    </row>
    <row r="7749" spans="1:6">
      <c r="A7749" s="89"/>
      <c r="F7749" s="73"/>
    </row>
    <row r="7750" spans="1:6">
      <c r="A7750" s="89"/>
      <c r="F7750" s="73"/>
    </row>
    <row r="7751" spans="1:6">
      <c r="A7751" s="89"/>
      <c r="F7751" s="73"/>
    </row>
    <row r="7752" spans="1:6">
      <c r="A7752" s="89"/>
      <c r="F7752" s="73"/>
    </row>
    <row r="7753" spans="1:6">
      <c r="A7753" s="89"/>
      <c r="F7753" s="73"/>
    </row>
    <row r="7754" spans="1:6">
      <c r="A7754" s="89"/>
      <c r="F7754" s="73"/>
    </row>
    <row r="7755" spans="1:6">
      <c r="A7755" s="89"/>
      <c r="F7755" s="73"/>
    </row>
    <row r="7756" spans="1:6">
      <c r="A7756" s="89"/>
      <c r="F7756" s="73"/>
    </row>
    <row r="7757" spans="1:6">
      <c r="A7757" s="89"/>
      <c r="F7757" s="73"/>
    </row>
    <row r="7758" spans="1:6">
      <c r="A7758" s="89"/>
      <c r="F7758" s="73"/>
    </row>
    <row r="7759" spans="1:6">
      <c r="A7759" s="89"/>
      <c r="F7759" s="73"/>
    </row>
    <row r="7760" spans="1:6">
      <c r="A7760" s="89"/>
      <c r="F7760" s="73"/>
    </row>
    <row r="7761" spans="1:6">
      <c r="A7761" s="89"/>
      <c r="F7761" s="73"/>
    </row>
    <row r="7762" spans="1:6">
      <c r="A7762" s="89"/>
      <c r="F7762" s="73"/>
    </row>
    <row r="7763" spans="1:6">
      <c r="A7763" s="89"/>
      <c r="F7763" s="73"/>
    </row>
    <row r="7764" spans="1:6">
      <c r="A7764" s="89"/>
      <c r="F7764" s="73"/>
    </row>
    <row r="7765" spans="1:6">
      <c r="A7765" s="89"/>
      <c r="F7765" s="73"/>
    </row>
    <row r="7766" spans="1:6">
      <c r="A7766" s="89"/>
      <c r="F7766" s="73"/>
    </row>
    <row r="7767" spans="1:6">
      <c r="A7767" s="89"/>
      <c r="F7767" s="73"/>
    </row>
    <row r="7768" spans="1:6">
      <c r="A7768" s="89"/>
      <c r="F7768" s="73"/>
    </row>
    <row r="7769" spans="1:6">
      <c r="A7769" s="89"/>
      <c r="F7769" s="73"/>
    </row>
    <row r="7770" spans="1:6">
      <c r="A7770" s="89"/>
      <c r="F7770" s="73"/>
    </row>
    <row r="7771" spans="1:6">
      <c r="A7771" s="89"/>
      <c r="F7771" s="73"/>
    </row>
    <row r="7772" spans="1:6">
      <c r="A7772" s="89"/>
      <c r="F7772" s="73"/>
    </row>
    <row r="7773" spans="1:6">
      <c r="A7773" s="89"/>
      <c r="F7773" s="73"/>
    </row>
    <row r="7774" spans="1:6">
      <c r="A7774" s="89"/>
      <c r="F7774" s="73"/>
    </row>
    <row r="7775" spans="1:6">
      <c r="A7775" s="89"/>
      <c r="F7775" s="73"/>
    </row>
    <row r="7776" spans="1:6">
      <c r="A7776" s="89"/>
      <c r="F7776" s="73"/>
    </row>
    <row r="7777" spans="1:6">
      <c r="A7777" s="89"/>
      <c r="F7777" s="73"/>
    </row>
    <row r="7778" spans="1:6">
      <c r="A7778" s="89"/>
      <c r="F7778" s="73"/>
    </row>
    <row r="7779" spans="1:6">
      <c r="A7779" s="89"/>
      <c r="F7779" s="73"/>
    </row>
    <row r="7780" spans="1:6">
      <c r="A7780" s="89"/>
      <c r="F7780" s="73"/>
    </row>
    <row r="7781" spans="1:6">
      <c r="A7781" s="89"/>
      <c r="F7781" s="73"/>
    </row>
    <row r="7782" spans="1:6">
      <c r="A7782" s="89"/>
      <c r="F7782" s="73"/>
    </row>
    <row r="7783" spans="1:6">
      <c r="A7783" s="89"/>
      <c r="F7783" s="73"/>
    </row>
    <row r="7784" spans="1:6">
      <c r="A7784" s="89"/>
      <c r="F7784" s="73"/>
    </row>
    <row r="7785" spans="1:6">
      <c r="A7785" s="89"/>
      <c r="F7785" s="73"/>
    </row>
    <row r="7786" spans="1:6">
      <c r="A7786" s="89"/>
      <c r="F7786" s="73"/>
    </row>
    <row r="7787" spans="1:6">
      <c r="A7787" s="89"/>
      <c r="F7787" s="73"/>
    </row>
    <row r="7788" spans="1:6">
      <c r="A7788" s="89"/>
      <c r="F7788" s="73"/>
    </row>
    <row r="7789" spans="1:6">
      <c r="A7789" s="89"/>
      <c r="F7789" s="73"/>
    </row>
    <row r="7790" spans="1:6">
      <c r="A7790" s="89"/>
      <c r="F7790" s="73"/>
    </row>
    <row r="7791" spans="1:6">
      <c r="A7791" s="89"/>
      <c r="F7791" s="73"/>
    </row>
    <row r="7792" spans="1:6">
      <c r="A7792" s="89"/>
      <c r="F7792" s="73"/>
    </row>
    <row r="7793" spans="1:6">
      <c r="A7793" s="89"/>
      <c r="F7793" s="73"/>
    </row>
    <row r="7794" spans="1:6">
      <c r="A7794" s="89"/>
      <c r="F7794" s="73"/>
    </row>
    <row r="7795" spans="1:6">
      <c r="A7795" s="89"/>
      <c r="F7795" s="73"/>
    </row>
    <row r="7796" spans="1:6">
      <c r="A7796" s="89"/>
      <c r="F7796" s="73"/>
    </row>
    <row r="7797" spans="1:6">
      <c r="A7797" s="89"/>
      <c r="F7797" s="73"/>
    </row>
    <row r="7798" spans="1:6">
      <c r="A7798" s="89"/>
      <c r="F7798" s="73"/>
    </row>
    <row r="7799" spans="1:6">
      <c r="A7799" s="89"/>
      <c r="F7799" s="73"/>
    </row>
    <row r="7800" spans="1:6">
      <c r="A7800" s="89"/>
      <c r="F7800" s="73"/>
    </row>
    <row r="7801" spans="1:6">
      <c r="A7801" s="89"/>
      <c r="F7801" s="73"/>
    </row>
    <row r="7802" spans="1:6">
      <c r="A7802" s="89"/>
      <c r="F7802" s="73"/>
    </row>
    <row r="7803" spans="1:6">
      <c r="A7803" s="89"/>
      <c r="F7803" s="73"/>
    </row>
    <row r="7804" spans="1:6">
      <c r="A7804" s="89"/>
      <c r="F7804" s="73"/>
    </row>
    <row r="7805" spans="1:6">
      <c r="A7805" s="89"/>
      <c r="F7805" s="73"/>
    </row>
    <row r="7806" spans="1:6">
      <c r="A7806" s="89"/>
      <c r="F7806" s="73"/>
    </row>
    <row r="7807" spans="1:6">
      <c r="A7807" s="89"/>
      <c r="F7807" s="73"/>
    </row>
    <row r="7808" spans="1:6">
      <c r="A7808" s="89"/>
      <c r="F7808" s="73"/>
    </row>
    <row r="7809" spans="1:6">
      <c r="A7809" s="89"/>
      <c r="F7809" s="73"/>
    </row>
    <row r="7810" spans="1:6">
      <c r="A7810" s="89"/>
      <c r="F7810" s="73"/>
    </row>
    <row r="7811" spans="1:6">
      <c r="A7811" s="89"/>
      <c r="F7811" s="73"/>
    </row>
    <row r="7812" spans="1:6">
      <c r="A7812" s="89"/>
      <c r="F7812" s="73"/>
    </row>
    <row r="7813" spans="1:6">
      <c r="A7813" s="89"/>
      <c r="F7813" s="73"/>
    </row>
    <row r="7814" spans="1:6">
      <c r="A7814" s="89"/>
      <c r="F7814" s="73"/>
    </row>
    <row r="7815" spans="1:6">
      <c r="A7815" s="89"/>
      <c r="F7815" s="73"/>
    </row>
    <row r="7816" spans="1:6">
      <c r="A7816" s="89"/>
      <c r="F7816" s="73"/>
    </row>
    <row r="7817" spans="1:6">
      <c r="A7817" s="89"/>
      <c r="F7817" s="73"/>
    </row>
    <row r="7818" spans="1:6">
      <c r="A7818" s="89"/>
      <c r="F7818" s="73"/>
    </row>
    <row r="7819" spans="1:6">
      <c r="A7819" s="89"/>
      <c r="F7819" s="73"/>
    </row>
    <row r="7820" spans="1:6">
      <c r="A7820" s="89"/>
      <c r="F7820" s="73"/>
    </row>
    <row r="7821" spans="1:6">
      <c r="A7821" s="89"/>
      <c r="F7821" s="73"/>
    </row>
    <row r="7822" spans="1:6">
      <c r="A7822" s="89"/>
      <c r="F7822" s="73"/>
    </row>
    <row r="7823" spans="1:6">
      <c r="A7823" s="89"/>
      <c r="F7823" s="73"/>
    </row>
    <row r="7824" spans="1:6">
      <c r="A7824" s="89"/>
      <c r="F7824" s="73"/>
    </row>
    <row r="7825" spans="1:6">
      <c r="A7825" s="89"/>
      <c r="F7825" s="73"/>
    </row>
    <row r="7826" spans="1:6">
      <c r="A7826" s="89"/>
      <c r="F7826" s="73"/>
    </row>
    <row r="7827" spans="1:6">
      <c r="A7827" s="89"/>
      <c r="F7827" s="73"/>
    </row>
    <row r="7828" spans="1:6">
      <c r="A7828" s="89"/>
      <c r="F7828" s="73"/>
    </row>
    <row r="7829" spans="1:6">
      <c r="A7829" s="89"/>
      <c r="F7829" s="73"/>
    </row>
    <row r="7830" spans="1:6">
      <c r="A7830" s="89"/>
      <c r="F7830" s="73"/>
    </row>
    <row r="7831" spans="1:6">
      <c r="A7831" s="89"/>
      <c r="F7831" s="73"/>
    </row>
    <row r="7832" spans="1:6">
      <c r="A7832" s="89"/>
      <c r="F7832" s="73"/>
    </row>
    <row r="7833" spans="1:6">
      <c r="A7833" s="89"/>
      <c r="F7833" s="73"/>
    </row>
    <row r="7834" spans="1:6">
      <c r="A7834" s="89"/>
      <c r="F7834" s="73"/>
    </row>
    <row r="7835" spans="1:6">
      <c r="A7835" s="89"/>
      <c r="F7835" s="73"/>
    </row>
    <row r="7836" spans="1:6">
      <c r="A7836" s="89"/>
      <c r="F7836" s="73"/>
    </row>
    <row r="7837" spans="1:6">
      <c r="A7837" s="89"/>
      <c r="F7837" s="73"/>
    </row>
    <row r="7838" spans="1:6">
      <c r="A7838" s="89"/>
      <c r="F7838" s="73"/>
    </row>
    <row r="7839" spans="1:6">
      <c r="A7839" s="89"/>
      <c r="F7839" s="73"/>
    </row>
    <row r="7840" spans="1:6">
      <c r="A7840" s="89"/>
      <c r="F7840" s="73"/>
    </row>
    <row r="7841" spans="1:6">
      <c r="A7841" s="89"/>
      <c r="F7841" s="73"/>
    </row>
    <row r="7842" spans="1:6">
      <c r="A7842" s="89"/>
      <c r="F7842" s="73"/>
    </row>
    <row r="7843" spans="1:6">
      <c r="A7843" s="89"/>
      <c r="F7843" s="73"/>
    </row>
    <row r="7844" spans="1:6">
      <c r="A7844" s="89"/>
      <c r="F7844" s="73"/>
    </row>
    <row r="7845" spans="1:6">
      <c r="A7845" s="89"/>
      <c r="F7845" s="73"/>
    </row>
    <row r="7846" spans="1:6">
      <c r="A7846" s="89"/>
      <c r="F7846" s="73"/>
    </row>
    <row r="7847" spans="1:6">
      <c r="A7847" s="89"/>
      <c r="F7847" s="73"/>
    </row>
    <row r="7848" spans="1:6">
      <c r="A7848" s="89"/>
      <c r="F7848" s="73"/>
    </row>
    <row r="7849" spans="1:6">
      <c r="A7849" s="89"/>
      <c r="F7849" s="73"/>
    </row>
    <row r="7850" spans="1:6">
      <c r="A7850" s="89"/>
      <c r="F7850" s="73"/>
    </row>
    <row r="7851" spans="1:6">
      <c r="A7851" s="89"/>
      <c r="F7851" s="73"/>
    </row>
    <row r="7852" spans="1:6">
      <c r="A7852" s="89"/>
      <c r="F7852" s="73"/>
    </row>
    <row r="7853" spans="1:6">
      <c r="A7853" s="89"/>
      <c r="F7853" s="73"/>
    </row>
    <row r="7854" spans="1:6">
      <c r="A7854" s="89"/>
      <c r="F7854" s="73"/>
    </row>
    <row r="7855" spans="1:6">
      <c r="A7855" s="89"/>
      <c r="F7855" s="73"/>
    </row>
    <row r="7856" spans="1:6">
      <c r="A7856" s="89"/>
      <c r="F7856" s="73"/>
    </row>
    <row r="7857" spans="1:6">
      <c r="A7857" s="89"/>
      <c r="F7857" s="73"/>
    </row>
    <row r="7858" spans="1:6">
      <c r="A7858" s="89"/>
      <c r="F7858" s="73"/>
    </row>
    <row r="7859" spans="1:6">
      <c r="A7859" s="89"/>
      <c r="F7859" s="73"/>
    </row>
    <row r="7860" spans="1:6">
      <c r="A7860" s="89"/>
      <c r="F7860" s="73"/>
    </row>
    <row r="7861" spans="1:6">
      <c r="A7861" s="89"/>
      <c r="F7861" s="73"/>
    </row>
    <row r="7862" spans="1:6">
      <c r="A7862" s="89"/>
      <c r="F7862" s="73"/>
    </row>
    <row r="7863" spans="1:6">
      <c r="A7863" s="89"/>
      <c r="F7863" s="73"/>
    </row>
    <row r="7864" spans="1:6">
      <c r="A7864" s="89"/>
      <c r="F7864" s="73"/>
    </row>
    <row r="7865" spans="1:6">
      <c r="A7865" s="89"/>
      <c r="F7865" s="73"/>
    </row>
    <row r="7866" spans="1:6">
      <c r="A7866" s="89"/>
      <c r="F7866" s="73"/>
    </row>
    <row r="7867" spans="1:6">
      <c r="A7867" s="89"/>
      <c r="F7867" s="73"/>
    </row>
    <row r="7868" spans="1:6">
      <c r="A7868" s="89"/>
      <c r="F7868" s="73"/>
    </row>
    <row r="7869" spans="1:6">
      <c r="A7869" s="89"/>
      <c r="F7869" s="73"/>
    </row>
    <row r="7870" spans="1:6">
      <c r="A7870" s="89"/>
      <c r="F7870" s="73"/>
    </row>
    <row r="7871" spans="1:6">
      <c r="A7871" s="89"/>
      <c r="F7871" s="73"/>
    </row>
    <row r="7872" spans="1:6">
      <c r="A7872" s="89"/>
      <c r="F7872" s="73"/>
    </row>
    <row r="7873" spans="1:6">
      <c r="A7873" s="89"/>
      <c r="F7873" s="73"/>
    </row>
    <row r="7874" spans="1:6">
      <c r="A7874" s="89"/>
      <c r="F7874" s="73"/>
    </row>
    <row r="7875" spans="1:6">
      <c r="A7875" s="89"/>
      <c r="F7875" s="73"/>
    </row>
    <row r="7876" spans="1:6">
      <c r="A7876" s="89"/>
      <c r="F7876" s="73"/>
    </row>
    <row r="7877" spans="1:6">
      <c r="A7877" s="89"/>
      <c r="F7877" s="73"/>
    </row>
    <row r="7878" spans="1:6">
      <c r="A7878" s="89"/>
      <c r="F7878" s="73"/>
    </row>
    <row r="7879" spans="1:6">
      <c r="A7879" s="89"/>
      <c r="F7879" s="73"/>
    </row>
    <row r="7880" spans="1:6">
      <c r="A7880" s="89"/>
      <c r="F7880" s="73"/>
    </row>
    <row r="7881" spans="1:6">
      <c r="A7881" s="89"/>
      <c r="F7881" s="73"/>
    </row>
    <row r="7882" spans="1:6">
      <c r="A7882" s="89"/>
      <c r="F7882" s="73"/>
    </row>
    <row r="7883" spans="1:6">
      <c r="A7883" s="89"/>
      <c r="F7883" s="73"/>
    </row>
    <row r="7884" spans="1:6">
      <c r="A7884" s="89"/>
      <c r="F7884" s="73"/>
    </row>
    <row r="7885" spans="1:6">
      <c r="A7885" s="89"/>
      <c r="F7885" s="73"/>
    </row>
    <row r="7886" spans="1:6">
      <c r="A7886" s="89"/>
      <c r="F7886" s="73"/>
    </row>
    <row r="7887" spans="1:6">
      <c r="A7887" s="89"/>
      <c r="F7887" s="73"/>
    </row>
    <row r="7888" spans="1:6">
      <c r="A7888" s="89"/>
      <c r="F7888" s="73"/>
    </row>
    <row r="7889" spans="1:6">
      <c r="A7889" s="89"/>
      <c r="F7889" s="73"/>
    </row>
    <row r="7890" spans="1:6">
      <c r="A7890" s="89"/>
      <c r="F7890" s="73"/>
    </row>
    <row r="7891" spans="1:6">
      <c r="A7891" s="89"/>
      <c r="F7891" s="73"/>
    </row>
    <row r="7892" spans="1:6">
      <c r="A7892" s="89"/>
      <c r="F7892" s="73"/>
    </row>
    <row r="7893" spans="1:6">
      <c r="A7893" s="89"/>
      <c r="F7893" s="73"/>
    </row>
    <row r="7894" spans="1:6">
      <c r="A7894" s="89"/>
      <c r="F7894" s="73"/>
    </row>
    <row r="7895" spans="1:6">
      <c r="A7895" s="89"/>
      <c r="F7895" s="73"/>
    </row>
    <row r="7896" spans="1:6">
      <c r="A7896" s="89"/>
      <c r="F7896" s="73"/>
    </row>
    <row r="7897" spans="1:6">
      <c r="A7897" s="89"/>
      <c r="F7897" s="73"/>
    </row>
    <row r="7898" spans="1:6">
      <c r="A7898" s="89"/>
      <c r="F7898" s="73"/>
    </row>
    <row r="7899" spans="1:6">
      <c r="A7899" s="89"/>
      <c r="F7899" s="73"/>
    </row>
    <row r="7900" spans="1:6">
      <c r="A7900" s="89"/>
      <c r="F7900" s="73"/>
    </row>
    <row r="7901" spans="1:6">
      <c r="A7901" s="89"/>
      <c r="F7901" s="73"/>
    </row>
    <row r="7902" spans="1:6">
      <c r="A7902" s="89"/>
      <c r="F7902" s="73"/>
    </row>
    <row r="7903" spans="1:6">
      <c r="A7903" s="89"/>
      <c r="F7903" s="73"/>
    </row>
    <row r="7904" spans="1:6">
      <c r="A7904" s="89"/>
      <c r="F7904" s="73"/>
    </row>
    <row r="7905" spans="1:6">
      <c r="A7905" s="89"/>
      <c r="F7905" s="73"/>
    </row>
    <row r="7906" spans="1:6">
      <c r="A7906" s="89"/>
      <c r="F7906" s="73"/>
    </row>
    <row r="7907" spans="1:6">
      <c r="A7907" s="89"/>
      <c r="F7907" s="73"/>
    </row>
    <row r="7908" spans="1:6">
      <c r="A7908" s="89"/>
      <c r="F7908" s="73"/>
    </row>
    <row r="7909" spans="1:6">
      <c r="A7909" s="89"/>
      <c r="F7909" s="73"/>
    </row>
    <row r="7910" spans="1:6">
      <c r="A7910" s="89"/>
      <c r="F7910" s="73"/>
    </row>
    <row r="7911" spans="1:6">
      <c r="A7911" s="89"/>
      <c r="F7911" s="73"/>
    </row>
    <row r="7912" spans="1:6">
      <c r="A7912" s="89"/>
      <c r="F7912" s="73"/>
    </row>
    <row r="7913" spans="1:6">
      <c r="A7913" s="89"/>
      <c r="F7913" s="73"/>
    </row>
    <row r="7914" spans="1:6">
      <c r="A7914" s="89"/>
      <c r="F7914" s="73"/>
    </row>
    <row r="7915" spans="1:6">
      <c r="A7915" s="89"/>
      <c r="F7915" s="73"/>
    </row>
    <row r="7916" spans="1:6">
      <c r="A7916" s="89"/>
      <c r="F7916" s="73"/>
    </row>
    <row r="7917" spans="1:6">
      <c r="A7917" s="89"/>
      <c r="F7917" s="73"/>
    </row>
    <row r="7918" spans="1:6">
      <c r="A7918" s="89"/>
      <c r="F7918" s="73"/>
    </row>
    <row r="7919" spans="1:6">
      <c r="A7919" s="89"/>
      <c r="F7919" s="73"/>
    </row>
    <row r="7920" spans="1:6">
      <c r="A7920" s="89"/>
      <c r="F7920" s="73"/>
    </row>
    <row r="7921" spans="1:6">
      <c r="A7921" s="89"/>
      <c r="F7921" s="73"/>
    </row>
    <row r="7922" spans="1:6">
      <c r="A7922" s="89"/>
      <c r="F7922" s="73"/>
    </row>
    <row r="7923" spans="1:6">
      <c r="A7923" s="89"/>
      <c r="F7923" s="73"/>
    </row>
    <row r="7924" spans="1:6">
      <c r="A7924" s="89"/>
      <c r="F7924" s="73"/>
    </row>
    <row r="7925" spans="1:6">
      <c r="A7925" s="89"/>
      <c r="F7925" s="73"/>
    </row>
    <row r="7926" spans="1:6">
      <c r="A7926" s="89"/>
      <c r="F7926" s="73"/>
    </row>
    <row r="7927" spans="1:6">
      <c r="A7927" s="89"/>
      <c r="F7927" s="73"/>
    </row>
    <row r="7928" spans="1:6">
      <c r="A7928" s="89"/>
      <c r="F7928" s="73"/>
    </row>
    <row r="7929" spans="1:6">
      <c r="A7929" s="89"/>
      <c r="F7929" s="73"/>
    </row>
    <row r="7930" spans="1:6">
      <c r="A7930" s="89"/>
      <c r="F7930" s="73"/>
    </row>
    <row r="7931" spans="1:6">
      <c r="A7931" s="89"/>
      <c r="F7931" s="73"/>
    </row>
    <row r="7932" spans="1:6">
      <c r="A7932" s="89"/>
      <c r="F7932" s="73"/>
    </row>
    <row r="7933" spans="1:6">
      <c r="A7933" s="89"/>
      <c r="F7933" s="73"/>
    </row>
    <row r="7934" spans="1:6">
      <c r="A7934" s="89"/>
      <c r="F7934" s="73"/>
    </row>
    <row r="7935" spans="1:6">
      <c r="A7935" s="89"/>
      <c r="F7935" s="73"/>
    </row>
    <row r="7936" spans="1:6">
      <c r="A7936" s="89"/>
      <c r="F7936" s="73"/>
    </row>
    <row r="7937" spans="1:6">
      <c r="A7937" s="89"/>
      <c r="F7937" s="73"/>
    </row>
    <row r="7938" spans="1:6">
      <c r="A7938" s="89"/>
      <c r="F7938" s="73"/>
    </row>
    <row r="7939" spans="1:6">
      <c r="A7939" s="89"/>
      <c r="F7939" s="73"/>
    </row>
    <row r="7940" spans="1:6">
      <c r="A7940" s="89"/>
      <c r="F7940" s="73"/>
    </row>
    <row r="7941" spans="1:6">
      <c r="A7941" s="89"/>
      <c r="F7941" s="73"/>
    </row>
    <row r="7942" spans="1:6">
      <c r="A7942" s="89"/>
      <c r="F7942" s="73"/>
    </row>
    <row r="7943" spans="1:6">
      <c r="A7943" s="89"/>
      <c r="F7943" s="73"/>
    </row>
    <row r="7944" spans="1:6">
      <c r="A7944" s="89"/>
      <c r="F7944" s="73"/>
    </row>
    <row r="7945" spans="1:6">
      <c r="A7945" s="89"/>
      <c r="F7945" s="73"/>
    </row>
    <row r="7946" spans="1:6">
      <c r="A7946" s="89"/>
      <c r="F7946" s="73"/>
    </row>
    <row r="7947" spans="1:6">
      <c r="A7947" s="89"/>
      <c r="F7947" s="73"/>
    </row>
    <row r="7948" spans="1:6">
      <c r="A7948" s="89"/>
      <c r="F7948" s="73"/>
    </row>
    <row r="7949" spans="1:6">
      <c r="A7949" s="89"/>
      <c r="F7949" s="73"/>
    </row>
    <row r="7950" spans="1:6">
      <c r="A7950" s="89"/>
      <c r="F7950" s="73"/>
    </row>
    <row r="7951" spans="1:6">
      <c r="A7951" s="89"/>
      <c r="F7951" s="73"/>
    </row>
    <row r="7952" spans="1:6">
      <c r="A7952" s="89"/>
      <c r="F7952" s="73"/>
    </row>
    <row r="7953" spans="1:6">
      <c r="A7953" s="89"/>
      <c r="F7953" s="73"/>
    </row>
    <row r="7954" spans="1:6">
      <c r="A7954" s="89"/>
      <c r="F7954" s="73"/>
    </row>
    <row r="7955" spans="1:6">
      <c r="A7955" s="89"/>
      <c r="F7955" s="73"/>
    </row>
    <row r="7956" spans="1:6">
      <c r="A7956" s="89"/>
      <c r="F7956" s="73"/>
    </row>
    <row r="7957" spans="1:6">
      <c r="A7957" s="89"/>
      <c r="F7957" s="73"/>
    </row>
    <row r="7958" spans="1:6">
      <c r="A7958" s="89"/>
      <c r="F7958" s="73"/>
    </row>
    <row r="7959" spans="1:6">
      <c r="A7959" s="89"/>
      <c r="F7959" s="73"/>
    </row>
    <row r="7960" spans="1:6">
      <c r="A7960" s="89"/>
      <c r="F7960" s="73"/>
    </row>
    <row r="7961" spans="1:6">
      <c r="A7961" s="89"/>
      <c r="F7961" s="73"/>
    </row>
    <row r="7962" spans="1:6">
      <c r="A7962" s="89"/>
      <c r="F7962" s="73"/>
    </row>
    <row r="7963" spans="1:6">
      <c r="A7963" s="89"/>
      <c r="F7963" s="73"/>
    </row>
    <row r="7964" spans="1:6">
      <c r="A7964" s="89"/>
      <c r="F7964" s="73"/>
    </row>
    <row r="7965" spans="1:6">
      <c r="A7965" s="89"/>
      <c r="F7965" s="73"/>
    </row>
    <row r="7966" spans="1:6">
      <c r="A7966" s="89"/>
      <c r="F7966" s="73"/>
    </row>
    <row r="7967" spans="1:6">
      <c r="A7967" s="89"/>
      <c r="F7967" s="73"/>
    </row>
    <row r="7968" spans="1:6">
      <c r="A7968" s="89"/>
      <c r="F7968" s="73"/>
    </row>
    <row r="7969" spans="1:6">
      <c r="A7969" s="89"/>
      <c r="F7969" s="73"/>
    </row>
    <row r="7970" spans="1:6">
      <c r="A7970" s="89"/>
      <c r="F7970" s="73"/>
    </row>
    <row r="7971" spans="1:6">
      <c r="A7971" s="89"/>
      <c r="F7971" s="73"/>
    </row>
    <row r="7972" spans="1:6">
      <c r="A7972" s="89"/>
      <c r="F7972" s="73"/>
    </row>
    <row r="7973" spans="1:6">
      <c r="A7973" s="89"/>
      <c r="F7973" s="73"/>
    </row>
    <row r="7974" spans="1:6">
      <c r="A7974" s="89"/>
      <c r="F7974" s="73"/>
    </row>
    <row r="7975" spans="1:6">
      <c r="A7975" s="89"/>
      <c r="F7975" s="73"/>
    </row>
    <row r="7976" spans="1:6">
      <c r="A7976" s="89"/>
      <c r="F7976" s="73"/>
    </row>
    <row r="7977" spans="1:6">
      <c r="A7977" s="89"/>
      <c r="F7977" s="73"/>
    </row>
    <row r="7978" spans="1:6">
      <c r="A7978" s="89"/>
      <c r="F7978" s="73"/>
    </row>
    <row r="7979" spans="1:6">
      <c r="A7979" s="89"/>
      <c r="F7979" s="73"/>
    </row>
    <row r="7980" spans="1:6">
      <c r="A7980" s="89"/>
      <c r="F7980" s="73"/>
    </row>
    <row r="7981" spans="1:6">
      <c r="A7981" s="89"/>
      <c r="F7981" s="73"/>
    </row>
    <row r="7982" spans="1:6">
      <c r="A7982" s="89"/>
      <c r="F7982" s="73"/>
    </row>
    <row r="7983" spans="1:6">
      <c r="A7983" s="89"/>
      <c r="F7983" s="73"/>
    </row>
    <row r="7984" spans="1:6">
      <c r="A7984" s="89"/>
      <c r="F7984" s="73"/>
    </row>
    <row r="7985" spans="1:6">
      <c r="A7985" s="89"/>
      <c r="F7985" s="73"/>
    </row>
    <row r="7986" spans="1:6">
      <c r="A7986" s="89"/>
      <c r="F7986" s="73"/>
    </row>
    <row r="7987" spans="1:6">
      <c r="A7987" s="89"/>
      <c r="F7987" s="73"/>
    </row>
    <row r="7988" spans="1:6">
      <c r="A7988" s="89"/>
      <c r="F7988" s="73"/>
    </row>
    <row r="7989" spans="1:6">
      <c r="A7989" s="89"/>
      <c r="F7989" s="73"/>
    </row>
    <row r="7990" spans="1:6">
      <c r="A7990" s="89"/>
      <c r="F7990" s="73"/>
    </row>
    <row r="7991" spans="1:6">
      <c r="A7991" s="89"/>
      <c r="F7991" s="73"/>
    </row>
    <row r="7992" spans="1:6">
      <c r="A7992" s="89"/>
      <c r="F7992" s="73"/>
    </row>
    <row r="7993" spans="1:6">
      <c r="A7993" s="89"/>
      <c r="F7993" s="73"/>
    </row>
    <row r="7994" spans="1:6">
      <c r="A7994" s="89"/>
      <c r="F7994" s="73"/>
    </row>
    <row r="7995" spans="1:6">
      <c r="A7995" s="89"/>
      <c r="F7995" s="73"/>
    </row>
    <row r="7996" spans="1:6">
      <c r="A7996" s="89"/>
      <c r="F7996" s="73"/>
    </row>
    <row r="7997" spans="1:6">
      <c r="A7997" s="89"/>
      <c r="F7997" s="73"/>
    </row>
    <row r="7998" spans="1:6">
      <c r="A7998" s="89"/>
      <c r="F7998" s="73"/>
    </row>
    <row r="7999" spans="1:6">
      <c r="A7999" s="89"/>
      <c r="F7999" s="73"/>
    </row>
    <row r="8000" spans="1:6">
      <c r="A8000" s="89"/>
      <c r="F8000" s="73"/>
    </row>
    <row r="8001" spans="1:6">
      <c r="A8001" s="89"/>
      <c r="F8001" s="73"/>
    </row>
    <row r="8002" spans="1:6">
      <c r="A8002" s="89"/>
      <c r="F8002" s="73"/>
    </row>
    <row r="8003" spans="1:6">
      <c r="A8003" s="89"/>
      <c r="F8003" s="73"/>
    </row>
    <row r="8004" spans="1:6">
      <c r="A8004" s="89"/>
      <c r="F8004" s="73"/>
    </row>
    <row r="8005" spans="1:6">
      <c r="A8005" s="89"/>
      <c r="F8005" s="73"/>
    </row>
    <row r="8006" spans="1:6">
      <c r="A8006" s="89"/>
      <c r="F8006" s="73"/>
    </row>
    <row r="8007" spans="1:6">
      <c r="A8007" s="89"/>
      <c r="F8007" s="73"/>
    </row>
    <row r="8008" spans="1:6">
      <c r="A8008" s="89"/>
      <c r="F8008" s="73"/>
    </row>
    <row r="8009" spans="1:6">
      <c r="A8009" s="89"/>
      <c r="F8009" s="73"/>
    </row>
    <row r="8010" spans="1:6">
      <c r="A8010" s="89"/>
      <c r="F8010" s="73"/>
    </row>
    <row r="8011" spans="1:6">
      <c r="A8011" s="89"/>
      <c r="F8011" s="73"/>
    </row>
    <row r="8012" spans="1:6">
      <c r="A8012" s="89"/>
      <c r="F8012" s="73"/>
    </row>
    <row r="8013" spans="1:6">
      <c r="A8013" s="89"/>
      <c r="F8013" s="73"/>
    </row>
    <row r="8014" spans="1:6">
      <c r="A8014" s="89"/>
      <c r="F8014" s="73"/>
    </row>
    <row r="8015" spans="1:6">
      <c r="A8015" s="89"/>
      <c r="F8015" s="73"/>
    </row>
    <row r="8016" spans="1:6">
      <c r="A8016" s="89"/>
      <c r="F8016" s="73"/>
    </row>
    <row r="8017" spans="1:6">
      <c r="A8017" s="89"/>
      <c r="F8017" s="73"/>
    </row>
    <row r="8018" spans="1:6">
      <c r="A8018" s="89"/>
      <c r="F8018" s="73"/>
    </row>
    <row r="8019" spans="1:6">
      <c r="A8019" s="89"/>
      <c r="F8019" s="73"/>
    </row>
    <row r="8020" spans="1:6">
      <c r="A8020" s="89"/>
      <c r="F8020" s="73"/>
    </row>
    <row r="8021" spans="1:6">
      <c r="A8021" s="89"/>
      <c r="F8021" s="73"/>
    </row>
    <row r="8022" spans="1:6">
      <c r="A8022" s="89"/>
      <c r="F8022" s="73"/>
    </row>
    <row r="8023" spans="1:6">
      <c r="A8023" s="89"/>
      <c r="F8023" s="73"/>
    </row>
    <row r="8024" spans="1:6">
      <c r="A8024" s="89"/>
      <c r="F8024" s="73"/>
    </row>
    <row r="8025" spans="1:6">
      <c r="A8025" s="89"/>
      <c r="F8025" s="73"/>
    </row>
    <row r="8026" spans="1:6">
      <c r="A8026" s="89"/>
      <c r="F8026" s="73"/>
    </row>
    <row r="8027" spans="1:6">
      <c r="A8027" s="89"/>
      <c r="F8027" s="73"/>
    </row>
    <row r="8028" spans="1:6">
      <c r="A8028" s="89"/>
      <c r="F8028" s="73"/>
    </row>
    <row r="8029" spans="1:6">
      <c r="A8029" s="89"/>
      <c r="F8029" s="73"/>
    </row>
    <row r="8030" spans="1:6">
      <c r="A8030" s="89"/>
      <c r="F8030" s="73"/>
    </row>
    <row r="8031" spans="1:6">
      <c r="A8031" s="89"/>
      <c r="F8031" s="73"/>
    </row>
    <row r="8032" spans="1:6">
      <c r="A8032" s="89"/>
      <c r="F8032" s="73"/>
    </row>
    <row r="8033" spans="1:6">
      <c r="A8033" s="89"/>
      <c r="F8033" s="73"/>
    </row>
    <row r="8034" spans="1:6">
      <c r="A8034" s="89"/>
      <c r="F8034" s="73"/>
    </row>
    <row r="8035" spans="1:6">
      <c r="A8035" s="89"/>
      <c r="F8035" s="73"/>
    </row>
    <row r="8036" spans="1:6">
      <c r="A8036" s="89"/>
      <c r="F8036" s="73"/>
    </row>
    <row r="8037" spans="1:6">
      <c r="A8037" s="89"/>
      <c r="F8037" s="73"/>
    </row>
    <row r="8038" spans="1:6">
      <c r="A8038" s="89"/>
      <c r="F8038" s="73"/>
    </row>
    <row r="8039" spans="1:6">
      <c r="A8039" s="89"/>
      <c r="F8039" s="73"/>
    </row>
    <row r="8040" spans="1:6">
      <c r="A8040" s="89"/>
      <c r="F8040" s="73"/>
    </row>
    <row r="8041" spans="1:6">
      <c r="A8041" s="89"/>
      <c r="F8041" s="73"/>
    </row>
    <row r="8042" spans="1:6">
      <c r="A8042" s="89"/>
      <c r="F8042" s="73"/>
    </row>
    <row r="8043" spans="1:6">
      <c r="A8043" s="89"/>
      <c r="F8043" s="73"/>
    </row>
    <row r="8044" spans="1:6">
      <c r="A8044" s="89"/>
      <c r="F8044" s="73"/>
    </row>
    <row r="8045" spans="1:6">
      <c r="A8045" s="89"/>
      <c r="F8045" s="73"/>
    </row>
    <row r="8046" spans="1:6">
      <c r="A8046" s="89"/>
      <c r="F8046" s="73"/>
    </row>
    <row r="8047" spans="1:6">
      <c r="A8047" s="89"/>
      <c r="F8047" s="73"/>
    </row>
    <row r="8048" spans="1:6">
      <c r="A8048" s="89"/>
      <c r="F8048" s="73"/>
    </row>
    <row r="8049" spans="1:6">
      <c r="A8049" s="89"/>
      <c r="F8049" s="73"/>
    </row>
    <row r="8050" spans="1:6">
      <c r="A8050" s="89"/>
      <c r="F8050" s="73"/>
    </row>
    <row r="8051" spans="1:6">
      <c r="A8051" s="89"/>
      <c r="F8051" s="73"/>
    </row>
    <row r="8052" spans="1:6">
      <c r="A8052" s="89"/>
      <c r="F8052" s="73"/>
    </row>
    <row r="8053" spans="1:6">
      <c r="A8053" s="89"/>
      <c r="F8053" s="73"/>
    </row>
    <row r="8054" spans="1:6">
      <c r="A8054" s="89"/>
      <c r="F8054" s="73"/>
    </row>
    <row r="8055" spans="1:6">
      <c r="A8055" s="89"/>
      <c r="F8055" s="73"/>
    </row>
    <row r="8056" spans="1:6">
      <c r="A8056" s="89"/>
      <c r="F8056" s="73"/>
    </row>
    <row r="8057" spans="1:6">
      <c r="A8057" s="89"/>
      <c r="F8057" s="73"/>
    </row>
    <row r="8058" spans="1:6">
      <c r="A8058" s="89"/>
      <c r="F8058" s="73"/>
    </row>
    <row r="8059" spans="1:6">
      <c r="A8059" s="89"/>
      <c r="F8059" s="73"/>
    </row>
    <row r="8060" spans="1:6">
      <c r="A8060" s="89"/>
      <c r="F8060" s="73"/>
    </row>
    <row r="8061" spans="1:6">
      <c r="A8061" s="89"/>
      <c r="F8061" s="73"/>
    </row>
    <row r="8062" spans="1:6">
      <c r="A8062" s="89"/>
      <c r="F8062" s="73"/>
    </row>
    <row r="8063" spans="1:6">
      <c r="A8063" s="89"/>
      <c r="F8063" s="73"/>
    </row>
    <row r="8064" spans="1:6">
      <c r="A8064" s="89"/>
      <c r="F8064" s="73"/>
    </row>
    <row r="8065" spans="1:6">
      <c r="A8065" s="89"/>
      <c r="F8065" s="73"/>
    </row>
    <row r="8066" spans="1:6">
      <c r="A8066" s="89"/>
      <c r="F8066" s="73"/>
    </row>
    <row r="8067" spans="1:6">
      <c r="A8067" s="89"/>
      <c r="F8067" s="73"/>
    </row>
    <row r="8068" spans="1:6">
      <c r="A8068" s="89"/>
      <c r="F8068" s="73"/>
    </row>
    <row r="8069" spans="1:6">
      <c r="A8069" s="89"/>
      <c r="F8069" s="73"/>
    </row>
    <row r="8070" spans="1:6">
      <c r="A8070" s="89"/>
      <c r="F8070" s="73"/>
    </row>
    <row r="8071" spans="1:6">
      <c r="A8071" s="89"/>
      <c r="F8071" s="73"/>
    </row>
    <row r="8072" spans="1:6">
      <c r="A8072" s="89"/>
      <c r="F8072" s="73"/>
    </row>
    <row r="8073" spans="1:6">
      <c r="A8073" s="89"/>
      <c r="F8073" s="73"/>
    </row>
    <row r="8074" spans="1:6">
      <c r="A8074" s="89"/>
      <c r="F8074" s="73"/>
    </row>
    <row r="8075" spans="1:6">
      <c r="A8075" s="89"/>
      <c r="F8075" s="73"/>
    </row>
    <row r="8076" spans="1:6">
      <c r="A8076" s="89"/>
      <c r="F8076" s="73"/>
    </row>
    <row r="8077" spans="1:6">
      <c r="A8077" s="89"/>
      <c r="F8077" s="73"/>
    </row>
    <row r="8078" spans="1:6">
      <c r="A8078" s="89"/>
      <c r="F8078" s="73"/>
    </row>
    <row r="8079" spans="1:6">
      <c r="A8079" s="89"/>
      <c r="F8079" s="73"/>
    </row>
    <row r="8080" spans="1:6">
      <c r="A8080" s="89"/>
      <c r="F8080" s="73"/>
    </row>
    <row r="8081" spans="1:6">
      <c r="A8081" s="89"/>
      <c r="F8081" s="73"/>
    </row>
    <row r="8082" spans="1:6">
      <c r="A8082" s="89"/>
      <c r="F8082" s="73"/>
    </row>
    <row r="8083" spans="1:6">
      <c r="A8083" s="89"/>
      <c r="F8083" s="73"/>
    </row>
    <row r="8084" spans="1:6">
      <c r="A8084" s="89"/>
      <c r="F8084" s="73"/>
    </row>
    <row r="8085" spans="1:6">
      <c r="A8085" s="89"/>
      <c r="F8085" s="73"/>
    </row>
    <row r="8086" spans="1:6">
      <c r="A8086" s="89"/>
      <c r="F8086" s="73"/>
    </row>
    <row r="8087" spans="1:6">
      <c r="A8087" s="89"/>
      <c r="F8087" s="73"/>
    </row>
    <row r="8088" spans="1:6">
      <c r="A8088" s="89"/>
      <c r="F8088" s="73"/>
    </row>
    <row r="8089" spans="1:6">
      <c r="A8089" s="89"/>
      <c r="F8089" s="73"/>
    </row>
    <row r="8090" spans="1:6">
      <c r="A8090" s="89"/>
      <c r="F8090" s="73"/>
    </row>
    <row r="8091" spans="1:6">
      <c r="A8091" s="89"/>
      <c r="F8091" s="73"/>
    </row>
    <row r="8092" spans="1:6">
      <c r="A8092" s="89"/>
      <c r="F8092" s="73"/>
    </row>
    <row r="8093" spans="1:6">
      <c r="A8093" s="89"/>
      <c r="F8093" s="73"/>
    </row>
    <row r="8094" spans="1:6">
      <c r="A8094" s="89"/>
      <c r="F8094" s="73"/>
    </row>
    <row r="8095" spans="1:6">
      <c r="A8095" s="89"/>
      <c r="F8095" s="73"/>
    </row>
    <row r="8096" spans="1:6">
      <c r="A8096" s="89"/>
      <c r="F8096" s="73"/>
    </row>
    <row r="8097" spans="1:6">
      <c r="A8097" s="89"/>
      <c r="F8097" s="73"/>
    </row>
    <row r="8098" spans="1:6">
      <c r="A8098" s="89"/>
      <c r="F8098" s="73"/>
    </row>
    <row r="8099" spans="1:6">
      <c r="A8099" s="89"/>
      <c r="F8099" s="73"/>
    </row>
    <row r="8100" spans="1:6">
      <c r="A8100" s="89"/>
      <c r="F8100" s="73"/>
    </row>
    <row r="8101" spans="1:6">
      <c r="A8101" s="89"/>
      <c r="F8101" s="73"/>
    </row>
    <row r="8102" spans="1:6">
      <c r="A8102" s="89"/>
      <c r="F8102" s="73"/>
    </row>
    <row r="8103" spans="1:6">
      <c r="A8103" s="89"/>
      <c r="F8103" s="73"/>
    </row>
    <row r="8104" spans="1:6">
      <c r="A8104" s="89"/>
      <c r="F8104" s="73"/>
    </row>
    <row r="8105" spans="1:6">
      <c r="A8105" s="89"/>
      <c r="F8105" s="73"/>
    </row>
    <row r="8106" spans="1:6">
      <c r="A8106" s="89"/>
      <c r="F8106" s="73"/>
    </row>
    <row r="8107" spans="1:6">
      <c r="A8107" s="89"/>
      <c r="F8107" s="73"/>
    </row>
    <row r="8108" spans="1:6">
      <c r="A8108" s="89"/>
      <c r="F8108" s="73"/>
    </row>
    <row r="8109" spans="1:6">
      <c r="A8109" s="89"/>
      <c r="F8109" s="73"/>
    </row>
    <row r="8110" spans="1:6">
      <c r="A8110" s="89"/>
      <c r="F8110" s="73"/>
    </row>
    <row r="8111" spans="1:6">
      <c r="A8111" s="89"/>
      <c r="F8111" s="73"/>
    </row>
    <row r="8112" spans="1:6">
      <c r="A8112" s="89"/>
      <c r="F8112" s="73"/>
    </row>
    <row r="8113" spans="1:6">
      <c r="A8113" s="89"/>
      <c r="F8113" s="73"/>
    </row>
    <row r="8114" spans="1:6">
      <c r="A8114" s="89"/>
      <c r="F8114" s="73"/>
    </row>
    <row r="8115" spans="1:6">
      <c r="A8115" s="89"/>
      <c r="F8115" s="73"/>
    </row>
    <row r="8116" spans="1:6">
      <c r="A8116" s="89"/>
      <c r="F8116" s="73"/>
    </row>
    <row r="8117" spans="1:6">
      <c r="A8117" s="89"/>
      <c r="F8117" s="73"/>
    </row>
    <row r="8118" spans="1:6">
      <c r="A8118" s="89"/>
      <c r="F8118" s="73"/>
    </row>
    <row r="8119" spans="1:6">
      <c r="A8119" s="89"/>
      <c r="F8119" s="73"/>
    </row>
    <row r="8120" spans="1:6">
      <c r="A8120" s="89"/>
      <c r="F8120" s="73"/>
    </row>
    <row r="8121" spans="1:6">
      <c r="A8121" s="89"/>
      <c r="F8121" s="73"/>
    </row>
    <row r="8122" spans="1:6">
      <c r="A8122" s="89"/>
      <c r="F8122" s="73"/>
    </row>
    <row r="8123" spans="1:6">
      <c r="A8123" s="89"/>
      <c r="F8123" s="73"/>
    </row>
    <row r="8124" spans="1:6">
      <c r="A8124" s="89"/>
      <c r="F8124" s="73"/>
    </row>
    <row r="8125" spans="1:6">
      <c r="A8125" s="89"/>
      <c r="F8125" s="73"/>
    </row>
    <row r="8126" spans="1:6">
      <c r="A8126" s="89"/>
      <c r="F8126" s="73"/>
    </row>
    <row r="8127" spans="1:6">
      <c r="A8127" s="89"/>
      <c r="F8127" s="73"/>
    </row>
    <row r="8128" spans="1:6">
      <c r="A8128" s="89"/>
      <c r="F8128" s="73"/>
    </row>
    <row r="8129" spans="1:6">
      <c r="A8129" s="89"/>
      <c r="F8129" s="73"/>
    </row>
    <row r="8130" spans="1:6">
      <c r="A8130" s="89"/>
      <c r="F8130" s="73"/>
    </row>
    <row r="8131" spans="1:6">
      <c r="A8131" s="89"/>
      <c r="F8131" s="73"/>
    </row>
    <row r="8132" spans="1:6">
      <c r="A8132" s="89"/>
      <c r="F8132" s="73"/>
    </row>
    <row r="8133" spans="1:6">
      <c r="A8133" s="89"/>
      <c r="F8133" s="73"/>
    </row>
    <row r="8134" spans="1:6">
      <c r="A8134" s="89"/>
      <c r="F8134" s="73"/>
    </row>
    <row r="8135" spans="1:6">
      <c r="A8135" s="89"/>
      <c r="F8135" s="73"/>
    </row>
    <row r="8136" spans="1:6">
      <c r="A8136" s="89"/>
      <c r="F8136" s="73"/>
    </row>
    <row r="8137" spans="1:6">
      <c r="A8137" s="89"/>
      <c r="F8137" s="73"/>
    </row>
    <row r="8138" spans="1:6">
      <c r="A8138" s="89"/>
      <c r="F8138" s="73"/>
    </row>
    <row r="8139" spans="1:6">
      <c r="A8139" s="89"/>
      <c r="F8139" s="73"/>
    </row>
    <row r="8140" spans="1:6">
      <c r="A8140" s="89"/>
      <c r="F8140" s="73"/>
    </row>
    <row r="8141" spans="1:6">
      <c r="A8141" s="89"/>
      <c r="F8141" s="73"/>
    </row>
    <row r="8142" spans="1:6">
      <c r="A8142" s="89"/>
      <c r="F8142" s="73"/>
    </row>
    <row r="8143" spans="1:6">
      <c r="A8143" s="89"/>
      <c r="F8143" s="73"/>
    </row>
    <row r="8144" spans="1:6">
      <c r="A8144" s="89"/>
      <c r="F8144" s="73"/>
    </row>
    <row r="8145" spans="1:6">
      <c r="A8145" s="89"/>
      <c r="F8145" s="73"/>
    </row>
    <row r="8146" spans="1:6">
      <c r="A8146" s="89"/>
      <c r="F8146" s="73"/>
    </row>
    <row r="8147" spans="1:6">
      <c r="A8147" s="89"/>
      <c r="F8147" s="73"/>
    </row>
    <row r="8148" spans="1:6">
      <c r="A8148" s="89"/>
      <c r="F8148" s="73"/>
    </row>
    <row r="8149" spans="1:6">
      <c r="A8149" s="89"/>
      <c r="F8149" s="73"/>
    </row>
    <row r="8150" spans="1:6">
      <c r="A8150" s="89"/>
      <c r="F8150" s="73"/>
    </row>
    <row r="8151" spans="1:6">
      <c r="A8151" s="89"/>
      <c r="F8151" s="73"/>
    </row>
    <row r="8152" spans="1:6">
      <c r="A8152" s="89"/>
      <c r="F8152" s="73"/>
    </row>
    <row r="8153" spans="1:6">
      <c r="A8153" s="89"/>
      <c r="F8153" s="73"/>
    </row>
    <row r="8154" spans="1:6">
      <c r="A8154" s="89"/>
      <c r="F8154" s="73"/>
    </row>
    <row r="8155" spans="1:6">
      <c r="A8155" s="89"/>
      <c r="F8155" s="73"/>
    </row>
    <row r="8156" spans="1:6">
      <c r="A8156" s="89"/>
      <c r="F8156" s="73"/>
    </row>
    <row r="8157" spans="1:6">
      <c r="A8157" s="89"/>
      <c r="F8157" s="73"/>
    </row>
    <row r="8158" spans="1:6">
      <c r="A8158" s="89"/>
      <c r="F8158" s="73"/>
    </row>
    <row r="8159" spans="1:6">
      <c r="A8159" s="89"/>
      <c r="F8159" s="73"/>
    </row>
    <row r="8160" spans="1:6">
      <c r="A8160" s="89"/>
      <c r="F8160" s="73"/>
    </row>
    <row r="8161" spans="1:6">
      <c r="A8161" s="89"/>
      <c r="F8161" s="73"/>
    </row>
    <row r="8162" spans="1:6">
      <c r="A8162" s="89"/>
      <c r="F8162" s="73"/>
    </row>
    <row r="8163" spans="1:6">
      <c r="A8163" s="89"/>
      <c r="F8163" s="73"/>
    </row>
    <row r="8164" spans="1:6">
      <c r="A8164" s="89"/>
      <c r="F8164" s="73"/>
    </row>
    <row r="8165" spans="1:6">
      <c r="A8165" s="89"/>
      <c r="F8165" s="73"/>
    </row>
    <row r="8166" spans="1:6">
      <c r="A8166" s="89"/>
      <c r="F8166" s="73"/>
    </row>
    <row r="8167" spans="1:6">
      <c r="A8167" s="89"/>
      <c r="F8167" s="73"/>
    </row>
    <row r="8168" spans="1:6">
      <c r="A8168" s="89"/>
      <c r="F8168" s="73"/>
    </row>
    <row r="8169" spans="1:6">
      <c r="A8169" s="89"/>
      <c r="F8169" s="73"/>
    </row>
    <row r="8170" spans="1:6">
      <c r="A8170" s="89"/>
      <c r="F8170" s="73"/>
    </row>
    <row r="8171" spans="1:6">
      <c r="A8171" s="89"/>
      <c r="F8171" s="73"/>
    </row>
    <row r="8172" spans="1:6">
      <c r="A8172" s="89"/>
      <c r="F8172" s="73"/>
    </row>
    <row r="8173" spans="1:6">
      <c r="A8173" s="89"/>
      <c r="F8173" s="73"/>
    </row>
    <row r="8174" spans="1:6">
      <c r="A8174" s="89"/>
      <c r="F8174" s="73"/>
    </row>
    <row r="8175" spans="1:6">
      <c r="A8175" s="89"/>
      <c r="F8175" s="73"/>
    </row>
    <row r="8176" spans="1:6">
      <c r="A8176" s="89"/>
      <c r="F8176" s="73"/>
    </row>
    <row r="8177" spans="1:6">
      <c r="A8177" s="89"/>
      <c r="F8177" s="73"/>
    </row>
    <row r="8178" spans="1:6">
      <c r="A8178" s="89"/>
      <c r="F8178" s="73"/>
    </row>
    <row r="8179" spans="1:6">
      <c r="A8179" s="89"/>
      <c r="F8179" s="73"/>
    </row>
    <row r="8180" spans="1:6">
      <c r="A8180" s="89"/>
      <c r="F8180" s="73"/>
    </row>
    <row r="8181" spans="1:6">
      <c r="A8181" s="89"/>
      <c r="F8181" s="73"/>
    </row>
    <row r="8182" spans="1:6">
      <c r="A8182" s="89"/>
      <c r="F8182" s="73"/>
    </row>
    <row r="8183" spans="1:6">
      <c r="A8183" s="89"/>
      <c r="F8183" s="73"/>
    </row>
    <row r="8184" spans="1:6">
      <c r="A8184" s="89"/>
      <c r="F8184" s="73"/>
    </row>
    <row r="8185" spans="1:6">
      <c r="A8185" s="89"/>
      <c r="F8185" s="73"/>
    </row>
    <row r="8186" spans="1:6">
      <c r="A8186" s="89"/>
      <c r="F8186" s="73"/>
    </row>
    <row r="8187" spans="1:6">
      <c r="A8187" s="89"/>
      <c r="F8187" s="73"/>
    </row>
    <row r="8188" spans="1:6">
      <c r="A8188" s="89"/>
      <c r="F8188" s="73"/>
    </row>
    <row r="8189" spans="1:6">
      <c r="A8189" s="89"/>
      <c r="F8189" s="73"/>
    </row>
    <row r="8190" spans="1:6">
      <c r="A8190" s="89"/>
      <c r="F8190" s="73"/>
    </row>
    <row r="8191" spans="1:6">
      <c r="A8191" s="89"/>
      <c r="F8191" s="73"/>
    </row>
    <row r="8192" spans="1:6">
      <c r="A8192" s="89"/>
      <c r="F8192" s="73"/>
    </row>
    <row r="8193" spans="1:6">
      <c r="A8193" s="89"/>
      <c r="F8193" s="73"/>
    </row>
    <row r="8194" spans="1:6">
      <c r="A8194" s="89"/>
      <c r="F8194" s="73"/>
    </row>
    <row r="8195" spans="1:6">
      <c r="A8195" s="89"/>
      <c r="F8195" s="73"/>
    </row>
    <row r="8196" spans="1:6">
      <c r="A8196" s="89"/>
      <c r="F8196" s="73"/>
    </row>
    <row r="8197" spans="1:6">
      <c r="A8197" s="89"/>
      <c r="F8197" s="73"/>
    </row>
    <row r="8198" spans="1:6">
      <c r="A8198" s="89"/>
      <c r="F8198" s="73"/>
    </row>
    <row r="8199" spans="1:6">
      <c r="A8199" s="89"/>
      <c r="F8199" s="73"/>
    </row>
    <row r="8200" spans="1:6">
      <c r="A8200" s="89"/>
      <c r="F8200" s="73"/>
    </row>
    <row r="8201" spans="1:6">
      <c r="A8201" s="89"/>
      <c r="F8201" s="73"/>
    </row>
    <row r="8202" spans="1:6">
      <c r="A8202" s="89"/>
      <c r="F8202" s="73"/>
    </row>
    <row r="8203" spans="1:6">
      <c r="A8203" s="89"/>
      <c r="F8203" s="73"/>
    </row>
    <row r="8204" spans="1:6">
      <c r="A8204" s="89"/>
      <c r="F8204" s="73"/>
    </row>
    <row r="8205" spans="1:6">
      <c r="A8205" s="89"/>
      <c r="F8205" s="73"/>
    </row>
    <row r="8206" spans="1:6">
      <c r="A8206" s="89"/>
      <c r="F8206" s="73"/>
    </row>
    <row r="8207" spans="1:6">
      <c r="A8207" s="89"/>
      <c r="F8207" s="73"/>
    </row>
    <row r="8208" spans="1:6">
      <c r="A8208" s="89"/>
      <c r="F8208" s="73"/>
    </row>
    <row r="8209" spans="1:6">
      <c r="A8209" s="89"/>
      <c r="F8209" s="73"/>
    </row>
    <row r="8210" spans="1:6">
      <c r="A8210" s="89"/>
      <c r="F8210" s="73"/>
    </row>
    <row r="8211" spans="1:6">
      <c r="A8211" s="89"/>
      <c r="F8211" s="73"/>
    </row>
    <row r="8212" spans="1:6">
      <c r="A8212" s="89"/>
      <c r="F8212" s="73"/>
    </row>
    <row r="8213" spans="1:6">
      <c r="A8213" s="89"/>
      <c r="F8213" s="73"/>
    </row>
    <row r="8214" spans="1:6">
      <c r="A8214" s="89"/>
      <c r="F8214" s="73"/>
    </row>
    <row r="8215" spans="1:6">
      <c r="A8215" s="89"/>
      <c r="F8215" s="73"/>
    </row>
    <row r="8216" spans="1:6">
      <c r="A8216" s="89"/>
      <c r="F8216" s="73"/>
    </row>
    <row r="8217" spans="1:6">
      <c r="A8217" s="89"/>
      <c r="F8217" s="73"/>
    </row>
    <row r="8218" spans="1:6">
      <c r="A8218" s="89"/>
      <c r="F8218" s="73"/>
    </row>
    <row r="8219" spans="1:6">
      <c r="A8219" s="89"/>
      <c r="F8219" s="73"/>
    </row>
    <row r="8220" spans="1:6">
      <c r="A8220" s="89"/>
      <c r="F8220" s="73"/>
    </row>
    <row r="8221" spans="1:6">
      <c r="A8221" s="89"/>
      <c r="F8221" s="73"/>
    </row>
    <row r="8222" spans="1:6">
      <c r="A8222" s="89"/>
      <c r="F8222" s="73"/>
    </row>
    <row r="8223" spans="1:6">
      <c r="A8223" s="89"/>
      <c r="F8223" s="73"/>
    </row>
    <row r="8224" spans="1:6">
      <c r="A8224" s="89"/>
      <c r="F8224" s="73"/>
    </row>
    <row r="8225" spans="1:6">
      <c r="A8225" s="89"/>
      <c r="F8225" s="73"/>
    </row>
    <row r="8226" spans="1:6">
      <c r="A8226" s="89"/>
      <c r="F8226" s="73"/>
    </row>
    <row r="8227" spans="1:6">
      <c r="A8227" s="89"/>
      <c r="F8227" s="73"/>
    </row>
    <row r="8228" spans="1:6">
      <c r="A8228" s="89"/>
      <c r="F8228" s="73"/>
    </row>
    <row r="8229" spans="1:6">
      <c r="A8229" s="89"/>
      <c r="F8229" s="73"/>
    </row>
    <row r="8230" spans="1:6">
      <c r="A8230" s="89"/>
      <c r="F8230" s="73"/>
    </row>
    <row r="8231" spans="1:6">
      <c r="A8231" s="89"/>
      <c r="F8231" s="73"/>
    </row>
    <row r="8232" spans="1:6">
      <c r="A8232" s="89"/>
      <c r="F8232" s="73"/>
    </row>
    <row r="8233" spans="1:6">
      <c r="A8233" s="89"/>
      <c r="F8233" s="73"/>
    </row>
    <row r="8234" spans="1:6">
      <c r="A8234" s="89"/>
      <c r="F8234" s="73"/>
    </row>
    <row r="8235" spans="1:6">
      <c r="A8235" s="89"/>
      <c r="F8235" s="73"/>
    </row>
    <row r="8236" spans="1:6">
      <c r="A8236" s="89"/>
      <c r="F8236" s="73"/>
    </row>
    <row r="8237" spans="1:6">
      <c r="A8237" s="89"/>
      <c r="F8237" s="73"/>
    </row>
    <row r="8238" spans="1:6">
      <c r="A8238" s="89"/>
      <c r="F8238" s="73"/>
    </row>
    <row r="8239" spans="1:6">
      <c r="A8239" s="89"/>
      <c r="F8239" s="73"/>
    </row>
    <row r="8240" spans="1:6">
      <c r="A8240" s="89"/>
      <c r="F8240" s="73"/>
    </row>
    <row r="8241" spans="1:6">
      <c r="A8241" s="89"/>
      <c r="F8241" s="73"/>
    </row>
    <row r="8242" spans="1:6">
      <c r="A8242" s="89"/>
      <c r="F8242" s="73"/>
    </row>
    <row r="8243" spans="1:6">
      <c r="A8243" s="89"/>
      <c r="F8243" s="73"/>
    </row>
    <row r="8244" spans="1:6">
      <c r="A8244" s="89"/>
      <c r="F8244" s="73"/>
    </row>
    <row r="8245" spans="1:6">
      <c r="A8245" s="89"/>
      <c r="F8245" s="73"/>
    </row>
    <row r="8246" spans="1:6">
      <c r="A8246" s="89"/>
      <c r="F8246" s="73"/>
    </row>
    <row r="8247" spans="1:6">
      <c r="A8247" s="89"/>
      <c r="F8247" s="73"/>
    </row>
    <row r="8248" spans="1:6">
      <c r="A8248" s="89"/>
      <c r="F8248" s="73"/>
    </row>
    <row r="8249" spans="1:6">
      <c r="A8249" s="89"/>
      <c r="F8249" s="73"/>
    </row>
    <row r="8250" spans="1:6">
      <c r="A8250" s="89"/>
      <c r="F8250" s="73"/>
    </row>
    <row r="8251" spans="1:6">
      <c r="A8251" s="89"/>
      <c r="F8251" s="73"/>
    </row>
    <row r="8252" spans="1:6">
      <c r="A8252" s="89"/>
      <c r="F8252" s="73"/>
    </row>
    <row r="8253" spans="1:6">
      <c r="A8253" s="89"/>
      <c r="F8253" s="73"/>
    </row>
    <row r="8254" spans="1:6">
      <c r="A8254" s="89"/>
      <c r="F8254" s="73"/>
    </row>
    <row r="8255" spans="1:6">
      <c r="A8255" s="89"/>
      <c r="F8255" s="73"/>
    </row>
    <row r="8256" spans="1:6">
      <c r="A8256" s="89"/>
      <c r="F8256" s="73"/>
    </row>
    <row r="8257" spans="1:6">
      <c r="A8257" s="89"/>
      <c r="F8257" s="73"/>
    </row>
    <row r="8258" spans="1:6">
      <c r="A8258" s="89"/>
      <c r="F8258" s="73"/>
    </row>
    <row r="8259" spans="1:6">
      <c r="A8259" s="89"/>
      <c r="F8259" s="73"/>
    </row>
    <row r="8260" spans="1:6">
      <c r="A8260" s="89"/>
      <c r="F8260" s="73"/>
    </row>
    <row r="8261" spans="1:6">
      <c r="A8261" s="89"/>
      <c r="F8261" s="73"/>
    </row>
    <row r="8262" spans="1:6">
      <c r="A8262" s="89"/>
      <c r="F8262" s="73"/>
    </row>
    <row r="8263" spans="1:6">
      <c r="A8263" s="89"/>
      <c r="F8263" s="73"/>
    </row>
    <row r="8264" spans="1:6">
      <c r="A8264" s="89"/>
      <c r="F8264" s="73"/>
    </row>
    <row r="8265" spans="1:6">
      <c r="A8265" s="89"/>
      <c r="F8265" s="73"/>
    </row>
    <row r="8266" spans="1:6">
      <c r="A8266" s="89"/>
      <c r="F8266" s="73"/>
    </row>
    <row r="8267" spans="1:6">
      <c r="A8267" s="89"/>
      <c r="F8267" s="73"/>
    </row>
    <row r="8268" spans="1:6">
      <c r="A8268" s="89"/>
      <c r="F8268" s="73"/>
    </row>
    <row r="8269" spans="1:6">
      <c r="A8269" s="89"/>
      <c r="F8269" s="73"/>
    </row>
    <row r="8270" spans="1:6">
      <c r="A8270" s="89"/>
      <c r="F8270" s="73"/>
    </row>
    <row r="8271" spans="1:6">
      <c r="A8271" s="89"/>
      <c r="F8271" s="73"/>
    </row>
    <row r="8272" spans="1:6">
      <c r="A8272" s="89"/>
      <c r="F8272" s="73"/>
    </row>
    <row r="8273" spans="1:6">
      <c r="A8273" s="89"/>
      <c r="F8273" s="73"/>
    </row>
    <row r="8274" spans="1:6">
      <c r="A8274" s="89"/>
      <c r="F8274" s="73"/>
    </row>
    <row r="8275" spans="1:6">
      <c r="A8275" s="89"/>
      <c r="F8275" s="73"/>
    </row>
    <row r="8276" spans="1:6">
      <c r="A8276" s="89"/>
      <c r="F8276" s="73"/>
    </row>
    <row r="8277" spans="1:6">
      <c r="A8277" s="89"/>
      <c r="F8277" s="73"/>
    </row>
    <row r="8278" spans="1:6">
      <c r="A8278" s="89"/>
      <c r="F8278" s="73"/>
    </row>
    <row r="8279" spans="1:6">
      <c r="A8279" s="89"/>
      <c r="F8279" s="73"/>
    </row>
    <row r="8280" spans="1:6">
      <c r="A8280" s="89"/>
      <c r="F8280" s="73"/>
    </row>
    <row r="8281" spans="1:6">
      <c r="A8281" s="89"/>
      <c r="F8281" s="73"/>
    </row>
    <row r="8282" spans="1:6">
      <c r="A8282" s="89"/>
      <c r="F8282" s="73"/>
    </row>
    <row r="8283" spans="1:6">
      <c r="A8283" s="89"/>
      <c r="F8283" s="73"/>
    </row>
    <row r="8284" spans="1:6">
      <c r="A8284" s="89"/>
      <c r="F8284" s="73"/>
    </row>
    <row r="8285" spans="1:6">
      <c r="A8285" s="89"/>
      <c r="F8285" s="73"/>
    </row>
    <row r="8286" spans="1:6">
      <c r="A8286" s="89"/>
      <c r="F8286" s="73"/>
    </row>
    <row r="8287" spans="1:6">
      <c r="A8287" s="89"/>
      <c r="F8287" s="73"/>
    </row>
    <row r="8288" spans="1:6">
      <c r="A8288" s="89"/>
      <c r="F8288" s="73"/>
    </row>
    <row r="8289" spans="1:6">
      <c r="A8289" s="89"/>
      <c r="F8289" s="73"/>
    </row>
    <row r="8290" spans="1:6">
      <c r="A8290" s="89"/>
      <c r="F8290" s="73"/>
    </row>
    <row r="8291" spans="1:6">
      <c r="A8291" s="89"/>
      <c r="F8291" s="73"/>
    </row>
    <row r="8292" spans="1:6">
      <c r="A8292" s="89"/>
      <c r="F8292" s="73"/>
    </row>
    <row r="8293" spans="1:6">
      <c r="A8293" s="89"/>
      <c r="F8293" s="73"/>
    </row>
    <row r="8294" spans="1:6">
      <c r="A8294" s="89"/>
      <c r="F8294" s="73"/>
    </row>
    <row r="8295" spans="1:6">
      <c r="A8295" s="89"/>
      <c r="F8295" s="73"/>
    </row>
    <row r="8296" spans="1:6">
      <c r="A8296" s="89"/>
      <c r="F8296" s="73"/>
    </row>
    <row r="8297" spans="1:6">
      <c r="A8297" s="89"/>
      <c r="F8297" s="73"/>
    </row>
    <row r="8298" spans="1:6">
      <c r="A8298" s="89"/>
      <c r="F8298" s="73"/>
    </row>
    <row r="8299" spans="1:6">
      <c r="A8299" s="89"/>
      <c r="F8299" s="73"/>
    </row>
    <row r="8300" spans="1:6">
      <c r="A8300" s="89"/>
      <c r="F8300" s="73"/>
    </row>
    <row r="8301" spans="1:6">
      <c r="A8301" s="89"/>
      <c r="F8301" s="73"/>
    </row>
    <row r="8302" spans="1:6">
      <c r="A8302" s="89"/>
      <c r="F8302" s="73"/>
    </row>
    <row r="8303" spans="1:6">
      <c r="A8303" s="89"/>
      <c r="F8303" s="73"/>
    </row>
    <row r="8304" spans="1:6">
      <c r="A8304" s="89"/>
      <c r="F8304" s="73"/>
    </row>
    <row r="8305" spans="1:6">
      <c r="A8305" s="89"/>
      <c r="F8305" s="73"/>
    </row>
    <row r="8306" spans="1:6">
      <c r="A8306" s="89"/>
      <c r="F8306" s="73"/>
    </row>
    <row r="8307" spans="1:6">
      <c r="A8307" s="89"/>
      <c r="F8307" s="73"/>
    </row>
    <row r="8308" spans="1:6">
      <c r="A8308" s="89"/>
      <c r="F8308" s="73"/>
    </row>
    <row r="8309" spans="1:6">
      <c r="A8309" s="89"/>
      <c r="F8309" s="73"/>
    </row>
    <row r="8310" spans="1:6">
      <c r="A8310" s="89"/>
      <c r="F8310" s="73"/>
    </row>
    <row r="8311" spans="1:6">
      <c r="A8311" s="89"/>
      <c r="F8311" s="73"/>
    </row>
    <row r="8312" spans="1:6">
      <c r="A8312" s="89"/>
      <c r="F8312" s="73"/>
    </row>
    <row r="8313" spans="1:6">
      <c r="A8313" s="89"/>
      <c r="F8313" s="73"/>
    </row>
    <row r="8314" spans="1:6">
      <c r="A8314" s="89"/>
      <c r="F8314" s="73"/>
    </row>
    <row r="8315" spans="1:6">
      <c r="A8315" s="89"/>
      <c r="F8315" s="73"/>
    </row>
    <row r="8316" spans="1:6">
      <c r="A8316" s="89"/>
      <c r="F8316" s="73"/>
    </row>
    <row r="8317" spans="1:6">
      <c r="A8317" s="89"/>
      <c r="F8317" s="73"/>
    </row>
    <row r="8318" spans="1:6">
      <c r="A8318" s="89"/>
      <c r="F8318" s="73"/>
    </row>
    <row r="8319" spans="1:6">
      <c r="A8319" s="89"/>
      <c r="F8319" s="73"/>
    </row>
    <row r="8320" spans="1:6">
      <c r="A8320" s="89"/>
      <c r="F8320" s="73"/>
    </row>
    <row r="8321" spans="1:6">
      <c r="A8321" s="89"/>
      <c r="F8321" s="73"/>
    </row>
    <row r="8322" spans="1:6">
      <c r="A8322" s="89"/>
      <c r="F8322" s="73"/>
    </row>
    <row r="8323" spans="1:6">
      <c r="A8323" s="89"/>
      <c r="F8323" s="73"/>
    </row>
    <row r="8324" spans="1:6">
      <c r="A8324" s="89"/>
      <c r="F8324" s="73"/>
    </row>
    <row r="8325" spans="1:6">
      <c r="A8325" s="89"/>
      <c r="F8325" s="73"/>
    </row>
    <row r="8326" spans="1:6">
      <c r="A8326" s="89"/>
      <c r="F8326" s="73"/>
    </row>
    <row r="8327" spans="1:6">
      <c r="A8327" s="89"/>
      <c r="F8327" s="73"/>
    </row>
    <row r="8328" spans="1:6">
      <c r="A8328" s="89"/>
      <c r="F8328" s="73"/>
    </row>
    <row r="8329" spans="1:6">
      <c r="A8329" s="89"/>
      <c r="F8329" s="73"/>
    </row>
    <row r="8330" spans="1:6">
      <c r="A8330" s="89"/>
      <c r="F8330" s="73"/>
    </row>
    <row r="8331" spans="1:6">
      <c r="A8331" s="89"/>
      <c r="F8331" s="73"/>
    </row>
    <row r="8332" spans="1:6">
      <c r="A8332" s="89"/>
      <c r="F8332" s="73"/>
    </row>
    <row r="8333" spans="1:6">
      <c r="A8333" s="89"/>
      <c r="F8333" s="73"/>
    </row>
    <row r="8334" spans="1:6">
      <c r="A8334" s="89"/>
      <c r="F8334" s="73"/>
    </row>
    <row r="8335" spans="1:6">
      <c r="A8335" s="89"/>
      <c r="F8335" s="73"/>
    </row>
    <row r="8336" spans="1:6">
      <c r="A8336" s="89"/>
      <c r="F8336" s="73"/>
    </row>
    <row r="8337" spans="1:6">
      <c r="A8337" s="89"/>
      <c r="F8337" s="73"/>
    </row>
    <row r="8338" spans="1:6">
      <c r="A8338" s="89"/>
      <c r="F8338" s="73"/>
    </row>
    <row r="8339" spans="1:6">
      <c r="A8339" s="89"/>
      <c r="F8339" s="73"/>
    </row>
    <row r="8340" spans="1:6">
      <c r="A8340" s="89"/>
      <c r="F8340" s="73"/>
    </row>
    <row r="8341" spans="1:6">
      <c r="A8341" s="89"/>
      <c r="F8341" s="73"/>
    </row>
    <row r="8342" spans="1:6">
      <c r="A8342" s="89"/>
      <c r="F8342" s="73"/>
    </row>
    <row r="8343" spans="1:6">
      <c r="A8343" s="89"/>
      <c r="F8343" s="73"/>
    </row>
    <row r="8344" spans="1:6">
      <c r="A8344" s="89"/>
      <c r="F8344" s="73"/>
    </row>
    <row r="8345" spans="1:6">
      <c r="A8345" s="89"/>
      <c r="F8345" s="73"/>
    </row>
    <row r="8346" spans="1:6">
      <c r="A8346" s="89"/>
      <c r="F8346" s="73"/>
    </row>
    <row r="8347" spans="1:6">
      <c r="A8347" s="89"/>
      <c r="F8347" s="73"/>
    </row>
    <row r="8348" spans="1:6">
      <c r="A8348" s="89"/>
      <c r="F8348" s="73"/>
    </row>
    <row r="8349" spans="1:6">
      <c r="A8349" s="89"/>
      <c r="F8349" s="73"/>
    </row>
    <row r="8350" spans="1:6">
      <c r="A8350" s="89"/>
      <c r="F8350" s="73"/>
    </row>
    <row r="8351" spans="1:6">
      <c r="A8351" s="89"/>
      <c r="F8351" s="73"/>
    </row>
    <row r="8352" spans="1:6">
      <c r="A8352" s="89"/>
      <c r="F8352" s="73"/>
    </row>
    <row r="8353" spans="1:6">
      <c r="A8353" s="89"/>
      <c r="F8353" s="73"/>
    </row>
    <row r="8354" spans="1:6">
      <c r="A8354" s="89"/>
      <c r="F8354" s="73"/>
    </row>
    <row r="8355" spans="1:6">
      <c r="A8355" s="89"/>
      <c r="F8355" s="73"/>
    </row>
    <row r="8356" spans="1:6">
      <c r="A8356" s="89"/>
      <c r="F8356" s="73"/>
    </row>
    <row r="8357" spans="1:6">
      <c r="A8357" s="89"/>
      <c r="F8357" s="73"/>
    </row>
    <row r="8358" spans="1:6">
      <c r="A8358" s="89"/>
      <c r="F8358" s="73"/>
    </row>
    <row r="8359" spans="1:6">
      <c r="A8359" s="89"/>
      <c r="F8359" s="73"/>
    </row>
    <row r="8360" spans="1:6">
      <c r="A8360" s="89"/>
      <c r="F8360" s="73"/>
    </row>
    <row r="8361" spans="1:6">
      <c r="A8361" s="89"/>
      <c r="F8361" s="73"/>
    </row>
    <row r="8362" spans="1:6">
      <c r="A8362" s="89"/>
      <c r="F8362" s="73"/>
    </row>
    <row r="8363" spans="1:6">
      <c r="A8363" s="89"/>
      <c r="F8363" s="73"/>
    </row>
    <row r="8364" spans="1:6">
      <c r="A8364" s="89"/>
      <c r="F8364" s="73"/>
    </row>
    <row r="8365" spans="1:6">
      <c r="A8365" s="89"/>
      <c r="F8365" s="73"/>
    </row>
    <row r="8366" spans="1:6">
      <c r="A8366" s="89"/>
      <c r="F8366" s="73"/>
    </row>
    <row r="8367" spans="1:6">
      <c r="A8367" s="89"/>
      <c r="F8367" s="73"/>
    </row>
    <row r="8368" spans="1:6">
      <c r="A8368" s="89"/>
      <c r="F8368" s="73"/>
    </row>
    <row r="8369" spans="1:6">
      <c r="A8369" s="89"/>
      <c r="F8369" s="73"/>
    </row>
    <row r="8370" spans="1:6">
      <c r="A8370" s="89"/>
      <c r="F8370" s="73"/>
    </row>
    <row r="8371" spans="1:6">
      <c r="A8371" s="89"/>
      <c r="F8371" s="73"/>
    </row>
    <row r="8372" spans="1:6">
      <c r="A8372" s="89"/>
      <c r="F8372" s="73"/>
    </row>
    <row r="8373" spans="1:6">
      <c r="A8373" s="89"/>
      <c r="F8373" s="73"/>
    </row>
    <row r="8374" spans="1:6">
      <c r="A8374" s="89"/>
      <c r="F8374" s="73"/>
    </row>
    <row r="8375" spans="1:6">
      <c r="A8375" s="89"/>
      <c r="F8375" s="73"/>
    </row>
    <row r="8376" spans="1:6">
      <c r="A8376" s="89"/>
      <c r="F8376" s="73"/>
    </row>
    <row r="8377" spans="1:6">
      <c r="A8377" s="89"/>
      <c r="F8377" s="73"/>
    </row>
    <row r="8378" spans="1:6">
      <c r="A8378" s="89"/>
      <c r="F8378" s="73"/>
    </row>
    <row r="8379" spans="1:6">
      <c r="A8379" s="89"/>
      <c r="F8379" s="73"/>
    </row>
    <row r="8380" spans="1:6">
      <c r="A8380" s="89"/>
      <c r="F8380" s="73"/>
    </row>
    <row r="8381" spans="1:6">
      <c r="A8381" s="89"/>
      <c r="F8381" s="73"/>
    </row>
    <row r="8382" spans="1:6">
      <c r="A8382" s="89"/>
      <c r="F8382" s="73"/>
    </row>
    <row r="8383" spans="1:6">
      <c r="A8383" s="89"/>
      <c r="F8383" s="73"/>
    </row>
    <row r="8384" spans="1:6">
      <c r="A8384" s="89"/>
      <c r="F8384" s="73"/>
    </row>
    <row r="8385" spans="1:6">
      <c r="A8385" s="89"/>
      <c r="F8385" s="73"/>
    </row>
    <row r="8386" spans="1:6">
      <c r="A8386" s="89"/>
      <c r="F8386" s="73"/>
    </row>
    <row r="8387" spans="1:6">
      <c r="A8387" s="89"/>
      <c r="F8387" s="73"/>
    </row>
    <row r="8388" spans="1:6">
      <c r="A8388" s="89"/>
      <c r="F8388" s="73"/>
    </row>
    <row r="8389" spans="1:6">
      <c r="A8389" s="89"/>
      <c r="F8389" s="73"/>
    </row>
    <row r="8390" spans="1:6">
      <c r="A8390" s="89"/>
      <c r="F8390" s="73"/>
    </row>
    <row r="8391" spans="1:6">
      <c r="A8391" s="89"/>
      <c r="F8391" s="73"/>
    </row>
    <row r="8392" spans="1:6">
      <c r="A8392" s="89"/>
      <c r="F8392" s="73"/>
    </row>
    <row r="8393" spans="1:6">
      <c r="A8393" s="89"/>
      <c r="F8393" s="73"/>
    </row>
    <row r="8394" spans="1:6">
      <c r="A8394" s="89"/>
      <c r="F8394" s="73"/>
    </row>
    <row r="8395" spans="1:6">
      <c r="A8395" s="89"/>
      <c r="F8395" s="73"/>
    </row>
    <row r="8396" spans="1:6">
      <c r="A8396" s="89"/>
      <c r="F8396" s="73"/>
    </row>
    <row r="8397" spans="1:6">
      <c r="A8397" s="89"/>
      <c r="F8397" s="73"/>
    </row>
    <row r="8398" spans="1:6">
      <c r="A8398" s="89"/>
      <c r="F8398" s="73"/>
    </row>
    <row r="8399" spans="1:6">
      <c r="A8399" s="89"/>
      <c r="F8399" s="73"/>
    </row>
    <row r="8400" spans="1:6">
      <c r="A8400" s="89"/>
      <c r="F8400" s="73"/>
    </row>
    <row r="8401" spans="1:6">
      <c r="A8401" s="89"/>
      <c r="F8401" s="73"/>
    </row>
    <row r="8402" spans="1:6">
      <c r="A8402" s="89"/>
      <c r="F8402" s="73"/>
    </row>
    <row r="8403" spans="1:6">
      <c r="A8403" s="89"/>
      <c r="F8403" s="73"/>
    </row>
    <row r="8404" spans="1:6">
      <c r="A8404" s="89"/>
      <c r="F8404" s="73"/>
    </row>
    <row r="8405" spans="1:6">
      <c r="A8405" s="89"/>
      <c r="F8405" s="73"/>
    </row>
    <row r="8406" spans="1:6">
      <c r="A8406" s="89"/>
      <c r="F8406" s="73"/>
    </row>
    <row r="8407" spans="1:6">
      <c r="A8407" s="89"/>
      <c r="F8407" s="73"/>
    </row>
    <row r="8408" spans="1:6">
      <c r="A8408" s="89"/>
      <c r="F8408" s="73"/>
    </row>
    <row r="8409" spans="1:6">
      <c r="A8409" s="89"/>
      <c r="F8409" s="73"/>
    </row>
    <row r="8410" spans="1:6">
      <c r="A8410" s="89"/>
      <c r="F8410" s="73"/>
    </row>
    <row r="8411" spans="1:6">
      <c r="A8411" s="89"/>
      <c r="F8411" s="73"/>
    </row>
    <row r="8412" spans="1:6">
      <c r="A8412" s="89"/>
      <c r="F8412" s="73"/>
    </row>
    <row r="8413" spans="1:6">
      <c r="A8413" s="89"/>
      <c r="F8413" s="73"/>
    </row>
    <row r="8414" spans="1:6">
      <c r="A8414" s="89"/>
      <c r="F8414" s="73"/>
    </row>
    <row r="8415" spans="1:6">
      <c r="A8415" s="89"/>
      <c r="F8415" s="73"/>
    </row>
    <row r="8416" spans="1:6">
      <c r="A8416" s="89"/>
      <c r="F8416" s="73"/>
    </row>
    <row r="8417" spans="1:6">
      <c r="A8417" s="89"/>
      <c r="F8417" s="73"/>
    </row>
    <row r="8418" spans="1:6">
      <c r="A8418" s="89"/>
      <c r="F8418" s="73"/>
    </row>
    <row r="8419" spans="1:6">
      <c r="A8419" s="89"/>
      <c r="F8419" s="73"/>
    </row>
    <row r="8420" spans="1:6">
      <c r="A8420" s="89"/>
      <c r="F8420" s="73"/>
    </row>
    <row r="8421" spans="1:6">
      <c r="A8421" s="89"/>
      <c r="F8421" s="73"/>
    </row>
    <row r="8422" spans="1:6">
      <c r="A8422" s="89"/>
      <c r="F8422" s="73"/>
    </row>
    <row r="8423" spans="1:6">
      <c r="A8423" s="89"/>
      <c r="F8423" s="73"/>
    </row>
    <row r="8424" spans="1:6">
      <c r="A8424" s="89"/>
      <c r="F8424" s="73"/>
    </row>
    <row r="8425" spans="1:6">
      <c r="A8425" s="89"/>
      <c r="F8425" s="73"/>
    </row>
    <row r="8426" spans="1:6">
      <c r="A8426" s="89"/>
      <c r="F8426" s="73"/>
    </row>
    <row r="8427" spans="1:6">
      <c r="A8427" s="89"/>
      <c r="F8427" s="73"/>
    </row>
    <row r="8428" spans="1:6">
      <c r="A8428" s="89"/>
      <c r="F8428" s="73"/>
    </row>
    <row r="8429" spans="1:6">
      <c r="A8429" s="89"/>
      <c r="F8429" s="73"/>
    </row>
    <row r="8430" spans="1:6">
      <c r="A8430" s="89"/>
      <c r="F8430" s="73"/>
    </row>
    <row r="8431" spans="1:6">
      <c r="A8431" s="89"/>
      <c r="F8431" s="73"/>
    </row>
    <row r="8432" spans="1:6">
      <c r="A8432" s="89"/>
      <c r="F8432" s="73"/>
    </row>
    <row r="8433" spans="1:6">
      <c r="A8433" s="89"/>
      <c r="F8433" s="73"/>
    </row>
    <row r="8434" spans="1:6">
      <c r="A8434" s="89"/>
      <c r="F8434" s="73"/>
    </row>
    <row r="8435" spans="1:6">
      <c r="A8435" s="89"/>
      <c r="F8435" s="73"/>
    </row>
    <row r="8436" spans="1:6">
      <c r="A8436" s="89"/>
      <c r="F8436" s="73"/>
    </row>
    <row r="8437" spans="1:6">
      <c r="A8437" s="89"/>
      <c r="F8437" s="73"/>
    </row>
    <row r="8438" spans="1:6">
      <c r="A8438" s="89"/>
      <c r="F8438" s="73"/>
    </row>
    <row r="8439" spans="1:6">
      <c r="A8439" s="89"/>
      <c r="F8439" s="73"/>
    </row>
    <row r="8440" spans="1:6">
      <c r="A8440" s="89"/>
      <c r="F8440" s="73"/>
    </row>
    <row r="8441" spans="1:6">
      <c r="A8441" s="89"/>
      <c r="F8441" s="73"/>
    </row>
    <row r="8442" spans="1:6">
      <c r="A8442" s="89"/>
      <c r="F8442" s="73"/>
    </row>
    <row r="8443" spans="1:6">
      <c r="A8443" s="89"/>
      <c r="F8443" s="73"/>
    </row>
    <row r="8444" spans="1:6">
      <c r="A8444" s="89"/>
      <c r="F8444" s="73"/>
    </row>
    <row r="8445" spans="1:6">
      <c r="A8445" s="89"/>
      <c r="F8445" s="73"/>
    </row>
    <row r="8446" spans="1:6">
      <c r="A8446" s="89"/>
      <c r="F8446" s="73"/>
    </row>
    <row r="8447" spans="1:6">
      <c r="A8447" s="89"/>
      <c r="F8447" s="73"/>
    </row>
    <row r="8448" spans="1:6">
      <c r="A8448" s="89"/>
      <c r="F8448" s="73"/>
    </row>
    <row r="8449" spans="1:6">
      <c r="A8449" s="89"/>
      <c r="F8449" s="73"/>
    </row>
    <row r="8450" spans="1:6">
      <c r="A8450" s="89"/>
      <c r="F8450" s="73"/>
    </row>
    <row r="8451" spans="1:6">
      <c r="A8451" s="89"/>
      <c r="F8451" s="73"/>
    </row>
    <row r="8452" spans="1:6">
      <c r="A8452" s="89"/>
      <c r="F8452" s="73"/>
    </row>
    <row r="8453" spans="1:6">
      <c r="A8453" s="89"/>
      <c r="F8453" s="73"/>
    </row>
    <row r="8454" spans="1:6">
      <c r="A8454" s="89"/>
      <c r="F8454" s="73"/>
    </row>
    <row r="8455" spans="1:6">
      <c r="A8455" s="89"/>
      <c r="F8455" s="73"/>
    </row>
    <row r="8456" spans="1:6">
      <c r="A8456" s="89"/>
      <c r="F8456" s="73"/>
    </row>
    <row r="8457" spans="1:6">
      <c r="A8457" s="89"/>
      <c r="F8457" s="73"/>
    </row>
    <row r="8458" spans="1:6">
      <c r="A8458" s="89"/>
      <c r="F8458" s="73"/>
    </row>
    <row r="8459" spans="1:6">
      <c r="A8459" s="89"/>
      <c r="F8459" s="73"/>
    </row>
    <row r="8460" spans="1:6">
      <c r="A8460" s="89"/>
      <c r="F8460" s="73"/>
    </row>
    <row r="8461" spans="1:6">
      <c r="A8461" s="89"/>
      <c r="F8461" s="73"/>
    </row>
    <row r="8462" spans="1:6">
      <c r="A8462" s="89"/>
      <c r="F8462" s="73"/>
    </row>
    <row r="8463" spans="1:6">
      <c r="A8463" s="89"/>
      <c r="F8463" s="73"/>
    </row>
    <row r="8464" spans="1:6">
      <c r="A8464" s="89"/>
      <c r="F8464" s="73"/>
    </row>
    <row r="8465" spans="1:6">
      <c r="A8465" s="89"/>
      <c r="F8465" s="73"/>
    </row>
    <row r="8466" spans="1:6">
      <c r="A8466" s="89"/>
      <c r="F8466" s="73"/>
    </row>
    <row r="8467" spans="1:6">
      <c r="A8467" s="89"/>
      <c r="F8467" s="73"/>
    </row>
    <row r="8468" spans="1:6">
      <c r="A8468" s="89"/>
      <c r="F8468" s="73"/>
    </row>
    <row r="8469" spans="1:6">
      <c r="A8469" s="89"/>
      <c r="F8469" s="73"/>
    </row>
    <row r="8470" spans="1:6">
      <c r="A8470" s="89"/>
      <c r="F8470" s="73"/>
    </row>
    <row r="8471" spans="1:6">
      <c r="A8471" s="89"/>
      <c r="F8471" s="73"/>
    </row>
    <row r="8472" spans="1:6">
      <c r="A8472" s="89"/>
      <c r="F8472" s="73"/>
    </row>
    <row r="8473" spans="1:6">
      <c r="A8473" s="89"/>
      <c r="F8473" s="73"/>
    </row>
    <row r="8474" spans="1:6">
      <c r="A8474" s="89"/>
      <c r="F8474" s="73"/>
    </row>
    <row r="8475" spans="1:6">
      <c r="A8475" s="89"/>
      <c r="F8475" s="73"/>
    </row>
    <row r="8476" spans="1:6">
      <c r="A8476" s="89"/>
      <c r="F8476" s="73"/>
    </row>
    <row r="8477" spans="1:6">
      <c r="A8477" s="89"/>
      <c r="F8477" s="73"/>
    </row>
    <row r="8478" spans="1:6">
      <c r="A8478" s="89"/>
      <c r="F8478" s="73"/>
    </row>
    <row r="8479" spans="1:6">
      <c r="A8479" s="89"/>
      <c r="F8479" s="73"/>
    </row>
    <row r="8480" spans="1:6">
      <c r="A8480" s="89"/>
      <c r="F8480" s="73"/>
    </row>
    <row r="8481" spans="1:6">
      <c r="A8481" s="89"/>
      <c r="F8481" s="73"/>
    </row>
    <row r="8482" spans="1:6">
      <c r="A8482" s="89"/>
      <c r="F8482" s="73"/>
    </row>
    <row r="8483" spans="1:6">
      <c r="A8483" s="89"/>
      <c r="F8483" s="73"/>
    </row>
    <row r="8484" spans="1:6">
      <c r="A8484" s="89"/>
      <c r="F8484" s="73"/>
    </row>
    <row r="8485" spans="1:6">
      <c r="A8485" s="89"/>
      <c r="F8485" s="73"/>
    </row>
    <row r="8486" spans="1:6">
      <c r="A8486" s="89"/>
      <c r="F8486" s="73"/>
    </row>
    <row r="8487" spans="1:6">
      <c r="A8487" s="89"/>
      <c r="F8487" s="73"/>
    </row>
    <row r="8488" spans="1:6">
      <c r="A8488" s="89"/>
      <c r="F8488" s="73"/>
    </row>
    <row r="8489" spans="1:6">
      <c r="A8489" s="89"/>
      <c r="F8489" s="73"/>
    </row>
    <row r="8490" spans="1:6">
      <c r="A8490" s="89"/>
      <c r="F8490" s="73"/>
    </row>
    <row r="8491" spans="1:6">
      <c r="A8491" s="89"/>
      <c r="F8491" s="73"/>
    </row>
    <row r="8492" spans="1:6">
      <c r="A8492" s="89"/>
      <c r="F8492" s="73"/>
    </row>
    <row r="8493" spans="1:6">
      <c r="A8493" s="89"/>
      <c r="F8493" s="73"/>
    </row>
    <row r="8494" spans="1:6">
      <c r="A8494" s="89"/>
      <c r="F8494" s="73"/>
    </row>
    <row r="8495" spans="1:6">
      <c r="A8495" s="89"/>
      <c r="F8495" s="73"/>
    </row>
    <row r="8496" spans="1:6">
      <c r="A8496" s="89"/>
      <c r="F8496" s="73"/>
    </row>
    <row r="8497" spans="1:6">
      <c r="A8497" s="89"/>
      <c r="F8497" s="73"/>
    </row>
    <row r="8498" spans="1:6">
      <c r="A8498" s="89"/>
      <c r="F8498" s="73"/>
    </row>
    <row r="8499" spans="1:6">
      <c r="A8499" s="89"/>
      <c r="F8499" s="73"/>
    </row>
    <row r="8500" spans="1:6">
      <c r="A8500" s="89"/>
      <c r="F8500" s="73"/>
    </row>
    <row r="8501" spans="1:6">
      <c r="A8501" s="89"/>
      <c r="F8501" s="73"/>
    </row>
    <row r="8502" spans="1:6">
      <c r="A8502" s="89"/>
      <c r="F8502" s="73"/>
    </row>
    <row r="8503" spans="1:6">
      <c r="A8503" s="89"/>
      <c r="F8503" s="73"/>
    </row>
    <row r="8504" spans="1:6">
      <c r="A8504" s="89"/>
      <c r="F8504" s="73"/>
    </row>
    <row r="8505" spans="1:6">
      <c r="A8505" s="89"/>
      <c r="F8505" s="73"/>
    </row>
    <row r="8506" spans="1:6">
      <c r="A8506" s="89"/>
      <c r="F8506" s="73"/>
    </row>
    <row r="8507" spans="1:6">
      <c r="A8507" s="89"/>
      <c r="F8507" s="73"/>
    </row>
    <row r="8508" spans="1:6">
      <c r="A8508" s="89"/>
      <c r="F8508" s="73"/>
    </row>
    <row r="8509" spans="1:6">
      <c r="A8509" s="89"/>
      <c r="F8509" s="73"/>
    </row>
    <row r="8510" spans="1:6">
      <c r="A8510" s="89"/>
      <c r="F8510" s="73"/>
    </row>
    <row r="8511" spans="1:6">
      <c r="A8511" s="89"/>
      <c r="F8511" s="73"/>
    </row>
    <row r="8512" spans="1:6">
      <c r="A8512" s="89"/>
      <c r="F8512" s="73"/>
    </row>
    <row r="8513" spans="1:6">
      <c r="A8513" s="89"/>
      <c r="F8513" s="73"/>
    </row>
    <row r="8514" spans="1:6">
      <c r="A8514" s="89"/>
      <c r="F8514" s="73"/>
    </row>
    <row r="8515" spans="1:6">
      <c r="A8515" s="89"/>
      <c r="F8515" s="73"/>
    </row>
    <row r="8516" spans="1:6">
      <c r="A8516" s="89"/>
      <c r="F8516" s="73"/>
    </row>
    <row r="8517" spans="1:6">
      <c r="A8517" s="89"/>
      <c r="F8517" s="73"/>
    </row>
    <row r="8518" spans="1:6">
      <c r="A8518" s="89"/>
      <c r="F8518" s="73"/>
    </row>
    <row r="8519" spans="1:6">
      <c r="A8519" s="89"/>
      <c r="F8519" s="73"/>
    </row>
    <row r="8520" spans="1:6">
      <c r="A8520" s="89"/>
      <c r="F8520" s="73"/>
    </row>
    <row r="8521" spans="1:6">
      <c r="A8521" s="89"/>
      <c r="F8521" s="73"/>
    </row>
    <row r="8522" spans="1:6">
      <c r="A8522" s="89"/>
      <c r="F8522" s="73"/>
    </row>
    <row r="8523" spans="1:6">
      <c r="A8523" s="89"/>
      <c r="F8523" s="73"/>
    </row>
    <row r="8524" spans="1:6">
      <c r="A8524" s="89"/>
      <c r="F8524" s="73"/>
    </row>
    <row r="8525" spans="1:6">
      <c r="A8525" s="89"/>
      <c r="F8525" s="73"/>
    </row>
    <row r="8526" spans="1:6">
      <c r="A8526" s="89"/>
      <c r="F8526" s="73"/>
    </row>
    <row r="8527" spans="1:6">
      <c r="A8527" s="89"/>
      <c r="F8527" s="73"/>
    </row>
    <row r="8528" spans="1:6">
      <c r="A8528" s="89"/>
      <c r="F8528" s="73"/>
    </row>
    <row r="8529" spans="1:6">
      <c r="A8529" s="89"/>
      <c r="F8529" s="73"/>
    </row>
    <row r="8530" spans="1:6">
      <c r="A8530" s="89"/>
      <c r="F8530" s="73"/>
    </row>
    <row r="8531" spans="1:6">
      <c r="A8531" s="89"/>
      <c r="F8531" s="73"/>
    </row>
    <row r="8532" spans="1:6">
      <c r="A8532" s="89"/>
      <c r="F8532" s="73"/>
    </row>
    <row r="8533" spans="1:6">
      <c r="A8533" s="89"/>
      <c r="F8533" s="73"/>
    </row>
    <row r="8534" spans="1:6">
      <c r="A8534" s="89"/>
      <c r="F8534" s="73"/>
    </row>
    <row r="8535" spans="1:6">
      <c r="A8535" s="89"/>
      <c r="F8535" s="73"/>
    </row>
    <row r="8536" spans="1:6">
      <c r="A8536" s="89"/>
      <c r="F8536" s="73"/>
    </row>
    <row r="8537" spans="1:6">
      <c r="A8537" s="89"/>
      <c r="F8537" s="73"/>
    </row>
    <row r="8538" spans="1:6">
      <c r="A8538" s="89"/>
      <c r="F8538" s="73"/>
    </row>
    <row r="8539" spans="1:6">
      <c r="A8539" s="89"/>
      <c r="F8539" s="73"/>
    </row>
    <row r="8540" spans="1:6">
      <c r="A8540" s="89"/>
      <c r="F8540" s="73"/>
    </row>
    <row r="8541" spans="1:6">
      <c r="A8541" s="89"/>
      <c r="F8541" s="73"/>
    </row>
    <row r="8542" spans="1:6">
      <c r="A8542" s="89"/>
      <c r="F8542" s="73"/>
    </row>
    <row r="8543" spans="1:6">
      <c r="A8543" s="89"/>
      <c r="F8543" s="73"/>
    </row>
    <row r="8544" spans="1:6">
      <c r="A8544" s="89"/>
      <c r="F8544" s="73"/>
    </row>
    <row r="8545" spans="1:6">
      <c r="A8545" s="89"/>
      <c r="F8545" s="73"/>
    </row>
    <row r="8546" spans="1:6">
      <c r="A8546" s="89"/>
      <c r="F8546" s="73"/>
    </row>
    <row r="8547" spans="1:6">
      <c r="A8547" s="89"/>
      <c r="F8547" s="73"/>
    </row>
    <row r="8548" spans="1:6">
      <c r="A8548" s="89"/>
      <c r="F8548" s="73"/>
    </row>
    <row r="8549" spans="1:6">
      <c r="A8549" s="89"/>
      <c r="F8549" s="73"/>
    </row>
    <row r="8550" spans="1:6">
      <c r="A8550" s="89"/>
      <c r="F8550" s="73"/>
    </row>
    <row r="8551" spans="1:6">
      <c r="A8551" s="89"/>
      <c r="F8551" s="73"/>
    </row>
    <row r="8552" spans="1:6">
      <c r="A8552" s="89"/>
      <c r="F8552" s="73"/>
    </row>
    <row r="8553" spans="1:6">
      <c r="A8553" s="89"/>
      <c r="F8553" s="73"/>
    </row>
    <row r="8554" spans="1:6">
      <c r="A8554" s="89"/>
      <c r="F8554" s="73"/>
    </row>
    <row r="8555" spans="1:6">
      <c r="A8555" s="89"/>
      <c r="F8555" s="73"/>
    </row>
    <row r="8556" spans="1:6">
      <c r="A8556" s="89"/>
      <c r="F8556" s="73"/>
    </row>
    <row r="8557" spans="1:6">
      <c r="A8557" s="89"/>
      <c r="F8557" s="73"/>
    </row>
    <row r="8558" spans="1:6">
      <c r="A8558" s="89"/>
      <c r="F8558" s="73"/>
    </row>
    <row r="8559" spans="1:6">
      <c r="A8559" s="89"/>
      <c r="F8559" s="73"/>
    </row>
    <row r="8560" spans="1:6">
      <c r="A8560" s="89"/>
      <c r="F8560" s="73"/>
    </row>
    <row r="8561" spans="1:6">
      <c r="A8561" s="89"/>
      <c r="F8561" s="73"/>
    </row>
    <row r="8562" spans="1:6">
      <c r="A8562" s="89"/>
      <c r="F8562" s="73"/>
    </row>
    <row r="8563" spans="1:6">
      <c r="A8563" s="89"/>
      <c r="F8563" s="73"/>
    </row>
    <row r="8564" spans="1:6">
      <c r="A8564" s="89"/>
      <c r="F8564" s="73"/>
    </row>
    <row r="8565" spans="1:6">
      <c r="A8565" s="89"/>
      <c r="F8565" s="73"/>
    </row>
    <row r="8566" spans="1:6">
      <c r="A8566" s="89"/>
      <c r="F8566" s="73"/>
    </row>
    <row r="8567" spans="1:6">
      <c r="A8567" s="89"/>
      <c r="F8567" s="73"/>
    </row>
    <row r="8568" spans="1:6">
      <c r="A8568" s="89"/>
      <c r="F8568" s="73"/>
    </row>
    <row r="8569" spans="1:6">
      <c r="A8569" s="89"/>
      <c r="F8569" s="73"/>
    </row>
    <row r="8570" spans="1:6">
      <c r="A8570" s="89"/>
      <c r="F8570" s="73"/>
    </row>
    <row r="8571" spans="1:6">
      <c r="A8571" s="89"/>
      <c r="F8571" s="73"/>
    </row>
    <row r="8572" spans="1:6">
      <c r="A8572" s="89"/>
      <c r="F8572" s="73"/>
    </row>
    <row r="8573" spans="1:6">
      <c r="A8573" s="89"/>
      <c r="F8573" s="73"/>
    </row>
    <row r="8574" spans="1:6">
      <c r="A8574" s="89"/>
      <c r="F8574" s="73"/>
    </row>
    <row r="8575" spans="1:6">
      <c r="A8575" s="89"/>
      <c r="F8575" s="73"/>
    </row>
    <row r="8576" spans="1:6">
      <c r="A8576" s="89"/>
      <c r="F8576" s="73"/>
    </row>
    <row r="8577" spans="1:6">
      <c r="A8577" s="89"/>
      <c r="F8577" s="73"/>
    </row>
    <row r="8578" spans="1:6">
      <c r="A8578" s="89"/>
      <c r="F8578" s="73"/>
    </row>
    <row r="8579" spans="1:6">
      <c r="A8579" s="89"/>
      <c r="F8579" s="73"/>
    </row>
    <row r="8580" spans="1:6">
      <c r="A8580" s="89"/>
      <c r="F8580" s="73"/>
    </row>
    <row r="8581" spans="1:6">
      <c r="A8581" s="89"/>
      <c r="F8581" s="73"/>
    </row>
    <row r="8582" spans="1:6">
      <c r="A8582" s="89"/>
      <c r="F8582" s="73"/>
    </row>
    <row r="8583" spans="1:6">
      <c r="A8583" s="89"/>
      <c r="F8583" s="73"/>
    </row>
    <row r="8584" spans="1:6">
      <c r="A8584" s="89"/>
      <c r="F8584" s="73"/>
    </row>
    <row r="8585" spans="1:6">
      <c r="A8585" s="89"/>
      <c r="F8585" s="73"/>
    </row>
    <row r="8586" spans="1:6">
      <c r="A8586" s="89"/>
      <c r="F8586" s="73"/>
    </row>
    <row r="8587" spans="1:6">
      <c r="A8587" s="89"/>
      <c r="F8587" s="73"/>
    </row>
    <row r="8588" spans="1:6">
      <c r="A8588" s="89"/>
      <c r="F8588" s="73"/>
    </row>
    <row r="8589" spans="1:6">
      <c r="A8589" s="89"/>
      <c r="F8589" s="73"/>
    </row>
    <row r="8590" spans="1:6">
      <c r="A8590" s="89"/>
      <c r="F8590" s="73"/>
    </row>
    <row r="8591" spans="1:6">
      <c r="A8591" s="89"/>
      <c r="F8591" s="73"/>
    </row>
    <row r="8592" spans="1:6">
      <c r="A8592" s="89"/>
      <c r="F8592" s="73"/>
    </row>
    <row r="8593" spans="1:6">
      <c r="A8593" s="89"/>
      <c r="F8593" s="73"/>
    </row>
    <row r="8594" spans="1:6">
      <c r="A8594" s="89"/>
      <c r="F8594" s="73"/>
    </row>
    <row r="8595" spans="1:6">
      <c r="A8595" s="89"/>
      <c r="F8595" s="73"/>
    </row>
    <row r="8596" spans="1:6">
      <c r="A8596" s="89"/>
      <c r="F8596" s="73"/>
    </row>
    <row r="8597" spans="1:6">
      <c r="A8597" s="89"/>
      <c r="F8597" s="73"/>
    </row>
    <row r="8598" spans="1:6">
      <c r="A8598" s="89"/>
      <c r="F8598" s="73"/>
    </row>
    <row r="8599" spans="1:6">
      <c r="A8599" s="89"/>
      <c r="F8599" s="73"/>
    </row>
    <row r="8600" spans="1:6">
      <c r="A8600" s="89"/>
      <c r="F8600" s="73"/>
    </row>
    <row r="8601" spans="1:6">
      <c r="A8601" s="89"/>
      <c r="F8601" s="73"/>
    </row>
    <row r="8602" spans="1:6">
      <c r="A8602" s="89"/>
      <c r="F8602" s="73"/>
    </row>
    <row r="8603" spans="1:6">
      <c r="A8603" s="89"/>
      <c r="F8603" s="73"/>
    </row>
    <row r="8604" spans="1:6">
      <c r="A8604" s="89"/>
      <c r="F8604" s="73"/>
    </row>
    <row r="8605" spans="1:6">
      <c r="A8605" s="89"/>
      <c r="F8605" s="73"/>
    </row>
    <row r="8606" spans="1:6">
      <c r="A8606" s="89"/>
      <c r="F8606" s="73"/>
    </row>
    <row r="8607" spans="1:6">
      <c r="A8607" s="89"/>
      <c r="F8607" s="73"/>
    </row>
    <row r="8608" spans="1:6">
      <c r="A8608" s="89"/>
      <c r="F8608" s="73"/>
    </row>
    <row r="8609" spans="1:6">
      <c r="A8609" s="89"/>
      <c r="F8609" s="73"/>
    </row>
    <row r="8610" spans="1:6">
      <c r="A8610" s="89"/>
      <c r="F8610" s="73"/>
    </row>
    <row r="8611" spans="1:6">
      <c r="A8611" s="89"/>
      <c r="F8611" s="73"/>
    </row>
    <row r="8612" spans="1:6">
      <c r="A8612" s="89"/>
      <c r="F8612" s="73"/>
    </row>
    <row r="8613" spans="1:6">
      <c r="A8613" s="89"/>
      <c r="F8613" s="73"/>
    </row>
    <row r="8614" spans="1:6">
      <c r="A8614" s="89"/>
      <c r="F8614" s="73"/>
    </row>
    <row r="8615" spans="1:6">
      <c r="A8615" s="89"/>
      <c r="F8615" s="73"/>
    </row>
    <row r="8616" spans="1:6">
      <c r="A8616" s="89"/>
      <c r="F8616" s="73"/>
    </row>
    <row r="8617" spans="1:6">
      <c r="A8617" s="89"/>
      <c r="F8617" s="73"/>
    </row>
    <row r="8618" spans="1:6">
      <c r="A8618" s="89"/>
      <c r="F8618" s="73"/>
    </row>
    <row r="8619" spans="1:6">
      <c r="A8619" s="89"/>
      <c r="F8619" s="73"/>
    </row>
    <row r="8620" spans="1:6">
      <c r="A8620" s="89"/>
      <c r="F8620" s="73"/>
    </row>
    <row r="8621" spans="1:6">
      <c r="A8621" s="89"/>
      <c r="F8621" s="73"/>
    </row>
    <row r="8622" spans="1:6">
      <c r="A8622" s="89"/>
      <c r="F8622" s="73"/>
    </row>
    <row r="8623" spans="1:6">
      <c r="A8623" s="89"/>
      <c r="F8623" s="73"/>
    </row>
    <row r="8624" spans="1:6">
      <c r="A8624" s="89"/>
      <c r="F8624" s="73"/>
    </row>
    <row r="8625" spans="1:6">
      <c r="A8625" s="89"/>
      <c r="F8625" s="73"/>
    </row>
    <row r="8626" spans="1:6">
      <c r="A8626" s="89"/>
      <c r="F8626" s="73"/>
    </row>
    <row r="8627" spans="1:6">
      <c r="A8627" s="89"/>
      <c r="F8627" s="73"/>
    </row>
    <row r="8628" spans="1:6">
      <c r="A8628" s="89"/>
      <c r="F8628" s="73"/>
    </row>
    <row r="8629" spans="1:6">
      <c r="A8629" s="89"/>
      <c r="F8629" s="73"/>
    </row>
    <row r="8630" spans="1:6">
      <c r="A8630" s="89"/>
      <c r="F8630" s="73"/>
    </row>
    <row r="8631" spans="1:6">
      <c r="A8631" s="89"/>
      <c r="F8631" s="73"/>
    </row>
    <row r="8632" spans="1:6">
      <c r="A8632" s="89"/>
      <c r="F8632" s="73"/>
    </row>
    <row r="8633" spans="1:6">
      <c r="A8633" s="89"/>
      <c r="F8633" s="73"/>
    </row>
    <row r="8634" spans="1:6">
      <c r="A8634" s="89"/>
      <c r="F8634" s="73"/>
    </row>
    <row r="8635" spans="1:6">
      <c r="A8635" s="89"/>
      <c r="F8635" s="73"/>
    </row>
    <row r="8636" spans="1:6">
      <c r="A8636" s="89"/>
      <c r="F8636" s="73"/>
    </row>
    <row r="8637" spans="1:6">
      <c r="A8637" s="89"/>
      <c r="F8637" s="73"/>
    </row>
    <row r="8638" spans="1:6">
      <c r="A8638" s="89"/>
      <c r="F8638" s="73"/>
    </row>
    <row r="8639" spans="1:6">
      <c r="A8639" s="89"/>
      <c r="F8639" s="73"/>
    </row>
    <row r="8640" spans="1:6">
      <c r="A8640" s="89"/>
      <c r="F8640" s="73"/>
    </row>
    <row r="8641" spans="1:6">
      <c r="A8641" s="89"/>
      <c r="F8641" s="73"/>
    </row>
    <row r="8642" spans="1:6">
      <c r="A8642" s="89"/>
      <c r="F8642" s="73"/>
    </row>
    <row r="8643" spans="1:6">
      <c r="A8643" s="89"/>
      <c r="F8643" s="73"/>
    </row>
    <row r="8644" spans="1:6">
      <c r="A8644" s="89"/>
      <c r="F8644" s="73"/>
    </row>
    <row r="8645" spans="1:6">
      <c r="A8645" s="89"/>
      <c r="F8645" s="73"/>
    </row>
    <row r="8646" spans="1:6">
      <c r="A8646" s="89"/>
      <c r="F8646" s="73"/>
    </row>
    <row r="8647" spans="1:6">
      <c r="A8647" s="89"/>
      <c r="F8647" s="73"/>
    </row>
    <row r="8648" spans="1:6">
      <c r="A8648" s="89"/>
      <c r="F8648" s="73"/>
    </row>
    <row r="8649" spans="1:6">
      <c r="A8649" s="89"/>
      <c r="F8649" s="73"/>
    </row>
    <row r="8650" spans="1:6">
      <c r="A8650" s="89"/>
      <c r="F8650" s="73"/>
    </row>
    <row r="8651" spans="1:6">
      <c r="A8651" s="89"/>
      <c r="F8651" s="73"/>
    </row>
    <row r="8652" spans="1:6">
      <c r="A8652" s="89"/>
      <c r="F8652" s="73"/>
    </row>
    <row r="8653" spans="1:6">
      <c r="A8653" s="89"/>
      <c r="F8653" s="73"/>
    </row>
    <row r="8654" spans="1:6">
      <c r="A8654" s="89"/>
      <c r="F8654" s="73"/>
    </row>
    <row r="8655" spans="1:6">
      <c r="A8655" s="89"/>
      <c r="F8655" s="73"/>
    </row>
    <row r="8656" spans="1:6">
      <c r="A8656" s="89"/>
      <c r="F8656" s="73"/>
    </row>
    <row r="8657" spans="1:6">
      <c r="A8657" s="89"/>
      <c r="F8657" s="73"/>
    </row>
    <row r="8658" spans="1:6">
      <c r="A8658" s="89"/>
      <c r="F8658" s="73"/>
    </row>
    <row r="8659" spans="1:6">
      <c r="A8659" s="89"/>
      <c r="F8659" s="73"/>
    </row>
    <row r="8660" spans="1:6">
      <c r="A8660" s="89"/>
      <c r="F8660" s="73"/>
    </row>
    <row r="8661" spans="1:6">
      <c r="A8661" s="89"/>
      <c r="F8661" s="73"/>
    </row>
    <row r="8662" spans="1:6">
      <c r="A8662" s="89"/>
      <c r="F8662" s="73"/>
    </row>
    <row r="8663" spans="1:6">
      <c r="A8663" s="89"/>
      <c r="F8663" s="73"/>
    </row>
    <row r="8664" spans="1:6">
      <c r="A8664" s="89"/>
      <c r="F8664" s="73"/>
    </row>
    <row r="8665" spans="1:6">
      <c r="A8665" s="89"/>
      <c r="F8665" s="73"/>
    </row>
    <row r="8666" spans="1:6">
      <c r="A8666" s="89"/>
      <c r="F8666" s="73"/>
    </row>
    <row r="8667" spans="1:6">
      <c r="A8667" s="89"/>
      <c r="F8667" s="73"/>
    </row>
    <row r="8668" spans="1:6">
      <c r="A8668" s="89"/>
      <c r="F8668" s="73"/>
    </row>
    <row r="8669" spans="1:6">
      <c r="A8669" s="89"/>
      <c r="F8669" s="73"/>
    </row>
    <row r="8670" spans="1:6">
      <c r="A8670" s="89"/>
      <c r="F8670" s="73"/>
    </row>
    <row r="8671" spans="1:6">
      <c r="A8671" s="89"/>
      <c r="F8671" s="73"/>
    </row>
    <row r="8672" spans="1:6">
      <c r="A8672" s="89"/>
      <c r="F8672" s="73"/>
    </row>
    <row r="8673" spans="1:6">
      <c r="A8673" s="89"/>
      <c r="F8673" s="73"/>
    </row>
    <row r="8674" spans="1:6">
      <c r="A8674" s="89"/>
      <c r="F8674" s="73"/>
    </row>
    <row r="8675" spans="1:6">
      <c r="A8675" s="89"/>
      <c r="F8675" s="73"/>
    </row>
    <row r="8676" spans="1:6">
      <c r="A8676" s="89"/>
      <c r="F8676" s="73"/>
    </row>
    <row r="8677" spans="1:6">
      <c r="A8677" s="89"/>
      <c r="F8677" s="73"/>
    </row>
    <row r="8678" spans="1:6">
      <c r="A8678" s="89"/>
      <c r="F8678" s="73"/>
    </row>
    <row r="8679" spans="1:6">
      <c r="A8679" s="89"/>
      <c r="F8679" s="73"/>
    </row>
    <row r="8680" spans="1:6">
      <c r="A8680" s="89"/>
      <c r="F8680" s="73"/>
    </row>
    <row r="8681" spans="1:6">
      <c r="A8681" s="89"/>
      <c r="F8681" s="73"/>
    </row>
    <row r="8682" spans="1:6">
      <c r="A8682" s="89"/>
      <c r="F8682" s="73"/>
    </row>
    <row r="8683" spans="1:6">
      <c r="A8683" s="89"/>
      <c r="F8683" s="73"/>
    </row>
    <row r="8684" spans="1:6">
      <c r="A8684" s="89"/>
      <c r="F8684" s="73"/>
    </row>
    <row r="8685" spans="1:6">
      <c r="A8685" s="89"/>
      <c r="F8685" s="73"/>
    </row>
    <row r="8686" spans="1:6">
      <c r="A8686" s="89"/>
      <c r="F8686" s="73"/>
    </row>
    <row r="8687" spans="1:6">
      <c r="A8687" s="89"/>
      <c r="F8687" s="73"/>
    </row>
    <row r="8688" spans="1:6">
      <c r="A8688" s="89"/>
      <c r="F8688" s="73"/>
    </row>
    <row r="8689" spans="1:6">
      <c r="A8689" s="89"/>
      <c r="F8689" s="73"/>
    </row>
    <row r="8690" spans="1:6">
      <c r="A8690" s="89"/>
      <c r="F8690" s="73"/>
    </row>
    <row r="8691" spans="1:6">
      <c r="A8691" s="89"/>
      <c r="F8691" s="73"/>
    </row>
    <row r="8692" spans="1:6">
      <c r="A8692" s="89"/>
      <c r="F8692" s="73"/>
    </row>
    <row r="8693" spans="1:6">
      <c r="A8693" s="89"/>
      <c r="F8693" s="73"/>
    </row>
    <row r="8694" spans="1:6">
      <c r="A8694" s="89"/>
      <c r="F8694" s="73"/>
    </row>
    <row r="8695" spans="1:6">
      <c r="A8695" s="89"/>
      <c r="F8695" s="73"/>
    </row>
    <row r="8696" spans="1:6">
      <c r="A8696" s="89"/>
      <c r="F8696" s="73"/>
    </row>
    <row r="8697" spans="1:6">
      <c r="A8697" s="89"/>
      <c r="F8697" s="73"/>
    </row>
    <row r="8698" spans="1:6">
      <c r="A8698" s="89"/>
      <c r="F8698" s="73"/>
    </row>
    <row r="8699" spans="1:6">
      <c r="A8699" s="89"/>
      <c r="F8699" s="73"/>
    </row>
    <row r="8700" spans="1:6">
      <c r="A8700" s="89"/>
      <c r="F8700" s="73"/>
    </row>
    <row r="8701" spans="1:6">
      <c r="A8701" s="89"/>
      <c r="F8701" s="73"/>
    </row>
    <row r="8702" spans="1:6">
      <c r="A8702" s="89"/>
      <c r="F8702" s="73"/>
    </row>
    <row r="8703" spans="1:6">
      <c r="A8703" s="89"/>
      <c r="F8703" s="73"/>
    </row>
    <row r="8704" spans="1:6">
      <c r="A8704" s="89"/>
      <c r="F8704" s="73"/>
    </row>
    <row r="8705" spans="1:6">
      <c r="A8705" s="89"/>
      <c r="F8705" s="73"/>
    </row>
    <row r="8706" spans="1:6">
      <c r="A8706" s="89"/>
      <c r="F8706" s="73"/>
    </row>
    <row r="8707" spans="1:6">
      <c r="A8707" s="89"/>
      <c r="F8707" s="73"/>
    </row>
    <row r="8708" spans="1:6">
      <c r="A8708" s="89"/>
      <c r="F8708" s="73"/>
    </row>
    <row r="8709" spans="1:6">
      <c r="A8709" s="89"/>
      <c r="F8709" s="73"/>
    </row>
    <row r="8710" spans="1:6">
      <c r="A8710" s="89"/>
      <c r="F8710" s="73"/>
    </row>
    <row r="8711" spans="1:6">
      <c r="A8711" s="89"/>
      <c r="F8711" s="73"/>
    </row>
    <row r="8712" spans="1:6">
      <c r="A8712" s="89"/>
      <c r="F8712" s="73"/>
    </row>
    <row r="8713" spans="1:6">
      <c r="A8713" s="89"/>
      <c r="F8713" s="73"/>
    </row>
    <row r="8714" spans="1:6">
      <c r="A8714" s="89"/>
      <c r="F8714" s="73"/>
    </row>
    <row r="8715" spans="1:6">
      <c r="A8715" s="89"/>
      <c r="F8715" s="73"/>
    </row>
    <row r="8716" spans="1:6">
      <c r="A8716" s="89"/>
      <c r="F8716" s="73"/>
    </row>
    <row r="8717" spans="1:6">
      <c r="A8717" s="89"/>
      <c r="F8717" s="73"/>
    </row>
    <row r="8718" spans="1:6">
      <c r="A8718" s="89"/>
      <c r="F8718" s="73"/>
    </row>
    <row r="8719" spans="1:6">
      <c r="A8719" s="89"/>
      <c r="F8719" s="73"/>
    </row>
    <row r="8720" spans="1:6">
      <c r="A8720" s="89"/>
      <c r="F8720" s="73"/>
    </row>
    <row r="8721" spans="1:6">
      <c r="A8721" s="89"/>
      <c r="F8721" s="73"/>
    </row>
    <row r="8722" spans="1:6">
      <c r="A8722" s="89"/>
      <c r="F8722" s="73"/>
    </row>
    <row r="8723" spans="1:6">
      <c r="A8723" s="89"/>
      <c r="F8723" s="73"/>
    </row>
    <row r="8724" spans="1:6">
      <c r="A8724" s="89"/>
      <c r="F8724" s="73"/>
    </row>
    <row r="8725" spans="1:6">
      <c r="A8725" s="89"/>
      <c r="F8725" s="73"/>
    </row>
    <row r="8726" spans="1:6">
      <c r="A8726" s="89"/>
      <c r="F8726" s="73"/>
    </row>
    <row r="8727" spans="1:6">
      <c r="A8727" s="89"/>
      <c r="F8727" s="73"/>
    </row>
    <row r="8728" spans="1:6">
      <c r="A8728" s="89"/>
      <c r="F8728" s="73"/>
    </row>
    <row r="8729" spans="1:6">
      <c r="A8729" s="89"/>
      <c r="F8729" s="73"/>
    </row>
    <row r="8730" spans="1:6">
      <c r="A8730" s="89"/>
      <c r="F8730" s="73"/>
    </row>
    <row r="8731" spans="1:6">
      <c r="A8731" s="89"/>
      <c r="F8731" s="73"/>
    </row>
    <row r="8732" spans="1:6">
      <c r="A8732" s="89"/>
      <c r="F8732" s="73"/>
    </row>
    <row r="8733" spans="1:6">
      <c r="A8733" s="89"/>
      <c r="F8733" s="73"/>
    </row>
    <row r="8734" spans="1:6">
      <c r="A8734" s="89"/>
      <c r="F8734" s="73"/>
    </row>
    <row r="8735" spans="1:6">
      <c r="A8735" s="89"/>
      <c r="F8735" s="73"/>
    </row>
    <row r="8736" spans="1:6">
      <c r="A8736" s="89"/>
      <c r="F8736" s="73"/>
    </row>
    <row r="8737" spans="1:6">
      <c r="A8737" s="89"/>
      <c r="F8737" s="73"/>
    </row>
    <row r="8738" spans="1:6">
      <c r="A8738" s="89"/>
      <c r="F8738" s="73"/>
    </row>
    <row r="8739" spans="1:6">
      <c r="A8739" s="89"/>
      <c r="F8739" s="73"/>
    </row>
    <row r="8740" spans="1:6">
      <c r="A8740" s="89"/>
      <c r="F8740" s="73"/>
    </row>
    <row r="8741" spans="1:6">
      <c r="A8741" s="89"/>
      <c r="F8741" s="73"/>
    </row>
    <row r="8742" spans="1:6">
      <c r="A8742" s="89"/>
      <c r="F8742" s="73"/>
    </row>
    <row r="8743" spans="1:6">
      <c r="A8743" s="89"/>
      <c r="F8743" s="73"/>
    </row>
    <row r="8744" spans="1:6">
      <c r="A8744" s="89"/>
      <c r="F8744" s="73"/>
    </row>
    <row r="8745" spans="1:6">
      <c r="A8745" s="89"/>
      <c r="F8745" s="73"/>
    </row>
    <row r="8746" spans="1:6">
      <c r="A8746" s="89"/>
      <c r="F8746" s="73"/>
    </row>
    <row r="8747" spans="1:6">
      <c r="A8747" s="89"/>
      <c r="F8747" s="73"/>
    </row>
    <row r="8748" spans="1:6">
      <c r="A8748" s="89"/>
      <c r="F8748" s="73"/>
    </row>
    <row r="8749" spans="1:6">
      <c r="A8749" s="89"/>
      <c r="F8749" s="73"/>
    </row>
    <row r="8750" spans="1:6">
      <c r="A8750" s="89"/>
      <c r="F8750" s="73"/>
    </row>
    <row r="8751" spans="1:6">
      <c r="A8751" s="89"/>
      <c r="F8751" s="73"/>
    </row>
    <row r="8752" spans="1:6">
      <c r="A8752" s="89"/>
      <c r="F8752" s="73"/>
    </row>
    <row r="8753" spans="1:6">
      <c r="A8753" s="89"/>
      <c r="F8753" s="73"/>
    </row>
    <row r="8754" spans="1:6">
      <c r="A8754" s="89"/>
      <c r="F8754" s="73"/>
    </row>
    <row r="8755" spans="1:6">
      <c r="A8755" s="89"/>
      <c r="F8755" s="73"/>
    </row>
    <row r="8756" spans="1:6">
      <c r="A8756" s="89"/>
      <c r="F8756" s="73"/>
    </row>
    <row r="8757" spans="1:6">
      <c r="A8757" s="89"/>
      <c r="F8757" s="73"/>
    </row>
    <row r="8758" spans="1:6">
      <c r="A8758" s="89"/>
      <c r="F8758" s="73"/>
    </row>
    <row r="8759" spans="1:6">
      <c r="A8759" s="89"/>
      <c r="F8759" s="73"/>
    </row>
    <row r="8760" spans="1:6">
      <c r="A8760" s="89"/>
      <c r="F8760" s="73"/>
    </row>
    <row r="8761" spans="1:6">
      <c r="A8761" s="89"/>
      <c r="F8761" s="73"/>
    </row>
    <row r="8762" spans="1:6">
      <c r="A8762" s="89"/>
      <c r="F8762" s="73"/>
    </row>
    <row r="8763" spans="1:6">
      <c r="A8763" s="89"/>
      <c r="F8763" s="73"/>
    </row>
    <row r="8764" spans="1:6">
      <c r="A8764" s="89"/>
      <c r="F8764" s="73"/>
    </row>
    <row r="8765" spans="1:6">
      <c r="A8765" s="89"/>
      <c r="F8765" s="73"/>
    </row>
    <row r="8766" spans="1:6">
      <c r="A8766" s="89"/>
      <c r="F8766" s="73"/>
    </row>
    <row r="8767" spans="1:6">
      <c r="A8767" s="89"/>
      <c r="F8767" s="73"/>
    </row>
    <row r="8768" spans="1:6">
      <c r="A8768" s="89"/>
      <c r="F8768" s="73"/>
    </row>
    <row r="8769" spans="1:6">
      <c r="A8769" s="89"/>
      <c r="F8769" s="73"/>
    </row>
    <row r="8770" spans="1:6">
      <c r="A8770" s="89"/>
      <c r="F8770" s="73"/>
    </row>
    <row r="8771" spans="1:6">
      <c r="A8771" s="89"/>
      <c r="F8771" s="73"/>
    </row>
    <row r="8772" spans="1:6">
      <c r="A8772" s="89"/>
      <c r="F8772" s="73"/>
    </row>
    <row r="8773" spans="1:6">
      <c r="A8773" s="89"/>
      <c r="F8773" s="73"/>
    </row>
    <row r="8774" spans="1:6">
      <c r="A8774" s="89"/>
      <c r="F8774" s="73"/>
    </row>
    <row r="8775" spans="1:6">
      <c r="A8775" s="89"/>
      <c r="F8775" s="73"/>
    </row>
    <row r="8776" spans="1:6">
      <c r="A8776" s="89"/>
      <c r="F8776" s="73"/>
    </row>
    <row r="8777" spans="1:6">
      <c r="A8777" s="89"/>
      <c r="F8777" s="73"/>
    </row>
    <row r="8778" spans="1:6">
      <c r="A8778" s="89"/>
      <c r="F8778" s="73"/>
    </row>
    <row r="8779" spans="1:6">
      <c r="A8779" s="89"/>
      <c r="F8779" s="73"/>
    </row>
    <row r="8780" spans="1:6">
      <c r="A8780" s="89"/>
      <c r="F8780" s="73"/>
    </row>
    <row r="8781" spans="1:6">
      <c r="A8781" s="89"/>
      <c r="F8781" s="73"/>
    </row>
    <row r="8782" spans="1:6">
      <c r="A8782" s="89"/>
      <c r="F8782" s="73"/>
    </row>
    <row r="8783" spans="1:6">
      <c r="A8783" s="89"/>
      <c r="F8783" s="73"/>
    </row>
    <row r="8784" spans="1:6">
      <c r="A8784" s="89"/>
      <c r="F8784" s="73"/>
    </row>
    <row r="8785" spans="1:6">
      <c r="A8785" s="89"/>
      <c r="F8785" s="73"/>
    </row>
    <row r="8786" spans="1:6">
      <c r="A8786" s="89"/>
      <c r="F8786" s="73"/>
    </row>
    <row r="8787" spans="1:6">
      <c r="A8787" s="89"/>
      <c r="F8787" s="73"/>
    </row>
    <row r="8788" spans="1:6">
      <c r="A8788" s="89"/>
      <c r="F8788" s="73"/>
    </row>
    <row r="8789" spans="1:6">
      <c r="A8789" s="89"/>
      <c r="F8789" s="73"/>
    </row>
    <row r="8790" spans="1:6">
      <c r="A8790" s="89"/>
      <c r="F8790" s="73"/>
    </row>
    <row r="8791" spans="1:6">
      <c r="A8791" s="89"/>
      <c r="F8791" s="73"/>
    </row>
    <row r="8792" spans="1:6">
      <c r="A8792" s="89"/>
      <c r="F8792" s="73"/>
    </row>
    <row r="8793" spans="1:6">
      <c r="A8793" s="89"/>
      <c r="F8793" s="73"/>
    </row>
    <row r="8794" spans="1:6">
      <c r="A8794" s="89"/>
      <c r="F8794" s="73"/>
    </row>
    <row r="8795" spans="1:6">
      <c r="A8795" s="89"/>
      <c r="F8795" s="73"/>
    </row>
    <row r="8796" spans="1:6">
      <c r="A8796" s="89"/>
      <c r="F8796" s="73"/>
    </row>
    <row r="8797" spans="1:6">
      <c r="A8797" s="89"/>
      <c r="F8797" s="73"/>
    </row>
    <row r="8798" spans="1:6">
      <c r="A8798" s="89"/>
      <c r="F8798" s="73"/>
    </row>
    <row r="8799" spans="1:6">
      <c r="A8799" s="89"/>
      <c r="F8799" s="73"/>
    </row>
    <row r="8800" spans="1:6">
      <c r="A8800" s="89"/>
      <c r="F8800" s="73"/>
    </row>
    <row r="8801" spans="1:6">
      <c r="A8801" s="89"/>
      <c r="F8801" s="73"/>
    </row>
    <row r="8802" spans="1:6">
      <c r="A8802" s="89"/>
      <c r="F8802" s="73"/>
    </row>
    <row r="8803" spans="1:6">
      <c r="A8803" s="89"/>
      <c r="F8803" s="73"/>
    </row>
    <row r="8804" spans="1:6">
      <c r="A8804" s="89"/>
      <c r="F8804" s="73"/>
    </row>
    <row r="8805" spans="1:6">
      <c r="A8805" s="89"/>
      <c r="F8805" s="73"/>
    </row>
    <row r="8806" spans="1:6">
      <c r="A8806" s="89"/>
      <c r="F8806" s="73"/>
    </row>
    <row r="8807" spans="1:6">
      <c r="A8807" s="89"/>
      <c r="F8807" s="73"/>
    </row>
    <row r="8808" spans="1:6">
      <c r="A8808" s="89"/>
      <c r="F8808" s="73"/>
    </row>
    <row r="8809" spans="1:6">
      <c r="A8809" s="89"/>
      <c r="F8809" s="73"/>
    </row>
    <row r="8810" spans="1:6">
      <c r="A8810" s="89"/>
      <c r="F8810" s="73"/>
    </row>
    <row r="8811" spans="1:6">
      <c r="A8811" s="89"/>
      <c r="F8811" s="73"/>
    </row>
    <row r="8812" spans="1:6">
      <c r="A8812" s="89"/>
      <c r="F8812" s="73"/>
    </row>
    <row r="8813" spans="1:6">
      <c r="A8813" s="89"/>
      <c r="F8813" s="73"/>
    </row>
    <row r="8814" spans="1:6">
      <c r="A8814" s="89"/>
      <c r="F8814" s="73"/>
    </row>
    <row r="8815" spans="1:6">
      <c r="A8815" s="89"/>
      <c r="F8815" s="73"/>
    </row>
    <row r="8816" spans="1:6">
      <c r="A8816" s="89"/>
      <c r="F8816" s="73"/>
    </row>
    <row r="8817" spans="1:6">
      <c r="A8817" s="89"/>
      <c r="F8817" s="73"/>
    </row>
    <row r="8818" spans="1:6">
      <c r="A8818" s="89"/>
      <c r="F8818" s="73"/>
    </row>
    <row r="8819" spans="1:6">
      <c r="A8819" s="89"/>
      <c r="F8819" s="73"/>
    </row>
    <row r="8820" spans="1:6">
      <c r="A8820" s="89"/>
      <c r="F8820" s="73"/>
    </row>
    <row r="8821" spans="1:6">
      <c r="A8821" s="89"/>
      <c r="F8821" s="73"/>
    </row>
    <row r="8822" spans="1:6">
      <c r="A8822" s="89"/>
      <c r="F8822" s="73"/>
    </row>
    <row r="8823" spans="1:6">
      <c r="A8823" s="89"/>
      <c r="F8823" s="73"/>
    </row>
    <row r="8824" spans="1:6">
      <c r="A8824" s="89"/>
      <c r="F8824" s="73"/>
    </row>
    <row r="8825" spans="1:6">
      <c r="A8825" s="89"/>
      <c r="F8825" s="73"/>
    </row>
    <row r="8826" spans="1:6">
      <c r="A8826" s="89"/>
      <c r="F8826" s="73"/>
    </row>
    <row r="8827" spans="1:6">
      <c r="A8827" s="89"/>
      <c r="F8827" s="73"/>
    </row>
    <row r="8828" spans="1:6">
      <c r="A8828" s="89"/>
      <c r="F8828" s="73"/>
    </row>
    <row r="8829" spans="1:6">
      <c r="A8829" s="89"/>
      <c r="F8829" s="73"/>
    </row>
    <row r="8830" spans="1:6">
      <c r="A8830" s="89"/>
      <c r="F8830" s="73"/>
    </row>
    <row r="8831" spans="1:6">
      <c r="A8831" s="89"/>
      <c r="F8831" s="73"/>
    </row>
    <row r="8832" spans="1:6">
      <c r="A8832" s="89"/>
      <c r="F8832" s="73"/>
    </row>
    <row r="8833" spans="1:6">
      <c r="A8833" s="89"/>
      <c r="F8833" s="73"/>
    </row>
    <row r="8834" spans="1:6">
      <c r="A8834" s="89"/>
      <c r="F8834" s="73"/>
    </row>
    <row r="8835" spans="1:6">
      <c r="A8835" s="89"/>
      <c r="F8835" s="73"/>
    </row>
    <row r="8836" spans="1:6">
      <c r="A8836" s="89"/>
      <c r="F8836" s="73"/>
    </row>
    <row r="8837" spans="1:6">
      <c r="A8837" s="89"/>
      <c r="F8837" s="73"/>
    </row>
    <row r="8838" spans="1:6">
      <c r="A8838" s="89"/>
      <c r="F8838" s="73"/>
    </row>
    <row r="8839" spans="1:6">
      <c r="A8839" s="89"/>
      <c r="F8839" s="73"/>
    </row>
    <row r="8840" spans="1:6">
      <c r="A8840" s="89"/>
      <c r="F8840" s="73"/>
    </row>
    <row r="8841" spans="1:6">
      <c r="A8841" s="89"/>
      <c r="F8841" s="73"/>
    </row>
    <row r="8842" spans="1:6">
      <c r="A8842" s="89"/>
      <c r="F8842" s="73"/>
    </row>
    <row r="8843" spans="1:6">
      <c r="A8843" s="89"/>
      <c r="F8843" s="73"/>
    </row>
    <row r="8844" spans="1:6">
      <c r="A8844" s="89"/>
      <c r="F8844" s="73"/>
    </row>
    <row r="8845" spans="1:6">
      <c r="A8845" s="89"/>
      <c r="F8845" s="73"/>
    </row>
    <row r="8846" spans="1:6">
      <c r="A8846" s="89"/>
      <c r="F8846" s="73"/>
    </row>
    <row r="8847" spans="1:6">
      <c r="A8847" s="89"/>
      <c r="F8847" s="73"/>
    </row>
    <row r="8848" spans="1:6">
      <c r="A8848" s="89"/>
      <c r="F8848" s="73"/>
    </row>
    <row r="8849" spans="1:6">
      <c r="A8849" s="89"/>
      <c r="F8849" s="73"/>
    </row>
    <row r="8850" spans="1:6">
      <c r="A8850" s="89"/>
      <c r="F8850" s="73"/>
    </row>
    <row r="8851" spans="1:6">
      <c r="A8851" s="89"/>
      <c r="F8851" s="73"/>
    </row>
    <row r="8852" spans="1:6">
      <c r="A8852" s="89"/>
      <c r="F8852" s="73"/>
    </row>
    <row r="8853" spans="1:6">
      <c r="A8853" s="89"/>
      <c r="F8853" s="73"/>
    </row>
    <row r="8854" spans="1:6">
      <c r="A8854" s="89"/>
      <c r="F8854" s="73"/>
    </row>
    <row r="8855" spans="1:6">
      <c r="A8855" s="89"/>
      <c r="F8855" s="73"/>
    </row>
    <row r="8856" spans="1:6">
      <c r="A8856" s="89"/>
      <c r="F8856" s="73"/>
    </row>
    <row r="8857" spans="1:6">
      <c r="A8857" s="89"/>
      <c r="F8857" s="73"/>
    </row>
    <row r="8858" spans="1:6">
      <c r="A8858" s="89"/>
      <c r="F8858" s="73"/>
    </row>
    <row r="8859" spans="1:6">
      <c r="A8859" s="89"/>
      <c r="F8859" s="73"/>
    </row>
    <row r="8860" spans="1:6">
      <c r="A8860" s="89"/>
      <c r="F8860" s="73"/>
    </row>
    <row r="8861" spans="1:6">
      <c r="A8861" s="89"/>
      <c r="F8861" s="73"/>
    </row>
    <row r="8862" spans="1:6">
      <c r="A8862" s="89"/>
      <c r="F8862" s="73"/>
    </row>
    <row r="8863" spans="1:6">
      <c r="A8863" s="89"/>
      <c r="F8863" s="73"/>
    </row>
    <row r="8864" spans="1:6">
      <c r="A8864" s="89"/>
      <c r="F8864" s="73"/>
    </row>
    <row r="8865" spans="1:6">
      <c r="A8865" s="89"/>
      <c r="F8865" s="73"/>
    </row>
    <row r="8866" spans="1:6">
      <c r="A8866" s="89"/>
      <c r="F8866" s="73"/>
    </row>
    <row r="8867" spans="1:6">
      <c r="A8867" s="89"/>
      <c r="F8867" s="73"/>
    </row>
    <row r="8868" spans="1:6">
      <c r="A8868" s="89"/>
      <c r="F8868" s="73"/>
    </row>
    <row r="8869" spans="1:6">
      <c r="A8869" s="89"/>
      <c r="F8869" s="73"/>
    </row>
    <row r="8870" spans="1:6">
      <c r="A8870" s="89"/>
      <c r="F8870" s="73"/>
    </row>
    <row r="8871" spans="1:6">
      <c r="A8871" s="89"/>
      <c r="F8871" s="73"/>
    </row>
    <row r="8872" spans="1:6">
      <c r="A8872" s="89"/>
      <c r="F8872" s="73"/>
    </row>
    <row r="8873" spans="1:6">
      <c r="A8873" s="89"/>
      <c r="F8873" s="73"/>
    </row>
    <row r="8874" spans="1:6">
      <c r="A8874" s="89"/>
      <c r="F8874" s="73"/>
    </row>
    <row r="8875" spans="1:6">
      <c r="A8875" s="89"/>
      <c r="F8875" s="73"/>
    </row>
    <row r="8876" spans="1:6">
      <c r="A8876" s="89"/>
      <c r="F8876" s="73"/>
    </row>
    <row r="8877" spans="1:6">
      <c r="A8877" s="89"/>
      <c r="F8877" s="73"/>
    </row>
    <row r="8878" spans="1:6">
      <c r="A8878" s="89"/>
      <c r="F8878" s="73"/>
    </row>
    <row r="8879" spans="1:6">
      <c r="A8879" s="89"/>
      <c r="F8879" s="73"/>
    </row>
    <row r="8880" spans="1:6">
      <c r="A8880" s="89"/>
      <c r="F8880" s="73"/>
    </row>
    <row r="8881" spans="1:6">
      <c r="A8881" s="89"/>
      <c r="F8881" s="73"/>
    </row>
    <row r="8882" spans="1:6">
      <c r="A8882" s="89"/>
      <c r="F8882" s="73"/>
    </row>
    <row r="8883" spans="1:6">
      <c r="A8883" s="89"/>
      <c r="F8883" s="73"/>
    </row>
    <row r="8884" spans="1:6">
      <c r="A8884" s="89"/>
      <c r="F8884" s="73"/>
    </row>
    <row r="8885" spans="1:6">
      <c r="A8885" s="89"/>
      <c r="F8885" s="73"/>
    </row>
    <row r="8886" spans="1:6">
      <c r="A8886" s="89"/>
      <c r="F8886" s="73"/>
    </row>
    <row r="8887" spans="1:6">
      <c r="A8887" s="89"/>
      <c r="F8887" s="73"/>
    </row>
    <row r="8888" spans="1:6">
      <c r="A8888" s="89"/>
      <c r="F8888" s="73"/>
    </row>
    <row r="8889" spans="1:6">
      <c r="A8889" s="89"/>
      <c r="F8889" s="73"/>
    </row>
    <row r="8890" spans="1:6">
      <c r="A8890" s="89"/>
      <c r="F8890" s="73"/>
    </row>
    <row r="8891" spans="1:6">
      <c r="A8891" s="89"/>
      <c r="F8891" s="73"/>
    </row>
    <row r="8892" spans="1:6">
      <c r="A8892" s="89"/>
      <c r="F8892" s="73"/>
    </row>
    <row r="8893" spans="1:6">
      <c r="A8893" s="89"/>
      <c r="F8893" s="73"/>
    </row>
    <row r="8894" spans="1:6">
      <c r="A8894" s="89"/>
      <c r="F8894" s="73"/>
    </row>
    <row r="8895" spans="1:6">
      <c r="A8895" s="89"/>
      <c r="F8895" s="73"/>
    </row>
    <row r="8896" spans="1:6">
      <c r="A8896" s="89"/>
      <c r="F8896" s="73"/>
    </row>
    <row r="8897" spans="1:6">
      <c r="A8897" s="89"/>
      <c r="F8897" s="73"/>
    </row>
    <row r="8898" spans="1:6">
      <c r="A8898" s="89"/>
      <c r="F8898" s="73"/>
    </row>
    <row r="8899" spans="1:6">
      <c r="A8899" s="89"/>
      <c r="F8899" s="73"/>
    </row>
    <row r="8900" spans="1:6">
      <c r="A8900" s="89"/>
      <c r="F8900" s="73"/>
    </row>
    <row r="8901" spans="1:6">
      <c r="A8901" s="89"/>
      <c r="F8901" s="73"/>
    </row>
    <row r="8902" spans="1:6">
      <c r="A8902" s="89"/>
      <c r="F8902" s="73"/>
    </row>
    <row r="8903" spans="1:6">
      <c r="A8903" s="89"/>
      <c r="F8903" s="73"/>
    </row>
    <row r="8904" spans="1:6">
      <c r="A8904" s="89"/>
      <c r="F8904" s="73"/>
    </row>
    <row r="8905" spans="1:6">
      <c r="A8905" s="89"/>
      <c r="F8905" s="73"/>
    </row>
    <row r="8906" spans="1:6">
      <c r="A8906" s="89"/>
      <c r="F8906" s="73"/>
    </row>
    <row r="8907" spans="1:6">
      <c r="A8907" s="89"/>
      <c r="F8907" s="73"/>
    </row>
    <row r="8908" spans="1:6">
      <c r="A8908" s="89"/>
      <c r="F8908" s="73"/>
    </row>
    <row r="8909" spans="1:6">
      <c r="A8909" s="89"/>
      <c r="F8909" s="73"/>
    </row>
    <row r="8910" spans="1:6">
      <c r="A8910" s="89"/>
      <c r="F8910" s="73"/>
    </row>
    <row r="8911" spans="1:6">
      <c r="A8911" s="89"/>
      <c r="F8911" s="73"/>
    </row>
    <row r="8912" spans="1:6">
      <c r="A8912" s="89"/>
      <c r="F8912" s="73"/>
    </row>
    <row r="8913" spans="1:6">
      <c r="A8913" s="89"/>
      <c r="F8913" s="73"/>
    </row>
    <row r="8914" spans="1:6">
      <c r="A8914" s="89"/>
      <c r="F8914" s="73"/>
    </row>
    <row r="8915" spans="1:6">
      <c r="A8915" s="89"/>
      <c r="F8915" s="73"/>
    </row>
    <row r="8916" spans="1:6">
      <c r="A8916" s="89"/>
      <c r="F8916" s="73"/>
    </row>
    <row r="8917" spans="1:6">
      <c r="A8917" s="89"/>
      <c r="F8917" s="73"/>
    </row>
    <row r="8918" spans="1:6">
      <c r="A8918" s="89"/>
      <c r="F8918" s="73"/>
    </row>
    <row r="8919" spans="1:6">
      <c r="A8919" s="89"/>
      <c r="F8919" s="73"/>
    </row>
    <row r="8920" spans="1:6">
      <c r="A8920" s="89"/>
      <c r="F8920" s="73"/>
    </row>
    <row r="8921" spans="1:6">
      <c r="A8921" s="89"/>
      <c r="F8921" s="73"/>
    </row>
    <row r="8922" spans="1:6">
      <c r="A8922" s="89"/>
      <c r="F8922" s="73"/>
    </row>
    <row r="8923" spans="1:6">
      <c r="A8923" s="89"/>
      <c r="F8923" s="73"/>
    </row>
    <row r="8924" spans="1:6">
      <c r="A8924" s="89"/>
      <c r="F8924" s="73"/>
    </row>
    <row r="8925" spans="1:6">
      <c r="A8925" s="89"/>
      <c r="F8925" s="73"/>
    </row>
    <row r="8926" spans="1:6">
      <c r="A8926" s="89"/>
      <c r="F8926" s="73"/>
    </row>
    <row r="8927" spans="1:6">
      <c r="A8927" s="89"/>
      <c r="F8927" s="73"/>
    </row>
    <row r="8928" spans="1:6">
      <c r="A8928" s="89"/>
      <c r="F8928" s="73"/>
    </row>
    <row r="8929" spans="1:6">
      <c r="A8929" s="89"/>
      <c r="F8929" s="73"/>
    </row>
    <row r="8930" spans="1:6">
      <c r="A8930" s="89"/>
      <c r="F8930" s="73"/>
    </row>
    <row r="8931" spans="1:6">
      <c r="A8931" s="89"/>
      <c r="F8931" s="73"/>
    </row>
    <row r="8932" spans="1:6">
      <c r="A8932" s="89"/>
      <c r="F8932" s="73"/>
    </row>
    <row r="8933" spans="1:6">
      <c r="A8933" s="89"/>
      <c r="F8933" s="73"/>
    </row>
    <row r="8934" spans="1:6">
      <c r="A8934" s="89"/>
      <c r="F8934" s="73"/>
    </row>
    <row r="8935" spans="1:6">
      <c r="A8935" s="89"/>
      <c r="F8935" s="73"/>
    </row>
    <row r="8936" spans="1:6">
      <c r="A8936" s="89"/>
      <c r="F8936" s="73"/>
    </row>
    <row r="8937" spans="1:6">
      <c r="A8937" s="89"/>
      <c r="F8937" s="73"/>
    </row>
    <row r="8938" spans="1:6">
      <c r="A8938" s="89"/>
      <c r="F8938" s="73"/>
    </row>
    <row r="8939" spans="1:6">
      <c r="A8939" s="89"/>
      <c r="F8939" s="73"/>
    </row>
    <row r="8940" spans="1:6">
      <c r="A8940" s="89"/>
      <c r="F8940" s="73"/>
    </row>
    <row r="8941" spans="1:6">
      <c r="A8941" s="89"/>
      <c r="F8941" s="73"/>
    </row>
    <row r="8942" spans="1:6">
      <c r="A8942" s="89"/>
      <c r="F8942" s="73"/>
    </row>
    <row r="8943" spans="1:6">
      <c r="A8943" s="89"/>
      <c r="F8943" s="73"/>
    </row>
    <row r="8944" spans="1:6">
      <c r="A8944" s="89"/>
      <c r="F8944" s="73"/>
    </row>
    <row r="8945" spans="1:6">
      <c r="A8945" s="89"/>
      <c r="F8945" s="73"/>
    </row>
    <row r="8946" spans="1:6">
      <c r="A8946" s="89"/>
      <c r="F8946" s="73"/>
    </row>
    <row r="8947" spans="1:6">
      <c r="A8947" s="89"/>
      <c r="F8947" s="73"/>
    </row>
    <row r="8948" spans="1:6">
      <c r="A8948" s="89"/>
      <c r="F8948" s="73"/>
    </row>
    <row r="8949" spans="1:6">
      <c r="A8949" s="89"/>
      <c r="F8949" s="73"/>
    </row>
    <row r="8950" spans="1:6">
      <c r="A8950" s="89"/>
      <c r="F8950" s="73"/>
    </row>
    <row r="8951" spans="1:6">
      <c r="A8951" s="89"/>
      <c r="F8951" s="73"/>
    </row>
    <row r="8952" spans="1:6">
      <c r="A8952" s="89"/>
      <c r="F8952" s="73"/>
    </row>
    <row r="8953" spans="1:6">
      <c r="A8953" s="89"/>
      <c r="F8953" s="73"/>
    </row>
    <row r="8954" spans="1:6">
      <c r="A8954" s="89"/>
      <c r="F8954" s="73"/>
    </row>
    <row r="8955" spans="1:6">
      <c r="A8955" s="89"/>
      <c r="F8955" s="73"/>
    </row>
    <row r="8956" spans="1:6">
      <c r="A8956" s="89"/>
      <c r="F8956" s="73"/>
    </row>
    <row r="8957" spans="1:6">
      <c r="A8957" s="89"/>
      <c r="F8957" s="73"/>
    </row>
    <row r="8958" spans="1:6">
      <c r="A8958" s="89"/>
      <c r="F8958" s="73"/>
    </row>
    <row r="8959" spans="1:6">
      <c r="A8959" s="89"/>
      <c r="F8959" s="73"/>
    </row>
    <row r="8960" spans="1:6">
      <c r="A8960" s="89"/>
      <c r="F8960" s="73"/>
    </row>
    <row r="8961" spans="1:6">
      <c r="A8961" s="89"/>
      <c r="F8961" s="73"/>
    </row>
    <row r="8962" spans="1:6">
      <c r="A8962" s="89"/>
      <c r="F8962" s="73"/>
    </row>
    <row r="8963" spans="1:6">
      <c r="A8963" s="89"/>
      <c r="F8963" s="73"/>
    </row>
    <row r="8964" spans="1:6">
      <c r="A8964" s="89"/>
      <c r="F8964" s="73"/>
    </row>
    <row r="8965" spans="1:6">
      <c r="A8965" s="89"/>
      <c r="F8965" s="73"/>
    </row>
    <row r="8966" spans="1:6">
      <c r="A8966" s="89"/>
      <c r="F8966" s="73"/>
    </row>
    <row r="8967" spans="1:6">
      <c r="A8967" s="89"/>
      <c r="F8967" s="73"/>
    </row>
    <row r="8968" spans="1:6">
      <c r="A8968" s="89"/>
      <c r="F8968" s="73"/>
    </row>
    <row r="8969" spans="1:6">
      <c r="A8969" s="89"/>
      <c r="F8969" s="73"/>
    </row>
    <row r="8970" spans="1:6">
      <c r="A8970" s="89"/>
      <c r="F8970" s="73"/>
    </row>
    <row r="8971" spans="1:6">
      <c r="A8971" s="89"/>
      <c r="F8971" s="73"/>
    </row>
    <row r="8972" spans="1:6">
      <c r="A8972" s="89"/>
      <c r="F8972" s="73"/>
    </row>
    <row r="8973" spans="1:6">
      <c r="A8973" s="89"/>
      <c r="F8973" s="73"/>
    </row>
    <row r="8974" spans="1:6">
      <c r="A8974" s="89"/>
      <c r="F8974" s="73"/>
    </row>
    <row r="8975" spans="1:6">
      <c r="A8975" s="89"/>
      <c r="F8975" s="73"/>
    </row>
    <row r="8976" spans="1:6">
      <c r="A8976" s="89"/>
      <c r="F8976" s="73"/>
    </row>
    <row r="8977" spans="1:6">
      <c r="A8977" s="89"/>
      <c r="F8977" s="73"/>
    </row>
    <row r="8978" spans="1:6">
      <c r="A8978" s="89"/>
      <c r="F8978" s="73"/>
    </row>
    <row r="8979" spans="1:6">
      <c r="A8979" s="89"/>
      <c r="F8979" s="73"/>
    </row>
    <row r="8980" spans="1:6">
      <c r="A8980" s="89"/>
      <c r="F8980" s="73"/>
    </row>
    <row r="8981" spans="1:6">
      <c r="A8981" s="89"/>
      <c r="F8981" s="73"/>
    </row>
    <row r="8982" spans="1:6">
      <c r="A8982" s="89"/>
      <c r="F8982" s="73"/>
    </row>
    <row r="8983" spans="1:6">
      <c r="A8983" s="89"/>
      <c r="F8983" s="73"/>
    </row>
    <row r="8984" spans="1:6">
      <c r="A8984" s="89"/>
      <c r="F8984" s="73"/>
    </row>
    <row r="8985" spans="1:6">
      <c r="A8985" s="89"/>
      <c r="F8985" s="73"/>
    </row>
    <row r="8986" spans="1:6">
      <c r="A8986" s="89"/>
      <c r="F8986" s="73"/>
    </row>
    <row r="8987" spans="1:6">
      <c r="A8987" s="89"/>
      <c r="F8987" s="73"/>
    </row>
    <row r="8988" spans="1:6">
      <c r="A8988" s="89"/>
      <c r="F8988" s="73"/>
    </row>
    <row r="8989" spans="1:6">
      <c r="A8989" s="89"/>
      <c r="F8989" s="73"/>
    </row>
    <row r="8990" spans="1:6">
      <c r="A8990" s="89"/>
      <c r="F8990" s="73"/>
    </row>
    <row r="8991" spans="1:6">
      <c r="A8991" s="89"/>
      <c r="F8991" s="73"/>
    </row>
    <row r="8992" spans="1:6">
      <c r="A8992" s="89"/>
      <c r="F8992" s="73"/>
    </row>
    <row r="8993" spans="1:6">
      <c r="A8993" s="89"/>
      <c r="F8993" s="73"/>
    </row>
    <row r="8994" spans="1:6">
      <c r="A8994" s="89"/>
      <c r="F8994" s="73"/>
    </row>
    <row r="8995" spans="1:6">
      <c r="A8995" s="89"/>
      <c r="F8995" s="73"/>
    </row>
    <row r="8996" spans="1:6">
      <c r="A8996" s="89"/>
      <c r="F8996" s="73"/>
    </row>
    <row r="8997" spans="1:6">
      <c r="A8997" s="89"/>
      <c r="F8997" s="73"/>
    </row>
    <row r="8998" spans="1:6">
      <c r="A8998" s="89"/>
      <c r="F8998" s="73"/>
    </row>
    <row r="8999" spans="1:6">
      <c r="A8999" s="89"/>
      <c r="F8999" s="73"/>
    </row>
    <row r="9000" spans="1:6">
      <c r="A9000" s="89"/>
      <c r="F9000" s="73"/>
    </row>
    <row r="9001" spans="1:6">
      <c r="A9001" s="89"/>
      <c r="F9001" s="73"/>
    </row>
    <row r="9002" spans="1:6">
      <c r="A9002" s="89"/>
      <c r="F9002" s="73"/>
    </row>
    <row r="9003" spans="1:6">
      <c r="A9003" s="89"/>
      <c r="F9003" s="73"/>
    </row>
    <row r="9004" spans="1:6">
      <c r="A9004" s="89"/>
      <c r="F9004" s="73"/>
    </row>
    <row r="9005" spans="1:6">
      <c r="A9005" s="89"/>
      <c r="F9005" s="73"/>
    </row>
    <row r="9006" spans="1:6">
      <c r="A9006" s="89"/>
      <c r="F9006" s="73"/>
    </row>
    <row r="9007" spans="1:6">
      <c r="A9007" s="89"/>
      <c r="F9007" s="73"/>
    </row>
    <row r="9008" spans="1:6">
      <c r="A9008" s="89"/>
      <c r="F9008" s="73"/>
    </row>
    <row r="9009" spans="1:6">
      <c r="A9009" s="89"/>
      <c r="F9009" s="73"/>
    </row>
    <row r="9010" spans="1:6">
      <c r="A9010" s="89"/>
      <c r="F9010" s="73"/>
    </row>
    <row r="9011" spans="1:6">
      <c r="A9011" s="89"/>
      <c r="F9011" s="73"/>
    </row>
    <row r="9012" spans="1:6">
      <c r="A9012" s="89"/>
      <c r="F9012" s="73"/>
    </row>
    <row r="9013" spans="1:6">
      <c r="A9013" s="89"/>
      <c r="F9013" s="73"/>
    </row>
    <row r="9014" spans="1:6">
      <c r="A9014" s="89"/>
      <c r="F9014" s="73"/>
    </row>
    <row r="9015" spans="1:6">
      <c r="A9015" s="89"/>
      <c r="F9015" s="73"/>
    </row>
    <row r="9016" spans="1:6">
      <c r="A9016" s="89"/>
      <c r="F9016" s="73"/>
    </row>
    <row r="9017" spans="1:6">
      <c r="A9017" s="89"/>
      <c r="F9017" s="73"/>
    </row>
    <row r="9018" spans="1:6">
      <c r="A9018" s="89"/>
      <c r="F9018" s="73"/>
    </row>
    <row r="9019" spans="1:6">
      <c r="A9019" s="89"/>
      <c r="F9019" s="73"/>
    </row>
    <row r="9020" spans="1:6">
      <c r="A9020" s="89"/>
      <c r="F9020" s="73"/>
    </row>
    <row r="9021" spans="1:6">
      <c r="A9021" s="89"/>
      <c r="F9021" s="73"/>
    </row>
    <row r="9022" spans="1:6">
      <c r="A9022" s="89"/>
      <c r="F9022" s="73"/>
    </row>
    <row r="9023" spans="1:6">
      <c r="A9023" s="89"/>
      <c r="F9023" s="73"/>
    </row>
    <row r="9024" spans="1:6">
      <c r="A9024" s="89"/>
      <c r="F9024" s="73"/>
    </row>
    <row r="9025" spans="1:6">
      <c r="A9025" s="89"/>
      <c r="F9025" s="73"/>
    </row>
    <row r="9026" spans="1:6">
      <c r="A9026" s="89"/>
      <c r="F9026" s="73"/>
    </row>
    <row r="9027" spans="1:6">
      <c r="A9027" s="89"/>
      <c r="F9027" s="73"/>
    </row>
    <row r="9028" spans="1:6">
      <c r="A9028" s="89"/>
      <c r="F9028" s="73"/>
    </row>
    <row r="9029" spans="1:6">
      <c r="A9029" s="89"/>
      <c r="F9029" s="73"/>
    </row>
    <row r="9030" spans="1:6">
      <c r="A9030" s="89"/>
      <c r="F9030" s="73"/>
    </row>
    <row r="9031" spans="1:6">
      <c r="A9031" s="89"/>
      <c r="F9031" s="73"/>
    </row>
    <row r="9032" spans="1:6">
      <c r="A9032" s="89"/>
      <c r="F9032" s="73"/>
    </row>
    <row r="9033" spans="1:6">
      <c r="A9033" s="89"/>
      <c r="F9033" s="73"/>
    </row>
    <row r="9034" spans="1:6">
      <c r="A9034" s="89"/>
      <c r="F9034" s="73"/>
    </row>
    <row r="9035" spans="1:6">
      <c r="A9035" s="89"/>
      <c r="F9035" s="73"/>
    </row>
    <row r="9036" spans="1:6">
      <c r="A9036" s="89"/>
      <c r="F9036" s="73"/>
    </row>
    <row r="9037" spans="1:6">
      <c r="A9037" s="89"/>
      <c r="F9037" s="73"/>
    </row>
    <row r="9038" spans="1:6">
      <c r="A9038" s="89"/>
      <c r="F9038" s="73"/>
    </row>
    <row r="9039" spans="1:6">
      <c r="A9039" s="89"/>
      <c r="F9039" s="73"/>
    </row>
    <row r="9040" spans="1:6">
      <c r="A9040" s="89"/>
      <c r="F9040" s="73"/>
    </row>
    <row r="9041" spans="1:6">
      <c r="A9041" s="89"/>
      <c r="F9041" s="73"/>
    </row>
    <row r="9042" spans="1:6">
      <c r="A9042" s="89"/>
      <c r="F9042" s="73"/>
    </row>
    <row r="9043" spans="1:6">
      <c r="A9043" s="89"/>
      <c r="F9043" s="73"/>
    </row>
    <row r="9044" spans="1:6">
      <c r="A9044" s="89"/>
      <c r="F9044" s="73"/>
    </row>
    <row r="9045" spans="1:6">
      <c r="A9045" s="89"/>
      <c r="F9045" s="73"/>
    </row>
    <row r="9046" spans="1:6">
      <c r="A9046" s="89"/>
      <c r="F9046" s="73"/>
    </row>
    <row r="9047" spans="1:6">
      <c r="A9047" s="89"/>
      <c r="F9047" s="73"/>
    </row>
    <row r="9048" spans="1:6">
      <c r="A9048" s="89"/>
      <c r="F9048" s="73"/>
    </row>
    <row r="9049" spans="1:6">
      <c r="A9049" s="89"/>
      <c r="F9049" s="73"/>
    </row>
    <row r="9050" spans="1:6">
      <c r="A9050" s="89"/>
      <c r="F9050" s="73"/>
    </row>
    <row r="9051" spans="1:6">
      <c r="A9051" s="89"/>
      <c r="F9051" s="73"/>
    </row>
    <row r="9052" spans="1:6">
      <c r="A9052" s="89"/>
      <c r="F9052" s="73"/>
    </row>
    <row r="9053" spans="1:6">
      <c r="A9053" s="89"/>
      <c r="F9053" s="73"/>
    </row>
    <row r="9054" spans="1:6">
      <c r="A9054" s="89"/>
      <c r="F9054" s="73"/>
    </row>
    <row r="9055" spans="1:6">
      <c r="A9055" s="89"/>
      <c r="F9055" s="73"/>
    </row>
    <row r="9056" spans="1:6">
      <c r="A9056" s="89"/>
      <c r="F9056" s="73"/>
    </row>
    <row r="9057" spans="1:6">
      <c r="A9057" s="89"/>
      <c r="F9057" s="73"/>
    </row>
    <row r="9058" spans="1:6">
      <c r="A9058" s="89"/>
      <c r="F9058" s="73"/>
    </row>
    <row r="9059" spans="1:6">
      <c r="A9059" s="89"/>
      <c r="F9059" s="73"/>
    </row>
    <row r="9060" spans="1:6">
      <c r="A9060" s="89"/>
      <c r="F9060" s="73"/>
    </row>
    <row r="9061" spans="1:6">
      <c r="A9061" s="89"/>
      <c r="F9061" s="73"/>
    </row>
    <row r="9062" spans="1:6">
      <c r="A9062" s="89"/>
      <c r="F9062" s="73"/>
    </row>
    <row r="9063" spans="1:6">
      <c r="A9063" s="89"/>
      <c r="F9063" s="73"/>
    </row>
    <row r="9064" spans="1:6">
      <c r="A9064" s="89"/>
      <c r="F9064" s="73"/>
    </row>
    <row r="9065" spans="1:6">
      <c r="A9065" s="89"/>
      <c r="F9065" s="73"/>
    </row>
    <row r="9066" spans="1:6">
      <c r="A9066" s="89"/>
      <c r="F9066" s="73"/>
    </row>
    <row r="9067" spans="1:6">
      <c r="A9067" s="89"/>
      <c r="F9067" s="73"/>
    </row>
    <row r="9068" spans="1:6">
      <c r="A9068" s="89"/>
      <c r="F9068" s="73"/>
    </row>
    <row r="9069" spans="1:6">
      <c r="A9069" s="89"/>
      <c r="F9069" s="73"/>
    </row>
    <row r="9070" spans="1:6">
      <c r="A9070" s="89"/>
      <c r="F9070" s="73"/>
    </row>
    <row r="9071" spans="1:6">
      <c r="A9071" s="89"/>
      <c r="F9071" s="73"/>
    </row>
    <row r="9072" spans="1:6">
      <c r="A9072" s="89"/>
      <c r="F9072" s="73"/>
    </row>
    <row r="9073" spans="1:6">
      <c r="A9073" s="89"/>
      <c r="F9073" s="73"/>
    </row>
    <row r="9074" spans="1:6">
      <c r="A9074" s="89"/>
      <c r="F9074" s="73"/>
    </row>
    <row r="9075" spans="1:6">
      <c r="A9075" s="89"/>
      <c r="F9075" s="73"/>
    </row>
    <row r="9076" spans="1:6">
      <c r="A9076" s="89"/>
      <c r="F9076" s="73"/>
    </row>
    <row r="9077" spans="1:6">
      <c r="A9077" s="89"/>
      <c r="F9077" s="73"/>
    </row>
    <row r="9078" spans="1:6">
      <c r="A9078" s="89"/>
      <c r="F9078" s="73"/>
    </row>
    <row r="9079" spans="1:6">
      <c r="A9079" s="89"/>
      <c r="F9079" s="73"/>
    </row>
    <row r="9080" spans="1:6">
      <c r="A9080" s="89"/>
      <c r="F9080" s="73"/>
    </row>
    <row r="9081" spans="1:6">
      <c r="A9081" s="89"/>
      <c r="F9081" s="73"/>
    </row>
    <row r="9082" spans="1:6">
      <c r="A9082" s="89"/>
      <c r="F9082" s="73"/>
    </row>
    <row r="9083" spans="1:6">
      <c r="A9083" s="89"/>
      <c r="F9083" s="73"/>
    </row>
    <row r="9084" spans="1:6">
      <c r="A9084" s="89"/>
      <c r="F9084" s="73"/>
    </row>
    <row r="9085" spans="1:6">
      <c r="A9085" s="89"/>
      <c r="F9085" s="73"/>
    </row>
    <row r="9086" spans="1:6">
      <c r="A9086" s="89"/>
      <c r="F9086" s="73"/>
    </row>
    <row r="9087" spans="1:6">
      <c r="A9087" s="89"/>
      <c r="F9087" s="73"/>
    </row>
    <row r="9088" spans="1:6">
      <c r="A9088" s="89"/>
      <c r="F9088" s="73"/>
    </row>
    <row r="9089" spans="1:6">
      <c r="A9089" s="89"/>
      <c r="F9089" s="73"/>
    </row>
    <row r="9090" spans="1:6">
      <c r="A9090" s="89"/>
      <c r="F9090" s="73"/>
    </row>
    <row r="9091" spans="1:6">
      <c r="A9091" s="89"/>
      <c r="F9091" s="73"/>
    </row>
    <row r="9092" spans="1:6">
      <c r="A9092" s="89"/>
      <c r="F9092" s="73"/>
    </row>
    <row r="9093" spans="1:6">
      <c r="A9093" s="89"/>
      <c r="F9093" s="73"/>
    </row>
    <row r="9094" spans="1:6">
      <c r="A9094" s="89"/>
      <c r="F9094" s="73"/>
    </row>
    <row r="9095" spans="1:6">
      <c r="A9095" s="89"/>
      <c r="F9095" s="73"/>
    </row>
    <row r="9096" spans="1:6">
      <c r="A9096" s="89"/>
      <c r="F9096" s="73"/>
    </row>
    <row r="9097" spans="1:6">
      <c r="A9097" s="89"/>
      <c r="F9097" s="73"/>
    </row>
    <row r="9098" spans="1:6">
      <c r="A9098" s="89"/>
      <c r="F9098" s="73"/>
    </row>
    <row r="9099" spans="1:6">
      <c r="A9099" s="89"/>
      <c r="F9099" s="73"/>
    </row>
    <row r="9100" spans="1:6">
      <c r="A9100" s="89"/>
      <c r="F9100" s="73"/>
    </row>
    <row r="9101" spans="1:6">
      <c r="A9101" s="89"/>
      <c r="F9101" s="73"/>
    </row>
    <row r="9102" spans="1:6">
      <c r="A9102" s="89"/>
      <c r="F9102" s="73"/>
    </row>
    <row r="9103" spans="1:6">
      <c r="A9103" s="89"/>
      <c r="F9103" s="73"/>
    </row>
    <row r="9104" spans="1:6">
      <c r="A9104" s="89"/>
      <c r="F9104" s="73"/>
    </row>
    <row r="9105" spans="1:6">
      <c r="A9105" s="89"/>
      <c r="F9105" s="73"/>
    </row>
    <row r="9106" spans="1:6">
      <c r="A9106" s="89"/>
      <c r="F9106" s="73"/>
    </row>
    <row r="9107" spans="1:6">
      <c r="A9107" s="89"/>
      <c r="F9107" s="73"/>
    </row>
    <row r="9108" spans="1:6">
      <c r="A9108" s="89"/>
      <c r="F9108" s="73"/>
    </row>
    <row r="9109" spans="1:6">
      <c r="A9109" s="89"/>
      <c r="F9109" s="73"/>
    </row>
    <row r="9110" spans="1:6">
      <c r="A9110" s="89"/>
      <c r="F9110" s="73"/>
    </row>
    <row r="9111" spans="1:6">
      <c r="A9111" s="89"/>
      <c r="F9111" s="73"/>
    </row>
    <row r="9112" spans="1:6">
      <c r="A9112" s="89"/>
      <c r="F9112" s="73"/>
    </row>
    <row r="9113" spans="1:6">
      <c r="A9113" s="89"/>
      <c r="F9113" s="73"/>
    </row>
    <row r="9114" spans="1:6">
      <c r="A9114" s="89"/>
      <c r="F9114" s="73"/>
    </row>
    <row r="9115" spans="1:6">
      <c r="A9115" s="89"/>
      <c r="F9115" s="73"/>
    </row>
    <row r="9116" spans="1:6">
      <c r="A9116" s="89"/>
      <c r="F9116" s="73"/>
    </row>
    <row r="9117" spans="1:6">
      <c r="A9117" s="89"/>
      <c r="F9117" s="73"/>
    </row>
    <row r="9118" spans="1:6">
      <c r="A9118" s="89"/>
      <c r="F9118" s="73"/>
    </row>
    <row r="9119" spans="1:6">
      <c r="A9119" s="89"/>
      <c r="F9119" s="73"/>
    </row>
    <row r="9120" spans="1:6">
      <c r="A9120" s="89"/>
      <c r="F9120" s="73"/>
    </row>
    <row r="9121" spans="1:6">
      <c r="A9121" s="89"/>
      <c r="F9121" s="73"/>
    </row>
    <row r="9122" spans="1:6">
      <c r="A9122" s="89"/>
      <c r="F9122" s="73"/>
    </row>
    <row r="9123" spans="1:6">
      <c r="A9123" s="89"/>
      <c r="F9123" s="73"/>
    </row>
    <row r="9124" spans="1:6">
      <c r="A9124" s="89"/>
      <c r="F9124" s="73"/>
    </row>
    <row r="9125" spans="1:6">
      <c r="A9125" s="89"/>
      <c r="F9125" s="73"/>
    </row>
    <row r="9126" spans="1:6">
      <c r="A9126" s="89"/>
      <c r="F9126" s="73"/>
    </row>
    <row r="9127" spans="1:6">
      <c r="A9127" s="89"/>
      <c r="F9127" s="73"/>
    </row>
    <row r="9128" spans="1:6">
      <c r="A9128" s="89"/>
      <c r="F9128" s="73"/>
    </row>
    <row r="9129" spans="1:6">
      <c r="A9129" s="89"/>
      <c r="F9129" s="73"/>
    </row>
    <row r="9130" spans="1:6">
      <c r="A9130" s="89"/>
      <c r="F9130" s="73"/>
    </row>
    <row r="9131" spans="1:6">
      <c r="A9131" s="89"/>
      <c r="F9131" s="73"/>
    </row>
    <row r="9132" spans="1:6">
      <c r="A9132" s="89"/>
      <c r="F9132" s="73"/>
    </row>
    <row r="9133" spans="1:6">
      <c r="A9133" s="89"/>
      <c r="F9133" s="73"/>
    </row>
    <row r="9134" spans="1:6">
      <c r="A9134" s="89"/>
      <c r="F9134" s="73"/>
    </row>
    <row r="9135" spans="1:6">
      <c r="A9135" s="89"/>
      <c r="F9135" s="73"/>
    </row>
    <row r="9136" spans="1:6">
      <c r="A9136" s="89"/>
      <c r="F9136" s="73"/>
    </row>
    <row r="9137" spans="1:6">
      <c r="A9137" s="89"/>
      <c r="F9137" s="73"/>
    </row>
    <row r="9138" spans="1:6">
      <c r="A9138" s="89"/>
      <c r="F9138" s="73"/>
    </row>
    <row r="9139" spans="1:6">
      <c r="A9139" s="89"/>
      <c r="F9139" s="73"/>
    </row>
    <row r="9140" spans="1:6">
      <c r="A9140" s="89"/>
      <c r="F9140" s="73"/>
    </row>
    <row r="9141" spans="1:6">
      <c r="A9141" s="89"/>
      <c r="F9141" s="73"/>
    </row>
    <row r="9142" spans="1:6">
      <c r="A9142" s="89"/>
      <c r="F9142" s="73"/>
    </row>
    <row r="9143" spans="1:6">
      <c r="A9143" s="89"/>
      <c r="F9143" s="73"/>
    </row>
    <row r="9144" spans="1:6">
      <c r="A9144" s="89"/>
      <c r="F9144" s="73"/>
    </row>
    <row r="9145" spans="1:6">
      <c r="A9145" s="89"/>
      <c r="F9145" s="73"/>
    </row>
    <row r="9146" spans="1:6">
      <c r="A9146" s="89"/>
      <c r="F9146" s="73"/>
    </row>
    <row r="9147" spans="1:6">
      <c r="A9147" s="89"/>
      <c r="F9147" s="73"/>
    </row>
    <row r="9148" spans="1:6">
      <c r="A9148" s="89"/>
      <c r="F9148" s="73"/>
    </row>
    <row r="9149" spans="1:6">
      <c r="A9149" s="89"/>
      <c r="F9149" s="73"/>
    </row>
    <row r="9150" spans="1:6">
      <c r="A9150" s="89"/>
      <c r="F9150" s="73"/>
    </row>
    <row r="9151" spans="1:6">
      <c r="A9151" s="89"/>
      <c r="F9151" s="73"/>
    </row>
    <row r="9152" spans="1:6">
      <c r="A9152" s="89"/>
      <c r="F9152" s="73"/>
    </row>
    <row r="9153" spans="1:6">
      <c r="A9153" s="89"/>
      <c r="F9153" s="73"/>
    </row>
    <row r="9154" spans="1:6">
      <c r="A9154" s="89"/>
      <c r="F9154" s="73"/>
    </row>
    <row r="9155" spans="1:6">
      <c r="A9155" s="89"/>
      <c r="F9155" s="73"/>
    </row>
    <row r="9156" spans="1:6">
      <c r="A9156" s="89"/>
      <c r="F9156" s="73"/>
    </row>
    <row r="9157" spans="1:6">
      <c r="A9157" s="89"/>
      <c r="F9157" s="73"/>
    </row>
    <row r="9158" spans="1:6">
      <c r="A9158" s="89"/>
      <c r="F9158" s="73"/>
    </row>
    <row r="9159" spans="1:6">
      <c r="A9159" s="89"/>
      <c r="F9159" s="73"/>
    </row>
    <row r="9160" spans="1:6">
      <c r="A9160" s="89"/>
      <c r="F9160" s="73"/>
    </row>
    <row r="9161" spans="1:6">
      <c r="A9161" s="89"/>
      <c r="F9161" s="73"/>
    </row>
    <row r="9162" spans="1:6">
      <c r="A9162" s="89"/>
      <c r="F9162" s="73"/>
    </row>
    <row r="9163" spans="1:6">
      <c r="A9163" s="89"/>
      <c r="F9163" s="73"/>
    </row>
    <row r="9164" spans="1:6">
      <c r="A9164" s="89"/>
      <c r="F9164" s="73"/>
    </row>
    <row r="9165" spans="1:6">
      <c r="A9165" s="89"/>
      <c r="F9165" s="73"/>
    </row>
    <row r="9166" spans="1:6">
      <c r="A9166" s="89"/>
      <c r="F9166" s="73"/>
    </row>
    <row r="9167" spans="1:6">
      <c r="A9167" s="89"/>
      <c r="F9167" s="73"/>
    </row>
    <row r="9168" spans="1:6">
      <c r="A9168" s="89"/>
      <c r="F9168" s="73"/>
    </row>
    <row r="9169" spans="1:6">
      <c r="A9169" s="89"/>
      <c r="F9169" s="73"/>
    </row>
    <row r="9170" spans="1:6">
      <c r="A9170" s="89"/>
      <c r="F9170" s="73"/>
    </row>
    <row r="9171" spans="1:6">
      <c r="A9171" s="89"/>
      <c r="F9171" s="73"/>
    </row>
    <row r="9172" spans="1:6">
      <c r="A9172" s="89"/>
      <c r="F9172" s="73"/>
    </row>
    <row r="9173" spans="1:6">
      <c r="A9173" s="89"/>
      <c r="F9173" s="73"/>
    </row>
    <row r="9174" spans="1:6">
      <c r="A9174" s="89"/>
      <c r="F9174" s="73"/>
    </row>
    <row r="9175" spans="1:6">
      <c r="A9175" s="89"/>
      <c r="F9175" s="73"/>
    </row>
    <row r="9176" spans="1:6">
      <c r="A9176" s="89"/>
      <c r="F9176" s="73"/>
    </row>
    <row r="9177" spans="1:6">
      <c r="A9177" s="89"/>
      <c r="F9177" s="73"/>
    </row>
    <row r="9178" spans="1:6">
      <c r="A9178" s="89"/>
      <c r="F9178" s="73"/>
    </row>
    <row r="9179" spans="1:6">
      <c r="A9179" s="89"/>
      <c r="F9179" s="73"/>
    </row>
    <row r="9180" spans="1:6">
      <c r="A9180" s="89"/>
      <c r="F9180" s="73"/>
    </row>
    <row r="9181" spans="1:6">
      <c r="A9181" s="89"/>
      <c r="F9181" s="73"/>
    </row>
    <row r="9182" spans="1:6">
      <c r="A9182" s="89"/>
      <c r="F9182" s="73"/>
    </row>
    <row r="9183" spans="1:6">
      <c r="A9183" s="89"/>
      <c r="F9183" s="73"/>
    </row>
    <row r="9184" spans="1:6">
      <c r="A9184" s="89"/>
      <c r="F9184" s="73"/>
    </row>
    <row r="9185" spans="1:6">
      <c r="A9185" s="89"/>
      <c r="F9185" s="73"/>
    </row>
    <row r="9186" spans="1:6">
      <c r="A9186" s="89"/>
      <c r="F9186" s="73"/>
    </row>
    <row r="9187" spans="1:6">
      <c r="A9187" s="89"/>
      <c r="F9187" s="73"/>
    </row>
    <row r="9188" spans="1:6">
      <c r="A9188" s="89"/>
      <c r="F9188" s="73"/>
    </row>
    <row r="9189" spans="1:6">
      <c r="A9189" s="89"/>
      <c r="F9189" s="73"/>
    </row>
    <row r="9190" spans="1:6">
      <c r="A9190" s="89"/>
      <c r="F9190" s="73"/>
    </row>
    <row r="9191" spans="1:6">
      <c r="A9191" s="89"/>
      <c r="F9191" s="73"/>
    </row>
    <row r="9192" spans="1:6">
      <c r="A9192" s="89"/>
      <c r="F9192" s="73"/>
    </row>
    <row r="9193" spans="1:6">
      <c r="A9193" s="89"/>
      <c r="F9193" s="73"/>
    </row>
    <row r="9194" spans="1:6">
      <c r="A9194" s="89"/>
      <c r="F9194" s="73"/>
    </row>
    <row r="9195" spans="1:6">
      <c r="A9195" s="89"/>
      <c r="F9195" s="73"/>
    </row>
    <row r="9196" spans="1:6">
      <c r="A9196" s="89"/>
      <c r="F9196" s="73"/>
    </row>
    <row r="9197" spans="1:6">
      <c r="A9197" s="89"/>
      <c r="F9197" s="73"/>
    </row>
    <row r="9198" spans="1:6">
      <c r="A9198" s="89"/>
      <c r="F9198" s="73"/>
    </row>
    <row r="9199" spans="1:6">
      <c r="A9199" s="89"/>
      <c r="F9199" s="73"/>
    </row>
    <row r="9200" spans="1:6">
      <c r="A9200" s="89"/>
      <c r="F9200" s="73"/>
    </row>
    <row r="9201" spans="1:6">
      <c r="A9201" s="89"/>
      <c r="F9201" s="73"/>
    </row>
    <row r="9202" spans="1:6">
      <c r="A9202" s="89"/>
      <c r="F9202" s="73"/>
    </row>
    <row r="9203" spans="1:6">
      <c r="A9203" s="89"/>
      <c r="F9203" s="73"/>
    </row>
    <row r="9204" spans="1:6">
      <c r="A9204" s="89"/>
      <c r="F9204" s="73"/>
    </row>
    <row r="9205" spans="1:6">
      <c r="A9205" s="89"/>
      <c r="F9205" s="73"/>
    </row>
    <row r="9206" spans="1:6">
      <c r="A9206" s="89"/>
      <c r="F9206" s="73"/>
    </row>
    <row r="9207" spans="1:6">
      <c r="A9207" s="89"/>
      <c r="F9207" s="73"/>
    </row>
    <row r="9208" spans="1:6">
      <c r="A9208" s="89"/>
      <c r="F9208" s="73"/>
    </row>
    <row r="9209" spans="1:6">
      <c r="A9209" s="89"/>
      <c r="F9209" s="73"/>
    </row>
    <row r="9210" spans="1:6">
      <c r="A9210" s="89"/>
      <c r="F9210" s="73"/>
    </row>
    <row r="9211" spans="1:6">
      <c r="A9211" s="89"/>
      <c r="F9211" s="73"/>
    </row>
    <row r="9212" spans="1:6">
      <c r="A9212" s="89"/>
      <c r="F9212" s="73"/>
    </row>
    <row r="9213" spans="1:6">
      <c r="A9213" s="89"/>
      <c r="F9213" s="73"/>
    </row>
    <row r="9214" spans="1:6">
      <c r="A9214" s="89"/>
      <c r="F9214" s="73"/>
    </row>
    <row r="9215" spans="1:6">
      <c r="A9215" s="89"/>
      <c r="F9215" s="73"/>
    </row>
    <row r="9216" spans="1:6">
      <c r="A9216" s="89"/>
      <c r="F9216" s="73"/>
    </row>
    <row r="9217" spans="1:6">
      <c r="A9217" s="89"/>
      <c r="F9217" s="73"/>
    </row>
    <row r="9218" spans="1:6">
      <c r="A9218" s="89"/>
      <c r="F9218" s="73"/>
    </row>
    <row r="9219" spans="1:6">
      <c r="A9219" s="89"/>
      <c r="F9219" s="73"/>
    </row>
    <row r="9220" spans="1:6">
      <c r="A9220" s="89"/>
      <c r="F9220" s="73"/>
    </row>
    <row r="9221" spans="1:6">
      <c r="A9221" s="89"/>
      <c r="F9221" s="73"/>
    </row>
    <row r="9222" spans="1:6">
      <c r="A9222" s="89"/>
      <c r="F9222" s="73"/>
    </row>
    <row r="9223" spans="1:6">
      <c r="A9223" s="89"/>
      <c r="F9223" s="73"/>
    </row>
    <row r="9224" spans="1:6">
      <c r="A9224" s="89"/>
      <c r="F9224" s="73"/>
    </row>
    <row r="9225" spans="1:6">
      <c r="A9225" s="89"/>
      <c r="F9225" s="73"/>
    </row>
    <row r="9226" spans="1:6">
      <c r="A9226" s="89"/>
      <c r="F9226" s="73"/>
    </row>
    <row r="9227" spans="1:6">
      <c r="A9227" s="89"/>
      <c r="F9227" s="73"/>
    </row>
    <row r="9228" spans="1:6">
      <c r="A9228" s="89"/>
      <c r="F9228" s="73"/>
    </row>
    <row r="9229" spans="1:6">
      <c r="A9229" s="89"/>
      <c r="F9229" s="73"/>
    </row>
    <row r="9230" spans="1:6">
      <c r="A9230" s="89"/>
      <c r="F9230" s="73"/>
    </row>
    <row r="9231" spans="1:6">
      <c r="A9231" s="89"/>
      <c r="F9231" s="73"/>
    </row>
    <row r="9232" spans="1:6">
      <c r="A9232" s="89"/>
      <c r="F9232" s="73"/>
    </row>
    <row r="9233" spans="1:6">
      <c r="A9233" s="89"/>
      <c r="F9233" s="73"/>
    </row>
    <row r="9234" spans="1:6">
      <c r="A9234" s="89"/>
      <c r="F9234" s="73"/>
    </row>
    <row r="9235" spans="1:6">
      <c r="A9235" s="89"/>
      <c r="F9235" s="73"/>
    </row>
    <row r="9236" spans="1:6">
      <c r="A9236" s="89"/>
      <c r="F9236" s="73"/>
    </row>
    <row r="9237" spans="1:6">
      <c r="A9237" s="89"/>
      <c r="F9237" s="73"/>
    </row>
    <row r="9238" spans="1:6">
      <c r="A9238" s="89"/>
      <c r="F9238" s="73"/>
    </row>
    <row r="9239" spans="1:6">
      <c r="A9239" s="89"/>
      <c r="F9239" s="73"/>
    </row>
    <row r="9240" spans="1:6">
      <c r="A9240" s="89"/>
      <c r="F9240" s="73"/>
    </row>
    <row r="9241" spans="1:6">
      <c r="A9241" s="89"/>
      <c r="F9241" s="73"/>
    </row>
    <row r="9242" spans="1:6">
      <c r="A9242" s="89"/>
      <c r="F9242" s="73"/>
    </row>
    <row r="9243" spans="1:6">
      <c r="A9243" s="89"/>
      <c r="F9243" s="73"/>
    </row>
    <row r="9244" spans="1:6">
      <c r="A9244" s="89"/>
      <c r="F9244" s="73"/>
    </row>
    <row r="9245" spans="1:6">
      <c r="A9245" s="89"/>
      <c r="F9245" s="73"/>
    </row>
    <row r="9246" spans="1:6">
      <c r="A9246" s="89"/>
      <c r="F9246" s="73"/>
    </row>
    <row r="9247" spans="1:6">
      <c r="A9247" s="89"/>
      <c r="F9247" s="73"/>
    </row>
    <row r="9248" spans="1:6">
      <c r="A9248" s="89"/>
      <c r="F9248" s="73"/>
    </row>
    <row r="9249" spans="1:6">
      <c r="A9249" s="89"/>
      <c r="F9249" s="73"/>
    </row>
    <row r="9250" spans="1:6">
      <c r="A9250" s="89"/>
      <c r="F9250" s="73"/>
    </row>
    <row r="9251" spans="1:6">
      <c r="A9251" s="89"/>
      <c r="F9251" s="73"/>
    </row>
    <row r="9252" spans="1:6">
      <c r="A9252" s="89"/>
      <c r="F9252" s="73"/>
    </row>
    <row r="9253" spans="1:6">
      <c r="A9253" s="89"/>
      <c r="F9253" s="73"/>
    </row>
    <row r="9254" spans="1:6">
      <c r="A9254" s="89"/>
      <c r="F9254" s="73"/>
    </row>
    <row r="9255" spans="1:6">
      <c r="A9255" s="89"/>
      <c r="F9255" s="73"/>
    </row>
    <row r="9256" spans="1:6">
      <c r="A9256" s="89"/>
      <c r="F9256" s="73"/>
    </row>
    <row r="9257" spans="1:6">
      <c r="A9257" s="89"/>
      <c r="F9257" s="73"/>
    </row>
    <row r="9258" spans="1:6">
      <c r="A9258" s="89"/>
      <c r="F9258" s="73"/>
    </row>
    <row r="9259" spans="1:6">
      <c r="A9259" s="89"/>
      <c r="F9259" s="73"/>
    </row>
    <row r="9260" spans="1:6">
      <c r="A9260" s="89"/>
      <c r="F9260" s="73"/>
    </row>
    <row r="9261" spans="1:6">
      <c r="A9261" s="89"/>
      <c r="F9261" s="73"/>
    </row>
    <row r="9262" spans="1:6">
      <c r="A9262" s="89"/>
      <c r="F9262" s="73"/>
    </row>
    <row r="9263" spans="1:6">
      <c r="A9263" s="89"/>
      <c r="F9263" s="73"/>
    </row>
    <row r="9264" spans="1:6">
      <c r="A9264" s="89"/>
      <c r="F9264" s="73"/>
    </row>
    <row r="9265" spans="1:6">
      <c r="A9265" s="89"/>
      <c r="F9265" s="73"/>
    </row>
    <row r="9266" spans="1:6">
      <c r="A9266" s="89"/>
      <c r="F9266" s="73"/>
    </row>
    <row r="9267" spans="1:6">
      <c r="A9267" s="89"/>
      <c r="F9267" s="73"/>
    </row>
    <row r="9268" spans="1:6">
      <c r="A9268" s="89"/>
      <c r="F9268" s="73"/>
    </row>
    <row r="9269" spans="1:6">
      <c r="A9269" s="89"/>
      <c r="F9269" s="73"/>
    </row>
    <row r="9270" spans="1:6">
      <c r="A9270" s="89"/>
      <c r="F9270" s="73"/>
    </row>
    <row r="9271" spans="1:6">
      <c r="A9271" s="89"/>
      <c r="F9271" s="73"/>
    </row>
    <row r="9272" spans="1:6">
      <c r="A9272" s="89"/>
      <c r="F9272" s="73"/>
    </row>
    <row r="9273" spans="1:6">
      <c r="A9273" s="89"/>
      <c r="F9273" s="73"/>
    </row>
    <row r="9274" spans="1:6">
      <c r="A9274" s="89"/>
      <c r="F9274" s="73"/>
    </row>
    <row r="9275" spans="1:6">
      <c r="A9275" s="89"/>
      <c r="F9275" s="73"/>
    </row>
    <row r="9276" spans="1:6">
      <c r="A9276" s="89"/>
      <c r="F9276" s="73"/>
    </row>
    <row r="9277" spans="1:6">
      <c r="A9277" s="89"/>
      <c r="F9277" s="73"/>
    </row>
    <row r="9278" spans="1:6">
      <c r="A9278" s="89"/>
      <c r="F9278" s="73"/>
    </row>
    <row r="9279" spans="1:6">
      <c r="A9279" s="89"/>
      <c r="F9279" s="73"/>
    </row>
    <row r="9280" spans="1:6">
      <c r="A9280" s="89"/>
      <c r="F9280" s="73"/>
    </row>
    <row r="9281" spans="1:6">
      <c r="A9281" s="89"/>
      <c r="F9281" s="73"/>
    </row>
    <row r="9282" spans="1:6">
      <c r="A9282" s="89"/>
      <c r="F9282" s="73"/>
    </row>
    <row r="9283" spans="1:6">
      <c r="A9283" s="89"/>
      <c r="F9283" s="73"/>
    </row>
    <row r="9284" spans="1:6">
      <c r="A9284" s="89"/>
      <c r="F9284" s="73"/>
    </row>
    <row r="9285" spans="1:6">
      <c r="A9285" s="89"/>
      <c r="F9285" s="73"/>
    </row>
    <row r="9286" spans="1:6">
      <c r="A9286" s="89"/>
      <c r="F9286" s="73"/>
    </row>
    <row r="9287" spans="1:6">
      <c r="A9287" s="89"/>
      <c r="F9287" s="73"/>
    </row>
    <row r="9288" spans="1:6">
      <c r="A9288" s="89"/>
      <c r="F9288" s="73"/>
    </row>
    <row r="9289" spans="1:6">
      <c r="A9289" s="89"/>
      <c r="F9289" s="73"/>
    </row>
    <row r="9290" spans="1:6">
      <c r="A9290" s="89"/>
      <c r="F9290" s="73"/>
    </row>
    <row r="9291" spans="1:6">
      <c r="A9291" s="89"/>
      <c r="F9291" s="73"/>
    </row>
    <row r="9292" spans="1:6">
      <c r="A9292" s="89"/>
      <c r="F9292" s="73"/>
    </row>
    <row r="9293" spans="1:6">
      <c r="A9293" s="89"/>
      <c r="F9293" s="73"/>
    </row>
    <row r="9294" spans="1:6">
      <c r="A9294" s="89"/>
      <c r="F9294" s="73"/>
    </row>
    <row r="9295" spans="1:6">
      <c r="A9295" s="89"/>
      <c r="F9295" s="73"/>
    </row>
    <row r="9296" spans="1:6">
      <c r="A9296" s="89"/>
      <c r="F9296" s="73"/>
    </row>
    <row r="9297" spans="1:6">
      <c r="A9297" s="89"/>
      <c r="F9297" s="73"/>
    </row>
    <row r="9298" spans="1:6">
      <c r="A9298" s="89"/>
      <c r="F9298" s="73"/>
    </row>
    <row r="9299" spans="1:6">
      <c r="A9299" s="89"/>
      <c r="F9299" s="73"/>
    </row>
    <row r="9300" spans="1:6">
      <c r="A9300" s="89"/>
      <c r="F9300" s="73"/>
    </row>
    <row r="9301" spans="1:6">
      <c r="A9301" s="89"/>
      <c r="F9301" s="73"/>
    </row>
    <row r="9302" spans="1:6">
      <c r="A9302" s="89"/>
      <c r="F9302" s="73"/>
    </row>
    <row r="9303" spans="1:6">
      <c r="A9303" s="89"/>
      <c r="F9303" s="73"/>
    </row>
    <row r="9304" spans="1:6">
      <c r="A9304" s="89"/>
      <c r="F9304" s="73"/>
    </row>
    <row r="9305" spans="1:6">
      <c r="A9305" s="89"/>
      <c r="F9305" s="73"/>
    </row>
    <row r="9306" spans="1:6">
      <c r="A9306" s="89"/>
      <c r="F9306" s="73"/>
    </row>
    <row r="9307" spans="1:6">
      <c r="A9307" s="89"/>
      <c r="F9307" s="73"/>
    </row>
    <row r="9308" spans="1:6">
      <c r="A9308" s="89"/>
      <c r="F9308" s="73"/>
    </row>
    <row r="9309" spans="1:6">
      <c r="A9309" s="89"/>
      <c r="F9309" s="73"/>
    </row>
    <row r="9310" spans="1:6">
      <c r="A9310" s="89"/>
      <c r="F9310" s="73"/>
    </row>
    <row r="9311" spans="1:6">
      <c r="A9311" s="89"/>
      <c r="F9311" s="73"/>
    </row>
    <row r="9312" spans="1:6">
      <c r="A9312" s="89"/>
      <c r="F9312" s="73"/>
    </row>
    <row r="9313" spans="1:6">
      <c r="A9313" s="89"/>
      <c r="F9313" s="73"/>
    </row>
    <row r="9314" spans="1:6">
      <c r="A9314" s="89"/>
      <c r="F9314" s="73"/>
    </row>
    <row r="9315" spans="1:6">
      <c r="A9315" s="89"/>
      <c r="F9315" s="73"/>
    </row>
    <row r="9316" spans="1:6">
      <c r="A9316" s="89"/>
      <c r="F9316" s="73"/>
    </row>
    <row r="9317" spans="1:6">
      <c r="A9317" s="89"/>
      <c r="F9317" s="73"/>
    </row>
    <row r="9318" spans="1:6">
      <c r="A9318" s="89"/>
      <c r="F9318" s="73"/>
    </row>
    <row r="9319" spans="1:6">
      <c r="A9319" s="89"/>
      <c r="F9319" s="73"/>
    </row>
    <row r="9320" spans="1:6">
      <c r="A9320" s="89"/>
      <c r="F9320" s="73"/>
    </row>
    <row r="9321" spans="1:6">
      <c r="A9321" s="89"/>
      <c r="F9321" s="73"/>
    </row>
    <row r="9322" spans="1:6">
      <c r="A9322" s="89"/>
      <c r="F9322" s="73"/>
    </row>
    <row r="9323" spans="1:6">
      <c r="A9323" s="89"/>
      <c r="F9323" s="73"/>
    </row>
    <row r="9324" spans="1:6">
      <c r="A9324" s="89"/>
      <c r="F9324" s="73"/>
    </row>
    <row r="9325" spans="1:6">
      <c r="A9325" s="89"/>
      <c r="F9325" s="73"/>
    </row>
    <row r="9326" spans="1:6">
      <c r="A9326" s="89"/>
      <c r="F9326" s="73"/>
    </row>
    <row r="9327" spans="1:6">
      <c r="A9327" s="89"/>
      <c r="F9327" s="73"/>
    </row>
    <row r="9328" spans="1:6">
      <c r="A9328" s="89"/>
      <c r="F9328" s="73"/>
    </row>
    <row r="9329" spans="1:6">
      <c r="A9329" s="89"/>
      <c r="F9329" s="73"/>
    </row>
    <row r="9330" spans="1:6">
      <c r="A9330" s="89"/>
      <c r="F9330" s="73"/>
    </row>
    <row r="9331" spans="1:6">
      <c r="A9331" s="89"/>
      <c r="F9331" s="73"/>
    </row>
    <row r="9332" spans="1:6">
      <c r="A9332" s="89"/>
      <c r="F9332" s="73"/>
    </row>
    <row r="9333" spans="1:6">
      <c r="A9333" s="89"/>
      <c r="F9333" s="73"/>
    </row>
    <row r="9334" spans="1:6">
      <c r="A9334" s="89"/>
      <c r="F9334" s="73"/>
    </row>
    <row r="9335" spans="1:6">
      <c r="A9335" s="89"/>
      <c r="F9335" s="73"/>
    </row>
    <row r="9336" spans="1:6">
      <c r="A9336" s="89"/>
      <c r="F9336" s="73"/>
    </row>
    <row r="9337" spans="1:6">
      <c r="A9337" s="89"/>
      <c r="F9337" s="73"/>
    </row>
    <row r="9338" spans="1:6">
      <c r="A9338" s="89"/>
      <c r="F9338" s="73"/>
    </row>
    <row r="9339" spans="1:6">
      <c r="A9339" s="89"/>
      <c r="F9339" s="73"/>
    </row>
    <row r="9340" spans="1:6">
      <c r="A9340" s="89"/>
      <c r="F9340" s="73"/>
    </row>
    <row r="9341" spans="1:6">
      <c r="A9341" s="89"/>
      <c r="F9341" s="73"/>
    </row>
    <row r="9342" spans="1:6">
      <c r="A9342" s="89"/>
      <c r="F9342" s="73"/>
    </row>
    <row r="9343" spans="1:6">
      <c r="A9343" s="89"/>
      <c r="F9343" s="73"/>
    </row>
    <row r="9344" spans="1:6">
      <c r="A9344" s="89"/>
      <c r="F9344" s="73"/>
    </row>
    <row r="9345" spans="1:6">
      <c r="A9345" s="89"/>
      <c r="F9345" s="73"/>
    </row>
    <row r="9346" spans="1:6">
      <c r="A9346" s="89"/>
      <c r="F9346" s="73"/>
    </row>
    <row r="9347" spans="1:6">
      <c r="A9347" s="89"/>
      <c r="F9347" s="73"/>
    </row>
    <row r="9348" spans="1:6">
      <c r="A9348" s="89"/>
      <c r="F9348" s="73"/>
    </row>
    <row r="9349" spans="1:6">
      <c r="A9349" s="89"/>
      <c r="F9349" s="73"/>
    </row>
    <row r="9350" spans="1:6">
      <c r="A9350" s="89"/>
      <c r="F9350" s="73"/>
    </row>
    <row r="9351" spans="1:6">
      <c r="A9351" s="89"/>
      <c r="F9351" s="73"/>
    </row>
    <row r="9352" spans="1:6">
      <c r="A9352" s="89"/>
      <c r="F9352" s="73"/>
    </row>
    <row r="9353" spans="1:6">
      <c r="A9353" s="89"/>
      <c r="F9353" s="73"/>
    </row>
    <row r="9354" spans="1:6">
      <c r="A9354" s="89"/>
      <c r="F9354" s="73"/>
    </row>
    <row r="9355" spans="1:6">
      <c r="A9355" s="89"/>
      <c r="F9355" s="73"/>
    </row>
    <row r="9356" spans="1:6">
      <c r="A9356" s="89"/>
      <c r="F9356" s="73"/>
    </row>
    <row r="9357" spans="1:6">
      <c r="A9357" s="89"/>
      <c r="F9357" s="73"/>
    </row>
    <row r="9358" spans="1:6">
      <c r="A9358" s="89"/>
      <c r="F9358" s="73"/>
    </row>
    <row r="9359" spans="1:6">
      <c r="A9359" s="89"/>
      <c r="F9359" s="73"/>
    </row>
    <row r="9360" spans="1:6">
      <c r="A9360" s="89"/>
      <c r="F9360" s="73"/>
    </row>
    <row r="9361" spans="1:6">
      <c r="A9361" s="89"/>
      <c r="F9361" s="73"/>
    </row>
    <row r="9362" spans="1:6">
      <c r="A9362" s="89"/>
      <c r="F9362" s="73"/>
    </row>
    <row r="9363" spans="1:6">
      <c r="A9363" s="89"/>
      <c r="F9363" s="73"/>
    </row>
    <row r="9364" spans="1:6">
      <c r="A9364" s="89"/>
      <c r="F9364" s="73"/>
    </row>
    <row r="9365" spans="1:6">
      <c r="A9365" s="89"/>
      <c r="F9365" s="73"/>
    </row>
    <row r="9366" spans="1:6">
      <c r="A9366" s="89"/>
      <c r="F9366" s="73"/>
    </row>
    <row r="9367" spans="1:6">
      <c r="A9367" s="89"/>
      <c r="F9367" s="73"/>
    </row>
    <row r="9368" spans="1:6">
      <c r="A9368" s="89"/>
      <c r="F9368" s="73"/>
    </row>
    <row r="9369" spans="1:6">
      <c r="A9369" s="89"/>
      <c r="F9369" s="73"/>
    </row>
    <row r="9370" spans="1:6">
      <c r="A9370" s="89"/>
      <c r="F9370" s="73"/>
    </row>
    <row r="9371" spans="1:6">
      <c r="A9371" s="89"/>
      <c r="F9371" s="73"/>
    </row>
    <row r="9372" spans="1:6">
      <c r="A9372" s="89"/>
      <c r="F9372" s="73"/>
    </row>
    <row r="9373" spans="1:6">
      <c r="A9373" s="89"/>
      <c r="F9373" s="73"/>
    </row>
    <row r="9374" spans="1:6">
      <c r="A9374" s="89"/>
      <c r="F9374" s="73"/>
    </row>
    <row r="9375" spans="1:6">
      <c r="A9375" s="89"/>
      <c r="F9375" s="73"/>
    </row>
    <row r="9376" spans="1:6">
      <c r="A9376" s="89"/>
      <c r="F9376" s="73"/>
    </row>
    <row r="9377" spans="1:6">
      <c r="A9377" s="89"/>
      <c r="F9377" s="73"/>
    </row>
    <row r="9378" spans="1:6">
      <c r="A9378" s="89"/>
      <c r="F9378" s="73"/>
    </row>
    <row r="9379" spans="1:6">
      <c r="A9379" s="89"/>
      <c r="F9379" s="73"/>
    </row>
    <row r="9380" spans="1:6">
      <c r="A9380" s="89"/>
      <c r="F9380" s="73"/>
    </row>
    <row r="9381" spans="1:6">
      <c r="A9381" s="89"/>
      <c r="F9381" s="73"/>
    </row>
    <row r="9382" spans="1:6">
      <c r="A9382" s="89"/>
      <c r="F9382" s="73"/>
    </row>
    <row r="9383" spans="1:6">
      <c r="A9383" s="89"/>
      <c r="F9383" s="73"/>
    </row>
    <row r="9384" spans="1:6">
      <c r="A9384" s="89"/>
      <c r="F9384" s="73"/>
    </row>
    <row r="9385" spans="1:6">
      <c r="A9385" s="89"/>
      <c r="F9385" s="73"/>
    </row>
    <row r="9386" spans="1:6">
      <c r="A9386" s="89"/>
      <c r="F9386" s="73"/>
    </row>
    <row r="9387" spans="1:6">
      <c r="A9387" s="89"/>
      <c r="F9387" s="73"/>
    </row>
    <row r="9388" spans="1:6">
      <c r="A9388" s="89"/>
      <c r="F9388" s="73"/>
    </row>
    <row r="9389" spans="1:6">
      <c r="A9389" s="89"/>
      <c r="F9389" s="73"/>
    </row>
    <row r="9390" spans="1:6">
      <c r="A9390" s="89"/>
      <c r="F9390" s="73"/>
    </row>
    <row r="9391" spans="1:6">
      <c r="A9391" s="89"/>
      <c r="F9391" s="73"/>
    </row>
    <row r="9392" spans="1:6">
      <c r="A9392" s="89"/>
      <c r="F9392" s="73"/>
    </row>
    <row r="9393" spans="1:6">
      <c r="A9393" s="89"/>
      <c r="F9393" s="73"/>
    </row>
    <row r="9394" spans="1:6">
      <c r="A9394" s="89"/>
      <c r="F9394" s="73"/>
    </row>
    <row r="9395" spans="1:6">
      <c r="A9395" s="89"/>
      <c r="F9395" s="73"/>
    </row>
    <row r="9396" spans="1:6">
      <c r="A9396" s="89"/>
      <c r="F9396" s="73"/>
    </row>
    <row r="9397" spans="1:6">
      <c r="A9397" s="89"/>
      <c r="F9397" s="73"/>
    </row>
    <row r="9398" spans="1:6">
      <c r="A9398" s="89"/>
      <c r="F9398" s="73"/>
    </row>
    <row r="9399" spans="1:6">
      <c r="A9399" s="89"/>
      <c r="F9399" s="73"/>
    </row>
    <row r="9400" spans="1:6">
      <c r="A9400" s="89"/>
      <c r="F9400" s="73"/>
    </row>
    <row r="9401" spans="1:6">
      <c r="A9401" s="89"/>
      <c r="F9401" s="73"/>
    </row>
    <row r="9402" spans="1:6">
      <c r="A9402" s="89"/>
      <c r="F9402" s="73"/>
    </row>
    <row r="9403" spans="1:6">
      <c r="A9403" s="89"/>
      <c r="F9403" s="73"/>
    </row>
    <row r="9404" spans="1:6">
      <c r="A9404" s="89"/>
      <c r="F9404" s="73"/>
    </row>
    <row r="9405" spans="1:6">
      <c r="A9405" s="89"/>
      <c r="F9405" s="73"/>
    </row>
    <row r="9406" spans="1:6">
      <c r="A9406" s="89"/>
      <c r="F9406" s="73"/>
    </row>
    <row r="9407" spans="1:6">
      <c r="A9407" s="89"/>
      <c r="F9407" s="73"/>
    </row>
    <row r="9408" spans="1:6">
      <c r="A9408" s="89"/>
      <c r="F9408" s="73"/>
    </row>
    <row r="9409" spans="1:6">
      <c r="A9409" s="89"/>
      <c r="F9409" s="73"/>
    </row>
    <row r="9410" spans="1:6">
      <c r="A9410" s="89"/>
      <c r="F9410" s="73"/>
    </row>
    <row r="9411" spans="1:6">
      <c r="A9411" s="89"/>
      <c r="F9411" s="73"/>
    </row>
    <row r="9412" spans="1:6">
      <c r="A9412" s="89"/>
      <c r="F9412" s="73"/>
    </row>
    <row r="9413" spans="1:6">
      <c r="A9413" s="89"/>
      <c r="F9413" s="73"/>
    </row>
    <row r="9414" spans="1:6">
      <c r="A9414" s="89"/>
      <c r="F9414" s="73"/>
    </row>
    <row r="9415" spans="1:6">
      <c r="A9415" s="89"/>
      <c r="F9415" s="73"/>
    </row>
    <row r="9416" spans="1:6">
      <c r="A9416" s="89"/>
      <c r="F9416" s="73"/>
    </row>
    <row r="9417" spans="1:6">
      <c r="A9417" s="89"/>
      <c r="F9417" s="73"/>
    </row>
    <row r="9418" spans="1:6">
      <c r="A9418" s="89"/>
      <c r="F9418" s="73"/>
    </row>
    <row r="9419" spans="1:6">
      <c r="A9419" s="89"/>
      <c r="F9419" s="73"/>
    </row>
    <row r="9420" spans="1:6">
      <c r="A9420" s="89"/>
      <c r="F9420" s="73"/>
    </row>
    <row r="9421" spans="1:6">
      <c r="A9421" s="89"/>
      <c r="F9421" s="73"/>
    </row>
    <row r="9422" spans="1:6">
      <c r="A9422" s="89"/>
      <c r="F9422" s="73"/>
    </row>
    <row r="9423" spans="1:6">
      <c r="A9423" s="89"/>
      <c r="F9423" s="73"/>
    </row>
    <row r="9424" spans="1:6">
      <c r="A9424" s="89"/>
      <c r="F9424" s="73"/>
    </row>
    <row r="9425" spans="1:6">
      <c r="A9425" s="89"/>
      <c r="F9425" s="73"/>
    </row>
    <row r="9426" spans="1:6">
      <c r="A9426" s="89"/>
      <c r="F9426" s="73"/>
    </row>
    <row r="9427" spans="1:6">
      <c r="A9427" s="89"/>
      <c r="F9427" s="73"/>
    </row>
    <row r="9428" spans="1:6">
      <c r="A9428" s="89"/>
      <c r="F9428" s="73"/>
    </row>
    <row r="9429" spans="1:6">
      <c r="A9429" s="89"/>
      <c r="F9429" s="73"/>
    </row>
    <row r="9430" spans="1:6">
      <c r="A9430" s="89"/>
      <c r="F9430" s="73"/>
    </row>
    <row r="9431" spans="1:6">
      <c r="A9431" s="89"/>
      <c r="F9431" s="73"/>
    </row>
    <row r="9432" spans="1:6">
      <c r="A9432" s="89"/>
      <c r="F9432" s="73"/>
    </row>
    <row r="9433" spans="1:6">
      <c r="A9433" s="89"/>
      <c r="F9433" s="73"/>
    </row>
    <row r="9434" spans="1:6">
      <c r="A9434" s="89"/>
      <c r="F9434" s="73"/>
    </row>
    <row r="9435" spans="1:6">
      <c r="A9435" s="89"/>
      <c r="F9435" s="73"/>
    </row>
    <row r="9436" spans="1:6">
      <c r="A9436" s="89"/>
      <c r="F9436" s="73"/>
    </row>
    <row r="9437" spans="1:6">
      <c r="A9437" s="89"/>
      <c r="F9437" s="73"/>
    </row>
    <row r="9438" spans="1:6">
      <c r="A9438" s="89"/>
      <c r="F9438" s="73"/>
    </row>
    <row r="9439" spans="1:6">
      <c r="A9439" s="89"/>
      <c r="F9439" s="73"/>
    </row>
    <row r="9440" spans="1:6">
      <c r="A9440" s="89"/>
      <c r="F9440" s="73"/>
    </row>
    <row r="9441" spans="1:6">
      <c r="A9441" s="89"/>
      <c r="F9441" s="73"/>
    </row>
    <row r="9442" spans="1:6">
      <c r="A9442" s="89"/>
      <c r="F9442" s="73"/>
    </row>
    <row r="9443" spans="1:6">
      <c r="A9443" s="89"/>
      <c r="F9443" s="73"/>
    </row>
    <row r="9444" spans="1:6">
      <c r="A9444" s="89"/>
      <c r="F9444" s="73"/>
    </row>
    <row r="9445" spans="1:6">
      <c r="A9445" s="89"/>
      <c r="F9445" s="73"/>
    </row>
    <row r="9446" spans="1:6">
      <c r="A9446" s="89"/>
      <c r="F9446" s="73"/>
    </row>
    <row r="9447" spans="1:6">
      <c r="A9447" s="89"/>
      <c r="F9447" s="73"/>
    </row>
    <row r="9448" spans="1:6">
      <c r="A9448" s="89"/>
      <c r="F9448" s="73"/>
    </row>
    <row r="9449" spans="1:6">
      <c r="A9449" s="89"/>
      <c r="F9449" s="73"/>
    </row>
    <row r="9450" spans="1:6">
      <c r="A9450" s="89"/>
      <c r="F9450" s="73"/>
    </row>
    <row r="9451" spans="1:6">
      <c r="A9451" s="89"/>
      <c r="F9451" s="73"/>
    </row>
    <row r="9452" spans="1:6">
      <c r="A9452" s="89"/>
      <c r="F9452" s="73"/>
    </row>
    <row r="9453" spans="1:6">
      <c r="A9453" s="89"/>
      <c r="F9453" s="73"/>
    </row>
    <row r="9454" spans="1:6">
      <c r="A9454" s="89"/>
      <c r="F9454" s="73"/>
    </row>
    <row r="9455" spans="1:6">
      <c r="A9455" s="89"/>
      <c r="F9455" s="73"/>
    </row>
    <row r="9456" spans="1:6">
      <c r="A9456" s="89"/>
      <c r="F9456" s="73"/>
    </row>
    <row r="9457" spans="1:6">
      <c r="A9457" s="89"/>
      <c r="F9457" s="73"/>
    </row>
    <row r="9458" spans="1:6">
      <c r="A9458" s="89"/>
      <c r="F9458" s="73"/>
    </row>
    <row r="9459" spans="1:6">
      <c r="A9459" s="89"/>
      <c r="F9459" s="73"/>
    </row>
    <row r="9460" spans="1:6">
      <c r="A9460" s="89"/>
      <c r="F9460" s="73"/>
    </row>
    <row r="9461" spans="1:6">
      <c r="A9461" s="89"/>
      <c r="F9461" s="73"/>
    </row>
    <row r="9462" spans="1:6">
      <c r="A9462" s="89"/>
      <c r="F9462" s="73"/>
    </row>
    <row r="9463" spans="1:6">
      <c r="A9463" s="89"/>
      <c r="F9463" s="73"/>
    </row>
    <row r="9464" spans="1:6">
      <c r="A9464" s="89"/>
      <c r="F9464" s="73"/>
    </row>
    <row r="9465" spans="1:6">
      <c r="A9465" s="89"/>
      <c r="F9465" s="73"/>
    </row>
    <row r="9466" spans="1:6">
      <c r="A9466" s="89"/>
      <c r="F9466" s="73"/>
    </row>
    <row r="9467" spans="1:6">
      <c r="A9467" s="89"/>
      <c r="F9467" s="73"/>
    </row>
    <row r="9468" spans="1:6">
      <c r="A9468" s="89"/>
      <c r="F9468" s="73"/>
    </row>
    <row r="9469" spans="1:6">
      <c r="A9469" s="89"/>
      <c r="F9469" s="73"/>
    </row>
    <row r="9470" spans="1:6">
      <c r="A9470" s="89"/>
      <c r="F9470" s="73"/>
    </row>
    <row r="9471" spans="1:6">
      <c r="A9471" s="89"/>
      <c r="F9471" s="73"/>
    </row>
    <row r="9472" spans="1:6">
      <c r="A9472" s="89"/>
      <c r="F9472" s="73"/>
    </row>
    <row r="9473" spans="1:6">
      <c r="A9473" s="89"/>
      <c r="F9473" s="73"/>
    </row>
    <row r="9474" spans="1:6">
      <c r="A9474" s="89"/>
      <c r="F9474" s="73"/>
    </row>
    <row r="9475" spans="1:6">
      <c r="A9475" s="89"/>
      <c r="F9475" s="73"/>
    </row>
    <row r="9476" spans="1:6">
      <c r="A9476" s="89"/>
      <c r="F9476" s="73"/>
    </row>
    <row r="9477" spans="1:6">
      <c r="A9477" s="89"/>
      <c r="F9477" s="73"/>
    </row>
    <row r="9478" spans="1:6">
      <c r="A9478" s="89"/>
      <c r="F9478" s="73"/>
    </row>
    <row r="9479" spans="1:6">
      <c r="A9479" s="89"/>
      <c r="F9479" s="73"/>
    </row>
    <row r="9480" spans="1:6">
      <c r="A9480" s="89"/>
      <c r="F9480" s="73"/>
    </row>
    <row r="9481" spans="1:6">
      <c r="A9481" s="89"/>
      <c r="F9481" s="73"/>
    </row>
    <row r="9482" spans="1:6">
      <c r="A9482" s="89"/>
      <c r="F9482" s="73"/>
    </row>
    <row r="9483" spans="1:6">
      <c r="A9483" s="89"/>
      <c r="F9483" s="73"/>
    </row>
    <row r="9484" spans="1:6">
      <c r="A9484" s="89"/>
      <c r="F9484" s="73"/>
    </row>
    <row r="9485" spans="1:6">
      <c r="A9485" s="89"/>
      <c r="F9485" s="73"/>
    </row>
    <row r="9486" spans="1:6">
      <c r="A9486" s="89"/>
      <c r="F9486" s="73"/>
    </row>
    <row r="9487" spans="1:6">
      <c r="A9487" s="89"/>
      <c r="F9487" s="73"/>
    </row>
    <row r="9488" spans="1:6">
      <c r="A9488" s="89"/>
      <c r="F9488" s="73"/>
    </row>
    <row r="9489" spans="1:6">
      <c r="A9489" s="89"/>
      <c r="F9489" s="73"/>
    </row>
    <row r="9490" spans="1:6">
      <c r="A9490" s="89"/>
      <c r="F9490" s="73"/>
    </row>
    <row r="9491" spans="1:6">
      <c r="A9491" s="89"/>
      <c r="F9491" s="73"/>
    </row>
    <row r="9492" spans="1:6">
      <c r="A9492" s="89"/>
      <c r="F9492" s="73"/>
    </row>
    <row r="9493" spans="1:6">
      <c r="A9493" s="89"/>
      <c r="F9493" s="73"/>
    </row>
    <row r="9494" spans="1:6">
      <c r="A9494" s="89"/>
      <c r="F9494" s="73"/>
    </row>
    <row r="9495" spans="1:6">
      <c r="A9495" s="89"/>
      <c r="F9495" s="73"/>
    </row>
    <row r="9496" spans="1:6">
      <c r="A9496" s="89"/>
      <c r="F9496" s="73"/>
    </row>
    <row r="9497" spans="1:6">
      <c r="A9497" s="89"/>
      <c r="F9497" s="73"/>
    </row>
    <row r="9498" spans="1:6">
      <c r="A9498" s="89"/>
      <c r="F9498" s="73"/>
    </row>
    <row r="9499" spans="1:6">
      <c r="A9499" s="89"/>
      <c r="F9499" s="73"/>
    </row>
    <row r="9500" spans="1:6">
      <c r="A9500" s="89"/>
      <c r="F9500" s="73"/>
    </row>
    <row r="9501" spans="1:6">
      <c r="A9501" s="89"/>
      <c r="F9501" s="73"/>
    </row>
    <row r="9502" spans="1:6">
      <c r="A9502" s="89"/>
      <c r="F9502" s="73"/>
    </row>
    <row r="9503" spans="1:6">
      <c r="A9503" s="89"/>
      <c r="F9503" s="73"/>
    </row>
    <row r="9504" spans="1:6">
      <c r="A9504" s="89"/>
      <c r="F9504" s="73"/>
    </row>
    <row r="9505" spans="1:6">
      <c r="A9505" s="89"/>
      <c r="F9505" s="73"/>
    </row>
    <row r="9506" spans="1:6">
      <c r="A9506" s="89"/>
      <c r="F9506" s="73"/>
    </row>
    <row r="9507" spans="1:6">
      <c r="A9507" s="89"/>
      <c r="F9507" s="73"/>
    </row>
    <row r="9508" spans="1:6">
      <c r="A9508" s="89"/>
      <c r="F9508" s="73"/>
    </row>
    <row r="9509" spans="1:6">
      <c r="A9509" s="89"/>
      <c r="F9509" s="73"/>
    </row>
    <row r="9510" spans="1:6">
      <c r="A9510" s="89"/>
      <c r="F9510" s="73"/>
    </row>
    <row r="9511" spans="1:6">
      <c r="A9511" s="89"/>
      <c r="F9511" s="73"/>
    </row>
    <row r="9512" spans="1:6">
      <c r="A9512" s="89"/>
      <c r="F9512" s="73"/>
    </row>
    <row r="9513" spans="1:6">
      <c r="A9513" s="89"/>
      <c r="F9513" s="73"/>
    </row>
    <row r="9514" spans="1:6">
      <c r="A9514" s="89"/>
      <c r="F9514" s="73"/>
    </row>
    <row r="9515" spans="1:6">
      <c r="A9515" s="89"/>
      <c r="F9515" s="73"/>
    </row>
    <row r="9516" spans="1:6">
      <c r="A9516" s="89"/>
      <c r="F9516" s="73"/>
    </row>
    <row r="9517" spans="1:6">
      <c r="A9517" s="89"/>
      <c r="F9517" s="73"/>
    </row>
    <row r="9518" spans="1:6">
      <c r="A9518" s="89"/>
      <c r="F9518" s="73"/>
    </row>
    <row r="9519" spans="1:6">
      <c r="A9519" s="89"/>
      <c r="F9519" s="73"/>
    </row>
    <row r="9520" spans="1:6">
      <c r="A9520" s="89"/>
      <c r="F9520" s="73"/>
    </row>
    <row r="9521" spans="1:6">
      <c r="A9521" s="89"/>
      <c r="F9521" s="73"/>
    </row>
    <row r="9522" spans="1:6">
      <c r="A9522" s="89"/>
      <c r="F9522" s="73"/>
    </row>
    <row r="9523" spans="1:6">
      <c r="A9523" s="89"/>
      <c r="F9523" s="73"/>
    </row>
    <row r="9524" spans="1:6">
      <c r="A9524" s="89"/>
      <c r="F9524" s="73"/>
    </row>
    <row r="9525" spans="1:6">
      <c r="A9525" s="89"/>
      <c r="F9525" s="73"/>
    </row>
    <row r="9526" spans="1:6">
      <c r="A9526" s="89"/>
      <c r="F9526" s="73"/>
    </row>
    <row r="9527" spans="1:6">
      <c r="A9527" s="89"/>
      <c r="F9527" s="73"/>
    </row>
    <row r="9528" spans="1:6">
      <c r="A9528" s="89"/>
      <c r="F9528" s="73"/>
    </row>
    <row r="9529" spans="1:6">
      <c r="A9529" s="89"/>
      <c r="F9529" s="73"/>
    </row>
    <row r="9530" spans="1:6">
      <c r="A9530" s="89"/>
      <c r="F9530" s="73"/>
    </row>
    <row r="9531" spans="1:6">
      <c r="A9531" s="89"/>
      <c r="F9531" s="73"/>
    </row>
    <row r="9532" spans="1:6">
      <c r="A9532" s="89"/>
      <c r="F9532" s="73"/>
    </row>
    <row r="9533" spans="1:6">
      <c r="A9533" s="89"/>
      <c r="F9533" s="73"/>
    </row>
    <row r="9534" spans="1:6">
      <c r="A9534" s="89"/>
      <c r="F9534" s="73"/>
    </row>
    <row r="9535" spans="1:6">
      <c r="A9535" s="89"/>
      <c r="F9535" s="73"/>
    </row>
    <row r="9536" spans="1:6">
      <c r="A9536" s="89"/>
      <c r="F9536" s="73"/>
    </row>
    <row r="9537" spans="1:6">
      <c r="A9537" s="89"/>
      <c r="F9537" s="73"/>
    </row>
    <row r="9538" spans="1:6">
      <c r="A9538" s="89"/>
      <c r="F9538" s="73"/>
    </row>
    <row r="9539" spans="1:6">
      <c r="A9539" s="89"/>
      <c r="F9539" s="73"/>
    </row>
    <row r="9540" spans="1:6">
      <c r="A9540" s="89"/>
      <c r="F9540" s="73"/>
    </row>
    <row r="9541" spans="1:6">
      <c r="A9541" s="89"/>
      <c r="F9541" s="73"/>
    </row>
    <row r="9542" spans="1:6">
      <c r="A9542" s="89"/>
      <c r="F9542" s="73"/>
    </row>
    <row r="9543" spans="1:6">
      <c r="A9543" s="89"/>
      <c r="F9543" s="73"/>
    </row>
    <row r="9544" spans="1:6">
      <c r="A9544" s="89"/>
      <c r="F9544" s="73"/>
    </row>
    <row r="9545" spans="1:6">
      <c r="A9545" s="89"/>
      <c r="F9545" s="73"/>
    </row>
    <row r="9546" spans="1:6">
      <c r="A9546" s="89"/>
      <c r="F9546" s="73"/>
    </row>
    <row r="9547" spans="1:6">
      <c r="A9547" s="89"/>
      <c r="F9547" s="73"/>
    </row>
    <row r="9548" spans="1:6">
      <c r="A9548" s="89"/>
      <c r="F9548" s="73"/>
    </row>
    <row r="9549" spans="1:6">
      <c r="A9549" s="89"/>
      <c r="F9549" s="73"/>
    </row>
    <row r="9550" spans="1:6">
      <c r="A9550" s="89"/>
      <c r="F9550" s="73"/>
    </row>
    <row r="9551" spans="1:6">
      <c r="A9551" s="89"/>
      <c r="F9551" s="73"/>
    </row>
    <row r="9552" spans="1:6">
      <c r="A9552" s="89"/>
      <c r="F9552" s="73"/>
    </row>
    <row r="9553" spans="1:6">
      <c r="A9553" s="89"/>
      <c r="F9553" s="73"/>
    </row>
    <row r="9554" spans="1:6">
      <c r="A9554" s="89"/>
      <c r="F9554" s="73"/>
    </row>
    <row r="9555" spans="1:6">
      <c r="A9555" s="89"/>
      <c r="F9555" s="73"/>
    </row>
    <row r="9556" spans="1:6">
      <c r="A9556" s="89"/>
      <c r="F9556" s="73"/>
    </row>
    <row r="9557" spans="1:6">
      <c r="A9557" s="89"/>
      <c r="F9557" s="73"/>
    </row>
    <row r="9558" spans="1:6">
      <c r="A9558" s="89"/>
      <c r="F9558" s="73"/>
    </row>
    <row r="9559" spans="1:6">
      <c r="A9559" s="89"/>
      <c r="F9559" s="73"/>
    </row>
    <row r="9560" spans="1:6">
      <c r="A9560" s="89"/>
      <c r="F9560" s="73"/>
    </row>
    <row r="9561" spans="1:6">
      <c r="A9561" s="89"/>
      <c r="F9561" s="73"/>
    </row>
    <row r="9562" spans="1:6">
      <c r="A9562" s="89"/>
      <c r="F9562" s="73"/>
    </row>
    <row r="9563" spans="1:6">
      <c r="A9563" s="89"/>
      <c r="F9563" s="73"/>
    </row>
    <row r="9564" spans="1:6">
      <c r="A9564" s="89"/>
      <c r="F9564" s="73"/>
    </row>
    <row r="9565" spans="1:6">
      <c r="A9565" s="89"/>
      <c r="F9565" s="73"/>
    </row>
    <row r="9566" spans="1:6">
      <c r="A9566" s="89"/>
      <c r="F9566" s="73"/>
    </row>
    <row r="9567" spans="1:6">
      <c r="A9567" s="89"/>
      <c r="F9567" s="73"/>
    </row>
    <row r="9568" spans="1:6">
      <c r="A9568" s="89"/>
      <c r="F9568" s="73"/>
    </row>
    <row r="9569" spans="1:6">
      <c r="A9569" s="89"/>
      <c r="F9569" s="73"/>
    </row>
    <row r="9570" spans="1:6">
      <c r="A9570" s="89"/>
      <c r="F9570" s="73"/>
    </row>
    <row r="9571" spans="1:6">
      <c r="A9571" s="89"/>
      <c r="F9571" s="73"/>
    </row>
    <row r="9572" spans="1:6">
      <c r="A9572" s="89"/>
      <c r="F9572" s="73"/>
    </row>
    <row r="9573" spans="1:6">
      <c r="A9573" s="89"/>
      <c r="F9573" s="73"/>
    </row>
    <row r="9574" spans="1:6">
      <c r="A9574" s="89"/>
      <c r="F9574" s="73"/>
    </row>
    <row r="9575" spans="1:6">
      <c r="A9575" s="89"/>
      <c r="F9575" s="73"/>
    </row>
    <row r="9576" spans="1:6">
      <c r="A9576" s="89"/>
      <c r="F9576" s="73"/>
    </row>
    <row r="9577" spans="1:6">
      <c r="A9577" s="89"/>
      <c r="F9577" s="73"/>
    </row>
    <row r="9578" spans="1:6">
      <c r="A9578" s="89"/>
      <c r="F9578" s="73"/>
    </row>
    <row r="9579" spans="1:6">
      <c r="A9579" s="89"/>
      <c r="F9579" s="73"/>
    </row>
    <row r="9580" spans="1:6">
      <c r="A9580" s="89"/>
      <c r="F9580" s="73"/>
    </row>
    <row r="9581" spans="1:6">
      <c r="A9581" s="89"/>
      <c r="F9581" s="73"/>
    </row>
    <row r="9582" spans="1:6">
      <c r="A9582" s="89"/>
      <c r="F9582" s="73"/>
    </row>
    <row r="9583" spans="1:6">
      <c r="A9583" s="89"/>
      <c r="F9583" s="73"/>
    </row>
    <row r="9584" spans="1:6">
      <c r="A9584" s="89"/>
      <c r="F9584" s="73"/>
    </row>
    <row r="9585" spans="1:6">
      <c r="A9585" s="89"/>
      <c r="F9585" s="73"/>
    </row>
    <row r="9586" spans="1:6">
      <c r="A9586" s="89"/>
      <c r="F9586" s="73"/>
    </row>
    <row r="9587" spans="1:6">
      <c r="A9587" s="89"/>
      <c r="F9587" s="73"/>
    </row>
    <row r="9588" spans="1:6">
      <c r="A9588" s="89"/>
      <c r="F9588" s="73"/>
    </row>
    <row r="9589" spans="1:6">
      <c r="A9589" s="89"/>
      <c r="F9589" s="73"/>
    </row>
    <row r="9590" spans="1:6">
      <c r="A9590" s="89"/>
      <c r="F9590" s="73"/>
    </row>
    <row r="9591" spans="1:6">
      <c r="A9591" s="89"/>
      <c r="F9591" s="73"/>
    </row>
    <row r="9592" spans="1:6">
      <c r="A9592" s="89"/>
      <c r="F9592" s="73"/>
    </row>
    <row r="9593" spans="1:6">
      <c r="A9593" s="89"/>
      <c r="F9593" s="73"/>
    </row>
    <row r="9594" spans="1:6">
      <c r="A9594" s="89"/>
      <c r="F9594" s="73"/>
    </row>
    <row r="9595" spans="1:6">
      <c r="A9595" s="89"/>
      <c r="F9595" s="73"/>
    </row>
    <row r="9596" spans="1:6">
      <c r="A9596" s="89"/>
      <c r="F9596" s="73"/>
    </row>
    <row r="9597" spans="1:6">
      <c r="A9597" s="89"/>
      <c r="F9597" s="73"/>
    </row>
    <row r="9598" spans="1:6">
      <c r="A9598" s="89"/>
      <c r="F9598" s="73"/>
    </row>
    <row r="9599" spans="1:6">
      <c r="A9599" s="89"/>
      <c r="F9599" s="73"/>
    </row>
    <row r="9600" spans="1:6">
      <c r="A9600" s="89"/>
      <c r="F9600" s="73"/>
    </row>
    <row r="9601" spans="1:6">
      <c r="A9601" s="89"/>
      <c r="F9601" s="73"/>
    </row>
    <row r="9602" spans="1:6">
      <c r="A9602" s="89"/>
      <c r="F9602" s="73"/>
    </row>
    <row r="9603" spans="1:6">
      <c r="A9603" s="89"/>
      <c r="F9603" s="73"/>
    </row>
    <row r="9604" spans="1:6">
      <c r="A9604" s="89"/>
      <c r="F9604" s="73"/>
    </row>
    <row r="9605" spans="1:6">
      <c r="A9605" s="89"/>
      <c r="F9605" s="73"/>
    </row>
    <row r="9606" spans="1:6">
      <c r="A9606" s="89"/>
      <c r="F9606" s="73"/>
    </row>
    <row r="9607" spans="1:6">
      <c r="A9607" s="89"/>
      <c r="F9607" s="73"/>
    </row>
    <row r="9608" spans="1:6">
      <c r="A9608" s="89"/>
      <c r="F9608" s="73"/>
    </row>
    <row r="9609" spans="1:6">
      <c r="A9609" s="89"/>
      <c r="F9609" s="73"/>
    </row>
    <row r="9610" spans="1:6">
      <c r="A9610" s="89"/>
      <c r="F9610" s="73"/>
    </row>
    <row r="9611" spans="1:6">
      <c r="A9611" s="89"/>
      <c r="F9611" s="73"/>
    </row>
    <row r="9612" spans="1:6">
      <c r="A9612" s="89"/>
      <c r="F9612" s="73"/>
    </row>
    <row r="9613" spans="1:6">
      <c r="A9613" s="89"/>
      <c r="F9613" s="73"/>
    </row>
    <row r="9614" spans="1:6">
      <c r="A9614" s="89"/>
      <c r="F9614" s="73"/>
    </row>
    <row r="9615" spans="1:6">
      <c r="A9615" s="89"/>
      <c r="F9615" s="73"/>
    </row>
    <row r="9616" spans="1:6">
      <c r="A9616" s="89"/>
      <c r="F9616" s="73"/>
    </row>
    <row r="9617" spans="1:6">
      <c r="A9617" s="89"/>
      <c r="F9617" s="73"/>
    </row>
    <row r="9618" spans="1:6">
      <c r="A9618" s="89"/>
      <c r="F9618" s="73"/>
    </row>
    <row r="9619" spans="1:6">
      <c r="A9619" s="89"/>
      <c r="F9619" s="73"/>
    </row>
    <row r="9620" spans="1:6">
      <c r="A9620" s="89"/>
      <c r="F9620" s="73"/>
    </row>
    <row r="9621" spans="1:6">
      <c r="A9621" s="89"/>
      <c r="F9621" s="73"/>
    </row>
    <row r="9622" spans="1:6">
      <c r="A9622" s="89"/>
      <c r="F9622" s="73"/>
    </row>
    <row r="9623" spans="1:6">
      <c r="A9623" s="89"/>
      <c r="F9623" s="73"/>
    </row>
    <row r="9624" spans="1:6">
      <c r="A9624" s="89"/>
      <c r="F9624" s="73"/>
    </row>
    <row r="9625" spans="1:6">
      <c r="A9625" s="89"/>
      <c r="F9625" s="73"/>
    </row>
    <row r="9626" spans="1:6">
      <c r="A9626" s="89"/>
      <c r="F9626" s="73"/>
    </row>
    <row r="9627" spans="1:6">
      <c r="A9627" s="89"/>
      <c r="F9627" s="73"/>
    </row>
    <row r="9628" spans="1:6">
      <c r="A9628" s="89"/>
      <c r="F9628" s="73"/>
    </row>
    <row r="9629" spans="1:6">
      <c r="A9629" s="89"/>
      <c r="F9629" s="73"/>
    </row>
    <row r="9630" spans="1:6">
      <c r="A9630" s="89"/>
      <c r="F9630" s="73"/>
    </row>
    <row r="9631" spans="1:6">
      <c r="A9631" s="89"/>
      <c r="F9631" s="73"/>
    </row>
    <row r="9632" spans="1:6">
      <c r="A9632" s="89"/>
      <c r="F9632" s="73"/>
    </row>
    <row r="9633" spans="1:6">
      <c r="A9633" s="89"/>
      <c r="F9633" s="73"/>
    </row>
    <row r="9634" spans="1:6">
      <c r="A9634" s="89"/>
      <c r="F9634" s="73"/>
    </row>
    <row r="9635" spans="1:6">
      <c r="A9635" s="89"/>
      <c r="F9635" s="73"/>
    </row>
    <row r="9636" spans="1:6">
      <c r="A9636" s="89"/>
      <c r="F9636" s="73"/>
    </row>
    <row r="9637" spans="1:6">
      <c r="A9637" s="89"/>
      <c r="F9637" s="73"/>
    </row>
    <row r="9638" spans="1:6">
      <c r="A9638" s="89"/>
      <c r="F9638" s="73"/>
    </row>
    <row r="9639" spans="1:6">
      <c r="A9639" s="89"/>
      <c r="F9639" s="73"/>
    </row>
    <row r="9640" spans="1:6">
      <c r="A9640" s="89"/>
      <c r="F9640" s="73"/>
    </row>
    <row r="9641" spans="1:6">
      <c r="A9641" s="89"/>
      <c r="F9641" s="73"/>
    </row>
    <row r="9642" spans="1:6">
      <c r="A9642" s="89"/>
      <c r="F9642" s="73"/>
    </row>
    <row r="9643" spans="1:6">
      <c r="A9643" s="89"/>
      <c r="F9643" s="73"/>
    </row>
    <row r="9644" spans="1:6">
      <c r="A9644" s="89"/>
      <c r="F9644" s="73"/>
    </row>
    <row r="9645" spans="1:6">
      <c r="A9645" s="89"/>
      <c r="F9645" s="73"/>
    </row>
    <row r="9646" spans="1:6">
      <c r="A9646" s="89"/>
      <c r="F9646" s="73"/>
    </row>
    <row r="9647" spans="1:6">
      <c r="A9647" s="89"/>
      <c r="F9647" s="73"/>
    </row>
    <row r="9648" spans="1:6">
      <c r="A9648" s="89"/>
      <c r="F9648" s="73"/>
    </row>
    <row r="9649" spans="1:6">
      <c r="A9649" s="89"/>
      <c r="F9649" s="73"/>
    </row>
    <row r="9650" spans="1:6">
      <c r="A9650" s="89"/>
      <c r="F9650" s="73"/>
    </row>
    <row r="9651" spans="1:6">
      <c r="A9651" s="89"/>
      <c r="F9651" s="73"/>
    </row>
    <row r="9652" spans="1:6">
      <c r="A9652" s="89"/>
      <c r="F9652" s="73"/>
    </row>
    <row r="9653" spans="1:6">
      <c r="A9653" s="89"/>
      <c r="F9653" s="73"/>
    </row>
    <row r="9654" spans="1:6">
      <c r="A9654" s="89"/>
      <c r="F9654" s="73"/>
    </row>
    <row r="9655" spans="1:6">
      <c r="A9655" s="89"/>
      <c r="F9655" s="73"/>
    </row>
    <row r="9656" spans="1:6">
      <c r="A9656" s="89"/>
      <c r="F9656" s="73"/>
    </row>
    <row r="9657" spans="1:6">
      <c r="A9657" s="89"/>
      <c r="F9657" s="73"/>
    </row>
    <row r="9658" spans="1:6">
      <c r="A9658" s="89"/>
      <c r="F9658" s="73"/>
    </row>
    <row r="9659" spans="1:6">
      <c r="A9659" s="89"/>
      <c r="F9659" s="73"/>
    </row>
    <row r="9660" spans="1:6">
      <c r="A9660" s="89"/>
      <c r="F9660" s="73"/>
    </row>
    <row r="9661" spans="1:6">
      <c r="A9661" s="89"/>
      <c r="F9661" s="73"/>
    </row>
    <row r="9662" spans="1:6">
      <c r="A9662" s="89"/>
      <c r="F9662" s="73"/>
    </row>
    <row r="9663" spans="1:6">
      <c r="A9663" s="89"/>
      <c r="F9663" s="73"/>
    </row>
    <row r="9664" spans="1:6">
      <c r="A9664" s="89"/>
      <c r="F9664" s="73"/>
    </row>
    <row r="9665" spans="1:6">
      <c r="A9665" s="89"/>
      <c r="F9665" s="73"/>
    </row>
    <row r="9666" spans="1:6">
      <c r="A9666" s="89"/>
      <c r="F9666" s="73"/>
    </row>
    <row r="9667" spans="1:6">
      <c r="A9667" s="89"/>
      <c r="F9667" s="73"/>
    </row>
    <row r="9668" spans="1:6">
      <c r="A9668" s="89"/>
      <c r="F9668" s="73"/>
    </row>
    <row r="9669" spans="1:6">
      <c r="A9669" s="89"/>
      <c r="F9669" s="73"/>
    </row>
    <row r="9670" spans="1:6">
      <c r="A9670" s="89"/>
      <c r="F9670" s="73"/>
    </row>
    <row r="9671" spans="1:6">
      <c r="A9671" s="89"/>
      <c r="F9671" s="73"/>
    </row>
    <row r="9672" spans="1:6">
      <c r="A9672" s="89"/>
      <c r="F9672" s="73"/>
    </row>
    <row r="9673" spans="1:6">
      <c r="A9673" s="89"/>
      <c r="F9673" s="73"/>
    </row>
    <row r="9674" spans="1:6">
      <c r="A9674" s="89"/>
      <c r="F9674" s="73"/>
    </row>
    <row r="9675" spans="1:6">
      <c r="A9675" s="89"/>
      <c r="F9675" s="73"/>
    </row>
    <row r="9676" spans="1:6">
      <c r="A9676" s="89"/>
      <c r="F9676" s="73"/>
    </row>
    <row r="9677" spans="1:6">
      <c r="A9677" s="89"/>
      <c r="F9677" s="73"/>
    </row>
    <row r="9678" spans="1:6">
      <c r="A9678" s="89"/>
      <c r="F9678" s="73"/>
    </row>
    <row r="9679" spans="1:6">
      <c r="A9679" s="89"/>
      <c r="F9679" s="73"/>
    </row>
    <row r="9680" spans="1:6">
      <c r="A9680" s="89"/>
      <c r="F9680" s="73"/>
    </row>
    <row r="9681" spans="1:6">
      <c r="A9681" s="89"/>
      <c r="F9681" s="73"/>
    </row>
    <row r="9682" spans="1:6">
      <c r="A9682" s="89"/>
      <c r="F9682" s="73"/>
    </row>
    <row r="9683" spans="1:6">
      <c r="A9683" s="89"/>
      <c r="F9683" s="73"/>
    </row>
    <row r="9684" spans="1:6">
      <c r="A9684" s="89"/>
      <c r="F9684" s="73"/>
    </row>
    <row r="9685" spans="1:6">
      <c r="A9685" s="89"/>
      <c r="F9685" s="73"/>
    </row>
    <row r="9686" spans="1:6">
      <c r="A9686" s="89"/>
      <c r="F9686" s="73"/>
    </row>
    <row r="9687" spans="1:6">
      <c r="A9687" s="89"/>
      <c r="F9687" s="73"/>
    </row>
    <row r="9688" spans="1:6">
      <c r="A9688" s="89"/>
      <c r="F9688" s="73"/>
    </row>
    <row r="9689" spans="1:6">
      <c r="A9689" s="89"/>
      <c r="F9689" s="73"/>
    </row>
    <row r="9690" spans="1:6">
      <c r="A9690" s="89"/>
      <c r="F9690" s="73"/>
    </row>
    <row r="9691" spans="1:6">
      <c r="A9691" s="89"/>
      <c r="F9691" s="73"/>
    </row>
    <row r="9692" spans="1:6">
      <c r="A9692" s="89"/>
      <c r="F9692" s="73"/>
    </row>
    <row r="9693" spans="1:6">
      <c r="A9693" s="89"/>
      <c r="F9693" s="73"/>
    </row>
    <row r="9694" spans="1:6">
      <c r="A9694" s="89"/>
      <c r="F9694" s="73"/>
    </row>
    <row r="9695" spans="1:6">
      <c r="A9695" s="89"/>
      <c r="F9695" s="73"/>
    </row>
    <row r="9696" spans="1:6">
      <c r="A9696" s="89"/>
      <c r="F9696" s="73"/>
    </row>
    <row r="9697" spans="1:6">
      <c r="A9697" s="89"/>
      <c r="F9697" s="73"/>
    </row>
    <row r="9698" spans="1:6">
      <c r="A9698" s="89"/>
      <c r="F9698" s="73"/>
    </row>
    <row r="9699" spans="1:6">
      <c r="A9699" s="89"/>
      <c r="F9699" s="73"/>
    </row>
    <row r="9700" spans="1:6">
      <c r="A9700" s="89"/>
      <c r="F9700" s="73"/>
    </row>
    <row r="9701" spans="1:6">
      <c r="A9701" s="89"/>
      <c r="F9701" s="73"/>
    </row>
    <row r="9702" spans="1:6">
      <c r="A9702" s="89"/>
      <c r="F9702" s="73"/>
    </row>
    <row r="9703" spans="1:6">
      <c r="A9703" s="89"/>
      <c r="F9703" s="73"/>
    </row>
    <row r="9704" spans="1:6">
      <c r="A9704" s="89"/>
      <c r="F9704" s="73"/>
    </row>
    <row r="9705" spans="1:6">
      <c r="A9705" s="89"/>
      <c r="F9705" s="73"/>
    </row>
    <row r="9706" spans="1:6">
      <c r="A9706" s="89"/>
      <c r="F9706" s="73"/>
    </row>
    <row r="9707" spans="1:6">
      <c r="A9707" s="89"/>
      <c r="F9707" s="73"/>
    </row>
    <row r="9708" spans="1:6">
      <c r="A9708" s="89"/>
      <c r="F9708" s="73"/>
    </row>
    <row r="9709" spans="1:6">
      <c r="A9709" s="89"/>
      <c r="F9709" s="73"/>
    </row>
    <row r="9710" spans="1:6">
      <c r="A9710" s="89"/>
      <c r="F9710" s="73"/>
    </row>
    <row r="9711" spans="1:6">
      <c r="A9711" s="89"/>
      <c r="F9711" s="73"/>
    </row>
    <row r="9712" spans="1:6">
      <c r="A9712" s="89"/>
      <c r="F9712" s="73"/>
    </row>
    <row r="9713" spans="1:6">
      <c r="A9713" s="89"/>
      <c r="F9713" s="73"/>
    </row>
    <row r="9714" spans="1:6">
      <c r="A9714" s="89"/>
      <c r="F9714" s="73"/>
    </row>
    <row r="9715" spans="1:6">
      <c r="A9715" s="89"/>
      <c r="F9715" s="73"/>
    </row>
    <row r="9716" spans="1:6">
      <c r="A9716" s="89"/>
      <c r="F9716" s="73"/>
    </row>
    <row r="9717" spans="1:6">
      <c r="A9717" s="89"/>
      <c r="F9717" s="73"/>
    </row>
    <row r="9718" spans="1:6">
      <c r="A9718" s="89"/>
      <c r="F9718" s="73"/>
    </row>
    <row r="9719" spans="1:6">
      <c r="A9719" s="89"/>
      <c r="F9719" s="73"/>
    </row>
    <row r="9720" spans="1:6">
      <c r="A9720" s="89"/>
      <c r="F9720" s="73"/>
    </row>
    <row r="9721" spans="1:6">
      <c r="A9721" s="89"/>
      <c r="F9721" s="73"/>
    </row>
    <row r="9722" spans="1:6">
      <c r="A9722" s="89"/>
      <c r="F9722" s="73"/>
    </row>
    <row r="9723" spans="1:6">
      <c r="A9723" s="89"/>
      <c r="F9723" s="73"/>
    </row>
    <row r="9724" spans="1:6">
      <c r="A9724" s="89"/>
      <c r="F9724" s="73"/>
    </row>
    <row r="9725" spans="1:6">
      <c r="A9725" s="89"/>
      <c r="F9725" s="73"/>
    </row>
    <row r="9726" spans="1:6">
      <c r="A9726" s="89"/>
      <c r="F9726" s="73"/>
    </row>
    <row r="9727" spans="1:6">
      <c r="A9727" s="89"/>
      <c r="F9727" s="73"/>
    </row>
    <row r="9728" spans="1:6">
      <c r="A9728" s="89"/>
      <c r="F9728" s="73"/>
    </row>
    <row r="9729" spans="1:6">
      <c r="A9729" s="89"/>
      <c r="F9729" s="73"/>
    </row>
    <row r="9730" spans="1:6">
      <c r="A9730" s="89"/>
      <c r="F9730" s="73"/>
    </row>
    <row r="9731" spans="1:6">
      <c r="A9731" s="89"/>
      <c r="F9731" s="73"/>
    </row>
    <row r="9732" spans="1:6">
      <c r="A9732" s="89"/>
      <c r="F9732" s="73"/>
    </row>
    <row r="9733" spans="1:6">
      <c r="A9733" s="89"/>
      <c r="F9733" s="73"/>
    </row>
    <row r="9734" spans="1:6">
      <c r="A9734" s="89"/>
      <c r="F9734" s="73"/>
    </row>
    <row r="9735" spans="1:6">
      <c r="A9735" s="89"/>
      <c r="F9735" s="73"/>
    </row>
    <row r="9736" spans="1:6">
      <c r="A9736" s="89"/>
      <c r="F9736" s="73"/>
    </row>
    <row r="9737" spans="1:6">
      <c r="A9737" s="89"/>
      <c r="F9737" s="73"/>
    </row>
    <row r="9738" spans="1:6">
      <c r="A9738" s="89"/>
      <c r="F9738" s="73"/>
    </row>
    <row r="9739" spans="1:6">
      <c r="A9739" s="89"/>
      <c r="F9739" s="73"/>
    </row>
    <row r="9740" spans="1:6">
      <c r="A9740" s="89"/>
      <c r="F9740" s="73"/>
    </row>
    <row r="9741" spans="1:6">
      <c r="A9741" s="89"/>
      <c r="F9741" s="73"/>
    </row>
    <row r="9742" spans="1:6">
      <c r="A9742" s="89"/>
      <c r="F9742" s="73"/>
    </row>
    <row r="9743" spans="1:6">
      <c r="A9743" s="89"/>
      <c r="F9743" s="73"/>
    </row>
    <row r="9744" spans="1:6">
      <c r="A9744" s="89"/>
      <c r="F9744" s="73"/>
    </row>
    <row r="9745" spans="1:6">
      <c r="A9745" s="89"/>
      <c r="F9745" s="73"/>
    </row>
    <row r="9746" spans="1:6">
      <c r="A9746" s="89"/>
      <c r="F9746" s="73"/>
    </row>
    <row r="9747" spans="1:6">
      <c r="A9747" s="89"/>
      <c r="F9747" s="73"/>
    </row>
    <row r="9748" spans="1:6">
      <c r="A9748" s="89"/>
      <c r="F9748" s="73"/>
    </row>
    <row r="9749" spans="1:6">
      <c r="A9749" s="89"/>
      <c r="F9749" s="73"/>
    </row>
    <row r="9750" spans="1:6">
      <c r="A9750" s="89"/>
      <c r="F9750" s="73"/>
    </row>
    <row r="9751" spans="1:6">
      <c r="A9751" s="89"/>
      <c r="F9751" s="73"/>
    </row>
    <row r="9752" spans="1:6">
      <c r="A9752" s="89"/>
      <c r="F9752" s="73"/>
    </row>
    <row r="9753" spans="1:6">
      <c r="A9753" s="89"/>
      <c r="F9753" s="73"/>
    </row>
    <row r="9754" spans="1:6">
      <c r="A9754" s="89"/>
      <c r="F9754" s="73"/>
    </row>
    <row r="9755" spans="1:6">
      <c r="A9755" s="89"/>
      <c r="F9755" s="73"/>
    </row>
    <row r="9756" spans="1:6">
      <c r="A9756" s="89"/>
      <c r="F9756" s="73"/>
    </row>
    <row r="9757" spans="1:6">
      <c r="A9757" s="89"/>
      <c r="F9757" s="73"/>
    </row>
    <row r="9758" spans="1:6">
      <c r="A9758" s="89"/>
      <c r="F9758" s="73"/>
    </row>
    <row r="9759" spans="1:6">
      <c r="A9759" s="89"/>
      <c r="F9759" s="73"/>
    </row>
    <row r="9760" spans="1:6">
      <c r="A9760" s="89"/>
      <c r="F9760" s="73"/>
    </row>
    <row r="9761" spans="1:6">
      <c r="A9761" s="89"/>
      <c r="F9761" s="73"/>
    </row>
    <row r="9762" spans="1:6">
      <c r="A9762" s="89"/>
      <c r="F9762" s="73"/>
    </row>
    <row r="9763" spans="1:6">
      <c r="A9763" s="89"/>
      <c r="F9763" s="73"/>
    </row>
    <row r="9764" spans="1:6">
      <c r="A9764" s="89"/>
      <c r="F9764" s="73"/>
    </row>
    <row r="9765" spans="1:6">
      <c r="A9765" s="89"/>
      <c r="F9765" s="73"/>
    </row>
    <row r="9766" spans="1:6">
      <c r="A9766" s="89"/>
      <c r="F9766" s="73"/>
    </row>
    <row r="9767" spans="1:6">
      <c r="A9767" s="89"/>
      <c r="F9767" s="73"/>
    </row>
    <row r="9768" spans="1:6">
      <c r="A9768" s="89"/>
      <c r="F9768" s="73"/>
    </row>
    <row r="9769" spans="1:6">
      <c r="A9769" s="89"/>
      <c r="F9769" s="73"/>
    </row>
    <row r="9770" spans="1:6">
      <c r="A9770" s="89"/>
      <c r="F9770" s="73"/>
    </row>
    <row r="9771" spans="1:6">
      <c r="A9771" s="89"/>
      <c r="F9771" s="73"/>
    </row>
    <row r="9772" spans="1:6">
      <c r="A9772" s="89"/>
      <c r="F9772" s="73"/>
    </row>
    <row r="9773" spans="1:6">
      <c r="A9773" s="89"/>
      <c r="F9773" s="73"/>
    </row>
    <row r="9774" spans="1:6">
      <c r="A9774" s="89"/>
      <c r="F9774" s="73"/>
    </row>
    <row r="9775" spans="1:6">
      <c r="A9775" s="89"/>
      <c r="F9775" s="73"/>
    </row>
    <row r="9776" spans="1:6">
      <c r="A9776" s="89"/>
      <c r="F9776" s="73"/>
    </row>
    <row r="9777" spans="1:6">
      <c r="A9777" s="89"/>
      <c r="F9777" s="73"/>
    </row>
    <row r="9778" spans="1:6">
      <c r="A9778" s="89"/>
      <c r="F9778" s="73"/>
    </row>
    <row r="9779" spans="1:6">
      <c r="A9779" s="89"/>
      <c r="F9779" s="73"/>
    </row>
    <row r="9780" spans="1:6">
      <c r="A9780" s="89"/>
      <c r="F9780" s="73"/>
    </row>
    <row r="9781" spans="1:6">
      <c r="A9781" s="89"/>
      <c r="F9781" s="73"/>
    </row>
    <row r="9782" spans="1:6">
      <c r="A9782" s="89"/>
      <c r="F9782" s="73"/>
    </row>
    <row r="9783" spans="1:6">
      <c r="A9783" s="89"/>
      <c r="F9783" s="73"/>
    </row>
    <row r="9784" spans="1:6">
      <c r="A9784" s="89"/>
      <c r="F9784" s="73"/>
    </row>
    <row r="9785" spans="1:6">
      <c r="A9785" s="89"/>
      <c r="F9785" s="73"/>
    </row>
    <row r="9786" spans="1:6">
      <c r="A9786" s="89"/>
      <c r="F9786" s="73"/>
    </row>
    <row r="9787" spans="1:6">
      <c r="A9787" s="89"/>
      <c r="F9787" s="73"/>
    </row>
    <row r="9788" spans="1:6">
      <c r="A9788" s="89"/>
      <c r="F9788" s="73"/>
    </row>
    <row r="9789" spans="1:6">
      <c r="A9789" s="89"/>
      <c r="F9789" s="73"/>
    </row>
    <row r="9790" spans="1:6">
      <c r="A9790" s="89"/>
      <c r="F9790" s="73"/>
    </row>
    <row r="9791" spans="1:6">
      <c r="A9791" s="89"/>
      <c r="F9791" s="73"/>
    </row>
    <row r="9792" spans="1:6">
      <c r="A9792" s="89"/>
      <c r="F9792" s="73"/>
    </row>
    <row r="9793" spans="1:6">
      <c r="A9793" s="89"/>
      <c r="F9793" s="73"/>
    </row>
    <row r="9794" spans="1:6">
      <c r="A9794" s="89"/>
      <c r="F9794" s="73"/>
    </row>
    <row r="9795" spans="1:6">
      <c r="A9795" s="89"/>
      <c r="F9795" s="73"/>
    </row>
    <row r="9796" spans="1:6">
      <c r="A9796" s="89"/>
      <c r="F9796" s="73"/>
    </row>
    <row r="9797" spans="1:6">
      <c r="A9797" s="89"/>
      <c r="F9797" s="73"/>
    </row>
    <row r="9798" spans="1:6">
      <c r="A9798" s="89"/>
      <c r="F9798" s="73"/>
    </row>
    <row r="9799" spans="1:6">
      <c r="A9799" s="89"/>
      <c r="F9799" s="73"/>
    </row>
    <row r="9800" spans="1:6">
      <c r="A9800" s="89"/>
      <c r="F9800" s="73"/>
    </row>
    <row r="9801" spans="1:6">
      <c r="A9801" s="89"/>
      <c r="F9801" s="73"/>
    </row>
    <row r="9802" spans="1:6">
      <c r="A9802" s="89"/>
      <c r="F9802" s="73"/>
    </row>
    <row r="9803" spans="1:6">
      <c r="A9803" s="89"/>
      <c r="F9803" s="73"/>
    </row>
    <row r="9804" spans="1:6">
      <c r="A9804" s="89"/>
      <c r="F9804" s="73"/>
    </row>
    <row r="9805" spans="1:6">
      <c r="A9805" s="89"/>
      <c r="F9805" s="73"/>
    </row>
    <row r="9806" spans="1:6">
      <c r="A9806" s="89"/>
      <c r="F9806" s="73"/>
    </row>
    <row r="9807" spans="1:6">
      <c r="A9807" s="89"/>
      <c r="F9807" s="73"/>
    </row>
    <row r="9808" spans="1:6">
      <c r="A9808" s="89"/>
      <c r="F9808" s="73"/>
    </row>
    <row r="9809" spans="1:6">
      <c r="A9809" s="89"/>
      <c r="F9809" s="73"/>
    </row>
    <row r="9810" spans="1:6">
      <c r="A9810" s="89"/>
      <c r="F9810" s="73"/>
    </row>
    <row r="9811" spans="1:6">
      <c r="A9811" s="89"/>
      <c r="F9811" s="73"/>
    </row>
    <row r="9812" spans="1:6">
      <c r="A9812" s="89"/>
      <c r="F9812" s="73"/>
    </row>
    <row r="9813" spans="1:6">
      <c r="A9813" s="89"/>
      <c r="F9813" s="73"/>
    </row>
    <row r="9814" spans="1:6">
      <c r="A9814" s="89"/>
      <c r="F9814" s="73"/>
    </row>
    <row r="9815" spans="1:6">
      <c r="A9815" s="89"/>
      <c r="F9815" s="73"/>
    </row>
    <row r="9816" spans="1:6">
      <c r="A9816" s="89"/>
      <c r="F9816" s="73"/>
    </row>
    <row r="9817" spans="1:6">
      <c r="A9817" s="89"/>
      <c r="F9817" s="73"/>
    </row>
    <row r="9818" spans="1:6">
      <c r="A9818" s="89"/>
      <c r="F9818" s="73"/>
    </row>
    <row r="9819" spans="1:6">
      <c r="A9819" s="89"/>
      <c r="F9819" s="73"/>
    </row>
    <row r="9820" spans="1:6">
      <c r="A9820" s="89"/>
      <c r="F9820" s="73"/>
    </row>
    <row r="9821" spans="1:6">
      <c r="A9821" s="89"/>
      <c r="F9821" s="73"/>
    </row>
    <row r="9822" spans="1:6">
      <c r="A9822" s="89"/>
      <c r="F9822" s="73"/>
    </row>
    <row r="9823" spans="1:6">
      <c r="A9823" s="89"/>
      <c r="F9823" s="73"/>
    </row>
    <row r="9824" spans="1:6">
      <c r="A9824" s="89"/>
      <c r="F9824" s="73"/>
    </row>
    <row r="9825" spans="1:6">
      <c r="A9825" s="89"/>
      <c r="F9825" s="73"/>
    </row>
    <row r="9826" spans="1:6">
      <c r="A9826" s="89"/>
      <c r="F9826" s="73"/>
    </row>
    <row r="9827" spans="1:6">
      <c r="A9827" s="89"/>
      <c r="F9827" s="73"/>
    </row>
    <row r="9828" spans="1:6">
      <c r="A9828" s="89"/>
      <c r="F9828" s="73"/>
    </row>
    <row r="9829" spans="1:6">
      <c r="A9829" s="89"/>
      <c r="F9829" s="73"/>
    </row>
    <row r="9830" spans="1:6">
      <c r="A9830" s="89"/>
      <c r="F9830" s="73"/>
    </row>
    <row r="9831" spans="1:6">
      <c r="A9831" s="89"/>
      <c r="F9831" s="73"/>
    </row>
    <row r="9832" spans="1:6">
      <c r="A9832" s="89"/>
      <c r="F9832" s="73"/>
    </row>
    <row r="9833" spans="1:6">
      <c r="A9833" s="89"/>
      <c r="F9833" s="73"/>
    </row>
    <row r="9834" spans="1:6">
      <c r="A9834" s="89"/>
      <c r="F9834" s="73"/>
    </row>
    <row r="9835" spans="1:6">
      <c r="A9835" s="89"/>
      <c r="F9835" s="73"/>
    </row>
    <row r="9836" spans="1:6">
      <c r="A9836" s="89"/>
      <c r="F9836" s="73"/>
    </row>
    <row r="9837" spans="1:6">
      <c r="A9837" s="89"/>
      <c r="F9837" s="73"/>
    </row>
    <row r="9838" spans="1:6">
      <c r="A9838" s="89"/>
      <c r="F9838" s="73"/>
    </row>
    <row r="9839" spans="1:6">
      <c r="A9839" s="89"/>
      <c r="F9839" s="73"/>
    </row>
    <row r="9840" spans="1:6">
      <c r="A9840" s="89"/>
      <c r="F9840" s="73"/>
    </row>
    <row r="9841" spans="1:6">
      <c r="A9841" s="89"/>
      <c r="F9841" s="73"/>
    </row>
    <row r="9842" spans="1:6">
      <c r="A9842" s="89"/>
      <c r="F9842" s="73"/>
    </row>
    <row r="9843" spans="1:6">
      <c r="A9843" s="89"/>
      <c r="F9843" s="73"/>
    </row>
    <row r="9844" spans="1:6">
      <c r="A9844" s="89"/>
      <c r="F9844" s="73"/>
    </row>
    <row r="9845" spans="1:6">
      <c r="A9845" s="89"/>
      <c r="F9845" s="73"/>
    </row>
    <row r="9846" spans="1:6">
      <c r="A9846" s="89"/>
      <c r="F9846" s="73"/>
    </row>
    <row r="9847" spans="1:6">
      <c r="A9847" s="89"/>
      <c r="F9847" s="73"/>
    </row>
    <row r="9848" spans="1:6">
      <c r="A9848" s="89"/>
      <c r="F9848" s="73"/>
    </row>
    <row r="9849" spans="1:6">
      <c r="A9849" s="89"/>
      <c r="F9849" s="73"/>
    </row>
    <row r="9850" spans="1:6">
      <c r="A9850" s="89"/>
      <c r="F9850" s="73"/>
    </row>
    <row r="9851" spans="1:6">
      <c r="A9851" s="89"/>
      <c r="F9851" s="73"/>
    </row>
    <row r="9852" spans="1:6">
      <c r="A9852" s="89"/>
      <c r="F9852" s="73"/>
    </row>
    <row r="9853" spans="1:6">
      <c r="A9853" s="89"/>
      <c r="F9853" s="73"/>
    </row>
    <row r="9854" spans="1:6">
      <c r="A9854" s="89"/>
      <c r="F9854" s="73"/>
    </row>
    <row r="9855" spans="1:6">
      <c r="A9855" s="89"/>
      <c r="F9855" s="73"/>
    </row>
    <row r="9856" spans="1:6">
      <c r="A9856" s="89"/>
      <c r="F9856" s="73"/>
    </row>
    <row r="9857" spans="1:6">
      <c r="A9857" s="89"/>
      <c r="F9857" s="73"/>
    </row>
    <row r="9858" spans="1:6">
      <c r="A9858" s="89"/>
      <c r="F9858" s="73"/>
    </row>
    <row r="9859" spans="1:6">
      <c r="A9859" s="89"/>
      <c r="F9859" s="73"/>
    </row>
    <row r="9860" spans="1:6">
      <c r="A9860" s="89"/>
      <c r="F9860" s="73"/>
    </row>
    <row r="9861" spans="1:6">
      <c r="A9861" s="89"/>
      <c r="F9861" s="73"/>
    </row>
    <row r="9862" spans="1:6">
      <c r="A9862" s="89"/>
      <c r="F9862" s="73"/>
    </row>
    <row r="9863" spans="1:6">
      <c r="A9863" s="89"/>
      <c r="F9863" s="73"/>
    </row>
    <row r="9864" spans="1:6">
      <c r="A9864" s="89"/>
      <c r="F9864" s="73"/>
    </row>
    <row r="9865" spans="1:6">
      <c r="A9865" s="89"/>
      <c r="F9865" s="73"/>
    </row>
    <row r="9866" spans="1:6">
      <c r="A9866" s="89"/>
      <c r="F9866" s="73"/>
    </row>
    <row r="9867" spans="1:6">
      <c r="A9867" s="89"/>
      <c r="F9867" s="73"/>
    </row>
    <row r="9868" spans="1:6">
      <c r="A9868" s="89"/>
      <c r="F9868" s="73"/>
    </row>
    <row r="9869" spans="1:6">
      <c r="A9869" s="89"/>
      <c r="F9869" s="73"/>
    </row>
    <row r="9870" spans="1:6">
      <c r="A9870" s="89"/>
      <c r="F9870" s="73"/>
    </row>
    <row r="9871" spans="1:6">
      <c r="A9871" s="89"/>
      <c r="F9871" s="73"/>
    </row>
    <row r="9872" spans="1:6">
      <c r="A9872" s="89"/>
      <c r="F9872" s="73"/>
    </row>
    <row r="9873" spans="1:6">
      <c r="A9873" s="89"/>
      <c r="F9873" s="73"/>
    </row>
    <row r="9874" spans="1:6">
      <c r="A9874" s="89"/>
      <c r="F9874" s="73"/>
    </row>
    <row r="9875" spans="1:6">
      <c r="A9875" s="89"/>
      <c r="F9875" s="73"/>
    </row>
    <row r="9876" spans="1:6">
      <c r="A9876" s="89"/>
      <c r="F9876" s="73"/>
    </row>
    <row r="9877" spans="1:6">
      <c r="A9877" s="89"/>
      <c r="F9877" s="73"/>
    </row>
    <row r="9878" spans="1:6">
      <c r="A9878" s="89"/>
      <c r="F9878" s="73"/>
    </row>
    <row r="9879" spans="1:6">
      <c r="A9879" s="89"/>
      <c r="F9879" s="73"/>
    </row>
    <row r="9880" spans="1:6">
      <c r="A9880" s="89"/>
      <c r="F9880" s="73"/>
    </row>
    <row r="9881" spans="1:6">
      <c r="A9881" s="89"/>
      <c r="F9881" s="73"/>
    </row>
    <row r="9882" spans="1:6">
      <c r="A9882" s="89"/>
      <c r="F9882" s="73"/>
    </row>
    <row r="9883" spans="1:6">
      <c r="A9883" s="89"/>
      <c r="F9883" s="73"/>
    </row>
    <row r="9884" spans="1:6">
      <c r="A9884" s="89"/>
      <c r="F9884" s="73"/>
    </row>
    <row r="9885" spans="1:6">
      <c r="A9885" s="89"/>
      <c r="F9885" s="73"/>
    </row>
    <row r="9886" spans="1:6">
      <c r="A9886" s="89"/>
      <c r="F9886" s="73"/>
    </row>
    <row r="9887" spans="1:6">
      <c r="A9887" s="89"/>
      <c r="F9887" s="73"/>
    </row>
    <row r="9888" spans="1:6">
      <c r="A9888" s="89"/>
      <c r="F9888" s="73"/>
    </row>
    <row r="9889" spans="1:6">
      <c r="A9889" s="89"/>
      <c r="F9889" s="73"/>
    </row>
    <row r="9890" spans="1:6">
      <c r="A9890" s="89"/>
      <c r="F9890" s="73"/>
    </row>
    <row r="9891" spans="1:6">
      <c r="A9891" s="89"/>
      <c r="F9891" s="73"/>
    </row>
    <row r="9892" spans="1:6">
      <c r="A9892" s="89"/>
      <c r="F9892" s="73"/>
    </row>
    <row r="9893" spans="1:6">
      <c r="A9893" s="89"/>
      <c r="F9893" s="73"/>
    </row>
    <row r="9894" spans="1:6">
      <c r="A9894" s="89"/>
      <c r="F9894" s="73"/>
    </row>
    <row r="9895" spans="1:6">
      <c r="A9895" s="89"/>
      <c r="F9895" s="73"/>
    </row>
    <row r="9896" spans="1:6">
      <c r="A9896" s="89"/>
      <c r="F9896" s="73"/>
    </row>
    <row r="9897" spans="1:6">
      <c r="A9897" s="89"/>
      <c r="F9897" s="73"/>
    </row>
    <row r="9898" spans="1:6">
      <c r="A9898" s="89"/>
      <c r="F9898" s="73"/>
    </row>
    <row r="9899" spans="1:6">
      <c r="A9899" s="89"/>
      <c r="F9899" s="73"/>
    </row>
    <row r="9900" spans="1:6">
      <c r="A9900" s="89"/>
      <c r="F9900" s="73"/>
    </row>
    <row r="9901" spans="1:6">
      <c r="A9901" s="89"/>
      <c r="F9901" s="73"/>
    </row>
    <row r="9902" spans="1:6">
      <c r="A9902" s="89"/>
      <c r="F9902" s="73"/>
    </row>
    <row r="9903" spans="1:6">
      <c r="A9903" s="89"/>
      <c r="F9903" s="73"/>
    </row>
    <row r="9904" spans="1:6">
      <c r="A9904" s="89"/>
      <c r="F9904" s="73"/>
    </row>
    <row r="9905" spans="1:6">
      <c r="A9905" s="89"/>
      <c r="F9905" s="73"/>
    </row>
    <row r="9906" spans="1:6">
      <c r="A9906" s="89"/>
      <c r="F9906" s="73"/>
    </row>
    <row r="9907" spans="1:6">
      <c r="A9907" s="89"/>
      <c r="F9907" s="73"/>
    </row>
    <row r="9908" spans="1:6">
      <c r="A9908" s="89"/>
      <c r="F9908" s="73"/>
    </row>
    <row r="9909" spans="1:6">
      <c r="A9909" s="89"/>
      <c r="F9909" s="73"/>
    </row>
    <row r="9910" spans="1:6">
      <c r="A9910" s="89"/>
      <c r="F9910" s="73"/>
    </row>
    <row r="9911" spans="1:6">
      <c r="A9911" s="89"/>
      <c r="F9911" s="73"/>
    </row>
    <row r="9912" spans="1:6">
      <c r="A9912" s="89"/>
      <c r="F9912" s="73"/>
    </row>
    <row r="9913" spans="1:6">
      <c r="A9913" s="89"/>
      <c r="F9913" s="73"/>
    </row>
    <row r="9914" spans="1:6">
      <c r="A9914" s="89"/>
      <c r="F9914" s="73"/>
    </row>
    <row r="9915" spans="1:6">
      <c r="A9915" s="89"/>
      <c r="F9915" s="73"/>
    </row>
    <row r="9916" spans="1:6">
      <c r="A9916" s="89"/>
      <c r="F9916" s="73"/>
    </row>
    <row r="9917" spans="1:6">
      <c r="A9917" s="89"/>
      <c r="F9917" s="73"/>
    </row>
    <row r="9918" spans="1:6">
      <c r="A9918" s="89"/>
      <c r="F9918" s="73"/>
    </row>
    <row r="9919" spans="1:6">
      <c r="A9919" s="89"/>
      <c r="F9919" s="73"/>
    </row>
    <row r="9920" spans="1:6">
      <c r="A9920" s="89"/>
      <c r="F9920" s="73"/>
    </row>
    <row r="9921" spans="1:6">
      <c r="A9921" s="89"/>
      <c r="F9921" s="73"/>
    </row>
    <row r="9922" spans="1:6">
      <c r="A9922" s="89"/>
      <c r="F9922" s="73"/>
    </row>
    <row r="9923" spans="1:6">
      <c r="A9923" s="89"/>
      <c r="F9923" s="73"/>
    </row>
    <row r="9924" spans="1:6">
      <c r="A9924" s="89"/>
      <c r="F9924" s="73"/>
    </row>
    <row r="9925" spans="1:6">
      <c r="A9925" s="89"/>
      <c r="F9925" s="73"/>
    </row>
    <row r="9926" spans="1:6">
      <c r="A9926" s="89"/>
      <c r="F9926" s="73"/>
    </row>
    <row r="9927" spans="1:6">
      <c r="A9927" s="89"/>
      <c r="F9927" s="73"/>
    </row>
    <row r="9928" spans="1:6">
      <c r="A9928" s="89"/>
      <c r="F9928" s="73"/>
    </row>
    <row r="9929" spans="1:6">
      <c r="A9929" s="89"/>
      <c r="F9929" s="73"/>
    </row>
    <row r="9930" spans="1:6">
      <c r="A9930" s="89"/>
      <c r="F9930" s="73"/>
    </row>
    <row r="9931" spans="1:6">
      <c r="A9931" s="89"/>
      <c r="F9931" s="73"/>
    </row>
    <row r="9932" spans="1:6">
      <c r="A9932" s="89"/>
      <c r="F9932" s="73"/>
    </row>
    <row r="9933" spans="1:6">
      <c r="A9933" s="89"/>
      <c r="F9933" s="73"/>
    </row>
    <row r="9934" spans="1:6">
      <c r="A9934" s="89"/>
      <c r="F9934" s="73"/>
    </row>
    <row r="9935" spans="1:6">
      <c r="A9935" s="89"/>
      <c r="F9935" s="73"/>
    </row>
    <row r="9936" spans="1:6">
      <c r="A9936" s="89"/>
      <c r="F9936" s="73"/>
    </row>
    <row r="9937" spans="1:6">
      <c r="A9937" s="89"/>
      <c r="F9937" s="73"/>
    </row>
    <row r="9938" spans="1:6">
      <c r="A9938" s="89"/>
      <c r="F9938" s="73"/>
    </row>
    <row r="9939" spans="1:6">
      <c r="A9939" s="89"/>
      <c r="F9939" s="73"/>
    </row>
    <row r="9940" spans="1:6">
      <c r="A9940" s="89"/>
      <c r="F9940" s="73"/>
    </row>
    <row r="9941" spans="1:6">
      <c r="A9941" s="89"/>
      <c r="F9941" s="73"/>
    </row>
    <row r="9942" spans="1:6">
      <c r="A9942" s="89"/>
      <c r="F9942" s="73"/>
    </row>
    <row r="9943" spans="1:6">
      <c r="A9943" s="89"/>
      <c r="F9943" s="73"/>
    </row>
    <row r="9944" spans="1:6">
      <c r="A9944" s="89"/>
      <c r="F9944" s="73"/>
    </row>
    <row r="9945" spans="1:6">
      <c r="A9945" s="89"/>
      <c r="F9945" s="73"/>
    </row>
    <row r="9946" spans="1:6">
      <c r="A9946" s="89"/>
      <c r="F9946" s="73"/>
    </row>
    <row r="9947" spans="1:6">
      <c r="A9947" s="89"/>
      <c r="F9947" s="73"/>
    </row>
    <row r="9948" spans="1:6">
      <c r="A9948" s="89"/>
      <c r="F9948" s="73"/>
    </row>
    <row r="9949" spans="1:6">
      <c r="A9949" s="89"/>
      <c r="F9949" s="73"/>
    </row>
    <row r="9950" spans="1:6">
      <c r="A9950" s="89"/>
      <c r="F9950" s="73"/>
    </row>
    <row r="9951" spans="1:6">
      <c r="A9951" s="89"/>
      <c r="F9951" s="73"/>
    </row>
    <row r="9952" spans="1:6">
      <c r="A9952" s="89"/>
      <c r="F9952" s="73"/>
    </row>
    <row r="9953" spans="1:6">
      <c r="A9953" s="89"/>
      <c r="F9953" s="73"/>
    </row>
    <row r="9954" spans="1:6">
      <c r="A9954" s="89"/>
      <c r="F9954" s="73"/>
    </row>
    <row r="9955" spans="1:6">
      <c r="A9955" s="89"/>
      <c r="F9955" s="73"/>
    </row>
    <row r="9956" spans="1:6">
      <c r="A9956" s="89"/>
      <c r="F9956" s="73"/>
    </row>
    <row r="9957" spans="1:6">
      <c r="A9957" s="89"/>
      <c r="F9957" s="73"/>
    </row>
    <row r="9958" spans="1:6">
      <c r="A9958" s="89"/>
      <c r="F9958" s="73"/>
    </row>
    <row r="9959" spans="1:6">
      <c r="A9959" s="89"/>
      <c r="F9959" s="73"/>
    </row>
    <row r="9960" spans="1:6">
      <c r="A9960" s="89"/>
      <c r="F9960" s="73"/>
    </row>
    <row r="9961" spans="1:6">
      <c r="A9961" s="89"/>
      <c r="F9961" s="73"/>
    </row>
    <row r="9962" spans="1:6">
      <c r="A9962" s="89"/>
      <c r="F9962" s="73"/>
    </row>
    <row r="9963" spans="1:6">
      <c r="A9963" s="89"/>
      <c r="F9963" s="73"/>
    </row>
    <row r="9964" spans="1:6">
      <c r="A9964" s="89"/>
      <c r="F9964" s="73"/>
    </row>
    <row r="9965" spans="1:6">
      <c r="A9965" s="89"/>
      <c r="F9965" s="73"/>
    </row>
    <row r="9966" spans="1:6">
      <c r="A9966" s="89"/>
      <c r="F9966" s="73"/>
    </row>
    <row r="9967" spans="1:6">
      <c r="A9967" s="89"/>
      <c r="F9967" s="73"/>
    </row>
    <row r="9968" spans="1:6">
      <c r="A9968" s="89"/>
      <c r="F9968" s="73"/>
    </row>
    <row r="9969" spans="1:6">
      <c r="A9969" s="89"/>
      <c r="F9969" s="73"/>
    </row>
    <row r="9970" spans="1:6">
      <c r="A9970" s="89"/>
      <c r="F9970" s="73"/>
    </row>
    <row r="9971" spans="1:6">
      <c r="A9971" s="89"/>
      <c r="F9971" s="73"/>
    </row>
    <row r="9972" spans="1:6">
      <c r="A9972" s="89"/>
      <c r="F9972" s="73"/>
    </row>
    <row r="9973" spans="1:6">
      <c r="A9973" s="89"/>
      <c r="F9973" s="73"/>
    </row>
    <row r="9974" spans="1:6">
      <c r="A9974" s="89"/>
      <c r="F9974" s="73"/>
    </row>
    <row r="9975" spans="1:6">
      <c r="A9975" s="89"/>
      <c r="F9975" s="73"/>
    </row>
    <row r="9976" spans="1:6">
      <c r="A9976" s="89"/>
      <c r="F9976" s="73"/>
    </row>
    <row r="9977" spans="1:6">
      <c r="A9977" s="89"/>
      <c r="F9977" s="73"/>
    </row>
    <row r="9978" spans="1:6">
      <c r="A9978" s="89"/>
      <c r="F9978" s="73"/>
    </row>
    <row r="9979" spans="1:6">
      <c r="A9979" s="89"/>
      <c r="F9979" s="73"/>
    </row>
    <row r="9980" spans="1:6">
      <c r="A9980" s="89"/>
      <c r="F9980" s="73"/>
    </row>
    <row r="9981" spans="1:6">
      <c r="A9981" s="89"/>
      <c r="F9981" s="73"/>
    </row>
    <row r="9982" spans="1:6">
      <c r="A9982" s="89"/>
      <c r="F9982" s="73"/>
    </row>
    <row r="9983" spans="1:6">
      <c r="A9983" s="89"/>
      <c r="F9983" s="73"/>
    </row>
    <row r="9984" spans="1:6">
      <c r="A9984" s="89"/>
      <c r="F9984" s="73"/>
    </row>
    <row r="9985" spans="1:6">
      <c r="A9985" s="89"/>
      <c r="F9985" s="73"/>
    </row>
    <row r="9986" spans="1:6">
      <c r="A9986" s="89"/>
      <c r="F9986" s="73"/>
    </row>
    <row r="9987" spans="1:6">
      <c r="A9987" s="89"/>
      <c r="F9987" s="73"/>
    </row>
    <row r="9988" spans="1:6">
      <c r="A9988" s="89"/>
      <c r="F9988" s="73"/>
    </row>
    <row r="9989" spans="1:6">
      <c r="A9989" s="89"/>
      <c r="F9989" s="73"/>
    </row>
    <row r="9990" spans="1:6">
      <c r="A9990" s="89"/>
      <c r="F9990" s="73"/>
    </row>
    <row r="9991" spans="1:6">
      <c r="A9991" s="89"/>
      <c r="F9991" s="73"/>
    </row>
    <row r="9992" spans="1:6">
      <c r="A9992" s="89"/>
      <c r="F9992" s="73"/>
    </row>
    <row r="9993" spans="1:6">
      <c r="A9993" s="89"/>
      <c r="F9993" s="73"/>
    </row>
    <row r="9994" spans="1:6">
      <c r="A9994" s="89"/>
      <c r="F9994" s="73"/>
    </row>
    <row r="9995" spans="1:6">
      <c r="A9995" s="89"/>
      <c r="F9995" s="73"/>
    </row>
    <row r="9996" spans="1:6">
      <c r="A9996" s="89"/>
      <c r="F9996" s="73"/>
    </row>
    <row r="9997" spans="1:6">
      <c r="A9997" s="89"/>
      <c r="F9997" s="73"/>
    </row>
    <row r="9998" spans="1:6">
      <c r="A9998" s="89"/>
      <c r="F9998" s="73"/>
    </row>
    <row r="9999" spans="1:6">
      <c r="A9999" s="89"/>
      <c r="F9999" s="73"/>
    </row>
    <row r="10000" spans="1:6">
      <c r="A10000" s="89"/>
      <c r="F10000" s="73"/>
    </row>
    <row r="10001" spans="1:6">
      <c r="A10001" s="89"/>
      <c r="F10001" s="73"/>
    </row>
    <row r="10002" spans="1:6">
      <c r="A10002" s="89"/>
      <c r="F10002" s="73"/>
    </row>
    <row r="10003" spans="1:6">
      <c r="A10003" s="89"/>
      <c r="F10003" s="73"/>
    </row>
    <row r="10004" spans="1:6">
      <c r="A10004" s="89"/>
      <c r="F10004" s="73"/>
    </row>
    <row r="10005" spans="1:6">
      <c r="A10005" s="89"/>
      <c r="F10005" s="73"/>
    </row>
    <row r="10006" spans="1:6">
      <c r="A10006" s="89"/>
      <c r="F10006" s="73"/>
    </row>
    <row r="10007" spans="1:6">
      <c r="A10007" s="89"/>
      <c r="F10007" s="73"/>
    </row>
    <row r="10008" spans="1:6">
      <c r="A10008" s="89"/>
      <c r="F10008" s="73"/>
    </row>
    <row r="10009" spans="1:6">
      <c r="A10009" s="89"/>
      <c r="F10009" s="73"/>
    </row>
    <row r="10010" spans="1:6">
      <c r="A10010" s="89"/>
      <c r="F10010" s="73"/>
    </row>
    <row r="10011" spans="1:6">
      <c r="A10011" s="89"/>
      <c r="F10011" s="73"/>
    </row>
    <row r="10012" spans="1:6">
      <c r="A10012" s="89"/>
      <c r="F10012" s="73"/>
    </row>
    <row r="10013" spans="1:6">
      <c r="A10013" s="89"/>
      <c r="F10013" s="73"/>
    </row>
    <row r="10014" spans="1:6">
      <c r="A10014" s="89"/>
      <c r="F10014" s="73"/>
    </row>
    <row r="10015" spans="1:6">
      <c r="A10015" s="89"/>
      <c r="F10015" s="73"/>
    </row>
    <row r="10016" spans="1:6">
      <c r="A10016" s="89"/>
      <c r="F10016" s="73"/>
    </row>
    <row r="10017" spans="1:6">
      <c r="A10017" s="89"/>
      <c r="F10017" s="73"/>
    </row>
    <row r="10018" spans="1:6">
      <c r="A10018" s="89"/>
      <c r="F10018" s="73"/>
    </row>
    <row r="10019" spans="1:6">
      <c r="A10019" s="89"/>
      <c r="F10019" s="73"/>
    </row>
    <row r="10020" spans="1:6">
      <c r="A10020" s="89"/>
      <c r="F10020" s="73"/>
    </row>
    <row r="10021" spans="1:6">
      <c r="A10021" s="89"/>
      <c r="F10021" s="73"/>
    </row>
    <row r="10022" spans="1:6">
      <c r="A10022" s="89"/>
      <c r="F10022" s="73"/>
    </row>
    <row r="10023" spans="1:6">
      <c r="A10023" s="89"/>
      <c r="F10023" s="73"/>
    </row>
    <row r="10024" spans="1:6">
      <c r="A10024" s="89"/>
      <c r="F10024" s="73"/>
    </row>
    <row r="10025" spans="1:6">
      <c r="A10025" s="89"/>
      <c r="F10025" s="73"/>
    </row>
    <row r="10026" spans="1:6">
      <c r="A10026" s="89"/>
      <c r="F10026" s="73"/>
    </row>
    <row r="10027" spans="1:6">
      <c r="A10027" s="89"/>
      <c r="F10027" s="73"/>
    </row>
    <row r="10028" spans="1:6">
      <c r="A10028" s="89"/>
      <c r="F10028" s="73"/>
    </row>
    <row r="10029" spans="1:6">
      <c r="A10029" s="89"/>
      <c r="F10029" s="73"/>
    </row>
    <row r="10030" spans="1:6">
      <c r="A10030" s="89"/>
      <c r="F10030" s="73"/>
    </row>
    <row r="10031" spans="1:6">
      <c r="A10031" s="89"/>
      <c r="F10031" s="73"/>
    </row>
    <row r="10032" spans="1:6">
      <c r="A10032" s="89"/>
      <c r="F10032" s="73"/>
    </row>
    <row r="10033" spans="1:6">
      <c r="A10033" s="89"/>
      <c r="F10033" s="73"/>
    </row>
    <row r="10034" spans="1:6">
      <c r="A10034" s="89"/>
      <c r="F10034" s="73"/>
    </row>
    <row r="10035" spans="1:6">
      <c r="A10035" s="89"/>
      <c r="F10035" s="73"/>
    </row>
    <row r="10036" spans="1:6">
      <c r="A10036" s="89"/>
      <c r="F10036" s="73"/>
    </row>
    <row r="10037" spans="1:6">
      <c r="A10037" s="89"/>
      <c r="F10037" s="73"/>
    </row>
    <row r="10038" spans="1:6">
      <c r="A10038" s="89"/>
      <c r="F10038" s="73"/>
    </row>
    <row r="10039" spans="1:6">
      <c r="A10039" s="89"/>
      <c r="F10039" s="73"/>
    </row>
    <row r="10040" spans="1:6">
      <c r="A10040" s="89"/>
      <c r="F10040" s="73"/>
    </row>
    <row r="10041" spans="1:6">
      <c r="A10041" s="89"/>
      <c r="F10041" s="73"/>
    </row>
    <row r="10042" spans="1:6">
      <c r="A10042" s="89"/>
      <c r="F10042" s="73"/>
    </row>
    <row r="10043" spans="1:6">
      <c r="A10043" s="89"/>
      <c r="F10043" s="73"/>
    </row>
    <row r="10044" spans="1:6">
      <c r="A10044" s="89"/>
      <c r="F10044" s="73"/>
    </row>
    <row r="10045" spans="1:6">
      <c r="A10045" s="89"/>
      <c r="F10045" s="73"/>
    </row>
    <row r="10046" spans="1:6">
      <c r="A10046" s="89"/>
      <c r="F10046" s="73"/>
    </row>
    <row r="10047" spans="1:6">
      <c r="A10047" s="89"/>
      <c r="F10047" s="73"/>
    </row>
    <row r="10048" spans="1:6">
      <c r="A10048" s="89"/>
      <c r="F10048" s="73"/>
    </row>
    <row r="10049" spans="1:6">
      <c r="A10049" s="89"/>
      <c r="F10049" s="73"/>
    </row>
    <row r="10050" spans="1:6">
      <c r="A10050" s="89"/>
      <c r="F10050" s="73"/>
    </row>
    <row r="10051" spans="1:6">
      <c r="A10051" s="89"/>
      <c r="F10051" s="73"/>
    </row>
    <row r="10052" spans="1:6">
      <c r="A10052" s="89"/>
      <c r="F10052" s="73"/>
    </row>
    <row r="10053" spans="1:6">
      <c r="A10053" s="89"/>
      <c r="F10053" s="73"/>
    </row>
    <row r="10054" spans="1:6">
      <c r="A10054" s="89"/>
      <c r="F10054" s="73"/>
    </row>
    <row r="10055" spans="1:6">
      <c r="A10055" s="89"/>
      <c r="F10055" s="73"/>
    </row>
    <row r="10056" spans="1:6">
      <c r="A10056" s="89"/>
      <c r="F10056" s="73"/>
    </row>
    <row r="10057" spans="1:6">
      <c r="A10057" s="89"/>
      <c r="F10057" s="73"/>
    </row>
    <row r="10058" spans="1:6">
      <c r="A10058" s="89"/>
      <c r="F10058" s="73"/>
    </row>
    <row r="10059" spans="1:6">
      <c r="A10059" s="89"/>
      <c r="F10059" s="73"/>
    </row>
    <row r="10060" spans="1:6">
      <c r="A10060" s="89"/>
      <c r="F10060" s="73"/>
    </row>
    <row r="10061" spans="1:6">
      <c r="A10061" s="89"/>
      <c r="F10061" s="73"/>
    </row>
    <row r="10062" spans="1:6">
      <c r="A10062" s="89"/>
      <c r="F10062" s="73"/>
    </row>
    <row r="10063" spans="1:6">
      <c r="A10063" s="89"/>
      <c r="F10063" s="73"/>
    </row>
    <row r="10064" spans="1:6">
      <c r="A10064" s="89"/>
      <c r="F10064" s="73"/>
    </row>
    <row r="10065" spans="1:6">
      <c r="A10065" s="89"/>
      <c r="F10065" s="73"/>
    </row>
    <row r="10066" spans="1:6">
      <c r="A10066" s="89"/>
      <c r="F10066" s="73"/>
    </row>
    <row r="10067" spans="1:6">
      <c r="A10067" s="89"/>
      <c r="F10067" s="73"/>
    </row>
    <row r="10068" spans="1:6">
      <c r="A10068" s="89"/>
      <c r="F10068" s="73"/>
    </row>
    <row r="10069" spans="1:6">
      <c r="A10069" s="89"/>
      <c r="F10069" s="73"/>
    </row>
    <row r="10070" spans="1:6">
      <c r="A10070" s="89"/>
      <c r="F10070" s="73"/>
    </row>
    <row r="10071" spans="1:6">
      <c r="A10071" s="89"/>
      <c r="F10071" s="73"/>
    </row>
    <row r="10072" spans="1:6">
      <c r="A10072" s="89"/>
      <c r="F10072" s="73"/>
    </row>
    <row r="10073" spans="1:6">
      <c r="A10073" s="89"/>
      <c r="F10073" s="73"/>
    </row>
    <row r="10074" spans="1:6">
      <c r="A10074" s="89"/>
      <c r="F10074" s="73"/>
    </row>
    <row r="10075" spans="1:6">
      <c r="A10075" s="89"/>
      <c r="F10075" s="73"/>
    </row>
    <row r="10076" spans="1:6">
      <c r="A10076" s="89"/>
      <c r="F10076" s="73"/>
    </row>
    <row r="10077" spans="1:6">
      <c r="A10077" s="89"/>
      <c r="F10077" s="73"/>
    </row>
    <row r="10078" spans="1:6">
      <c r="A10078" s="89"/>
      <c r="F10078" s="73"/>
    </row>
    <row r="10079" spans="1:6">
      <c r="A10079" s="89"/>
      <c r="F10079" s="73"/>
    </row>
    <row r="10080" spans="1:6">
      <c r="A10080" s="89"/>
      <c r="F10080" s="73"/>
    </row>
    <row r="10081" spans="1:6">
      <c r="A10081" s="89"/>
      <c r="F10081" s="73"/>
    </row>
    <row r="10082" spans="1:6">
      <c r="A10082" s="89"/>
      <c r="F10082" s="73"/>
    </row>
    <row r="10083" spans="1:6">
      <c r="A10083" s="89"/>
      <c r="F10083" s="73"/>
    </row>
    <row r="10084" spans="1:6">
      <c r="A10084" s="89"/>
      <c r="F10084" s="73"/>
    </row>
    <row r="10085" spans="1:6">
      <c r="A10085" s="89"/>
      <c r="F10085" s="73"/>
    </row>
    <row r="10086" spans="1:6">
      <c r="A10086" s="89"/>
      <c r="F10086" s="73"/>
    </row>
    <row r="10087" spans="1:6">
      <c r="A10087" s="89"/>
      <c r="F10087" s="73"/>
    </row>
    <row r="10088" spans="1:6">
      <c r="A10088" s="89"/>
      <c r="F10088" s="73"/>
    </row>
    <row r="10089" spans="1:6">
      <c r="A10089" s="89"/>
      <c r="F10089" s="73"/>
    </row>
    <row r="10090" spans="1:6">
      <c r="A10090" s="89"/>
      <c r="F10090" s="73"/>
    </row>
    <row r="10091" spans="1:6">
      <c r="A10091" s="89"/>
      <c r="F10091" s="73"/>
    </row>
    <row r="10092" spans="1:6">
      <c r="A10092" s="89"/>
      <c r="F10092" s="73"/>
    </row>
    <row r="10093" spans="1:6">
      <c r="A10093" s="89"/>
      <c r="F10093" s="73"/>
    </row>
    <row r="10094" spans="1:6">
      <c r="A10094" s="89"/>
      <c r="F10094" s="73"/>
    </row>
    <row r="10095" spans="1:6">
      <c r="A10095" s="89"/>
      <c r="F10095" s="73"/>
    </row>
    <row r="10096" spans="1:6">
      <c r="A10096" s="89"/>
      <c r="F10096" s="73"/>
    </row>
    <row r="10097" spans="1:6">
      <c r="A10097" s="89"/>
      <c r="F10097" s="73"/>
    </row>
    <row r="10098" spans="1:6">
      <c r="A10098" s="89"/>
      <c r="F10098" s="73"/>
    </row>
    <row r="10099" spans="1:6">
      <c r="A10099" s="89"/>
      <c r="F10099" s="73"/>
    </row>
    <row r="10100" spans="1:6">
      <c r="A10100" s="89"/>
      <c r="F10100" s="73"/>
    </row>
    <row r="10101" spans="1:6">
      <c r="A10101" s="89"/>
      <c r="F10101" s="73"/>
    </row>
    <row r="10102" spans="1:6">
      <c r="A10102" s="89"/>
      <c r="F10102" s="73"/>
    </row>
    <row r="10103" spans="1:6">
      <c r="A10103" s="89"/>
      <c r="F10103" s="73"/>
    </row>
    <row r="10104" spans="1:6">
      <c r="A10104" s="89"/>
      <c r="F10104" s="73"/>
    </row>
    <row r="10105" spans="1:6">
      <c r="A10105" s="89"/>
      <c r="F10105" s="73"/>
    </row>
    <row r="10106" spans="1:6">
      <c r="A10106" s="89"/>
      <c r="F10106" s="73"/>
    </row>
    <row r="10107" spans="1:6">
      <c r="A10107" s="89"/>
      <c r="F10107" s="73"/>
    </row>
    <row r="10108" spans="1:6">
      <c r="A10108" s="89"/>
      <c r="F10108" s="73"/>
    </row>
    <row r="10109" spans="1:6">
      <c r="A10109" s="89"/>
      <c r="F10109" s="73"/>
    </row>
    <row r="10110" spans="1:6">
      <c r="A10110" s="89"/>
      <c r="F10110" s="73"/>
    </row>
    <row r="10111" spans="1:6">
      <c r="A10111" s="89"/>
      <c r="F10111" s="73"/>
    </row>
    <row r="10112" spans="1:6">
      <c r="A10112" s="89"/>
      <c r="F10112" s="73"/>
    </row>
    <row r="10113" spans="1:6">
      <c r="A10113" s="89"/>
      <c r="F10113" s="73"/>
    </row>
    <row r="10114" spans="1:6">
      <c r="A10114" s="89"/>
      <c r="F10114" s="73"/>
    </row>
    <row r="10115" spans="1:6">
      <c r="A10115" s="89"/>
      <c r="F10115" s="73"/>
    </row>
    <row r="10116" spans="1:6">
      <c r="A10116" s="89"/>
      <c r="F10116" s="73"/>
    </row>
    <row r="10117" spans="1:6">
      <c r="A10117" s="89"/>
      <c r="F10117" s="73"/>
    </row>
    <row r="10118" spans="1:6">
      <c r="A10118" s="89"/>
      <c r="F10118" s="73"/>
    </row>
    <row r="10119" spans="1:6">
      <c r="A10119" s="89"/>
      <c r="F10119" s="73"/>
    </row>
    <row r="10120" spans="1:6">
      <c r="A10120" s="89"/>
      <c r="F10120" s="73"/>
    </row>
    <row r="10121" spans="1:6">
      <c r="A10121" s="89"/>
      <c r="F10121" s="73"/>
    </row>
    <row r="10122" spans="1:6">
      <c r="A10122" s="89"/>
      <c r="F10122" s="73"/>
    </row>
    <row r="10123" spans="1:6">
      <c r="A10123" s="89"/>
      <c r="F10123" s="73"/>
    </row>
    <row r="10124" spans="1:6">
      <c r="A10124" s="89"/>
      <c r="F10124" s="73"/>
    </row>
    <row r="10125" spans="1:6">
      <c r="A10125" s="89"/>
      <c r="F10125" s="73"/>
    </row>
    <row r="10126" spans="1:6">
      <c r="A10126" s="89"/>
      <c r="F10126" s="73"/>
    </row>
    <row r="10127" spans="1:6">
      <c r="A10127" s="89"/>
      <c r="F10127" s="73"/>
    </row>
    <row r="10128" spans="1:6">
      <c r="A10128" s="89"/>
      <c r="F10128" s="73"/>
    </row>
    <row r="10129" spans="1:6">
      <c r="A10129" s="89"/>
      <c r="F10129" s="73"/>
    </row>
    <row r="10130" spans="1:6">
      <c r="A10130" s="89"/>
      <c r="F10130" s="73"/>
    </row>
    <row r="10131" spans="1:6">
      <c r="A10131" s="89"/>
      <c r="F10131" s="73"/>
    </row>
    <row r="10132" spans="1:6">
      <c r="A10132" s="89"/>
      <c r="F10132" s="73"/>
    </row>
    <row r="10133" spans="1:6">
      <c r="A10133" s="89"/>
      <c r="F10133" s="73"/>
    </row>
    <row r="10134" spans="1:6">
      <c r="A10134" s="89"/>
      <c r="F10134" s="73"/>
    </row>
    <row r="10135" spans="1:6">
      <c r="A10135" s="89"/>
      <c r="F10135" s="73"/>
    </row>
    <row r="10136" spans="1:6">
      <c r="A10136" s="89"/>
      <c r="F10136" s="73"/>
    </row>
    <row r="10137" spans="1:6">
      <c r="A10137" s="89"/>
      <c r="F10137" s="73"/>
    </row>
    <row r="10138" spans="1:6">
      <c r="A10138" s="89"/>
      <c r="F10138" s="73"/>
    </row>
    <row r="10139" spans="1:6">
      <c r="A10139" s="89"/>
      <c r="F10139" s="73"/>
    </row>
    <row r="10140" spans="1:6">
      <c r="A10140" s="89"/>
      <c r="F10140" s="73"/>
    </row>
    <row r="10141" spans="1:6">
      <c r="A10141" s="89"/>
      <c r="F10141" s="73"/>
    </row>
    <row r="10142" spans="1:6">
      <c r="A10142" s="89"/>
      <c r="F10142" s="73"/>
    </row>
    <row r="10143" spans="1:6">
      <c r="A10143" s="89"/>
      <c r="F10143" s="73"/>
    </row>
    <row r="10144" spans="1:6">
      <c r="A10144" s="89"/>
      <c r="F10144" s="73"/>
    </row>
    <row r="10145" spans="1:6">
      <c r="A10145" s="89"/>
      <c r="F10145" s="73"/>
    </row>
    <row r="10146" spans="1:6">
      <c r="A10146" s="89"/>
      <c r="F10146" s="73"/>
    </row>
    <row r="10147" spans="1:6">
      <c r="A10147" s="89"/>
      <c r="F10147" s="73"/>
    </row>
    <row r="10148" spans="1:6">
      <c r="A10148" s="89"/>
      <c r="F10148" s="73"/>
    </row>
    <row r="10149" spans="1:6">
      <c r="A10149" s="89"/>
      <c r="F10149" s="73"/>
    </row>
    <row r="10150" spans="1:6">
      <c r="A10150" s="89"/>
      <c r="F10150" s="73"/>
    </row>
    <row r="10151" spans="1:6">
      <c r="A10151" s="89"/>
      <c r="F10151" s="73"/>
    </row>
    <row r="10152" spans="1:6">
      <c r="A10152" s="89"/>
      <c r="F10152" s="73"/>
    </row>
    <row r="10153" spans="1:6">
      <c r="A10153" s="89"/>
      <c r="F10153" s="73"/>
    </row>
    <row r="10154" spans="1:6">
      <c r="A10154" s="89"/>
      <c r="F10154" s="73"/>
    </row>
    <row r="10155" spans="1:6">
      <c r="A10155" s="89"/>
      <c r="F10155" s="73"/>
    </row>
    <row r="10156" spans="1:6">
      <c r="A10156" s="89"/>
      <c r="F10156" s="73"/>
    </row>
    <row r="10157" spans="1:6">
      <c r="A10157" s="89"/>
      <c r="F10157" s="73"/>
    </row>
    <row r="10158" spans="1:6">
      <c r="A10158" s="89"/>
      <c r="F10158" s="73"/>
    </row>
    <row r="10159" spans="1:6">
      <c r="A10159" s="89"/>
      <c r="F10159" s="73"/>
    </row>
    <row r="10160" spans="1:6">
      <c r="A10160" s="89"/>
      <c r="F10160" s="73"/>
    </row>
    <row r="10161" spans="1:6">
      <c r="A10161" s="89"/>
      <c r="F10161" s="73"/>
    </row>
    <row r="10162" spans="1:6">
      <c r="A10162" s="89"/>
      <c r="F10162" s="73"/>
    </row>
    <row r="10163" spans="1:6">
      <c r="A10163" s="89"/>
      <c r="F10163" s="73"/>
    </row>
    <row r="10164" spans="1:6">
      <c r="A10164" s="89"/>
      <c r="F10164" s="73"/>
    </row>
    <row r="10165" spans="1:6">
      <c r="A10165" s="89"/>
      <c r="F10165" s="73"/>
    </row>
    <row r="10166" spans="1:6">
      <c r="A10166" s="89"/>
      <c r="F10166" s="73"/>
    </row>
    <row r="10167" spans="1:6">
      <c r="A10167" s="89"/>
      <c r="F10167" s="73"/>
    </row>
    <row r="10168" spans="1:6">
      <c r="A10168" s="89"/>
      <c r="F10168" s="73"/>
    </row>
    <row r="10169" spans="1:6">
      <c r="A10169" s="89"/>
      <c r="F10169" s="73"/>
    </row>
    <row r="10170" spans="1:6">
      <c r="A10170" s="89"/>
      <c r="F10170" s="73"/>
    </row>
    <row r="10171" spans="1:6">
      <c r="A10171" s="89"/>
      <c r="F10171" s="73"/>
    </row>
    <row r="10172" spans="1:6">
      <c r="A10172" s="89"/>
      <c r="F10172" s="73"/>
    </row>
    <row r="10173" spans="1:6">
      <c r="A10173" s="89"/>
      <c r="F10173" s="73"/>
    </row>
    <row r="10174" spans="1:6">
      <c r="A10174" s="89"/>
      <c r="F10174" s="73"/>
    </row>
    <row r="10175" spans="1:6">
      <c r="A10175" s="89"/>
      <c r="F10175" s="73"/>
    </row>
    <row r="10176" spans="1:6">
      <c r="A10176" s="89"/>
      <c r="F10176" s="73"/>
    </row>
    <row r="10177" spans="1:6">
      <c r="A10177" s="89"/>
      <c r="F10177" s="73"/>
    </row>
    <row r="10178" spans="1:6">
      <c r="A10178" s="89"/>
      <c r="F10178" s="73"/>
    </row>
    <row r="10179" spans="1:6">
      <c r="A10179" s="89"/>
      <c r="F10179" s="73"/>
    </row>
    <row r="10180" spans="1:6">
      <c r="A10180" s="89"/>
      <c r="F10180" s="73"/>
    </row>
    <row r="10181" spans="1:6">
      <c r="A10181" s="89"/>
      <c r="F10181" s="73"/>
    </row>
    <row r="10182" spans="1:6">
      <c r="A10182" s="89"/>
      <c r="F10182" s="73"/>
    </row>
    <row r="10183" spans="1:6">
      <c r="A10183" s="89"/>
      <c r="F10183" s="73"/>
    </row>
    <row r="10184" spans="1:6">
      <c r="A10184" s="89"/>
      <c r="F10184" s="73"/>
    </row>
    <row r="10185" spans="1:6">
      <c r="A10185" s="89"/>
      <c r="F10185" s="73"/>
    </row>
    <row r="10186" spans="1:6">
      <c r="A10186" s="89"/>
      <c r="F10186" s="73"/>
    </row>
    <row r="10187" spans="1:6">
      <c r="A10187" s="89"/>
      <c r="F10187" s="73"/>
    </row>
    <row r="10188" spans="1:6">
      <c r="A10188" s="89"/>
      <c r="F10188" s="73"/>
    </row>
    <row r="10189" spans="1:6">
      <c r="A10189" s="89"/>
      <c r="F10189" s="73"/>
    </row>
    <row r="10190" spans="1:6">
      <c r="A10190" s="89"/>
      <c r="F10190" s="73"/>
    </row>
    <row r="10191" spans="1:6">
      <c r="A10191" s="89"/>
      <c r="F10191" s="73"/>
    </row>
    <row r="10192" spans="1:6">
      <c r="A10192" s="89"/>
      <c r="F10192" s="73"/>
    </row>
    <row r="10193" spans="1:6">
      <c r="A10193" s="89"/>
      <c r="F10193" s="73"/>
    </row>
    <row r="10194" spans="1:6">
      <c r="A10194" s="89"/>
      <c r="F10194" s="73"/>
    </row>
    <row r="10195" spans="1:6">
      <c r="A10195" s="89"/>
      <c r="F10195" s="73"/>
    </row>
    <row r="10196" spans="1:6">
      <c r="A10196" s="89"/>
      <c r="F10196" s="73"/>
    </row>
    <row r="10197" spans="1:6">
      <c r="A10197" s="89"/>
      <c r="F10197" s="73"/>
    </row>
    <row r="10198" spans="1:6">
      <c r="A10198" s="89"/>
      <c r="F10198" s="73"/>
    </row>
    <row r="10199" spans="1:6">
      <c r="A10199" s="89"/>
      <c r="F10199" s="73"/>
    </row>
    <row r="10200" spans="1:6">
      <c r="A10200" s="89"/>
      <c r="F10200" s="73"/>
    </row>
    <row r="10201" spans="1:6">
      <c r="A10201" s="89"/>
      <c r="F10201" s="73"/>
    </row>
    <row r="10202" spans="1:6">
      <c r="A10202" s="89"/>
      <c r="F10202" s="73"/>
    </row>
    <row r="10203" spans="1:6">
      <c r="A10203" s="89"/>
      <c r="F10203" s="73"/>
    </row>
    <row r="10204" spans="1:6">
      <c r="A10204" s="89"/>
      <c r="F10204" s="73"/>
    </row>
    <row r="10205" spans="1:6">
      <c r="A10205" s="89"/>
      <c r="F10205" s="73"/>
    </row>
    <row r="10206" spans="1:6">
      <c r="A10206" s="89"/>
      <c r="F10206" s="73"/>
    </row>
    <row r="10207" spans="1:6">
      <c r="A10207" s="89"/>
      <c r="F10207" s="73"/>
    </row>
    <row r="10208" spans="1:6">
      <c r="A10208" s="89"/>
      <c r="F10208" s="73"/>
    </row>
    <row r="10209" spans="1:6">
      <c r="A10209" s="89"/>
      <c r="F10209" s="73"/>
    </row>
    <row r="10210" spans="1:6">
      <c r="A10210" s="89"/>
      <c r="F10210" s="73"/>
    </row>
    <row r="10211" spans="1:6">
      <c r="A10211" s="89"/>
      <c r="F10211" s="73"/>
    </row>
    <row r="10212" spans="1:6">
      <c r="A10212" s="89"/>
      <c r="F10212" s="73"/>
    </row>
    <row r="10213" spans="1:6">
      <c r="A10213" s="89"/>
      <c r="F10213" s="73"/>
    </row>
    <row r="10214" spans="1:6">
      <c r="A10214" s="89"/>
      <c r="F10214" s="73"/>
    </row>
    <row r="10215" spans="1:6">
      <c r="A10215" s="89"/>
      <c r="F10215" s="73"/>
    </row>
    <row r="10216" spans="1:6">
      <c r="A10216" s="89"/>
      <c r="F10216" s="73"/>
    </row>
    <row r="10217" spans="1:6">
      <c r="A10217" s="89"/>
      <c r="F10217" s="73"/>
    </row>
    <row r="10218" spans="1:6">
      <c r="A10218" s="89"/>
      <c r="F10218" s="73"/>
    </row>
    <row r="10219" spans="1:6">
      <c r="A10219" s="89"/>
      <c r="F10219" s="73"/>
    </row>
    <row r="10220" spans="1:6">
      <c r="A10220" s="89"/>
      <c r="F10220" s="73"/>
    </row>
    <row r="10221" spans="1:6">
      <c r="A10221" s="89"/>
      <c r="F10221" s="73"/>
    </row>
    <row r="10222" spans="1:6">
      <c r="A10222" s="89"/>
      <c r="F10222" s="73"/>
    </row>
    <row r="10223" spans="1:6">
      <c r="A10223" s="89"/>
      <c r="F10223" s="73"/>
    </row>
    <row r="10224" spans="1:6">
      <c r="A10224" s="89"/>
      <c r="F10224" s="73"/>
    </row>
    <row r="10225" spans="1:6">
      <c r="A10225" s="89"/>
      <c r="F10225" s="73"/>
    </row>
    <row r="10226" spans="1:6">
      <c r="A10226" s="89"/>
      <c r="F10226" s="73"/>
    </row>
    <row r="10227" spans="1:6">
      <c r="A10227" s="89"/>
      <c r="F10227" s="73"/>
    </row>
    <row r="10228" spans="1:6">
      <c r="A10228" s="89"/>
      <c r="F10228" s="73"/>
    </row>
    <row r="10229" spans="1:6">
      <c r="A10229" s="89"/>
      <c r="F10229" s="73"/>
    </row>
    <row r="10230" spans="1:6">
      <c r="A10230" s="89"/>
      <c r="F10230" s="73"/>
    </row>
    <row r="10231" spans="1:6">
      <c r="A10231" s="89"/>
      <c r="F10231" s="73"/>
    </row>
    <row r="10232" spans="1:6">
      <c r="A10232" s="89"/>
      <c r="F10232" s="73"/>
    </row>
    <row r="10233" spans="1:6">
      <c r="A10233" s="89"/>
      <c r="F10233" s="73"/>
    </row>
    <row r="10234" spans="1:6">
      <c r="A10234" s="89"/>
      <c r="F10234" s="73"/>
    </row>
    <row r="10235" spans="1:6">
      <c r="A10235" s="89"/>
      <c r="F10235" s="73"/>
    </row>
    <row r="10236" spans="1:6">
      <c r="A10236" s="89"/>
      <c r="F10236" s="73"/>
    </row>
    <row r="10237" spans="1:6">
      <c r="A10237" s="89"/>
      <c r="F10237" s="73"/>
    </row>
    <row r="10238" spans="1:6">
      <c r="A10238" s="89"/>
      <c r="F10238" s="73"/>
    </row>
    <row r="10239" spans="1:6">
      <c r="A10239" s="89"/>
      <c r="F10239" s="73"/>
    </row>
    <row r="10240" spans="1:6">
      <c r="A10240" s="89"/>
      <c r="F10240" s="73"/>
    </row>
    <row r="10241" spans="1:6">
      <c r="A10241" s="89"/>
      <c r="F10241" s="73"/>
    </row>
    <row r="10242" spans="1:6">
      <c r="A10242" s="89"/>
      <c r="F10242" s="73"/>
    </row>
    <row r="10243" spans="1:6">
      <c r="A10243" s="89"/>
      <c r="F10243" s="73"/>
    </row>
    <row r="10244" spans="1:6">
      <c r="A10244" s="89"/>
      <c r="F10244" s="73"/>
    </row>
    <row r="10245" spans="1:6">
      <c r="A10245" s="89"/>
      <c r="F10245" s="73"/>
    </row>
    <row r="10246" spans="1:6">
      <c r="A10246" s="89"/>
      <c r="F10246" s="73"/>
    </row>
    <row r="10247" spans="1:6">
      <c r="A10247" s="89"/>
      <c r="F10247" s="73"/>
    </row>
    <row r="10248" spans="1:6">
      <c r="A10248" s="89"/>
      <c r="F10248" s="73"/>
    </row>
    <row r="10249" spans="1:6">
      <c r="A10249" s="89"/>
      <c r="F10249" s="73"/>
    </row>
    <row r="10250" spans="1:6">
      <c r="A10250" s="89"/>
      <c r="F10250" s="73"/>
    </row>
    <row r="10251" spans="1:6">
      <c r="A10251" s="89"/>
      <c r="F10251" s="73"/>
    </row>
    <row r="10252" spans="1:6">
      <c r="A10252" s="89"/>
      <c r="F10252" s="73"/>
    </row>
    <row r="10253" spans="1:6">
      <c r="A10253" s="89"/>
      <c r="F10253" s="73"/>
    </row>
    <row r="10254" spans="1:6">
      <c r="A10254" s="89"/>
      <c r="F10254" s="73"/>
    </row>
    <row r="10255" spans="1:6">
      <c r="A10255" s="89"/>
      <c r="F10255" s="73"/>
    </row>
    <row r="10256" spans="1:6">
      <c r="A10256" s="89"/>
      <c r="F10256" s="73"/>
    </row>
    <row r="10257" spans="1:6">
      <c r="A10257" s="89"/>
      <c r="F10257" s="73"/>
    </row>
    <row r="10258" spans="1:6">
      <c r="A10258" s="89"/>
      <c r="F10258" s="73"/>
    </row>
    <row r="10259" spans="1:6">
      <c r="A10259" s="89"/>
      <c r="F10259" s="73"/>
    </row>
    <row r="10260" spans="1:6">
      <c r="A10260" s="89"/>
      <c r="F10260" s="73"/>
    </row>
    <row r="10261" spans="1:6">
      <c r="A10261" s="89"/>
      <c r="F10261" s="73"/>
    </row>
    <row r="10262" spans="1:6">
      <c r="A10262" s="89"/>
      <c r="F10262" s="73"/>
    </row>
    <row r="10263" spans="1:6">
      <c r="A10263" s="89"/>
      <c r="F10263" s="73"/>
    </row>
    <row r="10264" spans="1:6">
      <c r="A10264" s="89"/>
      <c r="F10264" s="73"/>
    </row>
    <row r="10265" spans="1:6">
      <c r="A10265" s="89"/>
      <c r="F10265" s="73"/>
    </row>
    <row r="10266" spans="1:6">
      <c r="A10266" s="89"/>
      <c r="F10266" s="73"/>
    </row>
    <row r="10267" spans="1:6">
      <c r="A10267" s="89"/>
      <c r="F10267" s="73"/>
    </row>
    <row r="10268" spans="1:6">
      <c r="A10268" s="89"/>
      <c r="F10268" s="73"/>
    </row>
    <row r="10269" spans="1:6">
      <c r="A10269" s="89"/>
      <c r="F10269" s="73"/>
    </row>
    <row r="10270" spans="1:6">
      <c r="A10270" s="89"/>
      <c r="F10270" s="73"/>
    </row>
    <row r="10271" spans="1:6">
      <c r="A10271" s="89"/>
      <c r="F10271" s="73"/>
    </row>
    <row r="10272" spans="1:6">
      <c r="A10272" s="89"/>
      <c r="F10272" s="73"/>
    </row>
    <row r="10273" spans="1:6">
      <c r="A10273" s="89"/>
      <c r="F10273" s="73"/>
    </row>
    <row r="10274" spans="1:6">
      <c r="A10274" s="89"/>
      <c r="F10274" s="73"/>
    </row>
    <row r="10275" spans="1:6">
      <c r="A10275" s="89"/>
      <c r="F10275" s="73"/>
    </row>
    <row r="10276" spans="1:6">
      <c r="A10276" s="89"/>
      <c r="F10276" s="73"/>
    </row>
    <row r="10277" spans="1:6">
      <c r="A10277" s="89"/>
      <c r="F10277" s="73"/>
    </row>
    <row r="10278" spans="1:6">
      <c r="A10278" s="89"/>
      <c r="F10278" s="73"/>
    </row>
    <row r="10279" spans="1:6">
      <c r="A10279" s="89"/>
      <c r="F10279" s="73"/>
    </row>
    <row r="10280" spans="1:6">
      <c r="A10280" s="89"/>
      <c r="F10280" s="73"/>
    </row>
    <row r="10281" spans="1:6">
      <c r="A10281" s="89"/>
      <c r="F10281" s="73"/>
    </row>
    <row r="10282" spans="1:6">
      <c r="A10282" s="89"/>
      <c r="F10282" s="73"/>
    </row>
    <row r="10283" spans="1:6">
      <c r="A10283" s="89"/>
      <c r="F10283" s="73"/>
    </row>
    <row r="10284" spans="1:6">
      <c r="A10284" s="89"/>
      <c r="F10284" s="73"/>
    </row>
    <row r="10285" spans="1:6">
      <c r="A10285" s="89"/>
      <c r="F10285" s="73"/>
    </row>
    <row r="10286" spans="1:6">
      <c r="A10286" s="89"/>
      <c r="F10286" s="73"/>
    </row>
    <row r="10287" spans="1:6">
      <c r="A10287" s="89"/>
      <c r="F10287" s="73"/>
    </row>
    <row r="10288" spans="1:6">
      <c r="A10288" s="89"/>
      <c r="F10288" s="73"/>
    </row>
    <row r="10289" spans="1:6">
      <c r="A10289" s="89"/>
      <c r="F10289" s="73"/>
    </row>
    <row r="10290" spans="1:6">
      <c r="A10290" s="89"/>
      <c r="F10290" s="73"/>
    </row>
    <row r="10291" spans="1:6">
      <c r="A10291" s="89"/>
      <c r="F10291" s="73"/>
    </row>
    <row r="10292" spans="1:6">
      <c r="A10292" s="89"/>
      <c r="F10292" s="73"/>
    </row>
    <row r="10293" spans="1:6">
      <c r="A10293" s="89"/>
      <c r="F10293" s="73"/>
    </row>
    <row r="10294" spans="1:6">
      <c r="A10294" s="89"/>
      <c r="F10294" s="73"/>
    </row>
    <row r="10295" spans="1:6">
      <c r="A10295" s="89"/>
      <c r="F10295" s="73"/>
    </row>
    <row r="10296" spans="1:6">
      <c r="A10296" s="89"/>
      <c r="F10296" s="73"/>
    </row>
    <row r="10297" spans="1:6">
      <c r="A10297" s="89"/>
      <c r="F10297" s="73"/>
    </row>
    <row r="10298" spans="1:6">
      <c r="A10298" s="89"/>
      <c r="F10298" s="73"/>
    </row>
    <row r="10299" spans="1:6">
      <c r="A10299" s="89"/>
      <c r="F10299" s="73"/>
    </row>
    <row r="10300" spans="1:6">
      <c r="A10300" s="89"/>
      <c r="F10300" s="73"/>
    </row>
    <row r="10301" spans="1:6">
      <c r="A10301" s="89"/>
      <c r="F10301" s="73"/>
    </row>
    <row r="10302" spans="1:6">
      <c r="A10302" s="89"/>
      <c r="F10302" s="73"/>
    </row>
    <row r="10303" spans="1:6">
      <c r="A10303" s="89"/>
      <c r="F10303" s="73"/>
    </row>
    <row r="10304" spans="1:6">
      <c r="A10304" s="89"/>
      <c r="F10304" s="73"/>
    </row>
    <row r="10305" spans="1:6">
      <c r="A10305" s="89"/>
      <c r="F10305" s="73"/>
    </row>
    <row r="10306" spans="1:6">
      <c r="A10306" s="89"/>
      <c r="F10306" s="73"/>
    </row>
    <row r="10307" spans="1:6">
      <c r="A10307" s="89"/>
      <c r="F10307" s="73"/>
    </row>
    <row r="10308" spans="1:6">
      <c r="A10308" s="89"/>
      <c r="F10308" s="73"/>
    </row>
    <row r="10309" spans="1:6">
      <c r="A10309" s="89"/>
      <c r="F10309" s="73"/>
    </row>
    <row r="10310" spans="1:6">
      <c r="A10310" s="89"/>
      <c r="F10310" s="73"/>
    </row>
    <row r="10311" spans="1:6">
      <c r="A10311" s="89"/>
      <c r="F10311" s="73"/>
    </row>
    <row r="10312" spans="1:6">
      <c r="A10312" s="89"/>
      <c r="F10312" s="73"/>
    </row>
    <row r="10313" spans="1:6">
      <c r="A10313" s="89"/>
      <c r="F10313" s="73"/>
    </row>
    <row r="10314" spans="1:6">
      <c r="A10314" s="89"/>
      <c r="F10314" s="73"/>
    </row>
    <row r="10315" spans="1:6">
      <c r="A10315" s="89"/>
      <c r="F10315" s="73"/>
    </row>
    <row r="10316" spans="1:6">
      <c r="A10316" s="89"/>
      <c r="F10316" s="73"/>
    </row>
    <row r="10317" spans="1:6">
      <c r="A10317" s="89"/>
      <c r="F10317" s="73"/>
    </row>
    <row r="10318" spans="1:6">
      <c r="A10318" s="89"/>
      <c r="F10318" s="73"/>
    </row>
    <row r="10319" spans="1:6">
      <c r="A10319" s="89"/>
      <c r="F10319" s="73"/>
    </row>
    <row r="10320" spans="1:6">
      <c r="A10320" s="89"/>
      <c r="F10320" s="73"/>
    </row>
    <row r="10321" spans="1:6">
      <c r="A10321" s="89"/>
      <c r="F10321" s="73"/>
    </row>
    <row r="10322" spans="1:6">
      <c r="A10322" s="89"/>
      <c r="F10322" s="73"/>
    </row>
    <row r="10323" spans="1:6">
      <c r="A10323" s="89"/>
      <c r="F10323" s="73"/>
    </row>
    <row r="10324" spans="1:6">
      <c r="A10324" s="89"/>
      <c r="F10324" s="73"/>
    </row>
    <row r="10325" spans="1:6">
      <c r="A10325" s="89"/>
      <c r="F10325" s="73"/>
    </row>
    <row r="10326" spans="1:6">
      <c r="A10326" s="89"/>
      <c r="F10326" s="73"/>
    </row>
    <row r="10327" spans="1:6">
      <c r="A10327" s="89"/>
      <c r="F10327" s="73"/>
    </row>
    <row r="10328" spans="1:6">
      <c r="A10328" s="89"/>
      <c r="F10328" s="73"/>
    </row>
    <row r="10329" spans="1:6">
      <c r="A10329" s="89"/>
      <c r="F10329" s="73"/>
    </row>
    <row r="10330" spans="1:6">
      <c r="A10330" s="89"/>
      <c r="F10330" s="73"/>
    </row>
    <row r="10331" spans="1:6">
      <c r="A10331" s="89"/>
      <c r="F10331" s="73"/>
    </row>
    <row r="10332" spans="1:6">
      <c r="A10332" s="89"/>
      <c r="F10332" s="73"/>
    </row>
    <row r="10333" spans="1:6">
      <c r="A10333" s="89"/>
      <c r="F10333" s="73"/>
    </row>
    <row r="10334" spans="1:6">
      <c r="A10334" s="89"/>
      <c r="F10334" s="73"/>
    </row>
    <row r="10335" spans="1:6">
      <c r="A10335" s="89"/>
      <c r="F10335" s="73"/>
    </row>
    <row r="10336" spans="1:6">
      <c r="A10336" s="89"/>
      <c r="F10336" s="73"/>
    </row>
    <row r="10337" spans="1:6">
      <c r="A10337" s="89"/>
      <c r="F10337" s="73"/>
    </row>
    <row r="10338" spans="1:6">
      <c r="A10338" s="89"/>
      <c r="F10338" s="73"/>
    </row>
    <row r="10339" spans="1:6">
      <c r="A10339" s="89"/>
      <c r="F10339" s="73"/>
    </row>
    <row r="10340" spans="1:6">
      <c r="A10340" s="89"/>
      <c r="F10340" s="73"/>
    </row>
    <row r="10341" spans="1:6">
      <c r="A10341" s="89"/>
      <c r="F10341" s="73"/>
    </row>
    <row r="10342" spans="1:6">
      <c r="A10342" s="89"/>
      <c r="F10342" s="73"/>
    </row>
    <row r="10343" spans="1:6">
      <c r="A10343" s="89"/>
      <c r="F10343" s="73"/>
    </row>
    <row r="10344" spans="1:6">
      <c r="A10344" s="89"/>
      <c r="F10344" s="73"/>
    </row>
    <row r="10345" spans="1:6">
      <c r="A10345" s="89"/>
      <c r="F10345" s="73"/>
    </row>
    <row r="10346" spans="1:6">
      <c r="A10346" s="89"/>
      <c r="F10346" s="73"/>
    </row>
    <row r="10347" spans="1:6">
      <c r="A10347" s="89"/>
      <c r="F10347" s="73"/>
    </row>
    <row r="10348" spans="1:6">
      <c r="A10348" s="89"/>
      <c r="F10348" s="73"/>
    </row>
    <row r="10349" spans="1:6">
      <c r="A10349" s="89"/>
      <c r="F10349" s="73"/>
    </row>
    <row r="10350" spans="1:6">
      <c r="A10350" s="89"/>
      <c r="F10350" s="73"/>
    </row>
    <row r="10351" spans="1:6">
      <c r="A10351" s="89"/>
      <c r="F10351" s="73"/>
    </row>
    <row r="10352" spans="1:6">
      <c r="A10352" s="89"/>
      <c r="F10352" s="73"/>
    </row>
    <row r="10353" spans="1:6">
      <c r="A10353" s="89"/>
      <c r="F10353" s="73"/>
    </row>
    <row r="10354" spans="1:6">
      <c r="A10354" s="89"/>
      <c r="F10354" s="73"/>
    </row>
    <row r="10355" spans="1:6">
      <c r="A10355" s="89"/>
      <c r="F10355" s="73"/>
    </row>
    <row r="10356" spans="1:6">
      <c r="A10356" s="89"/>
      <c r="F10356" s="73"/>
    </row>
    <row r="10357" spans="1:6">
      <c r="A10357" s="89"/>
      <c r="F10357" s="73"/>
    </row>
    <row r="10358" spans="1:6">
      <c r="A10358" s="89"/>
      <c r="F10358" s="73"/>
    </row>
    <row r="10359" spans="1:6">
      <c r="A10359" s="89"/>
      <c r="F10359" s="73"/>
    </row>
    <row r="10360" spans="1:6">
      <c r="A10360" s="89"/>
      <c r="F10360" s="73"/>
    </row>
    <row r="10361" spans="1:6">
      <c r="A10361" s="89"/>
      <c r="F10361" s="73"/>
    </row>
    <row r="10362" spans="1:6">
      <c r="A10362" s="89"/>
      <c r="F10362" s="73"/>
    </row>
    <row r="10363" spans="1:6">
      <c r="A10363" s="89"/>
      <c r="F10363" s="73"/>
    </row>
    <row r="10364" spans="1:6">
      <c r="A10364" s="89"/>
      <c r="F10364" s="73"/>
    </row>
    <row r="10365" spans="1:6">
      <c r="A10365" s="89"/>
      <c r="F10365" s="73"/>
    </row>
    <row r="10366" spans="1:6">
      <c r="A10366" s="89"/>
      <c r="F10366" s="73"/>
    </row>
    <row r="10367" spans="1:6">
      <c r="A10367" s="89"/>
      <c r="F10367" s="73"/>
    </row>
    <row r="10368" spans="1:6">
      <c r="A10368" s="89"/>
      <c r="F10368" s="73"/>
    </row>
    <row r="10369" spans="1:6">
      <c r="A10369" s="89"/>
      <c r="F10369" s="73"/>
    </row>
    <row r="10370" spans="1:6">
      <c r="A10370" s="89"/>
      <c r="F10370" s="73"/>
    </row>
    <row r="10371" spans="1:6">
      <c r="A10371" s="89"/>
      <c r="F10371" s="73"/>
    </row>
    <row r="10372" spans="1:6">
      <c r="A10372" s="89"/>
      <c r="F10372" s="73"/>
    </row>
    <row r="10373" spans="1:6">
      <c r="A10373" s="89"/>
      <c r="F10373" s="73"/>
    </row>
    <row r="10374" spans="1:6">
      <c r="A10374" s="89"/>
      <c r="F10374" s="73"/>
    </row>
    <row r="10375" spans="1:6">
      <c r="A10375" s="89"/>
      <c r="F10375" s="73"/>
    </row>
    <row r="10376" spans="1:6">
      <c r="A10376" s="89"/>
      <c r="F10376" s="73"/>
    </row>
    <row r="10377" spans="1:6">
      <c r="A10377" s="89"/>
      <c r="F10377" s="73"/>
    </row>
    <row r="10378" spans="1:6">
      <c r="A10378" s="89"/>
      <c r="F10378" s="73"/>
    </row>
    <row r="10379" spans="1:6">
      <c r="A10379" s="89"/>
      <c r="F10379" s="73"/>
    </row>
    <row r="10380" spans="1:6">
      <c r="A10380" s="89"/>
      <c r="F10380" s="73"/>
    </row>
    <row r="10381" spans="1:6">
      <c r="A10381" s="89"/>
      <c r="F10381" s="73"/>
    </row>
    <row r="10382" spans="1:6">
      <c r="A10382" s="89"/>
      <c r="F10382" s="73"/>
    </row>
    <row r="10383" spans="1:6">
      <c r="A10383" s="89"/>
      <c r="F10383" s="73"/>
    </row>
    <row r="10384" spans="1:6">
      <c r="A10384" s="89"/>
      <c r="F10384" s="73"/>
    </row>
    <row r="10385" spans="1:6">
      <c r="A10385" s="89"/>
      <c r="F10385" s="73"/>
    </row>
    <row r="10386" spans="1:6">
      <c r="A10386" s="89"/>
      <c r="F10386" s="73"/>
    </row>
    <row r="10387" spans="1:6">
      <c r="A10387" s="89"/>
      <c r="F10387" s="73"/>
    </row>
    <row r="10388" spans="1:6">
      <c r="A10388" s="89"/>
      <c r="F10388" s="73"/>
    </row>
    <row r="10389" spans="1:6">
      <c r="A10389" s="89"/>
      <c r="F10389" s="73"/>
    </row>
    <row r="10390" spans="1:6">
      <c r="A10390" s="89"/>
      <c r="F10390" s="73"/>
    </row>
    <row r="10391" spans="1:6">
      <c r="A10391" s="89"/>
      <c r="F10391" s="73"/>
    </row>
    <row r="10392" spans="1:6">
      <c r="A10392" s="89"/>
      <c r="F10392" s="73"/>
    </row>
    <row r="10393" spans="1:6">
      <c r="A10393" s="89"/>
      <c r="F10393" s="73"/>
    </row>
    <row r="10394" spans="1:6">
      <c r="A10394" s="89"/>
      <c r="F10394" s="73"/>
    </row>
    <row r="10395" spans="1:6">
      <c r="A10395" s="89"/>
      <c r="F10395" s="73"/>
    </row>
    <row r="10396" spans="1:6">
      <c r="A10396" s="89"/>
      <c r="F10396" s="73"/>
    </row>
    <row r="10397" spans="1:6">
      <c r="A10397" s="89"/>
      <c r="F10397" s="73"/>
    </row>
    <row r="10398" spans="1:6">
      <c r="A10398" s="89"/>
      <c r="F10398" s="73"/>
    </row>
    <row r="10399" spans="1:6">
      <c r="A10399" s="89"/>
      <c r="F10399" s="73"/>
    </row>
    <row r="10400" spans="1:6">
      <c r="A10400" s="89"/>
      <c r="F10400" s="73"/>
    </row>
    <row r="10401" spans="1:6">
      <c r="A10401" s="89"/>
      <c r="F10401" s="73"/>
    </row>
    <row r="10402" spans="1:6">
      <c r="A10402" s="89"/>
      <c r="F10402" s="73"/>
    </row>
    <row r="10403" spans="1:6">
      <c r="A10403" s="89"/>
      <c r="F10403" s="73"/>
    </row>
    <row r="10404" spans="1:6">
      <c r="A10404" s="89"/>
      <c r="F10404" s="73"/>
    </row>
    <row r="10405" spans="1:6">
      <c r="A10405" s="89"/>
      <c r="F10405" s="73"/>
    </row>
    <row r="10406" spans="1:6">
      <c r="A10406" s="89"/>
      <c r="F10406" s="73"/>
    </row>
    <row r="10407" spans="1:6">
      <c r="A10407" s="89"/>
      <c r="F10407" s="73"/>
    </row>
    <row r="10408" spans="1:6">
      <c r="A10408" s="89"/>
      <c r="F10408" s="73"/>
    </row>
    <row r="10409" spans="1:6">
      <c r="A10409" s="89"/>
      <c r="F10409" s="73"/>
    </row>
    <row r="10410" spans="1:6">
      <c r="A10410" s="89"/>
      <c r="F10410" s="73"/>
    </row>
    <row r="10411" spans="1:6">
      <c r="A10411" s="89"/>
      <c r="F10411" s="73"/>
    </row>
    <row r="10412" spans="1:6">
      <c r="A10412" s="89"/>
      <c r="F10412" s="73"/>
    </row>
    <row r="10413" spans="1:6">
      <c r="A10413" s="89"/>
      <c r="F10413" s="73"/>
    </row>
    <row r="10414" spans="1:6">
      <c r="A10414" s="89"/>
      <c r="F10414" s="73"/>
    </row>
    <row r="10415" spans="1:6">
      <c r="A10415" s="89"/>
      <c r="F10415" s="73"/>
    </row>
    <row r="10416" spans="1:6">
      <c r="A10416" s="89"/>
      <c r="F10416" s="73"/>
    </row>
    <row r="10417" spans="1:6">
      <c r="A10417" s="89"/>
      <c r="F10417" s="73"/>
    </row>
    <row r="10418" spans="1:6">
      <c r="A10418" s="89"/>
      <c r="F10418" s="73"/>
    </row>
    <row r="10419" spans="1:6">
      <c r="A10419" s="89"/>
      <c r="F10419" s="73"/>
    </row>
    <row r="10420" spans="1:6">
      <c r="A10420" s="89"/>
      <c r="F10420" s="73"/>
    </row>
    <row r="10421" spans="1:6">
      <c r="A10421" s="89"/>
      <c r="F10421" s="73"/>
    </row>
    <row r="10422" spans="1:6">
      <c r="A10422" s="89"/>
      <c r="F10422" s="73"/>
    </row>
    <row r="10423" spans="1:6">
      <c r="A10423" s="89"/>
      <c r="F10423" s="73"/>
    </row>
    <row r="10424" spans="1:6">
      <c r="A10424" s="89"/>
      <c r="F10424" s="73"/>
    </row>
    <row r="10425" spans="1:6">
      <c r="A10425" s="89"/>
      <c r="F10425" s="73"/>
    </row>
    <row r="10426" spans="1:6">
      <c r="A10426" s="89"/>
      <c r="F10426" s="73"/>
    </row>
    <row r="10427" spans="1:6">
      <c r="A10427" s="89"/>
      <c r="F10427" s="73"/>
    </row>
    <row r="10428" spans="1:6">
      <c r="A10428" s="89"/>
      <c r="F10428" s="73"/>
    </row>
    <row r="10429" spans="1:6">
      <c r="A10429" s="89"/>
      <c r="F10429" s="73"/>
    </row>
    <row r="10430" spans="1:6">
      <c r="A10430" s="89"/>
      <c r="F10430" s="73"/>
    </row>
    <row r="10431" spans="1:6">
      <c r="A10431" s="89"/>
      <c r="F10431" s="73"/>
    </row>
    <row r="10432" spans="1:6">
      <c r="A10432" s="89"/>
      <c r="F10432" s="73"/>
    </row>
    <row r="10433" spans="1:6">
      <c r="A10433" s="89"/>
      <c r="F10433" s="73"/>
    </row>
    <row r="10434" spans="1:6">
      <c r="A10434" s="89"/>
      <c r="F10434" s="73"/>
    </row>
    <row r="10435" spans="1:6">
      <c r="A10435" s="89"/>
      <c r="F10435" s="73"/>
    </row>
    <row r="10436" spans="1:6">
      <c r="A10436" s="89"/>
      <c r="F10436" s="73"/>
    </row>
    <row r="10437" spans="1:6">
      <c r="A10437" s="89"/>
      <c r="F10437" s="73"/>
    </row>
    <row r="10438" spans="1:6">
      <c r="A10438" s="89"/>
      <c r="F10438" s="73"/>
    </row>
    <row r="10439" spans="1:6">
      <c r="A10439" s="89"/>
      <c r="F10439" s="73"/>
    </row>
    <row r="10440" spans="1:6">
      <c r="A10440" s="89"/>
      <c r="F10440" s="73"/>
    </row>
    <row r="10441" spans="1:6">
      <c r="A10441" s="89"/>
      <c r="F10441" s="73"/>
    </row>
    <row r="10442" spans="1:6">
      <c r="A10442" s="89"/>
      <c r="F10442" s="73"/>
    </row>
    <row r="10443" spans="1:6">
      <c r="A10443" s="89"/>
      <c r="F10443" s="73"/>
    </row>
    <row r="10444" spans="1:6">
      <c r="A10444" s="89"/>
      <c r="F10444" s="73"/>
    </row>
    <row r="10445" spans="1:6">
      <c r="A10445" s="89"/>
      <c r="F10445" s="73"/>
    </row>
    <row r="10446" spans="1:6">
      <c r="A10446" s="89"/>
      <c r="F10446" s="73"/>
    </row>
    <row r="10447" spans="1:6">
      <c r="A10447" s="89"/>
      <c r="F10447" s="73"/>
    </row>
    <row r="10448" spans="1:6">
      <c r="A10448" s="89"/>
      <c r="F10448" s="73"/>
    </row>
    <row r="10449" spans="1:6">
      <c r="A10449" s="89"/>
      <c r="F10449" s="73"/>
    </row>
    <row r="10450" spans="1:6">
      <c r="A10450" s="89"/>
      <c r="F10450" s="73"/>
    </row>
    <row r="10451" spans="1:6">
      <c r="A10451" s="89"/>
      <c r="F10451" s="73"/>
    </row>
    <row r="10452" spans="1:6">
      <c r="A10452" s="89"/>
      <c r="F10452" s="73"/>
    </row>
    <row r="10453" spans="1:6">
      <c r="A10453" s="89"/>
      <c r="F10453" s="73"/>
    </row>
    <row r="10454" spans="1:6">
      <c r="A10454" s="89"/>
      <c r="F10454" s="73"/>
    </row>
    <row r="10455" spans="1:6">
      <c r="A10455" s="89"/>
      <c r="F10455" s="73"/>
    </row>
    <row r="10456" spans="1:6">
      <c r="A10456" s="89"/>
      <c r="F10456" s="73"/>
    </row>
    <row r="10457" spans="1:6">
      <c r="A10457" s="89"/>
      <c r="F10457" s="73"/>
    </row>
    <row r="10458" spans="1:6">
      <c r="A10458" s="89"/>
      <c r="F10458" s="73"/>
    </row>
    <row r="10459" spans="1:6">
      <c r="A10459" s="89"/>
      <c r="F10459" s="73"/>
    </row>
    <row r="10460" spans="1:6">
      <c r="A10460" s="89"/>
      <c r="F10460" s="73"/>
    </row>
    <row r="10461" spans="1:6">
      <c r="A10461" s="89"/>
      <c r="F10461" s="73"/>
    </row>
    <row r="10462" spans="1:6">
      <c r="A10462" s="89"/>
      <c r="F10462" s="73"/>
    </row>
    <row r="10463" spans="1:6">
      <c r="A10463" s="89"/>
      <c r="F10463" s="73"/>
    </row>
    <row r="10464" spans="1:6">
      <c r="A10464" s="89"/>
      <c r="F10464" s="73"/>
    </row>
    <row r="10465" spans="1:6">
      <c r="A10465" s="89"/>
      <c r="F10465" s="73"/>
    </row>
    <row r="10466" spans="1:6">
      <c r="A10466" s="89"/>
      <c r="F10466" s="73"/>
    </row>
    <row r="10467" spans="1:6">
      <c r="A10467" s="89"/>
      <c r="F10467" s="73"/>
    </row>
    <row r="10468" spans="1:6">
      <c r="A10468" s="89"/>
      <c r="F10468" s="73"/>
    </row>
    <row r="10469" spans="1:6">
      <c r="A10469" s="89"/>
      <c r="F10469" s="73"/>
    </row>
    <row r="10470" spans="1:6">
      <c r="A10470" s="89"/>
      <c r="F10470" s="73"/>
    </row>
    <row r="10471" spans="1:6">
      <c r="A10471" s="89"/>
      <c r="F10471" s="73"/>
    </row>
    <row r="10472" spans="1:6">
      <c r="A10472" s="89"/>
      <c r="F10472" s="73"/>
    </row>
    <row r="10473" spans="1:6">
      <c r="A10473" s="89"/>
      <c r="F10473" s="73"/>
    </row>
    <row r="10474" spans="1:6">
      <c r="A10474" s="89"/>
      <c r="F10474" s="73"/>
    </row>
    <row r="10475" spans="1:6">
      <c r="A10475" s="89"/>
      <c r="F10475" s="73"/>
    </row>
    <row r="10476" spans="1:6">
      <c r="A10476" s="89"/>
      <c r="F10476" s="73"/>
    </row>
    <row r="10477" spans="1:6">
      <c r="A10477" s="89"/>
      <c r="F10477" s="73"/>
    </row>
    <row r="10478" spans="1:6">
      <c r="A10478" s="89"/>
      <c r="F10478" s="73"/>
    </row>
    <row r="10479" spans="1:6">
      <c r="A10479" s="89"/>
      <c r="F10479" s="73"/>
    </row>
    <row r="10480" spans="1:6">
      <c r="A10480" s="89"/>
      <c r="F10480" s="73"/>
    </row>
    <row r="10481" spans="1:6">
      <c r="A10481" s="89"/>
      <c r="F10481" s="73"/>
    </row>
    <row r="10482" spans="1:6">
      <c r="A10482" s="89"/>
      <c r="F10482" s="73"/>
    </row>
    <row r="10483" spans="1:6">
      <c r="A10483" s="89"/>
      <c r="F10483" s="73"/>
    </row>
    <row r="10484" spans="1:6">
      <c r="A10484" s="89"/>
      <c r="F10484" s="73"/>
    </row>
    <row r="10485" spans="1:6">
      <c r="A10485" s="89"/>
      <c r="F10485" s="73"/>
    </row>
    <row r="10486" spans="1:6">
      <c r="A10486" s="89"/>
      <c r="F10486" s="73"/>
    </row>
    <row r="10487" spans="1:6">
      <c r="A10487" s="89"/>
      <c r="F10487" s="73"/>
    </row>
    <row r="10488" spans="1:6">
      <c r="A10488" s="89"/>
      <c r="F10488" s="73"/>
    </row>
    <row r="10489" spans="1:6">
      <c r="A10489" s="89"/>
      <c r="F10489" s="73"/>
    </row>
    <row r="10490" spans="1:6">
      <c r="A10490" s="89"/>
      <c r="F10490" s="73"/>
    </row>
    <row r="10491" spans="1:6">
      <c r="A10491" s="89"/>
      <c r="F10491" s="73"/>
    </row>
    <row r="10492" spans="1:6">
      <c r="A10492" s="89"/>
      <c r="F10492" s="73"/>
    </row>
    <row r="10493" spans="1:6">
      <c r="A10493" s="89"/>
      <c r="F10493" s="73"/>
    </row>
    <row r="10494" spans="1:6">
      <c r="A10494" s="89"/>
      <c r="F10494" s="73"/>
    </row>
    <row r="10495" spans="1:6">
      <c r="A10495" s="89"/>
      <c r="F10495" s="73"/>
    </row>
    <row r="10496" spans="1:6">
      <c r="A10496" s="89"/>
      <c r="F10496" s="73"/>
    </row>
    <row r="10497" spans="1:6">
      <c r="A10497" s="89"/>
      <c r="F10497" s="73"/>
    </row>
    <row r="10498" spans="1:6">
      <c r="A10498" s="89"/>
      <c r="F10498" s="73"/>
    </row>
    <row r="10499" spans="1:6">
      <c r="A10499" s="89"/>
      <c r="F10499" s="73"/>
    </row>
    <row r="10500" spans="1:6">
      <c r="A10500" s="89"/>
      <c r="F10500" s="73"/>
    </row>
    <row r="10501" spans="1:6">
      <c r="A10501" s="89"/>
      <c r="F10501" s="73"/>
    </row>
    <row r="10502" spans="1:6">
      <c r="A10502" s="89"/>
      <c r="F10502" s="73"/>
    </row>
    <row r="10503" spans="1:6">
      <c r="A10503" s="89"/>
      <c r="F10503" s="73"/>
    </row>
    <row r="10504" spans="1:6">
      <c r="A10504" s="89"/>
      <c r="F10504" s="73"/>
    </row>
    <row r="10505" spans="1:6">
      <c r="A10505" s="89"/>
      <c r="F10505" s="73"/>
    </row>
    <row r="10506" spans="1:6">
      <c r="A10506" s="89"/>
      <c r="F10506" s="73"/>
    </row>
    <row r="10507" spans="1:6">
      <c r="A10507" s="89"/>
      <c r="F10507" s="73"/>
    </row>
    <row r="10508" spans="1:6">
      <c r="A10508" s="89"/>
      <c r="F10508" s="73"/>
    </row>
    <row r="10509" spans="1:6">
      <c r="A10509" s="89"/>
      <c r="F10509" s="73"/>
    </row>
    <row r="10510" spans="1:6">
      <c r="A10510" s="89"/>
      <c r="F10510" s="73"/>
    </row>
    <row r="10511" spans="1:6">
      <c r="A10511" s="89"/>
      <c r="F10511" s="73"/>
    </row>
    <row r="10512" spans="1:6">
      <c r="A10512" s="89"/>
      <c r="F10512" s="73"/>
    </row>
    <row r="10513" spans="1:6">
      <c r="A10513" s="89"/>
      <c r="F10513" s="73"/>
    </row>
    <row r="10514" spans="1:6">
      <c r="A10514" s="89"/>
      <c r="F10514" s="73"/>
    </row>
    <row r="10515" spans="1:6">
      <c r="A10515" s="89"/>
      <c r="F10515" s="73"/>
    </row>
    <row r="10516" spans="1:6">
      <c r="A10516" s="89"/>
      <c r="F10516" s="73"/>
    </row>
    <row r="10517" spans="1:6">
      <c r="A10517" s="89"/>
      <c r="F10517" s="73"/>
    </row>
    <row r="10518" spans="1:6">
      <c r="A10518" s="89"/>
      <c r="F10518" s="73"/>
    </row>
    <row r="10519" spans="1:6">
      <c r="A10519" s="89"/>
      <c r="F10519" s="73"/>
    </row>
    <row r="10520" spans="1:6">
      <c r="A10520" s="89"/>
      <c r="F10520" s="73"/>
    </row>
    <row r="10521" spans="1:6">
      <c r="A10521" s="89"/>
      <c r="F10521" s="73"/>
    </row>
    <row r="10522" spans="1:6">
      <c r="A10522" s="89"/>
      <c r="F10522" s="73"/>
    </row>
    <row r="10523" spans="1:6">
      <c r="A10523" s="89"/>
      <c r="F10523" s="73"/>
    </row>
    <row r="10524" spans="1:6">
      <c r="A10524" s="89"/>
      <c r="F10524" s="73"/>
    </row>
    <row r="10525" spans="1:6">
      <c r="A10525" s="89"/>
      <c r="F10525" s="73"/>
    </row>
    <row r="10526" spans="1:6">
      <c r="A10526" s="89"/>
      <c r="F10526" s="73"/>
    </row>
    <row r="10527" spans="1:6">
      <c r="A10527" s="89"/>
      <c r="F10527" s="73"/>
    </row>
    <row r="10528" spans="1:6">
      <c r="A10528" s="89"/>
      <c r="F10528" s="73"/>
    </row>
    <row r="10529" spans="1:6">
      <c r="A10529" s="89"/>
      <c r="F10529" s="73"/>
    </row>
    <row r="10530" spans="1:6">
      <c r="A10530" s="89"/>
      <c r="F10530" s="73"/>
    </row>
    <row r="10531" spans="1:6">
      <c r="A10531" s="89"/>
      <c r="F10531" s="73"/>
    </row>
    <row r="10532" spans="1:6">
      <c r="A10532" s="89"/>
      <c r="F10532" s="73"/>
    </row>
    <row r="10533" spans="1:6">
      <c r="A10533" s="89"/>
      <c r="F10533" s="73"/>
    </row>
    <row r="10534" spans="1:6">
      <c r="A10534" s="89"/>
      <c r="F10534" s="73"/>
    </row>
    <row r="10535" spans="1:6">
      <c r="A10535" s="89"/>
      <c r="F10535" s="73"/>
    </row>
    <row r="10536" spans="1:6">
      <c r="A10536" s="89"/>
      <c r="F10536" s="73"/>
    </row>
    <row r="10537" spans="1:6">
      <c r="A10537" s="89"/>
      <c r="F10537" s="73"/>
    </row>
    <row r="10538" spans="1:6">
      <c r="A10538" s="89"/>
      <c r="F10538" s="73"/>
    </row>
    <row r="10539" spans="1:6">
      <c r="A10539" s="89"/>
      <c r="F10539" s="73"/>
    </row>
    <row r="10540" spans="1:6">
      <c r="A10540" s="89"/>
      <c r="F10540" s="73"/>
    </row>
    <row r="10541" spans="1:6">
      <c r="A10541" s="89"/>
      <c r="F10541" s="73"/>
    </row>
    <row r="10542" spans="1:6">
      <c r="A10542" s="89"/>
      <c r="F10542" s="73"/>
    </row>
    <row r="10543" spans="1:6">
      <c r="A10543" s="89"/>
      <c r="F10543" s="73"/>
    </row>
    <row r="10544" spans="1:6">
      <c r="A10544" s="89"/>
      <c r="F10544" s="73"/>
    </row>
    <row r="10545" spans="1:6">
      <c r="A10545" s="89"/>
      <c r="F10545" s="73"/>
    </row>
    <row r="10546" spans="1:6">
      <c r="A10546" s="89"/>
      <c r="F10546" s="73"/>
    </row>
    <row r="10547" spans="1:6">
      <c r="A10547" s="89"/>
      <c r="F10547" s="73"/>
    </row>
    <row r="10548" spans="1:6">
      <c r="A10548" s="89"/>
      <c r="F10548" s="73"/>
    </row>
    <row r="10549" spans="1:6">
      <c r="A10549" s="89"/>
      <c r="F10549" s="73"/>
    </row>
    <row r="10550" spans="1:6">
      <c r="A10550" s="89"/>
      <c r="F10550" s="73"/>
    </row>
    <row r="10551" spans="1:6">
      <c r="A10551" s="89"/>
      <c r="F10551" s="73"/>
    </row>
    <row r="10552" spans="1:6">
      <c r="A10552" s="89"/>
      <c r="F10552" s="73"/>
    </row>
    <row r="10553" spans="1:6">
      <c r="A10553" s="89"/>
      <c r="F10553" s="73"/>
    </row>
    <row r="10554" spans="1:6">
      <c r="A10554" s="89"/>
      <c r="F10554" s="73"/>
    </row>
    <row r="10555" spans="1:6">
      <c r="A10555" s="89"/>
      <c r="F10555" s="73"/>
    </row>
    <row r="10556" spans="1:6">
      <c r="A10556" s="89"/>
      <c r="F10556" s="73"/>
    </row>
    <row r="10557" spans="1:6">
      <c r="A10557" s="89"/>
      <c r="F10557" s="73"/>
    </row>
    <row r="10558" spans="1:6">
      <c r="A10558" s="89"/>
      <c r="F10558" s="73"/>
    </row>
    <row r="10559" spans="1:6">
      <c r="A10559" s="89"/>
      <c r="F10559" s="73"/>
    </row>
    <row r="10560" spans="1:6">
      <c r="A10560" s="89"/>
      <c r="F10560" s="73"/>
    </row>
    <row r="10561" spans="1:6">
      <c r="A10561" s="89"/>
      <c r="F10561" s="73"/>
    </row>
    <row r="10562" spans="1:6">
      <c r="A10562" s="89"/>
      <c r="F10562" s="73"/>
    </row>
    <row r="10563" spans="1:6">
      <c r="A10563" s="89"/>
      <c r="F10563" s="73"/>
    </row>
    <row r="10564" spans="1:6">
      <c r="A10564" s="89"/>
      <c r="F10564" s="73"/>
    </row>
    <row r="10565" spans="1:6">
      <c r="A10565" s="89"/>
      <c r="F10565" s="73"/>
    </row>
    <row r="10566" spans="1:6">
      <c r="A10566" s="89"/>
      <c r="F10566" s="73"/>
    </row>
    <row r="10567" spans="1:6">
      <c r="A10567" s="89"/>
      <c r="F10567" s="73"/>
    </row>
    <row r="10568" spans="1:6">
      <c r="A10568" s="89"/>
      <c r="F10568" s="73"/>
    </row>
    <row r="10569" spans="1:6">
      <c r="A10569" s="89"/>
      <c r="F10569" s="73"/>
    </row>
    <row r="10570" spans="1:6">
      <c r="A10570" s="89"/>
      <c r="F10570" s="73"/>
    </row>
    <row r="10571" spans="1:6">
      <c r="A10571" s="89"/>
      <c r="F10571" s="73"/>
    </row>
    <row r="10572" spans="1:6">
      <c r="A10572" s="89"/>
      <c r="F10572" s="73"/>
    </row>
    <row r="10573" spans="1:6">
      <c r="A10573" s="89"/>
      <c r="F10573" s="73"/>
    </row>
    <row r="10574" spans="1:6">
      <c r="A10574" s="89"/>
      <c r="F10574" s="73"/>
    </row>
    <row r="10575" spans="1:6">
      <c r="A10575" s="89"/>
      <c r="F10575" s="73"/>
    </row>
    <row r="10576" spans="1:6">
      <c r="A10576" s="89"/>
      <c r="F10576" s="73"/>
    </row>
    <row r="10577" spans="1:6">
      <c r="A10577" s="89"/>
      <c r="F10577" s="73"/>
    </row>
    <row r="10578" spans="1:6">
      <c r="A10578" s="89"/>
      <c r="F10578" s="73"/>
    </row>
    <row r="10579" spans="1:6">
      <c r="A10579" s="89"/>
      <c r="F10579" s="73"/>
    </row>
    <row r="10580" spans="1:6">
      <c r="A10580" s="89"/>
      <c r="F10580" s="73"/>
    </row>
    <row r="10581" spans="1:6">
      <c r="A10581" s="89"/>
      <c r="F10581" s="73"/>
    </row>
    <row r="10582" spans="1:6">
      <c r="A10582" s="89"/>
      <c r="F10582" s="73"/>
    </row>
    <row r="10583" spans="1:6">
      <c r="A10583" s="89"/>
      <c r="F10583" s="73"/>
    </row>
    <row r="10584" spans="1:6">
      <c r="A10584" s="89"/>
      <c r="F10584" s="73"/>
    </row>
    <row r="10585" spans="1:6">
      <c r="A10585" s="89"/>
      <c r="F10585" s="73"/>
    </row>
    <row r="10586" spans="1:6">
      <c r="A10586" s="89"/>
      <c r="F10586" s="73"/>
    </row>
    <row r="10587" spans="1:6">
      <c r="A10587" s="89"/>
      <c r="F10587" s="73"/>
    </row>
    <row r="10588" spans="1:6">
      <c r="A10588" s="89"/>
      <c r="F10588" s="73"/>
    </row>
    <row r="10589" spans="1:6">
      <c r="A10589" s="89"/>
      <c r="F10589" s="73"/>
    </row>
    <row r="10590" spans="1:6">
      <c r="A10590" s="89"/>
      <c r="F10590" s="73"/>
    </row>
    <row r="10591" spans="1:6">
      <c r="A10591" s="89"/>
      <c r="F10591" s="73"/>
    </row>
    <row r="10592" spans="1:6">
      <c r="A10592" s="89"/>
      <c r="F10592" s="73"/>
    </row>
    <row r="10593" spans="1:6">
      <c r="A10593" s="89"/>
      <c r="F10593" s="73"/>
    </row>
    <row r="10594" spans="1:6">
      <c r="A10594" s="89"/>
      <c r="F10594" s="73"/>
    </row>
    <row r="10595" spans="1:6">
      <c r="A10595" s="89"/>
      <c r="F10595" s="73"/>
    </row>
    <row r="10596" spans="1:6">
      <c r="A10596" s="89"/>
      <c r="F10596" s="73"/>
    </row>
    <row r="10597" spans="1:6">
      <c r="A10597" s="89"/>
      <c r="F10597" s="73"/>
    </row>
    <row r="10598" spans="1:6">
      <c r="A10598" s="89"/>
      <c r="F10598" s="73"/>
    </row>
    <row r="10599" spans="1:6">
      <c r="A10599" s="89"/>
      <c r="F10599" s="73"/>
    </row>
    <row r="10600" spans="1:6">
      <c r="A10600" s="89"/>
      <c r="F10600" s="73"/>
    </row>
    <row r="10601" spans="1:6">
      <c r="A10601" s="89"/>
      <c r="F10601" s="73"/>
    </row>
    <row r="10602" spans="1:6">
      <c r="A10602" s="89"/>
      <c r="F10602" s="73"/>
    </row>
    <row r="10603" spans="1:6">
      <c r="A10603" s="89"/>
      <c r="F10603" s="73"/>
    </row>
    <row r="10604" spans="1:6">
      <c r="A10604" s="89"/>
      <c r="F10604" s="73"/>
    </row>
    <row r="10605" spans="1:6">
      <c r="A10605" s="89"/>
      <c r="F10605" s="73"/>
    </row>
    <row r="10606" spans="1:6">
      <c r="A10606" s="89"/>
      <c r="F10606" s="73"/>
    </row>
    <row r="10607" spans="1:6">
      <c r="A10607" s="89"/>
      <c r="F10607" s="73"/>
    </row>
    <row r="10608" spans="1:6">
      <c r="A10608" s="89"/>
      <c r="F10608" s="73"/>
    </row>
    <row r="10609" spans="1:6">
      <c r="A10609" s="89"/>
      <c r="F10609" s="73"/>
    </row>
    <row r="10610" spans="1:6">
      <c r="A10610" s="89"/>
      <c r="F10610" s="73"/>
    </row>
    <row r="10611" spans="1:6">
      <c r="A10611" s="89"/>
      <c r="F10611" s="73"/>
    </row>
    <row r="10612" spans="1:6">
      <c r="A10612" s="89"/>
      <c r="F10612" s="73"/>
    </row>
    <row r="10613" spans="1:6">
      <c r="A10613" s="89"/>
      <c r="F10613" s="73"/>
    </row>
    <row r="10614" spans="1:6">
      <c r="A10614" s="89"/>
      <c r="F10614" s="73"/>
    </row>
    <row r="10615" spans="1:6">
      <c r="A10615" s="89"/>
      <c r="F10615" s="73"/>
    </row>
    <row r="10616" spans="1:6">
      <c r="A10616" s="89"/>
      <c r="F10616" s="73"/>
    </row>
    <row r="10617" spans="1:6">
      <c r="A10617" s="89"/>
      <c r="F10617" s="73"/>
    </row>
    <row r="10618" spans="1:6">
      <c r="A10618" s="89"/>
      <c r="F10618" s="73"/>
    </row>
    <row r="10619" spans="1:6">
      <c r="A10619" s="89"/>
      <c r="F10619" s="73"/>
    </row>
    <row r="10620" spans="1:6">
      <c r="A10620" s="89"/>
      <c r="F10620" s="73"/>
    </row>
    <row r="10621" spans="1:6">
      <c r="A10621" s="89"/>
      <c r="F10621" s="73"/>
    </row>
    <row r="10622" spans="1:6">
      <c r="A10622" s="89"/>
      <c r="F10622" s="73"/>
    </row>
    <row r="10623" spans="1:6">
      <c r="A10623" s="89"/>
      <c r="F10623" s="73"/>
    </row>
    <row r="10624" spans="1:6">
      <c r="A10624" s="89"/>
      <c r="F10624" s="73"/>
    </row>
    <row r="10625" spans="1:6">
      <c r="A10625" s="89"/>
      <c r="F10625" s="73"/>
    </row>
    <row r="10626" spans="1:6">
      <c r="A10626" s="89"/>
      <c r="F10626" s="73"/>
    </row>
    <row r="10627" spans="1:6">
      <c r="A10627" s="89"/>
      <c r="F10627" s="73"/>
    </row>
    <row r="10628" spans="1:6">
      <c r="A10628" s="89"/>
      <c r="F10628" s="73"/>
    </row>
    <row r="10629" spans="1:6">
      <c r="A10629" s="89"/>
      <c r="F10629" s="73"/>
    </row>
    <row r="10630" spans="1:6">
      <c r="A10630" s="89"/>
      <c r="F10630" s="73"/>
    </row>
    <row r="10631" spans="1:6">
      <c r="A10631" s="89"/>
      <c r="F10631" s="73"/>
    </row>
    <row r="10632" spans="1:6">
      <c r="A10632" s="89"/>
      <c r="F10632" s="73"/>
    </row>
    <row r="10633" spans="1:6">
      <c r="A10633" s="89"/>
      <c r="F10633" s="73"/>
    </row>
    <row r="10634" spans="1:6">
      <c r="A10634" s="89"/>
      <c r="F10634" s="73"/>
    </row>
    <row r="10635" spans="1:6">
      <c r="A10635" s="89"/>
      <c r="F10635" s="73"/>
    </row>
    <row r="10636" spans="1:6">
      <c r="A10636" s="89"/>
      <c r="F10636" s="73"/>
    </row>
    <row r="10637" spans="1:6">
      <c r="A10637" s="89"/>
      <c r="F10637" s="73"/>
    </row>
    <row r="10638" spans="1:6">
      <c r="A10638" s="89"/>
      <c r="F10638" s="73"/>
    </row>
    <row r="10639" spans="1:6">
      <c r="A10639" s="89"/>
      <c r="F10639" s="73"/>
    </row>
    <row r="10640" spans="1:6">
      <c r="A10640" s="89"/>
      <c r="F10640" s="73"/>
    </row>
    <row r="10641" spans="1:6">
      <c r="A10641" s="89"/>
      <c r="F10641" s="73"/>
    </row>
    <row r="10642" spans="1:6">
      <c r="A10642" s="89"/>
      <c r="F10642" s="73"/>
    </row>
    <row r="10643" spans="1:6">
      <c r="A10643" s="89"/>
      <c r="F10643" s="73"/>
    </row>
    <row r="10644" spans="1:6">
      <c r="A10644" s="89"/>
      <c r="F10644" s="73"/>
    </row>
    <row r="10645" spans="1:6">
      <c r="A10645" s="89"/>
      <c r="F10645" s="73"/>
    </row>
    <row r="10646" spans="1:6">
      <c r="A10646" s="89"/>
      <c r="F10646" s="73"/>
    </row>
    <row r="10647" spans="1:6">
      <c r="A10647" s="89"/>
      <c r="F10647" s="73"/>
    </row>
    <row r="10648" spans="1:6">
      <c r="A10648" s="89"/>
      <c r="F10648" s="73"/>
    </row>
    <row r="10649" spans="1:6">
      <c r="A10649" s="89"/>
      <c r="F10649" s="73"/>
    </row>
    <row r="10650" spans="1:6">
      <c r="A10650" s="89"/>
      <c r="F10650" s="73"/>
    </row>
    <row r="10651" spans="1:6">
      <c r="A10651" s="89"/>
      <c r="F10651" s="73"/>
    </row>
    <row r="10652" spans="1:6">
      <c r="A10652" s="89"/>
      <c r="F10652" s="73"/>
    </row>
    <row r="10653" spans="1:6">
      <c r="A10653" s="89"/>
      <c r="F10653" s="73"/>
    </row>
    <row r="10654" spans="1:6">
      <c r="A10654" s="89"/>
      <c r="F10654" s="73"/>
    </row>
    <row r="10655" spans="1:6">
      <c r="A10655" s="89"/>
      <c r="F10655" s="73"/>
    </row>
    <row r="10656" spans="1:6">
      <c r="A10656" s="89"/>
      <c r="F10656" s="73"/>
    </row>
    <row r="10657" spans="1:6">
      <c r="A10657" s="89"/>
      <c r="F10657" s="73"/>
    </row>
    <row r="10658" spans="1:6">
      <c r="A10658" s="89"/>
      <c r="F10658" s="73"/>
    </row>
    <row r="10659" spans="1:6">
      <c r="A10659" s="89"/>
      <c r="F10659" s="73"/>
    </row>
    <row r="10660" spans="1:6">
      <c r="A10660" s="89"/>
      <c r="F10660" s="73"/>
    </row>
    <row r="10661" spans="1:6">
      <c r="A10661" s="89"/>
      <c r="F10661" s="73"/>
    </row>
    <row r="10662" spans="1:6">
      <c r="A10662" s="89"/>
      <c r="F10662" s="73"/>
    </row>
    <row r="10663" spans="1:6">
      <c r="A10663" s="89"/>
      <c r="F10663" s="73"/>
    </row>
    <row r="10664" spans="1:6">
      <c r="A10664" s="89"/>
      <c r="F10664" s="73"/>
    </row>
    <row r="10665" spans="1:6">
      <c r="A10665" s="89"/>
      <c r="F10665" s="73"/>
    </row>
    <row r="10666" spans="1:6">
      <c r="A10666" s="89"/>
      <c r="F10666" s="73"/>
    </row>
    <row r="10667" spans="1:6">
      <c r="A10667" s="89"/>
      <c r="F10667" s="73"/>
    </row>
    <row r="10668" spans="1:6">
      <c r="A10668" s="89"/>
      <c r="F10668" s="73"/>
    </row>
    <row r="10669" spans="1:6">
      <c r="A10669" s="89"/>
      <c r="F10669" s="73"/>
    </row>
    <row r="10670" spans="1:6">
      <c r="A10670" s="89"/>
      <c r="F10670" s="73"/>
    </row>
    <row r="10671" spans="1:6">
      <c r="A10671" s="89"/>
      <c r="F10671" s="73"/>
    </row>
    <row r="10672" spans="1:6">
      <c r="A10672" s="89"/>
      <c r="F10672" s="73"/>
    </row>
    <row r="10673" spans="1:6">
      <c r="A10673" s="89"/>
      <c r="F10673" s="73"/>
    </row>
    <row r="10674" spans="1:6">
      <c r="A10674" s="89"/>
      <c r="F10674" s="73"/>
    </row>
    <row r="10675" spans="1:6">
      <c r="A10675" s="89"/>
      <c r="F10675" s="73"/>
    </row>
    <row r="10676" spans="1:6">
      <c r="A10676" s="89"/>
      <c r="F10676" s="73"/>
    </row>
    <row r="10677" spans="1:6">
      <c r="A10677" s="89"/>
      <c r="F10677" s="73"/>
    </row>
    <row r="10678" spans="1:6">
      <c r="A10678" s="89"/>
      <c r="F10678" s="73"/>
    </row>
    <row r="10679" spans="1:6">
      <c r="A10679" s="89"/>
      <c r="F10679" s="73"/>
    </row>
    <row r="10680" spans="1:6">
      <c r="A10680" s="89"/>
      <c r="F10680" s="73"/>
    </row>
    <row r="10681" spans="1:6">
      <c r="A10681" s="89"/>
      <c r="F10681" s="73"/>
    </row>
    <row r="10682" spans="1:6">
      <c r="A10682" s="89"/>
      <c r="F10682" s="73"/>
    </row>
    <row r="10683" spans="1:6">
      <c r="A10683" s="89"/>
      <c r="F10683" s="73"/>
    </row>
    <row r="10684" spans="1:6">
      <c r="A10684" s="89"/>
      <c r="F10684" s="73"/>
    </row>
    <row r="10685" spans="1:6">
      <c r="A10685" s="89"/>
      <c r="F10685" s="73"/>
    </row>
    <row r="10686" spans="1:6">
      <c r="A10686" s="89"/>
      <c r="F10686" s="73"/>
    </row>
    <row r="10687" spans="1:6">
      <c r="A10687" s="89"/>
      <c r="F10687" s="73"/>
    </row>
    <row r="10688" spans="1:6">
      <c r="A10688" s="89"/>
      <c r="F10688" s="73"/>
    </row>
    <row r="10689" spans="1:6">
      <c r="A10689" s="89"/>
      <c r="F10689" s="73"/>
    </row>
    <row r="10690" spans="1:6">
      <c r="A10690" s="89"/>
      <c r="F10690" s="73"/>
    </row>
    <row r="10691" spans="1:6">
      <c r="A10691" s="89"/>
      <c r="F10691" s="73"/>
    </row>
    <row r="10692" spans="1:6">
      <c r="A10692" s="89"/>
      <c r="F10692" s="73"/>
    </row>
    <row r="10693" spans="1:6">
      <c r="A10693" s="89"/>
      <c r="F10693" s="73"/>
    </row>
    <row r="10694" spans="1:6">
      <c r="A10694" s="89"/>
      <c r="F10694" s="73"/>
    </row>
    <row r="10695" spans="1:6">
      <c r="A10695" s="89"/>
      <c r="F10695" s="73"/>
    </row>
    <row r="10696" spans="1:6">
      <c r="A10696" s="89"/>
      <c r="F10696" s="73"/>
    </row>
    <row r="10697" spans="1:6">
      <c r="A10697" s="89"/>
      <c r="F10697" s="73"/>
    </row>
    <row r="10698" spans="1:6">
      <c r="A10698" s="89"/>
      <c r="F10698" s="73"/>
    </row>
    <row r="10699" spans="1:6">
      <c r="A10699" s="89"/>
      <c r="F10699" s="73"/>
    </row>
    <row r="10700" spans="1:6">
      <c r="A10700" s="89"/>
      <c r="F10700" s="73"/>
    </row>
    <row r="10701" spans="1:6">
      <c r="A10701" s="89"/>
      <c r="F10701" s="73"/>
    </row>
    <row r="10702" spans="1:6">
      <c r="A10702" s="89"/>
      <c r="F10702" s="73"/>
    </row>
    <row r="10703" spans="1:6">
      <c r="A10703" s="89"/>
      <c r="F10703" s="73"/>
    </row>
    <row r="10704" spans="1:6">
      <c r="A10704" s="89"/>
      <c r="F10704" s="73"/>
    </row>
    <row r="10705" spans="1:6">
      <c r="A10705" s="89"/>
      <c r="F10705" s="73"/>
    </row>
    <row r="10706" spans="1:6">
      <c r="A10706" s="89"/>
      <c r="F10706" s="73"/>
    </row>
    <row r="10707" spans="1:6">
      <c r="A10707" s="89"/>
      <c r="F10707" s="73"/>
    </row>
    <row r="10708" spans="1:6">
      <c r="A10708" s="89"/>
      <c r="F10708" s="73"/>
    </row>
    <row r="10709" spans="1:6">
      <c r="A10709" s="89"/>
      <c r="F10709" s="73"/>
    </row>
    <row r="10710" spans="1:6">
      <c r="A10710" s="89"/>
      <c r="F10710" s="73"/>
    </row>
    <row r="10711" spans="1:6">
      <c r="A10711" s="89"/>
      <c r="F10711" s="73"/>
    </row>
    <row r="10712" spans="1:6">
      <c r="A10712" s="89"/>
      <c r="F10712" s="73"/>
    </row>
    <row r="10713" spans="1:6">
      <c r="A10713" s="89"/>
      <c r="F10713" s="73"/>
    </row>
    <row r="10714" spans="1:6">
      <c r="A10714" s="89"/>
      <c r="F10714" s="73"/>
    </row>
    <row r="10715" spans="1:6">
      <c r="A10715" s="89"/>
      <c r="F10715" s="73"/>
    </row>
    <row r="10716" spans="1:6">
      <c r="A10716" s="89"/>
      <c r="F10716" s="73"/>
    </row>
    <row r="10717" spans="1:6">
      <c r="A10717" s="89"/>
      <c r="F10717" s="73"/>
    </row>
    <row r="10718" spans="1:6">
      <c r="A10718" s="89"/>
      <c r="F10718" s="73"/>
    </row>
    <row r="10719" spans="1:6">
      <c r="A10719" s="89"/>
      <c r="F10719" s="73"/>
    </row>
    <row r="10720" spans="1:6">
      <c r="A10720" s="89"/>
      <c r="F10720" s="73"/>
    </row>
    <row r="10721" spans="1:6">
      <c r="A10721" s="89"/>
      <c r="F10721" s="73"/>
    </row>
    <row r="10722" spans="1:6">
      <c r="A10722" s="89"/>
      <c r="F10722" s="73"/>
    </row>
    <row r="10723" spans="1:6">
      <c r="A10723" s="89"/>
      <c r="F10723" s="73"/>
    </row>
    <row r="10724" spans="1:6">
      <c r="A10724" s="89"/>
      <c r="F10724" s="73"/>
    </row>
    <row r="10725" spans="1:6">
      <c r="A10725" s="89"/>
      <c r="F10725" s="73"/>
    </row>
    <row r="10726" spans="1:6">
      <c r="A10726" s="89"/>
      <c r="F10726" s="73"/>
    </row>
    <row r="10727" spans="1:6">
      <c r="A10727" s="89"/>
      <c r="F10727" s="73"/>
    </row>
    <row r="10728" spans="1:6">
      <c r="A10728" s="89"/>
      <c r="F10728" s="73"/>
    </row>
    <row r="10729" spans="1:6">
      <c r="A10729" s="89"/>
      <c r="F10729" s="73"/>
    </row>
    <row r="10730" spans="1:6">
      <c r="A10730" s="89"/>
      <c r="F10730" s="73"/>
    </row>
    <row r="10731" spans="1:6">
      <c r="A10731" s="89"/>
      <c r="F10731" s="73"/>
    </row>
    <row r="10732" spans="1:6">
      <c r="A10732" s="89"/>
      <c r="F10732" s="73"/>
    </row>
    <row r="10733" spans="1:6">
      <c r="A10733" s="89"/>
      <c r="F10733" s="73"/>
    </row>
    <row r="10734" spans="1:6">
      <c r="A10734" s="89"/>
      <c r="F10734" s="73"/>
    </row>
    <row r="10735" spans="1:6">
      <c r="A10735" s="89"/>
      <c r="F10735" s="73"/>
    </row>
    <row r="10736" spans="1:6">
      <c r="A10736" s="89"/>
      <c r="F10736" s="73"/>
    </row>
    <row r="10737" spans="1:6">
      <c r="A10737" s="89"/>
      <c r="F10737" s="73"/>
    </row>
    <row r="10738" spans="1:6">
      <c r="A10738" s="89"/>
      <c r="F10738" s="73"/>
    </row>
    <row r="10739" spans="1:6">
      <c r="A10739" s="89"/>
      <c r="F10739" s="73"/>
    </row>
    <row r="10740" spans="1:6">
      <c r="A10740" s="89"/>
      <c r="F10740" s="73"/>
    </row>
    <row r="10741" spans="1:6">
      <c r="A10741" s="89"/>
      <c r="F10741" s="73"/>
    </row>
    <row r="10742" spans="1:6">
      <c r="A10742" s="89"/>
      <c r="F10742" s="73"/>
    </row>
    <row r="10743" spans="1:6">
      <c r="A10743" s="89"/>
      <c r="F10743" s="73"/>
    </row>
    <row r="10744" spans="1:6">
      <c r="A10744" s="89"/>
      <c r="F10744" s="73"/>
    </row>
    <row r="10745" spans="1:6">
      <c r="A10745" s="89"/>
      <c r="F10745" s="73"/>
    </row>
    <row r="10746" spans="1:6">
      <c r="A10746" s="89"/>
      <c r="F10746" s="73"/>
    </row>
    <row r="10747" spans="1:6">
      <c r="A10747" s="89"/>
      <c r="F10747" s="73"/>
    </row>
    <row r="10748" spans="1:6">
      <c r="A10748" s="89"/>
      <c r="F10748" s="73"/>
    </row>
    <row r="10749" spans="1:6">
      <c r="A10749" s="89"/>
      <c r="F10749" s="73"/>
    </row>
    <row r="10750" spans="1:6">
      <c r="A10750" s="89"/>
      <c r="F10750" s="73"/>
    </row>
    <row r="10751" spans="1:6">
      <c r="A10751" s="89"/>
      <c r="F10751" s="73"/>
    </row>
    <row r="10752" spans="1:6">
      <c r="A10752" s="89"/>
      <c r="F10752" s="73"/>
    </row>
    <row r="10753" spans="1:6">
      <c r="A10753" s="89"/>
      <c r="F10753" s="73"/>
    </row>
    <row r="10754" spans="1:6">
      <c r="A10754" s="89"/>
      <c r="F10754" s="73"/>
    </row>
    <row r="10755" spans="1:6">
      <c r="A10755" s="89"/>
      <c r="F10755" s="73"/>
    </row>
    <row r="10756" spans="1:6">
      <c r="A10756" s="89"/>
      <c r="F10756" s="73"/>
    </row>
    <row r="10757" spans="1:6">
      <c r="A10757" s="89"/>
      <c r="F10757" s="73"/>
    </row>
    <row r="10758" spans="1:6">
      <c r="A10758" s="89"/>
      <c r="F10758" s="73"/>
    </row>
    <row r="10759" spans="1:6">
      <c r="A10759" s="89"/>
      <c r="F10759" s="73"/>
    </row>
    <row r="10760" spans="1:6">
      <c r="A10760" s="89"/>
      <c r="F10760" s="73"/>
    </row>
    <row r="10761" spans="1:6">
      <c r="A10761" s="89"/>
      <c r="F10761" s="73"/>
    </row>
    <row r="10762" spans="1:6">
      <c r="A10762" s="89"/>
      <c r="F10762" s="73"/>
    </row>
    <row r="10763" spans="1:6">
      <c r="A10763" s="89"/>
      <c r="F10763" s="73"/>
    </row>
    <row r="10764" spans="1:6">
      <c r="A10764" s="89"/>
      <c r="F10764" s="73"/>
    </row>
    <row r="10765" spans="1:6">
      <c r="A10765" s="89"/>
      <c r="F10765" s="73"/>
    </row>
    <row r="10766" spans="1:6">
      <c r="A10766" s="89"/>
      <c r="F10766" s="73"/>
    </row>
    <row r="10767" spans="1:6">
      <c r="A10767" s="89"/>
      <c r="F10767" s="73"/>
    </row>
    <row r="10768" spans="1:6">
      <c r="A10768" s="89"/>
      <c r="F10768" s="73"/>
    </row>
    <row r="10769" spans="1:6">
      <c r="A10769" s="89"/>
      <c r="F10769" s="73"/>
    </row>
    <row r="10770" spans="1:6">
      <c r="A10770" s="89"/>
      <c r="F10770" s="73"/>
    </row>
    <row r="10771" spans="1:6">
      <c r="A10771" s="89"/>
      <c r="F10771" s="73"/>
    </row>
    <row r="10772" spans="1:6">
      <c r="A10772" s="89"/>
      <c r="F10772" s="73"/>
    </row>
    <row r="10773" spans="1:6">
      <c r="A10773" s="89"/>
      <c r="F10773" s="73"/>
    </row>
    <row r="10774" spans="1:6">
      <c r="A10774" s="89"/>
      <c r="F10774" s="73"/>
    </row>
    <row r="10775" spans="1:6">
      <c r="A10775" s="89"/>
      <c r="F10775" s="73"/>
    </row>
    <row r="10776" spans="1:6">
      <c r="A10776" s="89"/>
      <c r="F10776" s="73"/>
    </row>
    <row r="10777" spans="1:6">
      <c r="A10777" s="89"/>
      <c r="F10777" s="73"/>
    </row>
    <row r="10778" spans="1:6">
      <c r="A10778" s="89"/>
      <c r="F10778" s="73"/>
    </row>
    <row r="10779" spans="1:6">
      <c r="A10779" s="89"/>
      <c r="F10779" s="73"/>
    </row>
    <row r="10780" spans="1:6">
      <c r="A10780" s="89"/>
      <c r="F10780" s="73"/>
    </row>
    <row r="10781" spans="1:6">
      <c r="A10781" s="89"/>
      <c r="F10781" s="73"/>
    </row>
    <row r="10782" spans="1:6">
      <c r="A10782" s="89"/>
      <c r="F10782" s="73"/>
    </row>
    <row r="10783" spans="1:6">
      <c r="A10783" s="89"/>
      <c r="F10783" s="73"/>
    </row>
    <row r="10784" spans="1:6">
      <c r="A10784" s="89"/>
      <c r="F10784" s="73"/>
    </row>
    <row r="10785" spans="1:6">
      <c r="A10785" s="89"/>
      <c r="F10785" s="73"/>
    </row>
    <row r="10786" spans="1:6">
      <c r="A10786" s="89"/>
      <c r="F10786" s="73"/>
    </row>
    <row r="10787" spans="1:6">
      <c r="A10787" s="89"/>
      <c r="F10787" s="73"/>
    </row>
    <row r="10788" spans="1:6">
      <c r="A10788" s="89"/>
      <c r="F10788" s="73"/>
    </row>
    <row r="10789" spans="1:6">
      <c r="A10789" s="89"/>
      <c r="F10789" s="73"/>
    </row>
    <row r="10790" spans="1:6">
      <c r="A10790" s="89"/>
      <c r="F10790" s="73"/>
    </row>
    <row r="10791" spans="1:6">
      <c r="A10791" s="89"/>
      <c r="F10791" s="73"/>
    </row>
    <row r="10792" spans="1:6">
      <c r="A10792" s="89"/>
      <c r="F10792" s="73"/>
    </row>
    <row r="10793" spans="1:6">
      <c r="A10793" s="89"/>
      <c r="F10793" s="73"/>
    </row>
    <row r="10794" spans="1:6">
      <c r="A10794" s="89"/>
      <c r="F10794" s="73"/>
    </row>
    <row r="10795" spans="1:6">
      <c r="A10795" s="89"/>
      <c r="F10795" s="73"/>
    </row>
    <row r="10796" spans="1:6">
      <c r="A10796" s="89"/>
      <c r="F10796" s="73"/>
    </row>
    <row r="10797" spans="1:6">
      <c r="A10797" s="89"/>
      <c r="F10797" s="73"/>
    </row>
    <row r="10798" spans="1:6">
      <c r="A10798" s="89"/>
      <c r="F10798" s="73"/>
    </row>
    <row r="10799" spans="1:6">
      <c r="A10799" s="89"/>
      <c r="F10799" s="73"/>
    </row>
    <row r="10800" spans="1:6">
      <c r="A10800" s="89"/>
      <c r="F10800" s="73"/>
    </row>
    <row r="10801" spans="1:6">
      <c r="A10801" s="89"/>
      <c r="F10801" s="73"/>
    </row>
    <row r="10802" spans="1:6">
      <c r="A10802" s="89"/>
      <c r="F10802" s="73"/>
    </row>
    <row r="10803" spans="1:6">
      <c r="A10803" s="89"/>
      <c r="F10803" s="73"/>
    </row>
    <row r="10804" spans="1:6">
      <c r="A10804" s="89"/>
      <c r="F10804" s="73"/>
    </row>
    <row r="10805" spans="1:6">
      <c r="A10805" s="89"/>
      <c r="F10805" s="73"/>
    </row>
    <row r="10806" spans="1:6">
      <c r="A10806" s="89"/>
      <c r="F10806" s="73"/>
    </row>
    <row r="10807" spans="1:6">
      <c r="A10807" s="89"/>
      <c r="F10807" s="73"/>
    </row>
    <row r="10808" spans="1:6">
      <c r="A10808" s="89"/>
      <c r="F10808" s="73"/>
    </row>
    <row r="10809" spans="1:6">
      <c r="A10809" s="89"/>
      <c r="F10809" s="73"/>
    </row>
    <row r="10810" spans="1:6">
      <c r="A10810" s="89"/>
      <c r="F10810" s="73"/>
    </row>
    <row r="10811" spans="1:6">
      <c r="A10811" s="89"/>
      <c r="F10811" s="73"/>
    </row>
    <row r="10812" spans="1:6">
      <c r="A10812" s="89"/>
      <c r="F10812" s="73"/>
    </row>
    <row r="10813" spans="1:6">
      <c r="A10813" s="89"/>
      <c r="F10813" s="73"/>
    </row>
    <row r="10814" spans="1:6">
      <c r="A10814" s="89"/>
      <c r="F10814" s="73"/>
    </row>
    <row r="10815" spans="1:6">
      <c r="A10815" s="89"/>
      <c r="F10815" s="73"/>
    </row>
    <row r="10816" spans="1:6">
      <c r="A10816" s="89"/>
      <c r="F10816" s="73"/>
    </row>
    <row r="10817" spans="1:6">
      <c r="A10817" s="89"/>
      <c r="F10817" s="73"/>
    </row>
    <row r="10818" spans="1:6">
      <c r="A10818" s="89"/>
      <c r="F10818" s="73"/>
    </row>
    <row r="10819" spans="1:6">
      <c r="A10819" s="89"/>
      <c r="F10819" s="73"/>
    </row>
    <row r="10820" spans="1:6">
      <c r="A10820" s="89"/>
      <c r="F10820" s="73"/>
    </row>
    <row r="10821" spans="1:6">
      <c r="A10821" s="89"/>
      <c r="F10821" s="73"/>
    </row>
    <row r="10822" spans="1:6">
      <c r="A10822" s="89"/>
      <c r="F10822" s="73"/>
    </row>
    <row r="10823" spans="1:6">
      <c r="A10823" s="89"/>
      <c r="F10823" s="73"/>
    </row>
    <row r="10824" spans="1:6">
      <c r="A10824" s="89"/>
      <c r="F10824" s="73"/>
    </row>
    <row r="10825" spans="1:6">
      <c r="A10825" s="89"/>
      <c r="F10825" s="73"/>
    </row>
    <row r="10826" spans="1:6">
      <c r="A10826" s="89"/>
      <c r="F10826" s="73"/>
    </row>
    <row r="10827" spans="1:6">
      <c r="A10827" s="89"/>
      <c r="F10827" s="73"/>
    </row>
    <row r="10828" spans="1:6">
      <c r="A10828" s="89"/>
      <c r="F10828" s="73"/>
    </row>
    <row r="10829" spans="1:6">
      <c r="A10829" s="89"/>
      <c r="F10829" s="73"/>
    </row>
    <row r="10830" spans="1:6">
      <c r="A10830" s="89"/>
      <c r="F10830" s="73"/>
    </row>
    <row r="10831" spans="1:6">
      <c r="A10831" s="89"/>
      <c r="F10831" s="73"/>
    </row>
    <row r="10832" spans="1:6">
      <c r="A10832" s="89"/>
      <c r="F10832" s="73"/>
    </row>
    <row r="10833" spans="1:6">
      <c r="A10833" s="89"/>
      <c r="F10833" s="73"/>
    </row>
    <row r="10834" spans="1:6">
      <c r="A10834" s="89"/>
      <c r="F10834" s="73"/>
    </row>
    <row r="10835" spans="1:6">
      <c r="A10835" s="89"/>
      <c r="F10835" s="73"/>
    </row>
    <row r="10836" spans="1:6">
      <c r="A10836" s="89"/>
      <c r="F10836" s="73"/>
    </row>
    <row r="10837" spans="1:6">
      <c r="A10837" s="89"/>
      <c r="F10837" s="73"/>
    </row>
    <row r="10838" spans="1:6">
      <c r="A10838" s="89"/>
      <c r="F10838" s="73"/>
    </row>
    <row r="10839" spans="1:6">
      <c r="A10839" s="89"/>
      <c r="F10839" s="73"/>
    </row>
    <row r="10840" spans="1:6">
      <c r="A10840" s="89"/>
      <c r="F10840" s="73"/>
    </row>
    <row r="10841" spans="1:6">
      <c r="A10841" s="89"/>
      <c r="F10841" s="73"/>
    </row>
    <row r="10842" spans="1:6">
      <c r="A10842" s="89"/>
      <c r="F10842" s="73"/>
    </row>
    <row r="10843" spans="1:6">
      <c r="A10843" s="89"/>
      <c r="F10843" s="73"/>
    </row>
    <row r="10844" spans="1:6">
      <c r="A10844" s="89"/>
      <c r="F10844" s="73"/>
    </row>
    <row r="10845" spans="1:6">
      <c r="A10845" s="89"/>
      <c r="F10845" s="73"/>
    </row>
    <row r="10846" spans="1:6">
      <c r="A10846" s="89"/>
      <c r="F10846" s="73"/>
    </row>
    <row r="10847" spans="1:6">
      <c r="A10847" s="89"/>
      <c r="F10847" s="73"/>
    </row>
    <row r="10848" spans="1:6">
      <c r="A10848" s="89"/>
      <c r="F10848" s="73"/>
    </row>
    <row r="10849" spans="1:6">
      <c r="A10849" s="89"/>
      <c r="F10849" s="73"/>
    </row>
    <row r="10850" spans="1:6">
      <c r="A10850" s="89"/>
      <c r="F10850" s="73"/>
    </row>
    <row r="10851" spans="1:6">
      <c r="A10851" s="89"/>
      <c r="F10851" s="73"/>
    </row>
    <row r="10852" spans="1:6">
      <c r="A10852" s="89"/>
      <c r="F10852" s="73"/>
    </row>
    <row r="10853" spans="1:6">
      <c r="A10853" s="89"/>
      <c r="F10853" s="73"/>
    </row>
    <row r="10854" spans="1:6">
      <c r="A10854" s="89"/>
      <c r="F10854" s="73"/>
    </row>
    <row r="10855" spans="1:6">
      <c r="A10855" s="89"/>
      <c r="F10855" s="73"/>
    </row>
    <row r="10856" spans="1:6">
      <c r="A10856" s="89"/>
      <c r="F10856" s="73"/>
    </row>
    <row r="10857" spans="1:6">
      <c r="A10857" s="89"/>
      <c r="F10857" s="73"/>
    </row>
    <row r="10858" spans="1:6">
      <c r="A10858" s="89"/>
      <c r="F10858" s="73"/>
    </row>
    <row r="10859" spans="1:6">
      <c r="A10859" s="89"/>
      <c r="F10859" s="73"/>
    </row>
    <row r="10860" spans="1:6">
      <c r="A10860" s="89"/>
      <c r="F10860" s="73"/>
    </row>
    <row r="10861" spans="1:6">
      <c r="A10861" s="89"/>
      <c r="F10861" s="73"/>
    </row>
    <row r="10862" spans="1:6">
      <c r="A10862" s="89"/>
      <c r="F10862" s="73"/>
    </row>
    <row r="10863" spans="1:6">
      <c r="A10863" s="89"/>
      <c r="F10863" s="73"/>
    </row>
    <row r="10864" spans="1:6">
      <c r="A10864" s="89"/>
      <c r="F10864" s="73"/>
    </row>
    <row r="10865" spans="1:6">
      <c r="A10865" s="89"/>
      <c r="F10865" s="73"/>
    </row>
    <row r="10866" spans="1:6">
      <c r="A10866" s="89"/>
      <c r="F10866" s="73"/>
    </row>
    <row r="10867" spans="1:6">
      <c r="A10867" s="89"/>
      <c r="F10867" s="73"/>
    </row>
    <row r="10868" spans="1:6">
      <c r="A10868" s="89"/>
      <c r="F10868" s="73"/>
    </row>
    <row r="10869" spans="1:6">
      <c r="A10869" s="89"/>
      <c r="F10869" s="73"/>
    </row>
    <row r="10870" spans="1:6">
      <c r="A10870" s="89"/>
      <c r="F10870" s="73"/>
    </row>
    <row r="10871" spans="1:6">
      <c r="A10871" s="89"/>
      <c r="F10871" s="73"/>
    </row>
    <row r="10872" spans="1:6">
      <c r="A10872" s="89"/>
      <c r="F10872" s="73"/>
    </row>
    <row r="10873" spans="1:6">
      <c r="A10873" s="89"/>
      <c r="F10873" s="73"/>
    </row>
    <row r="10874" spans="1:6">
      <c r="A10874" s="89"/>
      <c r="F10874" s="73"/>
    </row>
    <row r="10875" spans="1:6">
      <c r="A10875" s="89"/>
      <c r="F10875" s="73"/>
    </row>
    <row r="10876" spans="1:6">
      <c r="A10876" s="89"/>
      <c r="F10876" s="73"/>
    </row>
    <row r="10877" spans="1:6">
      <c r="A10877" s="89"/>
      <c r="F10877" s="73"/>
    </row>
    <row r="10878" spans="1:6">
      <c r="A10878" s="89"/>
      <c r="F10878" s="73"/>
    </row>
    <row r="10879" spans="1:6">
      <c r="A10879" s="89"/>
      <c r="F10879" s="73"/>
    </row>
    <row r="10880" spans="1:6">
      <c r="A10880" s="89"/>
      <c r="F10880" s="73"/>
    </row>
    <row r="10881" spans="1:6">
      <c r="A10881" s="89"/>
      <c r="F10881" s="73"/>
    </row>
    <row r="10882" spans="1:6">
      <c r="A10882" s="89"/>
      <c r="F10882" s="73"/>
    </row>
    <row r="10883" spans="1:6">
      <c r="A10883" s="89"/>
      <c r="F10883" s="73"/>
    </row>
    <row r="10884" spans="1:6">
      <c r="A10884" s="89"/>
      <c r="F10884" s="73"/>
    </row>
    <row r="10885" spans="1:6">
      <c r="A10885" s="89"/>
      <c r="F10885" s="73"/>
    </row>
    <row r="10886" spans="1:6">
      <c r="A10886" s="89"/>
      <c r="F10886" s="73"/>
    </row>
    <row r="10887" spans="1:6">
      <c r="A10887" s="89"/>
      <c r="F10887" s="73"/>
    </row>
    <row r="10888" spans="1:6">
      <c r="A10888" s="89"/>
      <c r="F10888" s="73"/>
    </row>
    <row r="10889" spans="1:6">
      <c r="A10889" s="89"/>
      <c r="F10889" s="73"/>
    </row>
    <row r="10890" spans="1:6">
      <c r="A10890" s="89"/>
      <c r="F10890" s="73"/>
    </row>
    <row r="10891" spans="1:6">
      <c r="A10891" s="89"/>
      <c r="F10891" s="73"/>
    </row>
    <row r="10892" spans="1:6">
      <c r="A10892" s="89"/>
      <c r="F10892" s="73"/>
    </row>
    <row r="10893" spans="1:6">
      <c r="A10893" s="89"/>
      <c r="F10893" s="73"/>
    </row>
    <row r="10894" spans="1:6">
      <c r="A10894" s="89"/>
      <c r="F10894" s="73"/>
    </row>
    <row r="10895" spans="1:6">
      <c r="A10895" s="89"/>
      <c r="F10895" s="73"/>
    </row>
    <row r="10896" spans="1:6">
      <c r="A10896" s="89"/>
      <c r="F10896" s="73"/>
    </row>
    <row r="10897" spans="1:6">
      <c r="A10897" s="89"/>
      <c r="F10897" s="73"/>
    </row>
    <row r="10898" spans="1:6">
      <c r="A10898" s="89"/>
      <c r="F10898" s="73"/>
    </row>
    <row r="10899" spans="1:6">
      <c r="A10899" s="89"/>
      <c r="F10899" s="73"/>
    </row>
    <row r="10900" spans="1:6">
      <c r="A10900" s="89"/>
      <c r="F10900" s="73"/>
    </row>
    <row r="10901" spans="1:6">
      <c r="A10901" s="89"/>
      <c r="F10901" s="73"/>
    </row>
    <row r="10902" spans="1:6">
      <c r="A10902" s="89"/>
      <c r="F10902" s="73"/>
    </row>
    <row r="10903" spans="1:6">
      <c r="A10903" s="89"/>
      <c r="F10903" s="73"/>
    </row>
    <row r="10904" spans="1:6">
      <c r="A10904" s="89"/>
      <c r="F10904" s="73"/>
    </row>
    <row r="10905" spans="1:6">
      <c r="A10905" s="89"/>
      <c r="F10905" s="73"/>
    </row>
    <row r="10906" spans="1:6">
      <c r="A10906" s="89"/>
      <c r="F10906" s="73"/>
    </row>
    <row r="10907" spans="1:6">
      <c r="A10907" s="89"/>
      <c r="F10907" s="73"/>
    </row>
    <row r="10908" spans="1:6">
      <c r="A10908" s="89"/>
      <c r="F10908" s="73"/>
    </row>
    <row r="10909" spans="1:6">
      <c r="A10909" s="89"/>
      <c r="F10909" s="73"/>
    </row>
    <row r="10910" spans="1:6">
      <c r="A10910" s="89"/>
      <c r="F10910" s="73"/>
    </row>
    <row r="10911" spans="1:6">
      <c r="A10911" s="89"/>
      <c r="F10911" s="73"/>
    </row>
    <row r="10912" spans="1:6">
      <c r="A10912" s="89"/>
      <c r="F10912" s="73"/>
    </row>
    <row r="10913" spans="1:6">
      <c r="A10913" s="89"/>
      <c r="F10913" s="73"/>
    </row>
    <row r="10914" spans="1:6">
      <c r="A10914" s="89"/>
      <c r="F10914" s="73"/>
    </row>
    <row r="10915" spans="1:6">
      <c r="A10915" s="89"/>
      <c r="F10915" s="73"/>
    </row>
    <row r="10916" spans="1:6">
      <c r="A10916" s="89"/>
      <c r="F10916" s="73"/>
    </row>
    <row r="10917" spans="1:6">
      <c r="A10917" s="89"/>
      <c r="F10917" s="73"/>
    </row>
    <row r="10918" spans="1:6">
      <c r="A10918" s="89"/>
      <c r="F10918" s="73"/>
    </row>
    <row r="10919" spans="1:6">
      <c r="A10919" s="89"/>
      <c r="F10919" s="73"/>
    </row>
    <row r="10920" spans="1:6">
      <c r="A10920" s="89"/>
      <c r="F10920" s="73"/>
    </row>
    <row r="10921" spans="1:6">
      <c r="A10921" s="89"/>
      <c r="F10921" s="73"/>
    </row>
    <row r="10922" spans="1:6">
      <c r="A10922" s="89"/>
      <c r="F10922" s="73"/>
    </row>
    <row r="10923" spans="1:6">
      <c r="A10923" s="89"/>
      <c r="F10923" s="73"/>
    </row>
    <row r="10924" spans="1:6">
      <c r="A10924" s="89"/>
      <c r="F10924" s="73"/>
    </row>
    <row r="10925" spans="1:6">
      <c r="A10925" s="89"/>
      <c r="F10925" s="73"/>
    </row>
    <row r="10926" spans="1:6">
      <c r="A10926" s="89"/>
      <c r="F10926" s="73"/>
    </row>
    <row r="10927" spans="1:6">
      <c r="A10927" s="89"/>
      <c r="F10927" s="73"/>
    </row>
    <row r="10928" spans="1:6">
      <c r="A10928" s="89"/>
      <c r="F10928" s="73"/>
    </row>
    <row r="10929" spans="1:6">
      <c r="A10929" s="89"/>
      <c r="F10929" s="73"/>
    </row>
    <row r="10930" spans="1:6">
      <c r="A10930" s="89"/>
      <c r="F10930" s="73"/>
    </row>
    <row r="10931" spans="1:6">
      <c r="A10931" s="89"/>
      <c r="F10931" s="73"/>
    </row>
    <row r="10932" spans="1:6">
      <c r="A10932" s="89"/>
      <c r="F10932" s="73"/>
    </row>
    <row r="10933" spans="1:6">
      <c r="A10933" s="89"/>
      <c r="F10933" s="73"/>
    </row>
    <row r="10934" spans="1:6">
      <c r="A10934" s="89"/>
      <c r="F10934" s="73"/>
    </row>
    <row r="10935" spans="1:6">
      <c r="A10935" s="89"/>
      <c r="F10935" s="73"/>
    </row>
    <row r="10936" spans="1:6">
      <c r="A10936" s="89"/>
      <c r="F10936" s="73"/>
    </row>
    <row r="10937" spans="1:6">
      <c r="A10937" s="89"/>
      <c r="F10937" s="73"/>
    </row>
    <row r="10938" spans="1:6">
      <c r="A10938" s="89"/>
      <c r="F10938" s="73"/>
    </row>
    <row r="10939" spans="1:6">
      <c r="A10939" s="89"/>
      <c r="F10939" s="73"/>
    </row>
    <row r="10940" spans="1:6">
      <c r="A10940" s="89"/>
      <c r="F10940" s="73"/>
    </row>
    <row r="10941" spans="1:6">
      <c r="A10941" s="89"/>
      <c r="F10941" s="73"/>
    </row>
    <row r="10942" spans="1:6">
      <c r="A10942" s="89"/>
      <c r="F10942" s="73"/>
    </row>
    <row r="10943" spans="1:6">
      <c r="A10943" s="89"/>
      <c r="F10943" s="73"/>
    </row>
    <row r="10944" spans="1:6">
      <c r="A10944" s="89"/>
      <c r="F10944" s="73"/>
    </row>
    <row r="10945" spans="1:6">
      <c r="A10945" s="89"/>
      <c r="F10945" s="73"/>
    </row>
    <row r="10946" spans="1:6">
      <c r="A10946" s="89"/>
      <c r="F10946" s="73"/>
    </row>
    <row r="10947" spans="1:6">
      <c r="A10947" s="89"/>
      <c r="F10947" s="73"/>
    </row>
    <row r="10948" spans="1:6">
      <c r="A10948" s="89"/>
      <c r="F10948" s="73"/>
    </row>
    <row r="10949" spans="1:6">
      <c r="A10949" s="89"/>
      <c r="F10949" s="73"/>
    </row>
    <row r="10950" spans="1:6">
      <c r="A10950" s="89"/>
      <c r="F10950" s="73"/>
    </row>
    <row r="10951" spans="1:6">
      <c r="A10951" s="89"/>
      <c r="F10951" s="73"/>
    </row>
    <row r="10952" spans="1:6">
      <c r="A10952" s="89"/>
      <c r="F10952" s="73"/>
    </row>
    <row r="10953" spans="1:6">
      <c r="A10953" s="89"/>
      <c r="F10953" s="73"/>
    </row>
    <row r="10954" spans="1:6">
      <c r="A10954" s="89"/>
      <c r="F10954" s="73"/>
    </row>
    <row r="10955" spans="1:6">
      <c r="A10955" s="89"/>
      <c r="F10955" s="73"/>
    </row>
    <row r="10956" spans="1:6">
      <c r="A10956" s="89"/>
      <c r="F10956" s="73"/>
    </row>
    <row r="10957" spans="1:6">
      <c r="A10957" s="89"/>
      <c r="F10957" s="73"/>
    </row>
    <row r="10958" spans="1:6">
      <c r="A10958" s="89"/>
      <c r="F10958" s="73"/>
    </row>
    <row r="10959" spans="1:6">
      <c r="A10959" s="89"/>
      <c r="F10959" s="73"/>
    </row>
    <row r="10960" spans="1:6">
      <c r="A10960" s="89"/>
      <c r="F10960" s="73"/>
    </row>
    <row r="10961" spans="1:6">
      <c r="A10961" s="89"/>
      <c r="F10961" s="73"/>
    </row>
    <row r="10962" spans="1:6">
      <c r="A10962" s="89"/>
      <c r="F10962" s="73"/>
    </row>
    <row r="10963" spans="1:6">
      <c r="A10963" s="89"/>
      <c r="F10963" s="73"/>
    </row>
    <row r="10964" spans="1:6">
      <c r="A10964" s="89"/>
      <c r="F10964" s="73"/>
    </row>
    <row r="10965" spans="1:6">
      <c r="A10965" s="89"/>
      <c r="F10965" s="73"/>
    </row>
    <row r="10966" spans="1:6">
      <c r="A10966" s="89"/>
      <c r="F10966" s="73"/>
    </row>
    <row r="10967" spans="1:6">
      <c r="A10967" s="89"/>
      <c r="F10967" s="73"/>
    </row>
    <row r="10968" spans="1:6">
      <c r="A10968" s="89"/>
      <c r="F10968" s="73"/>
    </row>
    <row r="10969" spans="1:6">
      <c r="A10969" s="89"/>
      <c r="F10969" s="73"/>
    </row>
    <row r="10970" spans="1:6">
      <c r="A10970" s="89"/>
      <c r="F10970" s="73"/>
    </row>
    <row r="10971" spans="1:6">
      <c r="A10971" s="89"/>
      <c r="F10971" s="73"/>
    </row>
    <row r="10972" spans="1:6">
      <c r="A10972" s="89"/>
      <c r="F10972" s="73"/>
    </row>
    <row r="10973" spans="1:6">
      <c r="A10973" s="89"/>
      <c r="F10973" s="73"/>
    </row>
    <row r="10974" spans="1:6">
      <c r="A10974" s="89"/>
      <c r="F10974" s="73"/>
    </row>
    <row r="10975" spans="1:6">
      <c r="A10975" s="89"/>
      <c r="F10975" s="73"/>
    </row>
    <row r="10976" spans="1:6">
      <c r="A10976" s="89"/>
      <c r="F10976" s="73"/>
    </row>
    <row r="10977" spans="1:6">
      <c r="A10977" s="89"/>
      <c r="F10977" s="73"/>
    </row>
    <row r="10978" spans="1:6">
      <c r="A10978" s="89"/>
      <c r="F10978" s="73"/>
    </row>
    <row r="10979" spans="1:6">
      <c r="A10979" s="89"/>
      <c r="F10979" s="73"/>
    </row>
    <row r="10980" spans="1:6">
      <c r="A10980" s="89"/>
      <c r="F10980" s="73"/>
    </row>
    <row r="10981" spans="1:6">
      <c r="A10981" s="89"/>
      <c r="F10981" s="73"/>
    </row>
    <row r="10982" spans="1:6">
      <c r="A10982" s="89"/>
      <c r="F10982" s="73"/>
    </row>
    <row r="10983" spans="1:6">
      <c r="A10983" s="89"/>
      <c r="F10983" s="73"/>
    </row>
    <row r="10984" spans="1:6">
      <c r="A10984" s="89"/>
      <c r="F10984" s="73"/>
    </row>
    <row r="10985" spans="1:6">
      <c r="A10985" s="89"/>
      <c r="F10985" s="73"/>
    </row>
    <row r="10986" spans="1:6">
      <c r="A10986" s="89"/>
      <c r="F10986" s="73"/>
    </row>
    <row r="10987" spans="1:6">
      <c r="A10987" s="89"/>
      <c r="F10987" s="73"/>
    </row>
    <row r="10988" spans="1:6">
      <c r="A10988" s="89"/>
      <c r="F10988" s="73"/>
    </row>
    <row r="10989" spans="1:6">
      <c r="A10989" s="89"/>
      <c r="F10989" s="73"/>
    </row>
    <row r="10990" spans="1:6">
      <c r="A10990" s="89"/>
      <c r="F10990" s="73"/>
    </row>
    <row r="10991" spans="1:6">
      <c r="A10991" s="89"/>
      <c r="F10991" s="73"/>
    </row>
    <row r="10992" spans="1:6">
      <c r="A10992" s="89"/>
      <c r="F10992" s="73"/>
    </row>
    <row r="10993" spans="1:6">
      <c r="A10993" s="89"/>
      <c r="F10993" s="73"/>
    </row>
    <row r="10994" spans="1:6">
      <c r="A10994" s="89"/>
      <c r="F10994" s="73"/>
    </row>
    <row r="10995" spans="1:6">
      <c r="A10995" s="89"/>
      <c r="F10995" s="73"/>
    </row>
    <row r="10996" spans="1:6">
      <c r="A10996" s="89"/>
      <c r="F10996" s="73"/>
    </row>
    <row r="10997" spans="1:6">
      <c r="A10997" s="89"/>
      <c r="F10997" s="73"/>
    </row>
    <row r="10998" spans="1:6">
      <c r="A10998" s="89"/>
      <c r="F10998" s="73"/>
    </row>
    <row r="10999" spans="1:6">
      <c r="A10999" s="89"/>
      <c r="F10999" s="73"/>
    </row>
    <row r="11000" spans="1:6">
      <c r="A11000" s="89"/>
      <c r="F11000" s="73"/>
    </row>
    <row r="11001" spans="1:6">
      <c r="A11001" s="89"/>
      <c r="F11001" s="73"/>
    </row>
    <row r="11002" spans="1:6">
      <c r="A11002" s="89"/>
      <c r="F11002" s="73"/>
    </row>
    <row r="11003" spans="1:6">
      <c r="A11003" s="89"/>
      <c r="F11003" s="73"/>
    </row>
    <row r="11004" spans="1:6">
      <c r="A11004" s="89"/>
      <c r="F11004" s="73"/>
    </row>
    <row r="11005" spans="1:6">
      <c r="A11005" s="89"/>
      <c r="F11005" s="73"/>
    </row>
    <row r="11006" spans="1:6">
      <c r="A11006" s="89"/>
      <c r="F11006" s="73"/>
    </row>
    <row r="11007" spans="1:6">
      <c r="A11007" s="89"/>
      <c r="F11007" s="73"/>
    </row>
    <row r="11008" spans="1:6">
      <c r="A11008" s="89"/>
      <c r="F11008" s="73"/>
    </row>
    <row r="11009" spans="1:6">
      <c r="A11009" s="89"/>
      <c r="F11009" s="73"/>
    </row>
    <row r="11010" spans="1:6">
      <c r="A11010" s="89"/>
      <c r="F11010" s="73"/>
    </row>
    <row r="11011" spans="1:6">
      <c r="A11011" s="89"/>
      <c r="F11011" s="73"/>
    </row>
    <row r="11012" spans="1:6">
      <c r="A11012" s="89"/>
      <c r="F11012" s="73"/>
    </row>
    <row r="11013" spans="1:6">
      <c r="A11013" s="89"/>
      <c r="F11013" s="73"/>
    </row>
    <row r="11014" spans="1:6">
      <c r="A11014" s="89"/>
      <c r="F11014" s="73"/>
    </row>
    <row r="11015" spans="1:6">
      <c r="A11015" s="89"/>
      <c r="F11015" s="73"/>
    </row>
    <row r="11016" spans="1:6">
      <c r="A11016" s="89"/>
      <c r="F11016" s="73"/>
    </row>
    <row r="11017" spans="1:6">
      <c r="A11017" s="89"/>
      <c r="F11017" s="73"/>
    </row>
    <row r="11018" spans="1:6">
      <c r="A11018" s="89"/>
      <c r="F11018" s="73"/>
    </row>
    <row r="11019" spans="1:6">
      <c r="A11019" s="89"/>
      <c r="F11019" s="73"/>
    </row>
    <row r="11020" spans="1:6">
      <c r="A11020" s="89"/>
      <c r="F11020" s="73"/>
    </row>
    <row r="11021" spans="1:6">
      <c r="A11021" s="89"/>
      <c r="F11021" s="73"/>
    </row>
    <row r="11022" spans="1:6">
      <c r="A11022" s="89"/>
      <c r="F11022" s="73"/>
    </row>
    <row r="11023" spans="1:6">
      <c r="A11023" s="89"/>
      <c r="F11023" s="73"/>
    </row>
    <row r="11024" spans="1:6">
      <c r="A11024" s="89"/>
      <c r="F11024" s="73"/>
    </row>
    <row r="11025" spans="1:6">
      <c r="A11025" s="89"/>
      <c r="F11025" s="73"/>
    </row>
    <row r="11026" spans="1:6">
      <c r="A11026" s="89"/>
      <c r="F11026" s="73"/>
    </row>
    <row r="11027" spans="1:6">
      <c r="A11027" s="89"/>
      <c r="F11027" s="73"/>
    </row>
    <row r="11028" spans="1:6">
      <c r="A11028" s="89"/>
      <c r="F11028" s="73"/>
    </row>
    <row r="11029" spans="1:6">
      <c r="A11029" s="89"/>
      <c r="F11029" s="73"/>
    </row>
    <row r="11030" spans="1:6">
      <c r="A11030" s="89"/>
      <c r="F11030" s="73"/>
    </row>
    <row r="11031" spans="1:6">
      <c r="A11031" s="89"/>
      <c r="F11031" s="73"/>
    </row>
    <row r="11032" spans="1:6">
      <c r="A11032" s="89"/>
      <c r="F11032" s="73"/>
    </row>
    <row r="11033" spans="1:6">
      <c r="A11033" s="89"/>
      <c r="F11033" s="73"/>
    </row>
    <row r="11034" spans="1:6">
      <c r="A11034" s="89"/>
      <c r="F11034" s="73"/>
    </row>
    <row r="11035" spans="1:6">
      <c r="A11035" s="89"/>
      <c r="F11035" s="73"/>
    </row>
    <row r="11036" spans="1:6">
      <c r="A11036" s="89"/>
      <c r="F11036" s="73"/>
    </row>
    <row r="11037" spans="1:6">
      <c r="A11037" s="89"/>
      <c r="F11037" s="73"/>
    </row>
    <row r="11038" spans="1:6">
      <c r="A11038" s="89"/>
      <c r="F11038" s="73"/>
    </row>
    <row r="11039" spans="1:6">
      <c r="A11039" s="89"/>
      <c r="F11039" s="73"/>
    </row>
    <row r="11040" spans="1:6">
      <c r="A11040" s="89"/>
      <c r="F11040" s="73"/>
    </row>
    <row r="11041" spans="1:6">
      <c r="A11041" s="89"/>
      <c r="F11041" s="73"/>
    </row>
    <row r="11042" spans="1:6">
      <c r="A11042" s="89"/>
      <c r="F11042" s="73"/>
    </row>
    <row r="11043" spans="1:6">
      <c r="A11043" s="89"/>
      <c r="F11043" s="73"/>
    </row>
    <row r="11044" spans="1:6">
      <c r="A11044" s="89"/>
      <c r="F11044" s="73"/>
    </row>
    <row r="11045" spans="1:6">
      <c r="A11045" s="89"/>
      <c r="F11045" s="73"/>
    </row>
    <row r="11046" spans="1:6">
      <c r="A11046" s="89"/>
      <c r="F11046" s="73"/>
    </row>
    <row r="11047" spans="1:6">
      <c r="A11047" s="89"/>
      <c r="F11047" s="73"/>
    </row>
    <row r="11048" spans="1:6">
      <c r="A11048" s="89"/>
      <c r="F11048" s="73"/>
    </row>
    <row r="11049" spans="1:6">
      <c r="A11049" s="89"/>
      <c r="F11049" s="73"/>
    </row>
    <row r="11050" spans="1:6">
      <c r="A11050" s="89"/>
      <c r="F11050" s="73"/>
    </row>
    <row r="11051" spans="1:6">
      <c r="A11051" s="89"/>
      <c r="F11051" s="73"/>
    </row>
    <row r="11052" spans="1:6">
      <c r="A11052" s="89"/>
      <c r="F11052" s="73"/>
    </row>
    <row r="11053" spans="1:6">
      <c r="A11053" s="89"/>
      <c r="F11053" s="73"/>
    </row>
    <row r="11054" spans="1:6">
      <c r="A11054" s="89"/>
      <c r="F11054" s="73"/>
    </row>
    <row r="11055" spans="1:6">
      <c r="A11055" s="89"/>
      <c r="F11055" s="73"/>
    </row>
    <row r="11056" spans="1:6">
      <c r="A11056" s="89"/>
      <c r="F11056" s="73"/>
    </row>
    <row r="11057" spans="1:6">
      <c r="A11057" s="89"/>
      <c r="F11057" s="73"/>
    </row>
    <row r="11058" spans="1:6">
      <c r="A11058" s="89"/>
      <c r="F11058" s="73"/>
    </row>
    <row r="11059" spans="1:6">
      <c r="A11059" s="89"/>
      <c r="F11059" s="73"/>
    </row>
    <row r="11060" spans="1:6">
      <c r="A11060" s="89"/>
      <c r="F11060" s="73"/>
    </row>
    <row r="11061" spans="1:6">
      <c r="A11061" s="89"/>
      <c r="F11061" s="73"/>
    </row>
    <row r="11062" spans="1:6">
      <c r="A11062" s="89"/>
      <c r="F11062" s="73"/>
    </row>
    <row r="11063" spans="1:6">
      <c r="A11063" s="89"/>
      <c r="F11063" s="73"/>
    </row>
    <row r="11064" spans="1:6">
      <c r="A11064" s="89"/>
      <c r="F11064" s="73"/>
    </row>
    <row r="11065" spans="1:6">
      <c r="A11065" s="89"/>
      <c r="F11065" s="73"/>
    </row>
    <row r="11066" spans="1:6">
      <c r="A11066" s="89"/>
      <c r="F11066" s="73"/>
    </row>
    <row r="11067" spans="1:6">
      <c r="A11067" s="89"/>
      <c r="F11067" s="73"/>
    </row>
    <row r="11068" spans="1:6">
      <c r="A11068" s="89"/>
      <c r="F11068" s="73"/>
    </row>
    <row r="11069" spans="1:6">
      <c r="A11069" s="89"/>
      <c r="F11069" s="73"/>
    </row>
    <row r="11070" spans="1:6">
      <c r="A11070" s="89"/>
      <c r="F11070" s="73"/>
    </row>
    <row r="11071" spans="1:6">
      <c r="A11071" s="89"/>
      <c r="F11071" s="73"/>
    </row>
    <row r="11072" spans="1:6">
      <c r="A11072" s="89"/>
      <c r="F11072" s="73"/>
    </row>
    <row r="11073" spans="1:6">
      <c r="A11073" s="89"/>
      <c r="F11073" s="73"/>
    </row>
    <row r="11074" spans="1:6">
      <c r="A11074" s="89"/>
      <c r="F11074" s="73"/>
    </row>
    <row r="11075" spans="1:6">
      <c r="A11075" s="89"/>
      <c r="F11075" s="73"/>
    </row>
    <row r="11076" spans="1:6">
      <c r="A11076" s="89"/>
      <c r="F11076" s="73"/>
    </row>
    <row r="11077" spans="1:6">
      <c r="A11077" s="89"/>
      <c r="F11077" s="73"/>
    </row>
    <row r="11078" spans="1:6">
      <c r="A11078" s="89"/>
      <c r="F11078" s="73"/>
    </row>
    <row r="11079" spans="1:6">
      <c r="A11079" s="89"/>
      <c r="F11079" s="73"/>
    </row>
    <row r="11080" spans="1:6">
      <c r="A11080" s="89"/>
      <c r="F11080" s="73"/>
    </row>
    <row r="11081" spans="1:6">
      <c r="A11081" s="89"/>
      <c r="F11081" s="73"/>
    </row>
    <row r="11082" spans="1:6">
      <c r="A11082" s="89"/>
      <c r="F11082" s="73"/>
    </row>
    <row r="11083" spans="1:6">
      <c r="A11083" s="89"/>
      <c r="F11083" s="73"/>
    </row>
    <row r="11084" spans="1:6">
      <c r="A11084" s="89"/>
      <c r="F11084" s="73"/>
    </row>
    <row r="11085" spans="1:6">
      <c r="A11085" s="89"/>
      <c r="F11085" s="73"/>
    </row>
    <row r="11086" spans="1:6">
      <c r="A11086" s="89"/>
      <c r="F11086" s="73"/>
    </row>
    <row r="11087" spans="1:6">
      <c r="A11087" s="89"/>
      <c r="F11087" s="73"/>
    </row>
    <row r="11088" spans="1:6">
      <c r="A11088" s="89"/>
      <c r="F11088" s="73"/>
    </row>
    <row r="11089" spans="1:6">
      <c r="A11089" s="89"/>
      <c r="F11089" s="73"/>
    </row>
    <row r="11090" spans="1:6">
      <c r="A11090" s="89"/>
      <c r="F11090" s="73"/>
    </row>
    <row r="11091" spans="1:6">
      <c r="A11091" s="89"/>
      <c r="F11091" s="73"/>
    </row>
    <row r="11092" spans="1:6">
      <c r="A11092" s="89"/>
      <c r="F11092" s="73"/>
    </row>
    <row r="11093" spans="1:6">
      <c r="A11093" s="89"/>
      <c r="F11093" s="73"/>
    </row>
    <row r="11094" spans="1:6">
      <c r="A11094" s="89"/>
      <c r="F11094" s="73"/>
    </row>
    <row r="11095" spans="1:6">
      <c r="A11095" s="89"/>
      <c r="F11095" s="73"/>
    </row>
    <row r="11096" spans="1:6">
      <c r="A11096" s="89"/>
      <c r="F11096" s="73"/>
    </row>
    <row r="11097" spans="1:6">
      <c r="A11097" s="89"/>
      <c r="F11097" s="73"/>
    </row>
    <row r="11098" spans="1:6">
      <c r="A11098" s="89"/>
      <c r="F11098" s="73"/>
    </row>
    <row r="11099" spans="1:6">
      <c r="A11099" s="89"/>
      <c r="F11099" s="73"/>
    </row>
    <row r="11100" spans="1:6">
      <c r="A11100" s="89"/>
      <c r="F11100" s="73"/>
    </row>
    <row r="11101" spans="1:6">
      <c r="A11101" s="89"/>
      <c r="F11101" s="73"/>
    </row>
    <row r="11102" spans="1:6">
      <c r="A11102" s="89"/>
      <c r="F11102" s="73"/>
    </row>
    <row r="11103" spans="1:6">
      <c r="A11103" s="89"/>
      <c r="F11103" s="73"/>
    </row>
    <row r="11104" spans="1:6">
      <c r="A11104" s="89"/>
      <c r="F11104" s="73"/>
    </row>
    <row r="11105" spans="1:6">
      <c r="A11105" s="89"/>
      <c r="F11105" s="73"/>
    </row>
    <row r="11106" spans="1:6">
      <c r="A11106" s="89"/>
      <c r="F11106" s="73"/>
    </row>
    <row r="11107" spans="1:6">
      <c r="A11107" s="89"/>
      <c r="F11107" s="73"/>
    </row>
    <row r="11108" spans="1:6">
      <c r="A11108" s="89"/>
      <c r="F11108" s="73"/>
    </row>
    <row r="11109" spans="1:6">
      <c r="A11109" s="89"/>
      <c r="F11109" s="73"/>
    </row>
    <row r="11110" spans="1:6">
      <c r="A11110" s="89"/>
      <c r="F11110" s="73"/>
    </row>
    <row r="11111" spans="1:6">
      <c r="A11111" s="89"/>
      <c r="F11111" s="73"/>
    </row>
    <row r="11112" spans="1:6">
      <c r="A11112" s="89"/>
      <c r="F11112" s="73"/>
    </row>
    <row r="11113" spans="1:6">
      <c r="A11113" s="89"/>
      <c r="F11113" s="73"/>
    </row>
    <row r="11114" spans="1:6">
      <c r="A11114" s="89"/>
      <c r="F11114" s="73"/>
    </row>
    <row r="11115" spans="1:6">
      <c r="A11115" s="89"/>
      <c r="F11115" s="73"/>
    </row>
    <row r="11116" spans="1:6">
      <c r="A11116" s="89"/>
      <c r="F11116" s="73"/>
    </row>
    <row r="11117" spans="1:6">
      <c r="A11117" s="89"/>
      <c r="F11117" s="73"/>
    </row>
    <row r="11118" spans="1:6">
      <c r="A11118" s="89"/>
      <c r="F11118" s="73"/>
    </row>
    <row r="11119" spans="1:6">
      <c r="A11119" s="89"/>
      <c r="F11119" s="73"/>
    </row>
    <row r="11120" spans="1:6">
      <c r="A11120" s="89"/>
      <c r="F11120" s="73"/>
    </row>
    <row r="11121" spans="1:6">
      <c r="A11121" s="89"/>
      <c r="F11121" s="73"/>
    </row>
    <row r="11122" spans="1:6">
      <c r="A11122" s="89"/>
      <c r="F11122" s="73"/>
    </row>
    <row r="11123" spans="1:6">
      <c r="A11123" s="89"/>
      <c r="F11123" s="73"/>
    </row>
    <row r="11124" spans="1:6">
      <c r="A11124" s="89"/>
      <c r="F11124" s="73"/>
    </row>
    <row r="11125" spans="1:6">
      <c r="A11125" s="89"/>
      <c r="F11125" s="73"/>
    </row>
    <row r="11126" spans="1:6">
      <c r="A11126" s="89"/>
      <c r="F11126" s="73"/>
    </row>
    <row r="11127" spans="1:6">
      <c r="A11127" s="89"/>
      <c r="F11127" s="73"/>
    </row>
    <row r="11128" spans="1:6">
      <c r="A11128" s="89"/>
      <c r="F11128" s="73"/>
    </row>
    <row r="11129" spans="1:6">
      <c r="A11129" s="89"/>
      <c r="F11129" s="73"/>
    </row>
    <row r="11130" spans="1:6">
      <c r="A11130" s="89"/>
      <c r="F11130" s="73"/>
    </row>
    <row r="11131" spans="1:6">
      <c r="A11131" s="89"/>
      <c r="F11131" s="73"/>
    </row>
    <row r="11132" spans="1:6">
      <c r="A11132" s="89"/>
      <c r="F11132" s="73"/>
    </row>
    <row r="11133" spans="1:6">
      <c r="A11133" s="89"/>
      <c r="F11133" s="73"/>
    </row>
    <row r="11134" spans="1:6">
      <c r="A11134" s="89"/>
      <c r="F11134" s="73"/>
    </row>
    <row r="11135" spans="1:6">
      <c r="A11135" s="89"/>
      <c r="F11135" s="73"/>
    </row>
    <row r="11136" spans="1:6">
      <c r="A11136" s="89"/>
      <c r="F11136" s="73"/>
    </row>
    <row r="11137" spans="1:6">
      <c r="A11137" s="89"/>
      <c r="F11137" s="73"/>
    </row>
    <row r="11138" spans="1:6">
      <c r="A11138" s="89"/>
      <c r="F11138" s="73"/>
    </row>
    <row r="11139" spans="1:6">
      <c r="A11139" s="89"/>
      <c r="F11139" s="73"/>
    </row>
    <row r="11140" spans="1:6">
      <c r="A11140" s="89"/>
      <c r="F11140" s="73"/>
    </row>
    <row r="11141" spans="1:6">
      <c r="A11141" s="89"/>
      <c r="F11141" s="73"/>
    </row>
    <row r="11142" spans="1:6">
      <c r="A11142" s="89"/>
      <c r="F11142" s="73"/>
    </row>
    <row r="11143" spans="1:6">
      <c r="A11143" s="89"/>
      <c r="F11143" s="73"/>
    </row>
    <row r="11144" spans="1:6">
      <c r="A11144" s="89"/>
      <c r="F11144" s="73"/>
    </row>
    <row r="11145" spans="1:6">
      <c r="A11145" s="89"/>
      <c r="F11145" s="73"/>
    </row>
    <row r="11146" spans="1:6">
      <c r="A11146" s="89"/>
      <c r="F11146" s="73"/>
    </row>
    <row r="11147" spans="1:6">
      <c r="A11147" s="89"/>
      <c r="F11147" s="73"/>
    </row>
    <row r="11148" spans="1:6">
      <c r="A11148" s="89"/>
      <c r="F11148" s="73"/>
    </row>
    <row r="11149" spans="1:6">
      <c r="A11149" s="89"/>
      <c r="F11149" s="73"/>
    </row>
    <row r="11150" spans="1:6">
      <c r="A11150" s="89"/>
      <c r="F11150" s="73"/>
    </row>
    <row r="11151" spans="1:6">
      <c r="A11151" s="89"/>
      <c r="F11151" s="73"/>
    </row>
    <row r="11152" spans="1:6">
      <c r="A11152" s="89"/>
      <c r="F11152" s="73"/>
    </row>
    <row r="11153" spans="1:6">
      <c r="A11153" s="89"/>
      <c r="F11153" s="73"/>
    </row>
    <row r="11154" spans="1:6">
      <c r="A11154" s="89"/>
      <c r="F11154" s="73"/>
    </row>
    <row r="11155" spans="1:6">
      <c r="A11155" s="89"/>
      <c r="F11155" s="73"/>
    </row>
    <row r="11156" spans="1:6">
      <c r="A11156" s="89"/>
      <c r="F11156" s="73"/>
    </row>
    <row r="11157" spans="1:6">
      <c r="A11157" s="89"/>
      <c r="F11157" s="73"/>
    </row>
    <row r="11158" spans="1:6">
      <c r="A11158" s="89"/>
      <c r="F11158" s="73"/>
    </row>
    <row r="11159" spans="1:6">
      <c r="A11159" s="89"/>
      <c r="F11159" s="73"/>
    </row>
    <row r="11160" spans="1:6">
      <c r="A11160" s="89"/>
      <c r="F11160" s="73"/>
    </row>
    <row r="11161" spans="1:6">
      <c r="A11161" s="89"/>
      <c r="F11161" s="73"/>
    </row>
    <row r="11162" spans="1:6">
      <c r="A11162" s="89"/>
      <c r="F11162" s="73"/>
    </row>
    <row r="11163" spans="1:6">
      <c r="A11163" s="89"/>
      <c r="F11163" s="73"/>
    </row>
    <row r="11164" spans="1:6">
      <c r="A11164" s="89"/>
      <c r="F11164" s="73"/>
    </row>
    <row r="11165" spans="1:6">
      <c r="A11165" s="89"/>
      <c r="F11165" s="73"/>
    </row>
    <row r="11166" spans="1:6">
      <c r="A11166" s="89"/>
      <c r="F11166" s="73"/>
    </row>
    <row r="11167" spans="1:6">
      <c r="A11167" s="89"/>
      <c r="F11167" s="73"/>
    </row>
    <row r="11168" spans="1:6">
      <c r="A11168" s="89"/>
      <c r="F11168" s="73"/>
    </row>
    <row r="11169" spans="1:6">
      <c r="A11169" s="89"/>
      <c r="F11169" s="73"/>
    </row>
    <row r="11170" spans="1:6">
      <c r="A11170" s="89"/>
      <c r="F11170" s="73"/>
    </row>
    <row r="11171" spans="1:6">
      <c r="A11171" s="89"/>
      <c r="F11171" s="73"/>
    </row>
    <row r="11172" spans="1:6">
      <c r="A11172" s="89"/>
      <c r="F11172" s="73"/>
    </row>
    <row r="11173" spans="1:6">
      <c r="A11173" s="89"/>
      <c r="F11173" s="73"/>
    </row>
    <row r="11174" spans="1:6">
      <c r="A11174" s="89"/>
      <c r="F11174" s="73"/>
    </row>
    <row r="11175" spans="1:6">
      <c r="A11175" s="89"/>
      <c r="F11175" s="73"/>
    </row>
    <row r="11176" spans="1:6">
      <c r="A11176" s="89"/>
      <c r="F11176" s="73"/>
    </row>
    <row r="11177" spans="1:6">
      <c r="A11177" s="89"/>
      <c r="F11177" s="73"/>
    </row>
    <row r="11178" spans="1:6">
      <c r="A11178" s="89"/>
      <c r="F11178" s="73"/>
    </row>
    <row r="11179" spans="1:6">
      <c r="A11179" s="89"/>
      <c r="F11179" s="73"/>
    </row>
    <row r="11180" spans="1:6">
      <c r="A11180" s="89"/>
      <c r="F11180" s="73"/>
    </row>
    <row r="11181" spans="1:6">
      <c r="A11181" s="89"/>
      <c r="F11181" s="73"/>
    </row>
    <row r="11182" spans="1:6">
      <c r="A11182" s="89"/>
      <c r="F11182" s="73"/>
    </row>
    <row r="11183" spans="1:6">
      <c r="A11183" s="89"/>
      <c r="F11183" s="73"/>
    </row>
    <row r="11184" spans="1:6">
      <c r="A11184" s="89"/>
      <c r="F11184" s="73"/>
    </row>
    <row r="11185" spans="1:6">
      <c r="A11185" s="89"/>
      <c r="F11185" s="73"/>
    </row>
    <row r="11186" spans="1:6">
      <c r="A11186" s="89"/>
      <c r="F11186" s="73"/>
    </row>
    <row r="11187" spans="1:6">
      <c r="A11187" s="89"/>
      <c r="F11187" s="73"/>
    </row>
    <row r="11188" spans="1:6">
      <c r="A11188" s="89"/>
      <c r="F11188" s="73"/>
    </row>
    <row r="11189" spans="1:6">
      <c r="A11189" s="89"/>
      <c r="F11189" s="73"/>
    </row>
    <row r="11190" spans="1:6">
      <c r="A11190" s="89"/>
      <c r="F11190" s="73"/>
    </row>
    <row r="11191" spans="1:6">
      <c r="A11191" s="89"/>
      <c r="F11191" s="73"/>
    </row>
    <row r="11192" spans="1:6">
      <c r="A11192" s="89"/>
      <c r="F11192" s="73"/>
    </row>
    <row r="11193" spans="1:6">
      <c r="A11193" s="89"/>
      <c r="F11193" s="73"/>
    </row>
    <row r="11194" spans="1:6">
      <c r="A11194" s="89"/>
      <c r="F11194" s="73"/>
    </row>
    <row r="11195" spans="1:6">
      <c r="A11195" s="89"/>
      <c r="F11195" s="73"/>
    </row>
    <row r="11196" spans="1:6">
      <c r="A11196" s="89"/>
      <c r="F11196" s="73"/>
    </row>
    <row r="11197" spans="1:6">
      <c r="A11197" s="89"/>
      <c r="F11197" s="73"/>
    </row>
    <row r="11198" spans="1:6">
      <c r="A11198" s="89"/>
      <c r="F11198" s="73"/>
    </row>
    <row r="11199" spans="1:6">
      <c r="A11199" s="89"/>
      <c r="F11199" s="73"/>
    </row>
    <row r="11200" spans="1:6">
      <c r="A11200" s="89"/>
      <c r="F11200" s="73"/>
    </row>
    <row r="11201" spans="1:6">
      <c r="A11201" s="89"/>
      <c r="F11201" s="73"/>
    </row>
    <row r="11202" spans="1:6">
      <c r="A11202" s="89"/>
      <c r="F11202" s="73"/>
    </row>
    <row r="11203" spans="1:6">
      <c r="A11203" s="89"/>
      <c r="F11203" s="73"/>
    </row>
    <row r="11204" spans="1:6">
      <c r="A11204" s="89"/>
      <c r="F11204" s="73"/>
    </row>
    <row r="11205" spans="1:6">
      <c r="A11205" s="89"/>
      <c r="F11205" s="73"/>
    </row>
    <row r="11206" spans="1:6">
      <c r="A11206" s="89"/>
      <c r="F11206" s="73"/>
    </row>
    <row r="11207" spans="1:6">
      <c r="A11207" s="89"/>
      <c r="F11207" s="73"/>
    </row>
    <row r="11208" spans="1:6">
      <c r="A11208" s="89"/>
      <c r="F11208" s="73"/>
    </row>
    <row r="11209" spans="1:6">
      <c r="A11209" s="89"/>
      <c r="F11209" s="73"/>
    </row>
    <row r="11210" spans="1:6">
      <c r="A11210" s="89"/>
      <c r="F11210" s="73"/>
    </row>
    <row r="11211" spans="1:6">
      <c r="A11211" s="89"/>
      <c r="F11211" s="73"/>
    </row>
    <row r="11212" spans="1:6">
      <c r="A11212" s="89"/>
      <c r="F11212" s="73"/>
    </row>
    <row r="11213" spans="1:6">
      <c r="A11213" s="89"/>
      <c r="F11213" s="73"/>
    </row>
    <row r="11214" spans="1:6">
      <c r="A11214" s="89"/>
      <c r="F11214" s="73"/>
    </row>
    <row r="11215" spans="1:6">
      <c r="A11215" s="89"/>
      <c r="F11215" s="73"/>
    </row>
    <row r="11216" spans="1:6">
      <c r="A11216" s="89"/>
      <c r="F11216" s="73"/>
    </row>
    <row r="11217" spans="1:6">
      <c r="A11217" s="89"/>
      <c r="F11217" s="73"/>
    </row>
    <row r="11218" spans="1:6">
      <c r="A11218" s="89"/>
      <c r="F11218" s="73"/>
    </row>
    <row r="11219" spans="1:6">
      <c r="A11219" s="89"/>
      <c r="F11219" s="73"/>
    </row>
    <row r="11220" spans="1:6">
      <c r="A11220" s="89"/>
      <c r="F11220" s="73"/>
    </row>
    <row r="11221" spans="1:6">
      <c r="A11221" s="89"/>
      <c r="F11221" s="73"/>
    </row>
    <row r="11222" spans="1:6">
      <c r="A11222" s="89"/>
      <c r="F11222" s="73"/>
    </row>
    <row r="11223" spans="1:6">
      <c r="A11223" s="89"/>
      <c r="F11223" s="73"/>
    </row>
    <row r="11224" spans="1:6">
      <c r="A11224" s="89"/>
      <c r="F11224" s="73"/>
    </row>
    <row r="11225" spans="1:6">
      <c r="A11225" s="89"/>
      <c r="F11225" s="73"/>
    </row>
    <row r="11226" spans="1:6">
      <c r="A11226" s="89"/>
      <c r="F11226" s="73"/>
    </row>
    <row r="11227" spans="1:6">
      <c r="A11227" s="89"/>
      <c r="F11227" s="73"/>
    </row>
    <row r="11228" spans="1:6">
      <c r="A11228" s="89"/>
      <c r="F11228" s="73"/>
    </row>
    <row r="11229" spans="1:6">
      <c r="A11229" s="89"/>
      <c r="F11229" s="73"/>
    </row>
    <row r="11230" spans="1:6">
      <c r="A11230" s="89"/>
      <c r="F11230" s="73"/>
    </row>
    <row r="11231" spans="1:6">
      <c r="A11231" s="89"/>
      <c r="F11231" s="73"/>
    </row>
    <row r="11232" spans="1:6">
      <c r="A11232" s="89"/>
      <c r="F11232" s="73"/>
    </row>
    <row r="11233" spans="1:6">
      <c r="A11233" s="89"/>
      <c r="F11233" s="73"/>
    </row>
    <row r="11234" spans="1:6">
      <c r="A11234" s="89"/>
      <c r="F11234" s="73"/>
    </row>
    <row r="11235" spans="1:6">
      <c r="A11235" s="89"/>
      <c r="F11235" s="73"/>
    </row>
    <row r="11236" spans="1:6">
      <c r="A11236" s="89"/>
      <c r="F11236" s="73"/>
    </row>
    <row r="11237" spans="1:6">
      <c r="A11237" s="89"/>
      <c r="F11237" s="73"/>
    </row>
    <row r="11238" spans="1:6">
      <c r="A11238" s="89"/>
      <c r="F11238" s="73"/>
    </row>
    <row r="11239" spans="1:6">
      <c r="A11239" s="89"/>
      <c r="F11239" s="73"/>
    </row>
    <row r="11240" spans="1:6">
      <c r="A11240" s="89"/>
      <c r="F11240" s="73"/>
    </row>
    <row r="11241" spans="1:6">
      <c r="A11241" s="89"/>
      <c r="F11241" s="73"/>
    </row>
    <row r="11242" spans="1:6">
      <c r="A11242" s="89"/>
      <c r="F11242" s="73"/>
    </row>
    <row r="11243" spans="1:6">
      <c r="A11243" s="89"/>
      <c r="F11243" s="73"/>
    </row>
    <row r="11244" spans="1:6">
      <c r="A11244" s="89"/>
      <c r="F11244" s="73"/>
    </row>
    <row r="11245" spans="1:6">
      <c r="A11245" s="89"/>
      <c r="F11245" s="73"/>
    </row>
    <row r="11246" spans="1:6">
      <c r="A11246" s="89"/>
      <c r="F11246" s="73"/>
    </row>
    <row r="11247" spans="1:6">
      <c r="A11247" s="89"/>
      <c r="F11247" s="73"/>
    </row>
    <row r="11248" spans="1:6">
      <c r="A11248" s="89"/>
      <c r="F11248" s="73"/>
    </row>
    <row r="11249" spans="1:6">
      <c r="A11249" s="89"/>
      <c r="F11249" s="73"/>
    </row>
    <row r="11250" spans="1:6">
      <c r="A11250" s="89"/>
      <c r="F11250" s="73"/>
    </row>
    <row r="11251" spans="1:6">
      <c r="A11251" s="89"/>
      <c r="F11251" s="73"/>
    </row>
    <row r="11252" spans="1:6">
      <c r="A11252" s="89"/>
      <c r="F11252" s="73"/>
    </row>
    <row r="11253" spans="1:6">
      <c r="A11253" s="89"/>
      <c r="F11253" s="73"/>
    </row>
    <row r="11254" spans="1:6">
      <c r="A11254" s="89"/>
      <c r="F11254" s="73"/>
    </row>
    <row r="11255" spans="1:6">
      <c r="A11255" s="89"/>
      <c r="F11255" s="73"/>
    </row>
    <row r="11256" spans="1:6">
      <c r="A11256" s="89"/>
      <c r="F11256" s="73"/>
    </row>
    <row r="11257" spans="1:6">
      <c r="A11257" s="89"/>
      <c r="F11257" s="73"/>
    </row>
    <row r="11258" spans="1:6">
      <c r="A11258" s="89"/>
      <c r="F11258" s="73"/>
    </row>
    <row r="11259" spans="1:6">
      <c r="A11259" s="89"/>
      <c r="F11259" s="73"/>
    </row>
    <row r="11260" spans="1:6">
      <c r="A11260" s="89"/>
      <c r="F11260" s="73"/>
    </row>
    <row r="11261" spans="1:6">
      <c r="A11261" s="89"/>
      <c r="F11261" s="73"/>
    </row>
    <row r="11262" spans="1:6">
      <c r="A11262" s="89"/>
      <c r="F11262" s="73"/>
    </row>
    <row r="11263" spans="1:6">
      <c r="A11263" s="89"/>
      <c r="F11263" s="73"/>
    </row>
    <row r="11264" spans="1:6">
      <c r="A11264" s="89"/>
      <c r="F11264" s="73"/>
    </row>
    <row r="11265" spans="1:6">
      <c r="A11265" s="89"/>
      <c r="F11265" s="73"/>
    </row>
    <row r="11266" spans="1:6">
      <c r="A11266" s="89"/>
      <c r="F11266" s="73"/>
    </row>
    <row r="11267" spans="1:6">
      <c r="A11267" s="89"/>
      <c r="F11267" s="73"/>
    </row>
    <row r="11268" spans="1:6">
      <c r="A11268" s="89"/>
      <c r="F11268" s="73"/>
    </row>
    <row r="11269" spans="1:6">
      <c r="A11269" s="89"/>
      <c r="F11269" s="73"/>
    </row>
    <row r="11270" spans="1:6">
      <c r="A11270" s="89"/>
      <c r="F11270" s="73"/>
    </row>
    <row r="11271" spans="1:6">
      <c r="A11271" s="89"/>
      <c r="F11271" s="73"/>
    </row>
    <row r="11272" spans="1:6">
      <c r="A11272" s="89"/>
      <c r="F11272" s="73"/>
    </row>
    <row r="11273" spans="1:6">
      <c r="A11273" s="89"/>
      <c r="F11273" s="73"/>
    </row>
    <row r="11274" spans="1:6">
      <c r="A11274" s="89"/>
      <c r="F11274" s="73"/>
    </row>
    <row r="11275" spans="1:6">
      <c r="A11275" s="89"/>
      <c r="F11275" s="73"/>
    </row>
    <row r="11276" spans="1:6">
      <c r="A11276" s="89"/>
      <c r="F11276" s="73"/>
    </row>
    <row r="11277" spans="1:6">
      <c r="A11277" s="89"/>
      <c r="F11277" s="73"/>
    </row>
    <row r="11278" spans="1:6">
      <c r="A11278" s="89"/>
      <c r="F11278" s="73"/>
    </row>
    <row r="11279" spans="1:6">
      <c r="A11279" s="89"/>
      <c r="F11279" s="73"/>
    </row>
    <row r="11280" spans="1:6">
      <c r="A11280" s="89"/>
      <c r="F11280" s="73"/>
    </row>
    <row r="11281" spans="1:6">
      <c r="A11281" s="89"/>
      <c r="F11281" s="73"/>
    </row>
    <row r="11282" spans="1:6">
      <c r="A11282" s="89"/>
      <c r="F11282" s="73"/>
    </row>
    <row r="11283" spans="1:6">
      <c r="A11283" s="89"/>
      <c r="F11283" s="73"/>
    </row>
    <row r="11284" spans="1:6">
      <c r="A11284" s="89"/>
      <c r="F11284" s="73"/>
    </row>
    <row r="11285" spans="1:6">
      <c r="A11285" s="89"/>
      <c r="F11285" s="73"/>
    </row>
    <row r="11286" spans="1:6">
      <c r="A11286" s="89"/>
      <c r="F11286" s="73"/>
    </row>
    <row r="11287" spans="1:6">
      <c r="A11287" s="89"/>
      <c r="F11287" s="73"/>
    </row>
    <row r="11288" spans="1:6">
      <c r="A11288" s="89"/>
      <c r="F11288" s="73"/>
    </row>
    <row r="11289" spans="1:6">
      <c r="A11289" s="89"/>
      <c r="F11289" s="73"/>
    </row>
    <row r="11290" spans="1:6">
      <c r="A11290" s="89"/>
      <c r="F11290" s="73"/>
    </row>
    <row r="11291" spans="1:6">
      <c r="A11291" s="89"/>
      <c r="F11291" s="73"/>
    </row>
    <row r="11292" spans="1:6">
      <c r="A11292" s="89"/>
      <c r="F11292" s="73"/>
    </row>
    <row r="11293" spans="1:6">
      <c r="A11293" s="89"/>
      <c r="F11293" s="73"/>
    </row>
    <row r="11294" spans="1:6">
      <c r="A11294" s="89"/>
      <c r="F11294" s="73"/>
    </row>
    <row r="11295" spans="1:6">
      <c r="A11295" s="89"/>
      <c r="F11295" s="73"/>
    </row>
    <row r="11296" spans="1:6">
      <c r="A11296" s="89"/>
      <c r="F11296" s="73"/>
    </row>
    <row r="11297" spans="1:6">
      <c r="A11297" s="89"/>
      <c r="F11297" s="73"/>
    </row>
    <row r="11298" spans="1:6">
      <c r="A11298" s="89"/>
      <c r="F11298" s="73"/>
    </row>
    <row r="11299" spans="1:6">
      <c r="A11299" s="89"/>
      <c r="F11299" s="73"/>
    </row>
    <row r="11300" spans="1:6">
      <c r="A11300" s="89"/>
      <c r="F11300" s="73"/>
    </row>
    <row r="11301" spans="1:6">
      <c r="A11301" s="89"/>
      <c r="F11301" s="73"/>
    </row>
    <row r="11302" spans="1:6">
      <c r="A11302" s="89"/>
      <c r="F11302" s="73"/>
    </row>
    <row r="11303" spans="1:6">
      <c r="A11303" s="89"/>
      <c r="F11303" s="73"/>
    </row>
    <row r="11304" spans="1:6">
      <c r="A11304" s="89"/>
      <c r="F11304" s="73"/>
    </row>
    <row r="11305" spans="1:6">
      <c r="A11305" s="89"/>
      <c r="F11305" s="73"/>
    </row>
    <row r="11306" spans="1:6">
      <c r="A11306" s="89"/>
      <c r="F11306" s="73"/>
    </row>
    <row r="11307" spans="1:6">
      <c r="A11307" s="89"/>
      <c r="F11307" s="73"/>
    </row>
    <row r="11308" spans="1:6">
      <c r="A11308" s="89"/>
      <c r="F11308" s="73"/>
    </row>
    <row r="11309" spans="1:6">
      <c r="A11309" s="89"/>
      <c r="F11309" s="73"/>
    </row>
    <row r="11310" spans="1:6">
      <c r="A11310" s="89"/>
      <c r="F11310" s="73"/>
    </row>
    <row r="11311" spans="1:6">
      <c r="A11311" s="89"/>
      <c r="F11311" s="73"/>
    </row>
    <row r="11312" spans="1:6">
      <c r="A11312" s="89"/>
      <c r="F11312" s="73"/>
    </row>
    <row r="11313" spans="1:6">
      <c r="A11313" s="89"/>
      <c r="F11313" s="73"/>
    </row>
    <row r="11314" spans="1:6">
      <c r="A11314" s="89"/>
      <c r="F11314" s="73"/>
    </row>
    <row r="11315" spans="1:6">
      <c r="A11315" s="89"/>
      <c r="F11315" s="73"/>
    </row>
    <row r="11316" spans="1:6">
      <c r="A11316" s="89"/>
      <c r="F11316" s="73"/>
    </row>
    <row r="11317" spans="1:6">
      <c r="A11317" s="89"/>
      <c r="F11317" s="73"/>
    </row>
    <row r="11318" spans="1:6">
      <c r="A11318" s="89"/>
      <c r="F11318" s="73"/>
    </row>
    <row r="11319" spans="1:6">
      <c r="A11319" s="89"/>
      <c r="F11319" s="73"/>
    </row>
    <row r="11320" spans="1:6">
      <c r="A11320" s="89"/>
      <c r="F11320" s="73"/>
    </row>
    <row r="11321" spans="1:6">
      <c r="A11321" s="89"/>
      <c r="F11321" s="73"/>
    </row>
    <row r="11322" spans="1:6">
      <c r="A11322" s="89"/>
      <c r="F11322" s="73"/>
    </row>
    <row r="11323" spans="1:6">
      <c r="A11323" s="89"/>
      <c r="F11323" s="73"/>
    </row>
    <row r="11324" spans="1:6">
      <c r="A11324" s="89"/>
      <c r="F11324" s="73"/>
    </row>
    <row r="11325" spans="1:6">
      <c r="A11325" s="89"/>
      <c r="F11325" s="73"/>
    </row>
    <row r="11326" spans="1:6">
      <c r="A11326" s="89"/>
      <c r="F11326" s="73"/>
    </row>
    <row r="11327" spans="1:6">
      <c r="A11327" s="89"/>
      <c r="F11327" s="73"/>
    </row>
    <row r="11328" spans="1:6">
      <c r="A11328" s="89"/>
      <c r="F11328" s="73"/>
    </row>
    <row r="11329" spans="1:6">
      <c r="A11329" s="89"/>
      <c r="F11329" s="73"/>
    </row>
    <row r="11330" spans="1:6">
      <c r="A11330" s="89"/>
      <c r="F11330" s="73"/>
    </row>
    <row r="11331" spans="1:6">
      <c r="A11331" s="89"/>
      <c r="F11331" s="73"/>
    </row>
    <row r="11332" spans="1:6">
      <c r="A11332" s="89"/>
      <c r="F11332" s="73"/>
    </row>
    <row r="11333" spans="1:6">
      <c r="A11333" s="89"/>
      <c r="F11333" s="73"/>
    </row>
    <row r="11334" spans="1:6">
      <c r="A11334" s="89"/>
      <c r="F11334" s="73"/>
    </row>
    <row r="11335" spans="1:6">
      <c r="A11335" s="89"/>
      <c r="F11335" s="73"/>
    </row>
    <row r="11336" spans="1:6">
      <c r="A11336" s="89"/>
      <c r="F11336" s="73"/>
    </row>
    <row r="11337" spans="1:6">
      <c r="A11337" s="89"/>
      <c r="F11337" s="73"/>
    </row>
    <row r="11338" spans="1:6">
      <c r="A11338" s="89"/>
      <c r="F11338" s="73"/>
    </row>
    <row r="11339" spans="1:6">
      <c r="A11339" s="89"/>
      <c r="F11339" s="73"/>
    </row>
    <row r="11340" spans="1:6">
      <c r="A11340" s="89"/>
      <c r="F11340" s="73"/>
    </row>
    <row r="11341" spans="1:6">
      <c r="A11341" s="89"/>
      <c r="F11341" s="73"/>
    </row>
    <row r="11342" spans="1:6">
      <c r="A11342" s="89"/>
      <c r="F11342" s="73"/>
    </row>
    <row r="11343" spans="1:6">
      <c r="A11343" s="89"/>
      <c r="F11343" s="73"/>
    </row>
    <row r="11344" spans="1:6">
      <c r="A11344" s="89"/>
      <c r="F11344" s="73"/>
    </row>
    <row r="11345" spans="1:6">
      <c r="A11345" s="89"/>
      <c r="F11345" s="73"/>
    </row>
    <row r="11346" spans="1:6">
      <c r="A11346" s="89"/>
      <c r="F11346" s="73"/>
    </row>
    <row r="11347" spans="1:6">
      <c r="A11347" s="89"/>
      <c r="F11347" s="73"/>
    </row>
    <row r="11348" spans="1:6">
      <c r="A11348" s="89"/>
      <c r="F11348" s="73"/>
    </row>
    <row r="11349" spans="1:6">
      <c r="A11349" s="89"/>
      <c r="F11349" s="73"/>
    </row>
    <row r="11350" spans="1:6">
      <c r="A11350" s="89"/>
      <c r="F11350" s="73"/>
    </row>
    <row r="11351" spans="1:6">
      <c r="A11351" s="89"/>
      <c r="F11351" s="73"/>
    </row>
    <row r="11352" spans="1:6">
      <c r="A11352" s="89"/>
      <c r="F11352" s="73"/>
    </row>
    <row r="11353" spans="1:6">
      <c r="A11353" s="89"/>
      <c r="F11353" s="73"/>
    </row>
    <row r="11354" spans="1:6">
      <c r="A11354" s="89"/>
      <c r="F11354" s="73"/>
    </row>
    <row r="11355" spans="1:6">
      <c r="A11355" s="89"/>
      <c r="F11355" s="73"/>
    </row>
    <row r="11356" spans="1:6">
      <c r="A11356" s="89"/>
      <c r="F11356" s="73"/>
    </row>
    <row r="11357" spans="1:6">
      <c r="A11357" s="89"/>
      <c r="F11357" s="73"/>
    </row>
    <row r="11358" spans="1:6">
      <c r="A11358" s="89"/>
      <c r="F11358" s="73"/>
    </row>
    <row r="11359" spans="1:6">
      <c r="A11359" s="89"/>
      <c r="F11359" s="73"/>
    </row>
    <row r="11360" spans="1:6">
      <c r="A11360" s="89"/>
      <c r="F11360" s="73"/>
    </row>
    <row r="11361" spans="1:6">
      <c r="A11361" s="89"/>
      <c r="F11361" s="73"/>
    </row>
    <row r="11362" spans="1:6">
      <c r="A11362" s="89"/>
      <c r="F11362" s="73"/>
    </row>
    <row r="11363" spans="1:6">
      <c r="A11363" s="89"/>
      <c r="F11363" s="73"/>
    </row>
    <row r="11364" spans="1:6">
      <c r="A11364" s="89"/>
      <c r="F11364" s="73"/>
    </row>
    <row r="11365" spans="1:6">
      <c r="A11365" s="89"/>
      <c r="F11365" s="73"/>
    </row>
    <row r="11366" spans="1:6">
      <c r="A11366" s="89"/>
      <c r="F11366" s="73"/>
    </row>
    <row r="11367" spans="1:6">
      <c r="A11367" s="89"/>
      <c r="F11367" s="73"/>
    </row>
    <row r="11368" spans="1:6">
      <c r="A11368" s="89"/>
      <c r="F11368" s="73"/>
    </row>
    <row r="11369" spans="1:6">
      <c r="A11369" s="89"/>
      <c r="F11369" s="73"/>
    </row>
    <row r="11370" spans="1:6">
      <c r="A11370" s="89"/>
      <c r="F11370" s="73"/>
    </row>
    <row r="11371" spans="1:6">
      <c r="A11371" s="89"/>
      <c r="F11371" s="73"/>
    </row>
    <row r="11372" spans="1:6">
      <c r="A11372" s="89"/>
      <c r="F11372" s="73"/>
    </row>
    <row r="11373" spans="1:6">
      <c r="A11373" s="89"/>
      <c r="F11373" s="73"/>
    </row>
    <row r="11374" spans="1:6">
      <c r="A11374" s="89"/>
      <c r="F11374" s="73"/>
    </row>
    <row r="11375" spans="1:6">
      <c r="A11375" s="89"/>
      <c r="F11375" s="73"/>
    </row>
    <row r="11376" spans="1:6">
      <c r="A11376" s="89"/>
      <c r="F11376" s="73"/>
    </row>
    <row r="11377" spans="1:6">
      <c r="A11377" s="89"/>
      <c r="F11377" s="73"/>
    </row>
    <row r="11378" spans="1:6">
      <c r="A11378" s="89"/>
      <c r="F11378" s="73"/>
    </row>
    <row r="11379" spans="1:6">
      <c r="A11379" s="89"/>
      <c r="F11379" s="73"/>
    </row>
    <row r="11380" spans="1:6">
      <c r="A11380" s="89"/>
      <c r="F11380" s="73"/>
    </row>
    <row r="11381" spans="1:6">
      <c r="A11381" s="89"/>
      <c r="F11381" s="73"/>
    </row>
    <row r="11382" spans="1:6">
      <c r="A11382" s="89"/>
      <c r="F11382" s="73"/>
    </row>
    <row r="11383" spans="1:6">
      <c r="A11383" s="89"/>
      <c r="F11383" s="73"/>
    </row>
    <row r="11384" spans="1:6">
      <c r="A11384" s="89"/>
      <c r="F11384" s="73"/>
    </row>
    <row r="11385" spans="1:6">
      <c r="A11385" s="89"/>
      <c r="F11385" s="73"/>
    </row>
    <row r="11386" spans="1:6">
      <c r="A11386" s="89"/>
      <c r="F11386" s="73"/>
    </row>
    <row r="11387" spans="1:6">
      <c r="A11387" s="89"/>
      <c r="F11387" s="73"/>
    </row>
    <row r="11388" spans="1:6">
      <c r="A11388" s="89"/>
      <c r="F11388" s="73"/>
    </row>
    <row r="11389" spans="1:6">
      <c r="A11389" s="89"/>
      <c r="F11389" s="73"/>
    </row>
    <row r="11390" spans="1:6">
      <c r="A11390" s="89"/>
      <c r="F11390" s="73"/>
    </row>
    <row r="11391" spans="1:6">
      <c r="A11391" s="89"/>
      <c r="F11391" s="73"/>
    </row>
    <row r="11392" spans="1:6">
      <c r="A11392" s="89"/>
      <c r="F11392" s="73"/>
    </row>
    <row r="11393" spans="1:6">
      <c r="A11393" s="89"/>
      <c r="F11393" s="73"/>
    </row>
    <row r="11394" spans="1:6">
      <c r="A11394" s="89"/>
      <c r="F11394" s="73"/>
    </row>
    <row r="11395" spans="1:6">
      <c r="A11395" s="89"/>
      <c r="F11395" s="73"/>
    </row>
    <row r="11396" spans="1:6">
      <c r="A11396" s="89"/>
      <c r="F11396" s="73"/>
    </row>
    <row r="11397" spans="1:6">
      <c r="A11397" s="89"/>
      <c r="F11397" s="73"/>
    </row>
    <row r="11398" spans="1:6">
      <c r="A11398" s="89"/>
      <c r="F11398" s="73"/>
    </row>
    <row r="11399" spans="1:6">
      <c r="A11399" s="89"/>
      <c r="F11399" s="73"/>
    </row>
    <row r="11400" spans="1:6">
      <c r="A11400" s="89"/>
      <c r="F11400" s="73"/>
    </row>
    <row r="11401" spans="1:6">
      <c r="A11401" s="89"/>
      <c r="F11401" s="73"/>
    </row>
    <row r="11402" spans="1:6">
      <c r="A11402" s="89"/>
      <c r="F11402" s="73"/>
    </row>
    <row r="11403" spans="1:6">
      <c r="A11403" s="89"/>
      <c r="F11403" s="73"/>
    </row>
    <row r="11404" spans="1:6">
      <c r="A11404" s="89"/>
      <c r="F11404" s="73"/>
    </row>
    <row r="11405" spans="1:6">
      <c r="A11405" s="89"/>
      <c r="F11405" s="73"/>
    </row>
    <row r="11406" spans="1:6">
      <c r="A11406" s="89"/>
      <c r="F11406" s="73"/>
    </row>
    <row r="11407" spans="1:6">
      <c r="A11407" s="89"/>
      <c r="F11407" s="73"/>
    </row>
    <row r="11408" spans="1:6">
      <c r="A11408" s="89"/>
      <c r="F11408" s="73"/>
    </row>
    <row r="11409" spans="1:6">
      <c r="A11409" s="89"/>
      <c r="F11409" s="73"/>
    </row>
    <row r="11410" spans="1:6">
      <c r="A11410" s="89"/>
      <c r="F11410" s="73"/>
    </row>
    <row r="11411" spans="1:6">
      <c r="A11411" s="89"/>
      <c r="F11411" s="73"/>
    </row>
    <row r="11412" spans="1:6">
      <c r="A11412" s="89"/>
      <c r="F11412" s="73"/>
    </row>
    <row r="11413" spans="1:6">
      <c r="A11413" s="89"/>
      <c r="F11413" s="73"/>
    </row>
    <row r="11414" spans="1:6">
      <c r="A11414" s="89"/>
      <c r="F11414" s="73"/>
    </row>
    <row r="11415" spans="1:6">
      <c r="A11415" s="89"/>
      <c r="F11415" s="73"/>
    </row>
    <row r="11416" spans="1:6">
      <c r="A11416" s="89"/>
      <c r="F11416" s="73"/>
    </row>
    <row r="11417" spans="1:6">
      <c r="A11417" s="89"/>
      <c r="F11417" s="73"/>
    </row>
    <row r="11418" spans="1:6">
      <c r="A11418" s="89"/>
      <c r="F11418" s="73"/>
    </row>
    <row r="11419" spans="1:6">
      <c r="A11419" s="89"/>
      <c r="F11419" s="73"/>
    </row>
    <row r="11420" spans="1:6">
      <c r="A11420" s="89"/>
      <c r="F11420" s="73"/>
    </row>
    <row r="11421" spans="1:6">
      <c r="A11421" s="89"/>
      <c r="F11421" s="73"/>
    </row>
    <row r="11422" spans="1:6">
      <c r="A11422" s="89"/>
      <c r="F11422" s="73"/>
    </row>
    <row r="11423" spans="1:6">
      <c r="A11423" s="89"/>
      <c r="F11423" s="73"/>
    </row>
    <row r="11424" spans="1:6">
      <c r="A11424" s="89"/>
      <c r="F11424" s="73"/>
    </row>
    <row r="11425" spans="1:6">
      <c r="A11425" s="89"/>
      <c r="F11425" s="73"/>
    </row>
    <row r="11426" spans="1:6">
      <c r="A11426" s="89"/>
      <c r="F11426" s="73"/>
    </row>
    <row r="11427" spans="1:6">
      <c r="A11427" s="89"/>
      <c r="F11427" s="73"/>
    </row>
    <row r="11428" spans="1:6">
      <c r="A11428" s="89"/>
      <c r="F11428" s="73"/>
    </row>
    <row r="11429" spans="1:6">
      <c r="A11429" s="89"/>
      <c r="F11429" s="73"/>
    </row>
    <row r="11430" spans="1:6">
      <c r="A11430" s="89"/>
      <c r="F11430" s="73"/>
    </row>
    <row r="11431" spans="1:6">
      <c r="A11431" s="89"/>
      <c r="F11431" s="73"/>
    </row>
    <row r="11432" spans="1:6">
      <c r="A11432" s="89"/>
      <c r="F11432" s="73"/>
    </row>
    <row r="11433" spans="1:6">
      <c r="A11433" s="89"/>
      <c r="F11433" s="73"/>
    </row>
    <row r="11434" spans="1:6">
      <c r="A11434" s="89"/>
      <c r="F11434" s="73"/>
    </row>
    <row r="11435" spans="1:6">
      <c r="A11435" s="89"/>
      <c r="F11435" s="73"/>
    </row>
    <row r="11436" spans="1:6">
      <c r="A11436" s="89"/>
      <c r="F11436" s="73"/>
    </row>
    <row r="11437" spans="1:6">
      <c r="A11437" s="89"/>
      <c r="F11437" s="73"/>
    </row>
    <row r="11438" spans="1:6">
      <c r="A11438" s="89"/>
      <c r="F11438" s="73"/>
    </row>
    <row r="11439" spans="1:6">
      <c r="A11439" s="89"/>
      <c r="F11439" s="73"/>
    </row>
    <row r="11440" spans="1:6">
      <c r="A11440" s="89"/>
      <c r="F11440" s="73"/>
    </row>
    <row r="11441" spans="1:6">
      <c r="A11441" s="89"/>
      <c r="F11441" s="73"/>
    </row>
    <row r="11442" spans="1:6">
      <c r="A11442" s="89"/>
      <c r="F11442" s="73"/>
    </row>
    <row r="11443" spans="1:6">
      <c r="A11443" s="89"/>
      <c r="F11443" s="73"/>
    </row>
    <row r="11444" spans="1:6">
      <c r="A11444" s="89"/>
      <c r="F11444" s="73"/>
    </row>
    <row r="11445" spans="1:6">
      <c r="A11445" s="89"/>
      <c r="F11445" s="73"/>
    </row>
    <row r="11446" spans="1:6">
      <c r="A11446" s="89"/>
      <c r="F11446" s="73"/>
    </row>
    <row r="11447" spans="1:6">
      <c r="A11447" s="89"/>
      <c r="F11447" s="73"/>
    </row>
    <row r="11448" spans="1:6">
      <c r="A11448" s="89"/>
      <c r="F11448" s="73"/>
    </row>
    <row r="11449" spans="1:6">
      <c r="A11449" s="89"/>
      <c r="F11449" s="73"/>
    </row>
    <row r="11450" spans="1:6">
      <c r="A11450" s="89"/>
      <c r="F11450" s="73"/>
    </row>
    <row r="11451" spans="1:6">
      <c r="A11451" s="89"/>
      <c r="F11451" s="73"/>
    </row>
    <row r="11452" spans="1:6">
      <c r="A11452" s="89"/>
      <c r="F11452" s="73"/>
    </row>
    <row r="11453" spans="1:6">
      <c r="A11453" s="89"/>
      <c r="F11453" s="73"/>
    </row>
    <row r="11454" spans="1:6">
      <c r="A11454" s="89"/>
      <c r="F11454" s="73"/>
    </row>
    <row r="11455" spans="1:6">
      <c r="A11455" s="89"/>
      <c r="F11455" s="73"/>
    </row>
    <row r="11456" spans="1:6">
      <c r="A11456" s="89"/>
      <c r="F11456" s="73"/>
    </row>
    <row r="11457" spans="1:6">
      <c r="A11457" s="89"/>
      <c r="F11457" s="73"/>
    </row>
    <row r="11458" spans="1:6">
      <c r="A11458" s="89"/>
      <c r="F11458" s="73"/>
    </row>
    <row r="11459" spans="1:6">
      <c r="A11459" s="89"/>
      <c r="F11459" s="73"/>
    </row>
    <row r="11460" spans="1:6">
      <c r="A11460" s="89"/>
      <c r="F11460" s="73"/>
    </row>
    <row r="11461" spans="1:6">
      <c r="A11461" s="89"/>
      <c r="F11461" s="73"/>
    </row>
    <row r="11462" spans="1:6">
      <c r="A11462" s="89"/>
      <c r="F11462" s="73"/>
    </row>
    <row r="11463" spans="1:6">
      <c r="A11463" s="89"/>
      <c r="F11463" s="73"/>
    </row>
    <row r="11464" spans="1:6">
      <c r="A11464" s="89"/>
      <c r="F11464" s="73"/>
    </row>
    <row r="11465" spans="1:6">
      <c r="A11465" s="89"/>
      <c r="F11465" s="73"/>
    </row>
    <row r="11466" spans="1:6">
      <c r="A11466" s="89"/>
      <c r="F11466" s="73"/>
    </row>
    <row r="11467" spans="1:6">
      <c r="A11467" s="89"/>
      <c r="F11467" s="73"/>
    </row>
    <row r="11468" spans="1:6">
      <c r="A11468" s="89"/>
      <c r="F11468" s="73"/>
    </row>
    <row r="11469" spans="1:6">
      <c r="A11469" s="89"/>
      <c r="F11469" s="73"/>
    </row>
    <row r="11470" spans="1:6">
      <c r="A11470" s="89"/>
      <c r="F11470" s="73"/>
    </row>
    <row r="11471" spans="1:6">
      <c r="A11471" s="89"/>
      <c r="F11471" s="73"/>
    </row>
    <row r="11472" spans="1:6">
      <c r="A11472" s="89"/>
      <c r="F11472" s="73"/>
    </row>
    <row r="11473" spans="1:6">
      <c r="A11473" s="89"/>
      <c r="F11473" s="73"/>
    </row>
    <row r="11474" spans="1:6">
      <c r="A11474" s="89"/>
      <c r="F11474" s="73"/>
    </row>
    <row r="11475" spans="1:6">
      <c r="A11475" s="89"/>
      <c r="F11475" s="73"/>
    </row>
    <row r="11476" spans="1:6">
      <c r="A11476" s="89"/>
      <c r="F11476" s="73"/>
    </row>
    <row r="11477" spans="1:6">
      <c r="A11477" s="89"/>
      <c r="F11477" s="73"/>
    </row>
    <row r="11478" spans="1:6">
      <c r="A11478" s="89"/>
      <c r="F11478" s="73"/>
    </row>
    <row r="11479" spans="1:6">
      <c r="A11479" s="89"/>
      <c r="F11479" s="73"/>
    </row>
    <row r="11480" spans="1:6">
      <c r="A11480" s="89"/>
      <c r="F11480" s="73"/>
    </row>
    <row r="11481" spans="1:6">
      <c r="A11481" s="89"/>
      <c r="F11481" s="73"/>
    </row>
    <row r="11482" spans="1:6">
      <c r="A11482" s="89"/>
      <c r="F11482" s="73"/>
    </row>
    <row r="11483" spans="1:6">
      <c r="A11483" s="89"/>
      <c r="F11483" s="73"/>
    </row>
    <row r="11484" spans="1:6">
      <c r="A11484" s="89"/>
      <c r="F11484" s="73"/>
    </row>
    <row r="11485" spans="1:6">
      <c r="A11485" s="89"/>
      <c r="F11485" s="73"/>
    </row>
    <row r="11486" spans="1:6">
      <c r="A11486" s="89"/>
      <c r="F11486" s="73"/>
    </row>
    <row r="11487" spans="1:6">
      <c r="A11487" s="89"/>
      <c r="F11487" s="73"/>
    </row>
    <row r="11488" spans="1:6">
      <c r="A11488" s="89"/>
      <c r="F11488" s="73"/>
    </row>
    <row r="11489" spans="1:6">
      <c r="A11489" s="89"/>
      <c r="F11489" s="73"/>
    </row>
    <row r="11490" spans="1:6">
      <c r="A11490" s="89"/>
      <c r="F11490" s="73"/>
    </row>
    <row r="11491" spans="1:6">
      <c r="A11491" s="89"/>
      <c r="F11491" s="73"/>
    </row>
    <row r="11492" spans="1:6">
      <c r="A11492" s="89"/>
      <c r="F11492" s="73"/>
    </row>
    <row r="11493" spans="1:6">
      <c r="A11493" s="89"/>
      <c r="F11493" s="73"/>
    </row>
    <row r="11494" spans="1:6">
      <c r="A11494" s="89"/>
      <c r="F11494" s="73"/>
    </row>
    <row r="11495" spans="1:6">
      <c r="A11495" s="89"/>
      <c r="F11495" s="73"/>
    </row>
    <row r="11496" spans="1:6">
      <c r="A11496" s="89"/>
      <c r="F11496" s="73"/>
    </row>
    <row r="11497" spans="1:6">
      <c r="A11497" s="89"/>
      <c r="F11497" s="73"/>
    </row>
    <row r="11498" spans="1:6">
      <c r="A11498" s="89"/>
      <c r="F11498" s="73"/>
    </row>
    <row r="11499" spans="1:6">
      <c r="A11499" s="89"/>
      <c r="F11499" s="73"/>
    </row>
    <row r="11500" spans="1:6">
      <c r="A11500" s="89"/>
      <c r="F11500" s="73"/>
    </row>
    <row r="11501" spans="1:6">
      <c r="A11501" s="89"/>
      <c r="F11501" s="73"/>
    </row>
    <row r="11502" spans="1:6">
      <c r="A11502" s="89"/>
      <c r="F11502" s="73"/>
    </row>
    <row r="11503" spans="1:6">
      <c r="A11503" s="89"/>
      <c r="F11503" s="73"/>
    </row>
    <row r="11504" spans="1:6">
      <c r="A11504" s="89"/>
      <c r="F11504" s="73"/>
    </row>
    <row r="11505" spans="1:6">
      <c r="A11505" s="89"/>
      <c r="F11505" s="73"/>
    </row>
    <row r="11506" spans="1:6">
      <c r="A11506" s="89"/>
      <c r="F11506" s="73"/>
    </row>
    <row r="11507" spans="1:6">
      <c r="A11507" s="89"/>
      <c r="F11507" s="73"/>
    </row>
    <row r="11508" spans="1:6">
      <c r="A11508" s="89"/>
      <c r="F11508" s="73"/>
    </row>
    <row r="11509" spans="1:6">
      <c r="A11509" s="89"/>
      <c r="F11509" s="73"/>
    </row>
    <row r="11510" spans="1:6">
      <c r="A11510" s="89"/>
      <c r="F11510" s="73"/>
    </row>
    <row r="11511" spans="1:6">
      <c r="A11511" s="89"/>
      <c r="F11511" s="73"/>
    </row>
    <row r="11512" spans="1:6">
      <c r="A11512" s="89"/>
      <c r="F11512" s="73"/>
    </row>
    <row r="11513" spans="1:6">
      <c r="A11513" s="89"/>
      <c r="F11513" s="73"/>
    </row>
    <row r="11514" spans="1:6">
      <c r="A11514" s="89"/>
      <c r="F11514" s="73"/>
    </row>
    <row r="11515" spans="1:6">
      <c r="A11515" s="89"/>
      <c r="F11515" s="73"/>
    </row>
    <row r="11516" spans="1:6">
      <c r="A11516" s="89"/>
      <c r="F11516" s="73"/>
    </row>
    <row r="11517" spans="1:6">
      <c r="A11517" s="89"/>
      <c r="F11517" s="73"/>
    </row>
    <row r="11518" spans="1:6">
      <c r="A11518" s="89"/>
      <c r="F11518" s="73"/>
    </row>
    <row r="11519" spans="1:6">
      <c r="A11519" s="89"/>
      <c r="F11519" s="73"/>
    </row>
    <row r="11520" spans="1:6">
      <c r="A11520" s="89"/>
      <c r="F11520" s="73"/>
    </row>
    <row r="11521" spans="1:6">
      <c r="A11521" s="89"/>
      <c r="F11521" s="73"/>
    </row>
    <row r="11522" spans="1:6">
      <c r="A11522" s="89"/>
      <c r="F11522" s="73"/>
    </row>
    <row r="11523" spans="1:6">
      <c r="A11523" s="89"/>
      <c r="F11523" s="73"/>
    </row>
    <row r="11524" spans="1:6">
      <c r="A11524" s="89"/>
      <c r="F11524" s="73"/>
    </row>
    <row r="11525" spans="1:6">
      <c r="A11525" s="89"/>
      <c r="F11525" s="73"/>
    </row>
    <row r="11526" spans="1:6">
      <c r="A11526" s="89"/>
      <c r="F11526" s="73"/>
    </row>
    <row r="11527" spans="1:6">
      <c r="A11527" s="89"/>
      <c r="F11527" s="73"/>
    </row>
    <row r="11528" spans="1:6">
      <c r="A11528" s="89"/>
      <c r="F11528" s="73"/>
    </row>
    <row r="11529" spans="1:6">
      <c r="A11529" s="89"/>
      <c r="F11529" s="73"/>
    </row>
    <row r="11530" spans="1:6">
      <c r="A11530" s="89"/>
      <c r="F11530" s="73"/>
    </row>
    <row r="11531" spans="1:6">
      <c r="A11531" s="89"/>
      <c r="F11531" s="73"/>
    </row>
    <row r="11532" spans="1:6">
      <c r="A11532" s="89"/>
      <c r="F11532" s="73"/>
    </row>
    <row r="11533" spans="1:6">
      <c r="A11533" s="89"/>
      <c r="F11533" s="73"/>
    </row>
    <row r="11534" spans="1:6">
      <c r="A11534" s="89"/>
      <c r="F11534" s="73"/>
    </row>
    <row r="11535" spans="1:6">
      <c r="A11535" s="89"/>
      <c r="F11535" s="73"/>
    </row>
    <row r="11536" spans="1:6">
      <c r="A11536" s="89"/>
      <c r="F11536" s="73"/>
    </row>
    <row r="11537" spans="1:6">
      <c r="A11537" s="89"/>
      <c r="F11537" s="73"/>
    </row>
    <row r="11538" spans="1:6">
      <c r="A11538" s="89"/>
      <c r="F11538" s="73"/>
    </row>
    <row r="11539" spans="1:6">
      <c r="A11539" s="89"/>
      <c r="F11539" s="73"/>
    </row>
    <row r="11540" spans="1:6">
      <c r="A11540" s="89"/>
      <c r="F11540" s="73"/>
    </row>
    <row r="11541" spans="1:6">
      <c r="A11541" s="89"/>
      <c r="F11541" s="73"/>
    </row>
    <row r="11542" spans="1:6">
      <c r="A11542" s="89"/>
      <c r="F11542" s="73"/>
    </row>
    <row r="11543" spans="1:6">
      <c r="A11543" s="89"/>
      <c r="F11543" s="73"/>
    </row>
    <row r="11544" spans="1:6">
      <c r="A11544" s="89"/>
      <c r="F11544" s="73"/>
    </row>
    <row r="11545" spans="1:6">
      <c r="A11545" s="89"/>
      <c r="F11545" s="73"/>
    </row>
    <row r="11546" spans="1:6">
      <c r="A11546" s="89"/>
      <c r="F11546" s="73"/>
    </row>
    <row r="11547" spans="1:6">
      <c r="A11547" s="89"/>
      <c r="F11547" s="73"/>
    </row>
    <row r="11548" spans="1:6">
      <c r="A11548" s="89"/>
      <c r="F11548" s="73"/>
    </row>
    <row r="11549" spans="1:6">
      <c r="A11549" s="89"/>
      <c r="F11549" s="73"/>
    </row>
    <row r="11550" spans="1:6">
      <c r="A11550" s="89"/>
      <c r="F11550" s="73"/>
    </row>
    <row r="11551" spans="1:6">
      <c r="A11551" s="89"/>
      <c r="F11551" s="73"/>
    </row>
    <row r="11552" spans="1:6">
      <c r="A11552" s="89"/>
      <c r="F11552" s="73"/>
    </row>
    <row r="11553" spans="1:6">
      <c r="A11553" s="89"/>
      <c r="F11553" s="73"/>
    </row>
    <row r="11554" spans="1:6">
      <c r="A11554" s="89"/>
      <c r="F11554" s="73"/>
    </row>
    <row r="11555" spans="1:6">
      <c r="A11555" s="89"/>
      <c r="F11555" s="73"/>
    </row>
    <row r="11556" spans="1:6">
      <c r="A11556" s="89"/>
      <c r="F11556" s="73"/>
    </row>
    <row r="11557" spans="1:6">
      <c r="A11557" s="89"/>
      <c r="F11557" s="73"/>
    </row>
    <row r="11558" spans="1:6">
      <c r="A11558" s="89"/>
      <c r="F11558" s="73"/>
    </row>
    <row r="11559" spans="1:6">
      <c r="A11559" s="89"/>
      <c r="F11559" s="73"/>
    </row>
    <row r="11560" spans="1:6">
      <c r="A11560" s="89"/>
      <c r="F11560" s="73"/>
    </row>
    <row r="11561" spans="1:6">
      <c r="A11561" s="89"/>
      <c r="F11561" s="73"/>
    </row>
    <row r="11562" spans="1:6">
      <c r="A11562" s="89"/>
      <c r="F11562" s="73"/>
    </row>
    <row r="11563" spans="1:6">
      <c r="A11563" s="89"/>
      <c r="F11563" s="73"/>
    </row>
    <row r="11564" spans="1:6">
      <c r="A11564" s="89"/>
      <c r="F11564" s="73"/>
    </row>
    <row r="11565" spans="1:6">
      <c r="A11565" s="89"/>
      <c r="F11565" s="73"/>
    </row>
    <row r="11566" spans="1:6">
      <c r="A11566" s="89"/>
      <c r="F11566" s="73"/>
    </row>
    <row r="11567" spans="1:6">
      <c r="A11567" s="89"/>
      <c r="F11567" s="73"/>
    </row>
    <row r="11568" spans="1:6">
      <c r="A11568" s="89"/>
      <c r="F11568" s="73"/>
    </row>
    <row r="11569" spans="1:6">
      <c r="A11569" s="89"/>
      <c r="F11569" s="73"/>
    </row>
    <row r="11570" spans="1:6">
      <c r="A11570" s="89"/>
      <c r="F11570" s="73"/>
    </row>
    <row r="11571" spans="1:6">
      <c r="A11571" s="89"/>
      <c r="F11571" s="73"/>
    </row>
    <row r="11572" spans="1:6">
      <c r="A11572" s="89"/>
      <c r="F11572" s="73"/>
    </row>
    <row r="11573" spans="1:6">
      <c r="A11573" s="89"/>
      <c r="F11573" s="73"/>
    </row>
    <row r="11574" spans="1:6">
      <c r="A11574" s="89"/>
      <c r="F11574" s="73"/>
    </row>
    <row r="11575" spans="1:6">
      <c r="A11575" s="89"/>
      <c r="F11575" s="73"/>
    </row>
    <row r="11576" spans="1:6">
      <c r="A11576" s="89"/>
      <c r="F11576" s="73"/>
    </row>
    <row r="11577" spans="1:6">
      <c r="A11577" s="89"/>
      <c r="F11577" s="73"/>
    </row>
    <row r="11578" spans="1:6">
      <c r="A11578" s="89"/>
      <c r="F11578" s="73"/>
    </row>
    <row r="11579" spans="1:6">
      <c r="A11579" s="89"/>
      <c r="F11579" s="73"/>
    </row>
    <row r="11580" spans="1:6">
      <c r="A11580" s="89"/>
      <c r="F11580" s="73"/>
    </row>
    <row r="11581" spans="1:6">
      <c r="A11581" s="89"/>
      <c r="F11581" s="73"/>
    </row>
    <row r="11582" spans="1:6">
      <c r="A11582" s="89"/>
      <c r="F11582" s="73"/>
    </row>
    <row r="11583" spans="1:6">
      <c r="A11583" s="89"/>
      <c r="F11583" s="73"/>
    </row>
    <row r="11584" spans="1:6">
      <c r="A11584" s="89"/>
      <c r="F11584" s="73"/>
    </row>
    <row r="11585" spans="1:6">
      <c r="A11585" s="89"/>
      <c r="F11585" s="73"/>
    </row>
    <row r="11586" spans="1:6">
      <c r="A11586" s="89"/>
      <c r="F11586" s="73"/>
    </row>
    <row r="11587" spans="1:6">
      <c r="A11587" s="89"/>
      <c r="F11587" s="73"/>
    </row>
    <row r="11588" spans="1:6">
      <c r="A11588" s="89"/>
      <c r="F11588" s="73"/>
    </row>
    <row r="11589" spans="1:6">
      <c r="A11589" s="89"/>
      <c r="F11589" s="73"/>
    </row>
    <row r="11590" spans="1:6">
      <c r="A11590" s="89"/>
      <c r="F11590" s="73"/>
    </row>
    <row r="11591" spans="1:6">
      <c r="A11591" s="89"/>
      <c r="F11591" s="73"/>
    </row>
    <row r="11592" spans="1:6">
      <c r="A11592" s="89"/>
      <c r="F11592" s="73"/>
    </row>
    <row r="11593" spans="1:6">
      <c r="A11593" s="89"/>
      <c r="F11593" s="73"/>
    </row>
    <row r="11594" spans="1:6">
      <c r="A11594" s="89"/>
      <c r="F11594" s="73"/>
    </row>
    <row r="11595" spans="1:6">
      <c r="A11595" s="89"/>
      <c r="F11595" s="73"/>
    </row>
    <row r="11596" spans="1:6">
      <c r="A11596" s="89"/>
      <c r="F11596" s="73"/>
    </row>
    <row r="11597" spans="1:6">
      <c r="A11597" s="89"/>
      <c r="F11597" s="73"/>
    </row>
    <row r="11598" spans="1:6">
      <c r="A11598" s="89"/>
      <c r="F11598" s="73"/>
    </row>
    <row r="11599" spans="1:6">
      <c r="A11599" s="89"/>
      <c r="F11599" s="73"/>
    </row>
    <row r="11600" spans="1:6">
      <c r="A11600" s="89"/>
      <c r="F11600" s="73"/>
    </row>
    <row r="11601" spans="1:6">
      <c r="A11601" s="89"/>
      <c r="F11601" s="73"/>
    </row>
    <row r="11602" spans="1:6">
      <c r="A11602" s="89"/>
      <c r="F11602" s="73"/>
    </row>
    <row r="11603" spans="1:6">
      <c r="A11603" s="89"/>
      <c r="F11603" s="73"/>
    </row>
    <row r="11604" spans="1:6">
      <c r="A11604" s="89"/>
      <c r="F11604" s="73"/>
    </row>
    <row r="11605" spans="1:6">
      <c r="A11605" s="89"/>
      <c r="F11605" s="73"/>
    </row>
    <row r="11606" spans="1:6">
      <c r="A11606" s="89"/>
      <c r="F11606" s="73"/>
    </row>
    <row r="11607" spans="1:6">
      <c r="A11607" s="89"/>
      <c r="F11607" s="73"/>
    </row>
    <row r="11608" spans="1:6">
      <c r="A11608" s="89"/>
      <c r="F11608" s="73"/>
    </row>
    <row r="11609" spans="1:6">
      <c r="A11609" s="89"/>
      <c r="F11609" s="73"/>
    </row>
    <row r="11610" spans="1:6">
      <c r="A11610" s="89"/>
      <c r="F11610" s="73"/>
    </row>
    <row r="11611" spans="1:6">
      <c r="A11611" s="89"/>
      <c r="F11611" s="73"/>
    </row>
    <row r="11612" spans="1:6">
      <c r="A11612" s="89"/>
      <c r="F11612" s="73"/>
    </row>
    <row r="11613" spans="1:6">
      <c r="A11613" s="89"/>
      <c r="F11613" s="73"/>
    </row>
    <row r="11614" spans="1:6">
      <c r="A11614" s="89"/>
      <c r="F11614" s="73"/>
    </row>
    <row r="11615" spans="1:6">
      <c r="A11615" s="89"/>
      <c r="F11615" s="73"/>
    </row>
    <row r="11616" spans="1:6">
      <c r="A11616" s="89"/>
      <c r="F11616" s="73"/>
    </row>
    <row r="11617" spans="1:6">
      <c r="A11617" s="89"/>
      <c r="F11617" s="73"/>
    </row>
    <row r="11618" spans="1:6">
      <c r="A11618" s="89"/>
      <c r="F11618" s="73"/>
    </row>
    <row r="11619" spans="1:6">
      <c r="A11619" s="89"/>
      <c r="F11619" s="73"/>
    </row>
    <row r="11620" spans="1:6">
      <c r="A11620" s="89"/>
      <c r="F11620" s="73"/>
    </row>
    <row r="11621" spans="1:6">
      <c r="A11621" s="89"/>
      <c r="F11621" s="73"/>
    </row>
    <row r="11622" spans="1:6">
      <c r="A11622" s="89"/>
      <c r="F11622" s="73"/>
    </row>
    <row r="11623" spans="1:6">
      <c r="A11623" s="89"/>
      <c r="F11623" s="73"/>
    </row>
    <row r="11624" spans="1:6">
      <c r="A11624" s="89"/>
      <c r="F11624" s="73"/>
    </row>
    <row r="11625" spans="1:6">
      <c r="A11625" s="89"/>
      <c r="F11625" s="73"/>
    </row>
    <row r="11626" spans="1:6">
      <c r="A11626" s="89"/>
      <c r="F11626" s="73"/>
    </row>
    <row r="11627" spans="1:6">
      <c r="A11627" s="89"/>
      <c r="F11627" s="73"/>
    </row>
    <row r="11628" spans="1:6">
      <c r="A11628" s="89"/>
      <c r="F11628" s="73"/>
    </row>
    <row r="11629" spans="1:6">
      <c r="A11629" s="89"/>
      <c r="F11629" s="73"/>
    </row>
    <row r="11630" spans="1:6">
      <c r="A11630" s="89"/>
      <c r="F11630" s="73"/>
    </row>
    <row r="11631" spans="1:6">
      <c r="A11631" s="89"/>
      <c r="F11631" s="73"/>
    </row>
    <row r="11632" spans="1:6">
      <c r="A11632" s="89"/>
      <c r="F11632" s="73"/>
    </row>
    <row r="11633" spans="1:6">
      <c r="A11633" s="89"/>
      <c r="F11633" s="73"/>
    </row>
    <row r="11634" spans="1:6">
      <c r="A11634" s="89"/>
      <c r="F11634" s="73"/>
    </row>
    <row r="11635" spans="1:6">
      <c r="A11635" s="89"/>
      <c r="F11635" s="73"/>
    </row>
    <row r="11636" spans="1:6">
      <c r="A11636" s="89"/>
      <c r="F11636" s="73"/>
    </row>
    <row r="11637" spans="1:6">
      <c r="A11637" s="89"/>
      <c r="F11637" s="73"/>
    </row>
    <row r="11638" spans="1:6">
      <c r="A11638" s="89"/>
      <c r="F11638" s="73"/>
    </row>
    <row r="11639" spans="1:6">
      <c r="A11639" s="89"/>
      <c r="F11639" s="73"/>
    </row>
    <row r="11640" spans="1:6">
      <c r="A11640" s="89"/>
      <c r="F11640" s="73"/>
    </row>
    <row r="11641" spans="1:6">
      <c r="A11641" s="89"/>
      <c r="F11641" s="73"/>
    </row>
    <row r="11642" spans="1:6">
      <c r="A11642" s="89"/>
      <c r="F11642" s="73"/>
    </row>
    <row r="11643" spans="1:6">
      <c r="A11643" s="89"/>
      <c r="F11643" s="73"/>
    </row>
    <row r="11644" spans="1:6">
      <c r="A11644" s="89"/>
      <c r="F11644" s="73"/>
    </row>
    <row r="11645" spans="1:6">
      <c r="A11645" s="89"/>
      <c r="F11645" s="73"/>
    </row>
    <row r="11646" spans="1:6">
      <c r="A11646" s="89"/>
      <c r="F11646" s="73"/>
    </row>
    <row r="11647" spans="1:6">
      <c r="A11647" s="89"/>
      <c r="F11647" s="73"/>
    </row>
    <row r="11648" spans="1:6">
      <c r="A11648" s="89"/>
      <c r="F11648" s="73"/>
    </row>
    <row r="11649" spans="1:6">
      <c r="A11649" s="89"/>
      <c r="F11649" s="73"/>
    </row>
    <row r="11650" spans="1:6">
      <c r="A11650" s="89"/>
      <c r="F11650" s="73"/>
    </row>
    <row r="11651" spans="1:6">
      <c r="A11651" s="89"/>
      <c r="F11651" s="73"/>
    </row>
    <row r="11652" spans="1:6">
      <c r="A11652" s="89"/>
      <c r="F11652" s="73"/>
    </row>
    <row r="11653" spans="1:6">
      <c r="A11653" s="89"/>
      <c r="F11653" s="73"/>
    </row>
    <row r="11654" spans="1:6">
      <c r="A11654" s="89"/>
      <c r="F11654" s="73"/>
    </row>
    <row r="11655" spans="1:6">
      <c r="A11655" s="89"/>
      <c r="F11655" s="73"/>
    </row>
    <row r="11656" spans="1:6">
      <c r="A11656" s="89"/>
      <c r="F11656" s="73"/>
    </row>
    <row r="11657" spans="1:6">
      <c r="A11657" s="89"/>
      <c r="F11657" s="73"/>
    </row>
    <row r="11658" spans="1:6">
      <c r="A11658" s="89"/>
      <c r="F11658" s="73"/>
    </row>
    <row r="11659" spans="1:6">
      <c r="A11659" s="89"/>
      <c r="F11659" s="73"/>
    </row>
    <row r="11660" spans="1:6">
      <c r="A11660" s="89"/>
      <c r="F11660" s="73"/>
    </row>
    <row r="11661" spans="1:6">
      <c r="A11661" s="89"/>
      <c r="F11661" s="73"/>
    </row>
    <row r="11662" spans="1:6">
      <c r="A11662" s="89"/>
      <c r="F11662" s="73"/>
    </row>
    <row r="11663" spans="1:6">
      <c r="A11663" s="89"/>
      <c r="F11663" s="73"/>
    </row>
    <row r="11664" spans="1:6">
      <c r="A11664" s="89"/>
      <c r="F11664" s="73"/>
    </row>
    <row r="11665" spans="1:6">
      <c r="A11665" s="89"/>
      <c r="F11665" s="73"/>
    </row>
    <row r="11666" spans="1:6">
      <c r="A11666" s="89"/>
      <c r="F11666" s="73"/>
    </row>
    <row r="11667" spans="1:6">
      <c r="A11667" s="89"/>
      <c r="F11667" s="73"/>
    </row>
    <row r="11668" spans="1:6">
      <c r="A11668" s="89"/>
      <c r="F11668" s="73"/>
    </row>
    <row r="11669" spans="1:6">
      <c r="A11669" s="89"/>
      <c r="F11669" s="73"/>
    </row>
    <row r="11670" spans="1:6">
      <c r="A11670" s="89"/>
      <c r="F11670" s="73"/>
    </row>
    <row r="11671" spans="1:6">
      <c r="A11671" s="89"/>
      <c r="F11671" s="73"/>
    </row>
    <row r="11672" spans="1:6">
      <c r="A11672" s="89"/>
      <c r="F11672" s="73"/>
    </row>
    <row r="11673" spans="1:6">
      <c r="A11673" s="89"/>
      <c r="F11673" s="73"/>
    </row>
    <row r="11674" spans="1:6">
      <c r="A11674" s="89"/>
      <c r="F11674" s="73"/>
    </row>
    <row r="11675" spans="1:6">
      <c r="A11675" s="89"/>
      <c r="F11675" s="73"/>
    </row>
    <row r="11676" spans="1:6">
      <c r="A11676" s="89"/>
      <c r="F11676" s="73"/>
    </row>
    <row r="11677" spans="1:6">
      <c r="A11677" s="89"/>
      <c r="F11677" s="73"/>
    </row>
    <row r="11678" spans="1:6">
      <c r="A11678" s="89"/>
      <c r="F11678" s="73"/>
    </row>
    <row r="11679" spans="1:6">
      <c r="A11679" s="89"/>
      <c r="F11679" s="73"/>
    </row>
    <row r="11680" spans="1:6">
      <c r="A11680" s="89"/>
      <c r="F11680" s="73"/>
    </row>
    <row r="11681" spans="1:6">
      <c r="A11681" s="89"/>
      <c r="F11681" s="73"/>
    </row>
    <row r="11682" spans="1:6">
      <c r="A11682" s="89"/>
      <c r="F11682" s="73"/>
    </row>
    <row r="11683" spans="1:6">
      <c r="A11683" s="89"/>
      <c r="F11683" s="73"/>
    </row>
    <row r="11684" spans="1:6">
      <c r="A11684" s="89"/>
      <c r="F11684" s="73"/>
    </row>
    <row r="11685" spans="1:6">
      <c r="A11685" s="89"/>
      <c r="F11685" s="73"/>
    </row>
    <row r="11686" spans="1:6">
      <c r="A11686" s="89"/>
      <c r="F11686" s="73"/>
    </row>
    <row r="11687" spans="1:6">
      <c r="A11687" s="89"/>
      <c r="F11687" s="73"/>
    </row>
    <row r="11688" spans="1:6">
      <c r="A11688" s="89"/>
      <c r="F11688" s="73"/>
    </row>
    <row r="11689" spans="1:6">
      <c r="A11689" s="89"/>
      <c r="F11689" s="73"/>
    </row>
    <row r="11690" spans="1:6">
      <c r="A11690" s="89"/>
      <c r="F11690" s="73"/>
    </row>
    <row r="11691" spans="1:6">
      <c r="A11691" s="89"/>
      <c r="F11691" s="73"/>
    </row>
    <row r="11692" spans="1:6">
      <c r="A11692" s="89"/>
      <c r="F11692" s="73"/>
    </row>
    <row r="11693" spans="1:6">
      <c r="A11693" s="89"/>
      <c r="F11693" s="73"/>
    </row>
    <row r="11694" spans="1:6">
      <c r="A11694" s="89"/>
      <c r="F11694" s="73"/>
    </row>
    <row r="11695" spans="1:6">
      <c r="A11695" s="89"/>
      <c r="F11695" s="73"/>
    </row>
    <row r="11696" spans="1:6">
      <c r="A11696" s="89"/>
      <c r="F11696" s="73"/>
    </row>
    <row r="11697" spans="1:6">
      <c r="A11697" s="89"/>
      <c r="F11697" s="73"/>
    </row>
    <row r="11698" spans="1:6">
      <c r="A11698" s="89"/>
      <c r="F11698" s="73"/>
    </row>
    <row r="11699" spans="1:6">
      <c r="A11699" s="89"/>
      <c r="F11699" s="73"/>
    </row>
    <row r="11700" spans="1:6">
      <c r="A11700" s="89"/>
      <c r="F11700" s="73"/>
    </row>
    <row r="11701" spans="1:6">
      <c r="A11701" s="89"/>
      <c r="F11701" s="73"/>
    </row>
    <row r="11702" spans="1:6">
      <c r="A11702" s="89"/>
      <c r="F11702" s="73"/>
    </row>
    <row r="11703" spans="1:6">
      <c r="A11703" s="89"/>
      <c r="F11703" s="73"/>
    </row>
    <row r="11704" spans="1:6">
      <c r="A11704" s="89"/>
      <c r="F11704" s="73"/>
    </row>
    <row r="11705" spans="1:6">
      <c r="A11705" s="89"/>
      <c r="F11705" s="73"/>
    </row>
    <row r="11706" spans="1:6">
      <c r="A11706" s="89"/>
      <c r="F11706" s="73"/>
    </row>
    <row r="11707" spans="1:6">
      <c r="A11707" s="89"/>
      <c r="F11707" s="73"/>
    </row>
    <row r="11708" spans="1:6">
      <c r="A11708" s="89"/>
      <c r="F11708" s="73"/>
    </row>
    <row r="11709" spans="1:6">
      <c r="A11709" s="89"/>
      <c r="F11709" s="73"/>
    </row>
    <row r="11710" spans="1:6">
      <c r="A11710" s="89"/>
      <c r="F11710" s="73"/>
    </row>
    <row r="11711" spans="1:6">
      <c r="A11711" s="89"/>
      <c r="F11711" s="73"/>
    </row>
    <row r="11712" spans="1:6">
      <c r="A11712" s="89"/>
      <c r="F11712" s="73"/>
    </row>
    <row r="11713" spans="1:6">
      <c r="A11713" s="89"/>
      <c r="F11713" s="73"/>
    </row>
    <row r="11714" spans="1:6">
      <c r="A11714" s="89"/>
      <c r="F11714" s="73"/>
    </row>
    <row r="11715" spans="1:6">
      <c r="A11715" s="89"/>
      <c r="F11715" s="73"/>
    </row>
    <row r="11716" spans="1:6">
      <c r="A11716" s="89"/>
      <c r="F11716" s="73"/>
    </row>
    <row r="11717" spans="1:6">
      <c r="A11717" s="89"/>
      <c r="F11717" s="73"/>
    </row>
    <row r="11718" spans="1:6">
      <c r="A11718" s="89"/>
      <c r="F11718" s="73"/>
    </row>
    <row r="11719" spans="1:6">
      <c r="A11719" s="89"/>
      <c r="F11719" s="73"/>
    </row>
    <row r="11720" spans="1:6">
      <c r="A11720" s="89"/>
      <c r="F11720" s="73"/>
    </row>
    <row r="11721" spans="1:6">
      <c r="A11721" s="89"/>
      <c r="F11721" s="73"/>
    </row>
    <row r="11722" spans="1:6">
      <c r="A11722" s="89"/>
      <c r="F11722" s="73"/>
    </row>
    <row r="11723" spans="1:6">
      <c r="A11723" s="89"/>
      <c r="F11723" s="73"/>
    </row>
    <row r="11724" spans="1:6">
      <c r="A11724" s="89"/>
      <c r="F11724" s="73"/>
    </row>
    <row r="11725" spans="1:6">
      <c r="A11725" s="89"/>
      <c r="F11725" s="73"/>
    </row>
    <row r="11726" spans="1:6">
      <c r="A11726" s="89"/>
      <c r="F11726" s="73"/>
    </row>
    <row r="11727" spans="1:6">
      <c r="A11727" s="89"/>
      <c r="F11727" s="73"/>
    </row>
    <row r="11728" spans="1:6">
      <c r="A11728" s="89"/>
      <c r="F11728" s="73"/>
    </row>
    <row r="11729" spans="1:6">
      <c r="A11729" s="89"/>
      <c r="F11729" s="73"/>
    </row>
    <row r="11730" spans="1:6">
      <c r="A11730" s="89"/>
      <c r="F11730" s="73"/>
    </row>
    <row r="11731" spans="1:6">
      <c r="A11731" s="89"/>
      <c r="F11731" s="73"/>
    </row>
    <row r="11732" spans="1:6">
      <c r="A11732" s="89"/>
      <c r="F11732" s="73"/>
    </row>
    <row r="11733" spans="1:6">
      <c r="A11733" s="89"/>
      <c r="F11733" s="73"/>
    </row>
    <row r="11734" spans="1:6">
      <c r="A11734" s="89"/>
      <c r="F11734" s="73"/>
    </row>
    <row r="11735" spans="1:6">
      <c r="A11735" s="89"/>
      <c r="F11735" s="73"/>
    </row>
    <row r="11736" spans="1:6">
      <c r="A11736" s="89"/>
      <c r="F11736" s="73"/>
    </row>
    <row r="11737" spans="1:6">
      <c r="A11737" s="89"/>
      <c r="F11737" s="73"/>
    </row>
    <row r="11738" spans="1:6">
      <c r="A11738" s="89"/>
      <c r="F11738" s="73"/>
    </row>
    <row r="11739" spans="1:6">
      <c r="A11739" s="89"/>
      <c r="F11739" s="73"/>
    </row>
    <row r="11740" spans="1:6">
      <c r="A11740" s="89"/>
      <c r="F11740" s="73"/>
    </row>
    <row r="11741" spans="1:6">
      <c r="A11741" s="89"/>
      <c r="F11741" s="73"/>
    </row>
    <row r="11742" spans="1:6">
      <c r="A11742" s="89"/>
      <c r="F11742" s="73"/>
    </row>
    <row r="11743" spans="1:6">
      <c r="A11743" s="89"/>
      <c r="F11743" s="73"/>
    </row>
    <row r="11744" spans="1:6">
      <c r="A11744" s="89"/>
      <c r="F11744" s="73"/>
    </row>
    <row r="11745" spans="1:6">
      <c r="A11745" s="89"/>
      <c r="F11745" s="73"/>
    </row>
    <row r="11746" spans="1:6">
      <c r="A11746" s="89"/>
      <c r="F11746" s="73"/>
    </row>
    <row r="11747" spans="1:6">
      <c r="A11747" s="89"/>
      <c r="F11747" s="73"/>
    </row>
    <row r="11748" spans="1:6">
      <c r="A11748" s="89"/>
      <c r="F11748" s="73"/>
    </row>
    <row r="11749" spans="1:6">
      <c r="A11749" s="89"/>
      <c r="F11749" s="73"/>
    </row>
    <row r="11750" spans="1:6">
      <c r="A11750" s="89"/>
      <c r="F11750" s="73"/>
    </row>
    <row r="11751" spans="1:6">
      <c r="A11751" s="89"/>
      <c r="F11751" s="73"/>
    </row>
    <row r="11752" spans="1:6">
      <c r="A11752" s="89"/>
      <c r="F11752" s="73"/>
    </row>
    <row r="11753" spans="1:6">
      <c r="A11753" s="89"/>
      <c r="F11753" s="73"/>
    </row>
    <row r="11754" spans="1:6">
      <c r="A11754" s="89"/>
      <c r="F11754" s="73"/>
    </row>
    <row r="11755" spans="1:6">
      <c r="A11755" s="89"/>
      <c r="F11755" s="73"/>
    </row>
    <row r="11756" spans="1:6">
      <c r="A11756" s="89"/>
      <c r="F11756" s="73"/>
    </row>
    <row r="11757" spans="1:6">
      <c r="A11757" s="89"/>
      <c r="F11757" s="73"/>
    </row>
    <row r="11758" spans="1:6">
      <c r="A11758" s="89"/>
      <c r="F11758" s="73"/>
    </row>
    <row r="11759" spans="1:6">
      <c r="A11759" s="89"/>
      <c r="F11759" s="73"/>
    </row>
    <row r="11760" spans="1:6">
      <c r="A11760" s="89"/>
      <c r="F11760" s="73"/>
    </row>
    <row r="11761" spans="1:6">
      <c r="A11761" s="89"/>
      <c r="F11761" s="73"/>
    </row>
    <row r="11762" spans="1:6">
      <c r="A11762" s="89"/>
      <c r="F11762" s="73"/>
    </row>
    <row r="11763" spans="1:6">
      <c r="A11763" s="89"/>
      <c r="F11763" s="73"/>
    </row>
    <row r="11764" spans="1:6">
      <c r="A11764" s="89"/>
      <c r="F11764" s="73"/>
    </row>
    <row r="11765" spans="1:6">
      <c r="A11765" s="89"/>
      <c r="F11765" s="73"/>
    </row>
    <row r="11766" spans="1:6">
      <c r="A11766" s="89"/>
      <c r="F11766" s="73"/>
    </row>
    <row r="11767" spans="1:6">
      <c r="A11767" s="89"/>
      <c r="F11767" s="73"/>
    </row>
    <row r="11768" spans="1:6">
      <c r="A11768" s="89"/>
      <c r="F11768" s="73"/>
    </row>
    <row r="11769" spans="1:6">
      <c r="A11769" s="89"/>
      <c r="F11769" s="73"/>
    </row>
    <row r="11770" spans="1:6">
      <c r="A11770" s="89"/>
      <c r="F11770" s="73"/>
    </row>
    <row r="11771" spans="1:6">
      <c r="A11771" s="89"/>
      <c r="F11771" s="73"/>
    </row>
    <row r="11772" spans="1:6">
      <c r="A11772" s="89"/>
      <c r="F11772" s="73"/>
    </row>
    <row r="11773" spans="1:6">
      <c r="A11773" s="89"/>
      <c r="F11773" s="73"/>
    </row>
    <row r="11774" spans="1:6">
      <c r="A11774" s="89"/>
      <c r="F11774" s="73"/>
    </row>
    <row r="11775" spans="1:6">
      <c r="A11775" s="89"/>
      <c r="F11775" s="73"/>
    </row>
    <row r="11776" spans="1:6">
      <c r="A11776" s="89"/>
      <c r="F11776" s="73"/>
    </row>
    <row r="11777" spans="1:6">
      <c r="A11777" s="89"/>
      <c r="F11777" s="73"/>
    </row>
    <row r="11778" spans="1:6">
      <c r="A11778" s="89"/>
      <c r="F11778" s="73"/>
    </row>
    <row r="11779" spans="1:6">
      <c r="A11779" s="89"/>
      <c r="F11779" s="73"/>
    </row>
    <row r="11780" spans="1:6">
      <c r="A11780" s="89"/>
      <c r="F11780" s="73"/>
    </row>
    <row r="11781" spans="1:6">
      <c r="A11781" s="89"/>
      <c r="F11781" s="73"/>
    </row>
    <row r="11782" spans="1:6">
      <c r="A11782" s="89"/>
      <c r="F11782" s="73"/>
    </row>
    <row r="11783" spans="1:6">
      <c r="A11783" s="89"/>
      <c r="F11783" s="73"/>
    </row>
    <row r="11784" spans="1:6">
      <c r="A11784" s="89"/>
      <c r="F11784" s="73"/>
    </row>
    <row r="11785" spans="1:6">
      <c r="A11785" s="89"/>
      <c r="F11785" s="73"/>
    </row>
    <row r="11786" spans="1:6">
      <c r="A11786" s="89"/>
      <c r="F11786" s="73"/>
    </row>
    <row r="11787" spans="1:6">
      <c r="A11787" s="89"/>
      <c r="F11787" s="73"/>
    </row>
    <row r="11788" spans="1:6">
      <c r="A11788" s="89"/>
      <c r="F11788" s="73"/>
    </row>
    <row r="11789" spans="1:6">
      <c r="A11789" s="89"/>
      <c r="F11789" s="73"/>
    </row>
    <row r="11790" spans="1:6">
      <c r="A11790" s="89"/>
      <c r="F11790" s="73"/>
    </row>
    <row r="11791" spans="1:6">
      <c r="A11791" s="89"/>
      <c r="F11791" s="73"/>
    </row>
    <row r="11792" spans="1:6">
      <c r="A11792" s="89"/>
      <c r="F11792" s="73"/>
    </row>
    <row r="11793" spans="1:6">
      <c r="A11793" s="89"/>
      <c r="F11793" s="73"/>
    </row>
    <row r="11794" spans="1:6">
      <c r="A11794" s="89"/>
      <c r="F11794" s="73"/>
    </row>
    <row r="11795" spans="1:6">
      <c r="A11795" s="89"/>
      <c r="F11795" s="73"/>
    </row>
    <row r="11796" spans="1:6">
      <c r="A11796" s="89"/>
      <c r="F11796" s="73"/>
    </row>
    <row r="11797" spans="1:6">
      <c r="A11797" s="89"/>
      <c r="F11797" s="73"/>
    </row>
    <row r="11798" spans="1:6">
      <c r="A11798" s="89"/>
      <c r="F11798" s="73"/>
    </row>
    <row r="11799" spans="1:6">
      <c r="A11799" s="89"/>
      <c r="F11799" s="73"/>
    </row>
    <row r="11800" spans="1:6">
      <c r="A11800" s="89"/>
      <c r="F11800" s="73"/>
    </row>
    <row r="11801" spans="1:6">
      <c r="A11801" s="89"/>
      <c r="F11801" s="73"/>
    </row>
    <row r="11802" spans="1:6">
      <c r="A11802" s="89"/>
      <c r="F11802" s="73"/>
    </row>
    <row r="11803" spans="1:6">
      <c r="A11803" s="89"/>
      <c r="F11803" s="73"/>
    </row>
    <row r="11804" spans="1:6">
      <c r="A11804" s="89"/>
      <c r="F11804" s="73"/>
    </row>
    <row r="11805" spans="1:6">
      <c r="A11805" s="89"/>
      <c r="F11805" s="73"/>
    </row>
    <row r="11806" spans="1:6">
      <c r="A11806" s="89"/>
      <c r="F11806" s="73"/>
    </row>
    <row r="11807" spans="1:6">
      <c r="A11807" s="89"/>
      <c r="F11807" s="73"/>
    </row>
    <row r="11808" spans="1:6">
      <c r="A11808" s="89"/>
      <c r="F11808" s="73"/>
    </row>
    <row r="11809" spans="1:6">
      <c r="A11809" s="89"/>
      <c r="F11809" s="73"/>
    </row>
    <row r="11810" spans="1:6">
      <c r="A11810" s="89"/>
      <c r="F11810" s="73"/>
    </row>
    <row r="11811" spans="1:6">
      <c r="A11811" s="89"/>
      <c r="F11811" s="73"/>
    </row>
    <row r="11812" spans="1:6">
      <c r="A11812" s="89"/>
      <c r="F11812" s="73"/>
    </row>
    <row r="11813" spans="1:6">
      <c r="A11813" s="89"/>
      <c r="F11813" s="73"/>
    </row>
    <row r="11814" spans="1:6">
      <c r="A11814" s="89"/>
      <c r="F11814" s="73"/>
    </row>
    <row r="11815" spans="1:6">
      <c r="A11815" s="89"/>
      <c r="F11815" s="73"/>
    </row>
    <row r="11816" spans="1:6">
      <c r="A11816" s="89"/>
      <c r="F11816" s="73"/>
    </row>
    <row r="11817" spans="1:6">
      <c r="A11817" s="89"/>
      <c r="F11817" s="73"/>
    </row>
    <row r="11818" spans="1:6">
      <c r="A11818" s="89"/>
      <c r="F11818" s="73"/>
    </row>
    <row r="11819" spans="1:6">
      <c r="A11819" s="89"/>
      <c r="F11819" s="73"/>
    </row>
    <row r="11820" spans="1:6">
      <c r="A11820" s="89"/>
      <c r="F11820" s="73"/>
    </row>
    <row r="11821" spans="1:6">
      <c r="A11821" s="89"/>
      <c r="F11821" s="73"/>
    </row>
    <row r="11822" spans="1:6">
      <c r="A11822" s="89"/>
      <c r="F11822" s="73"/>
    </row>
    <row r="11823" spans="1:6">
      <c r="A11823" s="89"/>
      <c r="F11823" s="73"/>
    </row>
    <row r="11824" spans="1:6">
      <c r="A11824" s="89"/>
      <c r="F11824" s="73"/>
    </row>
    <row r="11825" spans="1:6">
      <c r="A11825" s="89"/>
      <c r="F11825" s="73"/>
    </row>
    <row r="11826" spans="1:6">
      <c r="A11826" s="89"/>
      <c r="F11826" s="73"/>
    </row>
    <row r="11827" spans="1:6">
      <c r="A11827" s="89"/>
      <c r="F11827" s="73"/>
    </row>
    <row r="11828" spans="1:6">
      <c r="A11828" s="89"/>
      <c r="F11828" s="73"/>
    </row>
    <row r="11829" spans="1:6">
      <c r="A11829" s="89"/>
      <c r="F11829" s="73"/>
    </row>
    <row r="11830" spans="1:6">
      <c r="A11830" s="89"/>
      <c r="F11830" s="73"/>
    </row>
    <row r="11831" spans="1:6">
      <c r="A11831" s="89"/>
      <c r="F11831" s="73"/>
    </row>
    <row r="11832" spans="1:6">
      <c r="A11832" s="89"/>
      <c r="F11832" s="73"/>
    </row>
    <row r="11833" spans="1:6">
      <c r="A11833" s="89"/>
      <c r="F11833" s="73"/>
    </row>
    <row r="11834" spans="1:6">
      <c r="A11834" s="89"/>
      <c r="F11834" s="73"/>
    </row>
    <row r="11835" spans="1:6">
      <c r="A11835" s="89"/>
      <c r="F11835" s="73"/>
    </row>
    <row r="11836" spans="1:6">
      <c r="A11836" s="89"/>
      <c r="F11836" s="73"/>
    </row>
    <row r="11837" spans="1:6">
      <c r="A11837" s="89"/>
      <c r="F11837" s="73"/>
    </row>
    <row r="11838" spans="1:6">
      <c r="A11838" s="89"/>
      <c r="F11838" s="73"/>
    </row>
    <row r="11839" spans="1:6">
      <c r="A11839" s="89"/>
      <c r="F11839" s="73"/>
    </row>
    <row r="11840" spans="1:6">
      <c r="A11840" s="89"/>
      <c r="F11840" s="73"/>
    </row>
    <row r="11841" spans="1:6">
      <c r="A11841" s="89"/>
      <c r="F11841" s="73"/>
    </row>
    <row r="11842" spans="1:6">
      <c r="A11842" s="89"/>
      <c r="F11842" s="73"/>
    </row>
    <row r="11843" spans="1:6">
      <c r="A11843" s="89"/>
      <c r="F11843" s="73"/>
    </row>
    <row r="11844" spans="1:6">
      <c r="A11844" s="89"/>
      <c r="F11844" s="73"/>
    </row>
    <row r="11845" spans="1:6">
      <c r="A11845" s="89"/>
      <c r="F11845" s="73"/>
    </row>
    <row r="11846" spans="1:6">
      <c r="A11846" s="89"/>
      <c r="F11846" s="73"/>
    </row>
    <row r="11847" spans="1:6">
      <c r="A11847" s="89"/>
      <c r="F11847" s="73"/>
    </row>
    <row r="11848" spans="1:6">
      <c r="A11848" s="89"/>
      <c r="F11848" s="73"/>
    </row>
    <row r="11849" spans="1:6">
      <c r="A11849" s="89"/>
      <c r="F11849" s="73"/>
    </row>
    <row r="11850" spans="1:6">
      <c r="A11850" s="89"/>
      <c r="F11850" s="73"/>
    </row>
    <row r="11851" spans="1:6">
      <c r="A11851" s="89"/>
      <c r="F11851" s="73"/>
    </row>
    <row r="11852" spans="1:6">
      <c r="A11852" s="89"/>
      <c r="F11852" s="73"/>
    </row>
    <row r="11853" spans="1:6">
      <c r="A11853" s="89"/>
      <c r="F11853" s="73"/>
    </row>
    <row r="11854" spans="1:6">
      <c r="A11854" s="89"/>
      <c r="F11854" s="73"/>
    </row>
    <row r="11855" spans="1:6">
      <c r="A11855" s="89"/>
      <c r="F11855" s="73"/>
    </row>
    <row r="11856" spans="1:6">
      <c r="A11856" s="89"/>
      <c r="F11856" s="73"/>
    </row>
    <row r="11857" spans="1:6">
      <c r="A11857" s="89"/>
      <c r="F11857" s="73"/>
    </row>
    <row r="11858" spans="1:6">
      <c r="A11858" s="89"/>
      <c r="F11858" s="73"/>
    </row>
    <row r="11859" spans="1:6">
      <c r="A11859" s="89"/>
      <c r="F11859" s="73"/>
    </row>
    <row r="11860" spans="1:6">
      <c r="A11860" s="89"/>
      <c r="F11860" s="73"/>
    </row>
    <row r="11861" spans="1:6">
      <c r="A11861" s="89"/>
      <c r="F11861" s="73"/>
    </row>
    <row r="11862" spans="1:6">
      <c r="A11862" s="89"/>
      <c r="F11862" s="73"/>
    </row>
    <row r="11863" spans="1:6">
      <c r="A11863" s="89"/>
      <c r="F11863" s="73"/>
    </row>
    <row r="11864" spans="1:6">
      <c r="A11864" s="89"/>
      <c r="F11864" s="73"/>
    </row>
    <row r="11865" spans="1:6">
      <c r="A11865" s="89"/>
      <c r="F11865" s="73"/>
    </row>
    <row r="11866" spans="1:6">
      <c r="A11866" s="89"/>
      <c r="F11866" s="73"/>
    </row>
    <row r="11867" spans="1:6">
      <c r="A11867" s="89"/>
      <c r="F11867" s="73"/>
    </row>
    <row r="11868" spans="1:6">
      <c r="A11868" s="89"/>
      <c r="F11868" s="73"/>
    </row>
    <row r="11869" spans="1:6">
      <c r="A11869" s="89"/>
      <c r="F11869" s="73"/>
    </row>
    <row r="11870" spans="1:6">
      <c r="A11870" s="89"/>
      <c r="F11870" s="73"/>
    </row>
    <row r="11871" spans="1:6">
      <c r="A11871" s="89"/>
      <c r="F11871" s="73"/>
    </row>
    <row r="11872" spans="1:6">
      <c r="A11872" s="89"/>
      <c r="F11872" s="73"/>
    </row>
    <row r="11873" spans="1:6">
      <c r="A11873" s="89"/>
      <c r="F11873" s="73"/>
    </row>
    <row r="11874" spans="1:6">
      <c r="A11874" s="89"/>
      <c r="F11874" s="73"/>
    </row>
    <row r="11875" spans="1:6">
      <c r="A11875" s="89"/>
      <c r="F11875" s="73"/>
    </row>
    <row r="11876" spans="1:6">
      <c r="A11876" s="89"/>
      <c r="F11876" s="73"/>
    </row>
    <row r="11877" spans="1:6">
      <c r="A11877" s="89"/>
      <c r="F11877" s="73"/>
    </row>
    <row r="11878" spans="1:6">
      <c r="A11878" s="89"/>
      <c r="F11878" s="73"/>
    </row>
    <row r="11879" spans="1:6">
      <c r="A11879" s="89"/>
      <c r="F11879" s="73"/>
    </row>
    <row r="11880" spans="1:6">
      <c r="A11880" s="89"/>
      <c r="F11880" s="73"/>
    </row>
    <row r="11881" spans="1:6">
      <c r="A11881" s="89"/>
      <c r="F11881" s="73"/>
    </row>
    <row r="11882" spans="1:6">
      <c r="A11882" s="89"/>
      <c r="F11882" s="73"/>
    </row>
    <row r="11883" spans="1:6">
      <c r="A11883" s="89"/>
      <c r="F11883" s="73"/>
    </row>
    <row r="11884" spans="1:6">
      <c r="A11884" s="89"/>
      <c r="F11884" s="73"/>
    </row>
    <row r="11885" spans="1:6">
      <c r="A11885" s="89"/>
      <c r="F11885" s="73"/>
    </row>
    <row r="11886" spans="1:6">
      <c r="A11886" s="89"/>
      <c r="F11886" s="73"/>
    </row>
    <row r="11887" spans="1:6">
      <c r="A11887" s="89"/>
      <c r="F11887" s="73"/>
    </row>
    <row r="11888" spans="1:6">
      <c r="A11888" s="89"/>
      <c r="F11888" s="73"/>
    </row>
    <row r="11889" spans="1:6">
      <c r="A11889" s="89"/>
      <c r="F11889" s="73"/>
    </row>
    <row r="11890" spans="1:6">
      <c r="A11890" s="89"/>
      <c r="F11890" s="73"/>
    </row>
    <row r="11891" spans="1:6">
      <c r="A11891" s="89"/>
      <c r="F11891" s="73"/>
    </row>
    <row r="11892" spans="1:6">
      <c r="A11892" s="89"/>
      <c r="F11892" s="73"/>
    </row>
    <row r="11893" spans="1:6">
      <c r="A11893" s="89"/>
      <c r="F11893" s="73"/>
    </row>
    <row r="11894" spans="1:6">
      <c r="A11894" s="89"/>
      <c r="F11894" s="73"/>
    </row>
    <row r="11895" spans="1:6">
      <c r="A11895" s="89"/>
      <c r="F11895" s="73"/>
    </row>
    <row r="11896" spans="1:6">
      <c r="A11896" s="89"/>
      <c r="F11896" s="73"/>
    </row>
    <row r="11897" spans="1:6">
      <c r="A11897" s="89"/>
      <c r="F11897" s="73"/>
    </row>
    <row r="11898" spans="1:6">
      <c r="A11898" s="89"/>
      <c r="F11898" s="73"/>
    </row>
    <row r="11899" spans="1:6">
      <c r="A11899" s="89"/>
      <c r="F11899" s="73"/>
    </row>
    <row r="11900" spans="1:6">
      <c r="A11900" s="89"/>
      <c r="F11900" s="73"/>
    </row>
    <row r="11901" spans="1:6">
      <c r="A11901" s="89"/>
      <c r="F11901" s="73"/>
    </row>
    <row r="11902" spans="1:6">
      <c r="A11902" s="89"/>
      <c r="F11902" s="73"/>
    </row>
    <row r="11903" spans="1:6">
      <c r="A11903" s="89"/>
      <c r="F11903" s="73"/>
    </row>
    <row r="11904" spans="1:6">
      <c r="A11904" s="89"/>
      <c r="F11904" s="73"/>
    </row>
    <row r="11905" spans="1:6">
      <c r="A11905" s="89"/>
      <c r="F11905" s="73"/>
    </row>
    <row r="11906" spans="1:6">
      <c r="A11906" s="89"/>
      <c r="F11906" s="73"/>
    </row>
    <row r="11907" spans="1:6">
      <c r="A11907" s="89"/>
      <c r="F11907" s="73"/>
    </row>
    <row r="11908" spans="1:6">
      <c r="A11908" s="89"/>
      <c r="F11908" s="73"/>
    </row>
    <row r="11909" spans="1:6">
      <c r="A11909" s="89"/>
      <c r="F11909" s="73"/>
    </row>
    <row r="11910" spans="1:6">
      <c r="A11910" s="89"/>
      <c r="F11910" s="73"/>
    </row>
    <row r="11911" spans="1:6">
      <c r="A11911" s="89"/>
      <c r="F11911" s="73"/>
    </row>
    <row r="11912" spans="1:6">
      <c r="A11912" s="89"/>
      <c r="F11912" s="73"/>
    </row>
    <row r="11913" spans="1:6">
      <c r="A11913" s="89"/>
      <c r="F11913" s="73"/>
    </row>
    <row r="11914" spans="1:6">
      <c r="A11914" s="89"/>
      <c r="F11914" s="73"/>
    </row>
    <row r="11915" spans="1:6">
      <c r="A11915" s="89"/>
      <c r="F11915" s="73"/>
    </row>
    <row r="11916" spans="1:6">
      <c r="A11916" s="89"/>
      <c r="F11916" s="73"/>
    </row>
    <row r="11917" spans="1:6">
      <c r="A11917" s="89"/>
      <c r="F11917" s="73"/>
    </row>
    <row r="11918" spans="1:6">
      <c r="A11918" s="89"/>
      <c r="F11918" s="73"/>
    </row>
    <row r="11919" spans="1:6">
      <c r="A11919" s="89"/>
      <c r="F11919" s="73"/>
    </row>
    <row r="11920" spans="1:6">
      <c r="A11920" s="89"/>
      <c r="F11920" s="73"/>
    </row>
    <row r="11921" spans="1:6">
      <c r="A11921" s="89"/>
      <c r="F11921" s="73"/>
    </row>
    <row r="11922" spans="1:6">
      <c r="A11922" s="89"/>
      <c r="F11922" s="73"/>
    </row>
    <row r="11923" spans="1:6">
      <c r="A11923" s="89"/>
      <c r="F11923" s="73"/>
    </row>
    <row r="11924" spans="1:6">
      <c r="A11924" s="89"/>
      <c r="F11924" s="73"/>
    </row>
    <row r="11925" spans="1:6">
      <c r="A11925" s="89"/>
      <c r="F11925" s="73"/>
    </row>
    <row r="11926" spans="1:6">
      <c r="A11926" s="89"/>
      <c r="F11926" s="73"/>
    </row>
    <row r="11927" spans="1:6">
      <c r="A11927" s="89"/>
      <c r="F11927" s="73"/>
    </row>
    <row r="11928" spans="1:6">
      <c r="A11928" s="89"/>
      <c r="F11928" s="73"/>
    </row>
    <row r="11929" spans="1:6">
      <c r="A11929" s="89"/>
      <c r="F11929" s="73"/>
    </row>
    <row r="11930" spans="1:6">
      <c r="A11930" s="89"/>
      <c r="F11930" s="73"/>
    </row>
    <row r="11931" spans="1:6">
      <c r="A11931" s="89"/>
      <c r="F11931" s="73"/>
    </row>
    <row r="11932" spans="1:6">
      <c r="A11932" s="89"/>
      <c r="F11932" s="73"/>
    </row>
    <row r="11933" spans="1:6">
      <c r="A11933" s="89"/>
      <c r="F11933" s="73"/>
    </row>
    <row r="11934" spans="1:6">
      <c r="A11934" s="89"/>
      <c r="F11934" s="73"/>
    </row>
    <row r="11935" spans="1:6">
      <c r="A11935" s="89"/>
      <c r="F11935" s="73"/>
    </row>
    <row r="11936" spans="1:6">
      <c r="A11936" s="89"/>
      <c r="F11936" s="73"/>
    </row>
    <row r="11937" spans="1:6">
      <c r="A11937" s="89"/>
      <c r="F11937" s="73"/>
    </row>
    <row r="11938" spans="1:6">
      <c r="A11938" s="89"/>
      <c r="F11938" s="73"/>
    </row>
    <row r="11939" spans="1:6">
      <c r="A11939" s="89"/>
      <c r="F11939" s="73"/>
    </row>
    <row r="11940" spans="1:6">
      <c r="A11940" s="89"/>
      <c r="F11940" s="73"/>
    </row>
    <row r="11941" spans="1:6">
      <c r="A11941" s="89"/>
      <c r="F11941" s="73"/>
    </row>
    <row r="11942" spans="1:6">
      <c r="A11942" s="89"/>
      <c r="F11942" s="73"/>
    </row>
    <row r="11943" spans="1:6">
      <c r="A11943" s="89"/>
      <c r="F11943" s="73"/>
    </row>
    <row r="11944" spans="1:6">
      <c r="A11944" s="89"/>
      <c r="F11944" s="73"/>
    </row>
    <row r="11945" spans="1:6">
      <c r="A11945" s="89"/>
      <c r="F11945" s="73"/>
    </row>
    <row r="11946" spans="1:6">
      <c r="A11946" s="89"/>
      <c r="F11946" s="73"/>
    </row>
    <row r="11947" spans="1:6">
      <c r="A11947" s="89"/>
      <c r="F11947" s="73"/>
    </row>
    <row r="11948" spans="1:6">
      <c r="A11948" s="89"/>
      <c r="F11948" s="73"/>
    </row>
    <row r="11949" spans="1:6">
      <c r="A11949" s="89"/>
      <c r="F11949" s="73"/>
    </row>
    <row r="11950" spans="1:6">
      <c r="A11950" s="89"/>
      <c r="F11950" s="73"/>
    </row>
    <row r="11951" spans="1:6">
      <c r="A11951" s="89"/>
      <c r="F11951" s="73"/>
    </row>
    <row r="11952" spans="1:6">
      <c r="A11952" s="89"/>
      <c r="F11952" s="73"/>
    </row>
    <row r="11953" spans="1:6">
      <c r="A11953" s="89"/>
      <c r="F11953" s="73"/>
    </row>
    <row r="11954" spans="1:6">
      <c r="A11954" s="89"/>
      <c r="F11954" s="73"/>
    </row>
    <row r="11955" spans="1:6">
      <c r="A11955" s="89"/>
      <c r="F11955" s="73"/>
    </row>
    <row r="11956" spans="1:6">
      <c r="A11956" s="89"/>
      <c r="F11956" s="73"/>
    </row>
    <row r="11957" spans="1:6">
      <c r="A11957" s="89"/>
      <c r="F11957" s="73"/>
    </row>
    <row r="11958" spans="1:6">
      <c r="A11958" s="89"/>
      <c r="F11958" s="73"/>
    </row>
    <row r="11959" spans="1:6">
      <c r="A11959" s="89"/>
      <c r="F11959" s="73"/>
    </row>
    <row r="11960" spans="1:6">
      <c r="A11960" s="89"/>
      <c r="F11960" s="73"/>
    </row>
    <row r="11961" spans="1:6">
      <c r="A11961" s="89"/>
      <c r="F11961" s="73"/>
    </row>
    <row r="11962" spans="1:6">
      <c r="A11962" s="89"/>
      <c r="F11962" s="73"/>
    </row>
    <row r="11963" spans="1:6">
      <c r="A11963" s="89"/>
      <c r="F11963" s="73"/>
    </row>
    <row r="11964" spans="1:6">
      <c r="A11964" s="89"/>
      <c r="F11964" s="73"/>
    </row>
    <row r="11965" spans="1:6">
      <c r="A11965" s="89"/>
      <c r="F11965" s="73"/>
    </row>
    <row r="11966" spans="1:6">
      <c r="A11966" s="89"/>
      <c r="F11966" s="73"/>
    </row>
    <row r="11967" spans="1:6">
      <c r="A11967" s="89"/>
      <c r="F11967" s="73"/>
    </row>
    <row r="11968" spans="1:6">
      <c r="A11968" s="89"/>
      <c r="F11968" s="73"/>
    </row>
    <row r="11969" spans="1:6">
      <c r="A11969" s="89"/>
      <c r="F11969" s="73"/>
    </row>
    <row r="11970" spans="1:6">
      <c r="A11970" s="89"/>
      <c r="F11970" s="73"/>
    </row>
    <row r="11971" spans="1:6">
      <c r="A11971" s="89"/>
      <c r="F11971" s="73"/>
    </row>
    <row r="11972" spans="1:6">
      <c r="A11972" s="89"/>
      <c r="F11972" s="73"/>
    </row>
    <row r="11973" spans="1:6">
      <c r="A11973" s="89"/>
      <c r="F11973" s="73"/>
    </row>
    <row r="11974" spans="1:6">
      <c r="A11974" s="89"/>
      <c r="F11974" s="73"/>
    </row>
    <row r="11975" spans="1:6">
      <c r="A11975" s="89"/>
      <c r="F11975" s="73"/>
    </row>
    <row r="11976" spans="1:6">
      <c r="A11976" s="89"/>
      <c r="F11976" s="73"/>
    </row>
    <row r="11977" spans="1:6">
      <c r="A11977" s="89"/>
      <c r="F11977" s="73"/>
    </row>
    <row r="11978" spans="1:6">
      <c r="A11978" s="89"/>
      <c r="F11978" s="73"/>
    </row>
    <row r="11979" spans="1:6">
      <c r="A11979" s="89"/>
      <c r="F11979" s="73"/>
    </row>
    <row r="11980" spans="1:6">
      <c r="A11980" s="89"/>
      <c r="F11980" s="73"/>
    </row>
    <row r="11981" spans="1:6">
      <c r="A11981" s="89"/>
      <c r="F11981" s="73"/>
    </row>
    <row r="11982" spans="1:6">
      <c r="A11982" s="89"/>
      <c r="F11982" s="73"/>
    </row>
    <row r="11983" spans="1:6">
      <c r="A11983" s="89"/>
      <c r="F11983" s="73"/>
    </row>
    <row r="11984" spans="1:6">
      <c r="A11984" s="89"/>
      <c r="F11984" s="73"/>
    </row>
    <row r="11985" spans="1:6">
      <c r="A11985" s="89"/>
      <c r="F11985" s="73"/>
    </row>
    <row r="11986" spans="1:6">
      <c r="A11986" s="89"/>
      <c r="F11986" s="73"/>
    </row>
    <row r="11987" spans="1:6">
      <c r="A11987" s="89"/>
      <c r="F11987" s="73"/>
    </row>
    <row r="11988" spans="1:6">
      <c r="A11988" s="89"/>
      <c r="F11988" s="73"/>
    </row>
    <row r="11989" spans="1:6">
      <c r="A11989" s="89"/>
      <c r="F11989" s="73"/>
    </row>
    <row r="11990" spans="1:6">
      <c r="A11990" s="89"/>
      <c r="F11990" s="73"/>
    </row>
    <row r="11991" spans="1:6">
      <c r="A11991" s="89"/>
      <c r="F11991" s="73"/>
    </row>
    <row r="11992" spans="1:6">
      <c r="A11992" s="89"/>
      <c r="F11992" s="73"/>
    </row>
    <row r="11993" spans="1:6">
      <c r="A11993" s="89"/>
      <c r="F11993" s="73"/>
    </row>
    <row r="11994" spans="1:6">
      <c r="A11994" s="89"/>
      <c r="F11994" s="73"/>
    </row>
    <row r="11995" spans="1:6">
      <c r="A11995" s="89"/>
      <c r="F11995" s="73"/>
    </row>
    <row r="11996" spans="1:6">
      <c r="A11996" s="89"/>
      <c r="F11996" s="73"/>
    </row>
    <row r="11997" spans="1:6">
      <c r="A11997" s="89"/>
      <c r="F11997" s="73"/>
    </row>
    <row r="11998" spans="1:6">
      <c r="A11998" s="89"/>
      <c r="F11998" s="73"/>
    </row>
    <row r="11999" spans="1:6">
      <c r="A11999" s="89"/>
      <c r="F11999" s="73"/>
    </row>
    <row r="12000" spans="1:6">
      <c r="A12000" s="89"/>
      <c r="F12000" s="73"/>
    </row>
    <row r="12001" spans="1:6">
      <c r="A12001" s="89"/>
      <c r="F12001" s="73"/>
    </row>
    <row r="12002" spans="1:6">
      <c r="A12002" s="89"/>
      <c r="F12002" s="73"/>
    </row>
    <row r="12003" spans="1:6">
      <c r="A12003" s="89"/>
      <c r="F12003" s="73"/>
    </row>
    <row r="12004" spans="1:6">
      <c r="A12004" s="89"/>
      <c r="F12004" s="73"/>
    </row>
    <row r="12005" spans="1:6">
      <c r="A12005" s="89"/>
      <c r="F12005" s="73"/>
    </row>
    <row r="12006" spans="1:6">
      <c r="A12006" s="89"/>
      <c r="F12006" s="73"/>
    </row>
    <row r="12007" spans="1:6">
      <c r="A12007" s="89"/>
      <c r="F12007" s="73"/>
    </row>
    <row r="12008" spans="1:6">
      <c r="A12008" s="89"/>
      <c r="F12008" s="73"/>
    </row>
    <row r="12009" spans="1:6">
      <c r="A12009" s="89"/>
      <c r="F12009" s="73"/>
    </row>
    <row r="12010" spans="1:6">
      <c r="A12010" s="89"/>
      <c r="F12010" s="73"/>
    </row>
    <row r="12011" spans="1:6">
      <c r="A12011" s="89"/>
      <c r="F12011" s="73"/>
    </row>
    <row r="12012" spans="1:6">
      <c r="A12012" s="89"/>
      <c r="F12012" s="73"/>
    </row>
    <row r="12013" spans="1:6">
      <c r="A12013" s="89"/>
      <c r="F12013" s="73"/>
    </row>
    <row r="12014" spans="1:6">
      <c r="A12014" s="89"/>
      <c r="F12014" s="73"/>
    </row>
    <row r="12015" spans="1:6">
      <c r="A12015" s="89"/>
      <c r="F12015" s="73"/>
    </row>
    <row r="12016" spans="1:6">
      <c r="A12016" s="89"/>
      <c r="F12016" s="73"/>
    </row>
    <row r="12017" spans="1:6">
      <c r="A12017" s="89"/>
      <c r="F12017" s="73"/>
    </row>
    <row r="12018" spans="1:6">
      <c r="A12018" s="89"/>
      <c r="F12018" s="73"/>
    </row>
    <row r="12019" spans="1:6">
      <c r="A12019" s="89"/>
      <c r="F12019" s="73"/>
    </row>
    <row r="12020" spans="1:6">
      <c r="A12020" s="89"/>
      <c r="F12020" s="73"/>
    </row>
    <row r="12021" spans="1:6">
      <c r="A12021" s="89"/>
      <c r="F12021" s="73"/>
    </row>
    <row r="12022" spans="1:6">
      <c r="A12022" s="89"/>
      <c r="F12022" s="73"/>
    </row>
    <row r="12023" spans="1:6">
      <c r="A12023" s="89"/>
      <c r="F12023" s="73"/>
    </row>
    <row r="12024" spans="1:6">
      <c r="A12024" s="89"/>
      <c r="F12024" s="73"/>
    </row>
    <row r="12025" spans="1:6">
      <c r="A12025" s="89"/>
      <c r="F12025" s="73"/>
    </row>
    <row r="12026" spans="1:6">
      <c r="A12026" s="89"/>
      <c r="F12026" s="73"/>
    </row>
    <row r="12027" spans="1:6">
      <c r="A12027" s="89"/>
      <c r="F12027" s="73"/>
    </row>
    <row r="12028" spans="1:6">
      <c r="A12028" s="89"/>
      <c r="F12028" s="73"/>
    </row>
    <row r="12029" spans="1:6">
      <c r="A12029" s="89"/>
      <c r="F12029" s="73"/>
    </row>
    <row r="12030" spans="1:6">
      <c r="A12030" s="89"/>
      <c r="F12030" s="73"/>
    </row>
    <row r="12031" spans="1:6">
      <c r="A12031" s="89"/>
      <c r="F12031" s="73"/>
    </row>
    <row r="12032" spans="1:6">
      <c r="A12032" s="89"/>
      <c r="F12032" s="73"/>
    </row>
    <row r="12033" spans="1:6">
      <c r="A12033" s="89"/>
      <c r="F12033" s="73"/>
    </row>
    <row r="12034" spans="1:6">
      <c r="A12034" s="89"/>
      <c r="F12034" s="73"/>
    </row>
    <row r="12035" spans="1:6">
      <c r="A12035" s="89"/>
      <c r="F12035" s="73"/>
    </row>
    <row r="12036" spans="1:6">
      <c r="A12036" s="89"/>
      <c r="F12036" s="73"/>
    </row>
    <row r="12037" spans="1:6">
      <c r="A12037" s="89"/>
      <c r="F12037" s="73"/>
    </row>
    <row r="12038" spans="1:6">
      <c r="A12038" s="89"/>
      <c r="F12038" s="73"/>
    </row>
    <row r="12039" spans="1:6">
      <c r="A12039" s="89"/>
      <c r="F12039" s="73"/>
    </row>
    <row r="12040" spans="1:6">
      <c r="A12040" s="89"/>
      <c r="F12040" s="73"/>
    </row>
    <row r="12041" spans="1:6">
      <c r="A12041" s="89"/>
      <c r="F12041" s="73"/>
    </row>
    <row r="12042" spans="1:6">
      <c r="A12042" s="89"/>
      <c r="F12042" s="73"/>
    </row>
    <row r="12043" spans="1:6">
      <c r="A12043" s="89"/>
      <c r="F12043" s="73"/>
    </row>
    <row r="12044" spans="1:6">
      <c r="A12044" s="89"/>
      <c r="F12044" s="73"/>
    </row>
    <row r="12045" spans="1:6">
      <c r="A12045" s="89"/>
      <c r="F12045" s="73"/>
    </row>
    <row r="12046" spans="1:6">
      <c r="A12046" s="89"/>
      <c r="F12046" s="73"/>
    </row>
    <row r="12047" spans="1:6">
      <c r="A12047" s="89"/>
      <c r="F12047" s="73"/>
    </row>
    <row r="12048" spans="1:6">
      <c r="A12048" s="89"/>
      <c r="F12048" s="73"/>
    </row>
    <row r="12049" spans="1:6">
      <c r="A12049" s="89"/>
      <c r="F12049" s="73"/>
    </row>
    <row r="12050" spans="1:6">
      <c r="A12050" s="89"/>
      <c r="F12050" s="73"/>
    </row>
    <row r="12051" spans="1:6">
      <c r="A12051" s="89"/>
      <c r="F12051" s="73"/>
    </row>
    <row r="12052" spans="1:6">
      <c r="A12052" s="89"/>
      <c r="F12052" s="73"/>
    </row>
    <row r="12053" spans="1:6">
      <c r="A12053" s="89"/>
      <c r="F12053" s="73"/>
    </row>
    <row r="12054" spans="1:6">
      <c r="A12054" s="89"/>
      <c r="F12054" s="73"/>
    </row>
    <row r="12055" spans="1:6">
      <c r="A12055" s="89"/>
      <c r="F12055" s="73"/>
    </row>
    <row r="12056" spans="1:6">
      <c r="A12056" s="89"/>
      <c r="F12056" s="73"/>
    </row>
    <row r="12057" spans="1:6">
      <c r="A12057" s="89"/>
      <c r="F12057" s="73"/>
    </row>
    <row r="12058" spans="1:6">
      <c r="A12058" s="89"/>
      <c r="F12058" s="73"/>
    </row>
    <row r="12059" spans="1:6">
      <c r="A12059" s="89"/>
      <c r="F12059" s="73"/>
    </row>
    <row r="12060" spans="1:6">
      <c r="A12060" s="89"/>
      <c r="F12060" s="73"/>
    </row>
    <row r="12061" spans="1:6">
      <c r="A12061" s="89"/>
      <c r="F12061" s="73"/>
    </row>
    <row r="12062" spans="1:6">
      <c r="A12062" s="89"/>
      <c r="F12062" s="73"/>
    </row>
    <row r="12063" spans="1:6">
      <c r="A12063" s="89"/>
      <c r="F12063" s="73"/>
    </row>
    <row r="12064" spans="1:6">
      <c r="A12064" s="89"/>
      <c r="F12064" s="73"/>
    </row>
    <row r="12065" spans="1:6">
      <c r="A12065" s="89"/>
      <c r="F12065" s="73"/>
    </row>
    <row r="12066" spans="1:6">
      <c r="A12066" s="89"/>
      <c r="F12066" s="73"/>
    </row>
    <row r="12067" spans="1:6">
      <c r="A12067" s="89"/>
      <c r="F12067" s="73"/>
    </row>
    <row r="12068" spans="1:6">
      <c r="A12068" s="89"/>
      <c r="F12068" s="73"/>
    </row>
    <row r="12069" spans="1:6">
      <c r="A12069" s="89"/>
      <c r="F12069" s="73"/>
    </row>
    <row r="12070" spans="1:6">
      <c r="A12070" s="89"/>
      <c r="F12070" s="73"/>
    </row>
    <row r="12071" spans="1:6">
      <c r="A12071" s="89"/>
      <c r="F12071" s="73"/>
    </row>
    <row r="12072" spans="1:6">
      <c r="A12072" s="89"/>
      <c r="F12072" s="73"/>
    </row>
    <row r="12073" spans="1:6">
      <c r="A12073" s="89"/>
      <c r="F12073" s="73"/>
    </row>
    <row r="12074" spans="1:6">
      <c r="A12074" s="89"/>
      <c r="F12074" s="73"/>
    </row>
    <row r="12075" spans="1:6">
      <c r="A12075" s="89"/>
      <c r="F12075" s="73"/>
    </row>
    <row r="12076" spans="1:6">
      <c r="A12076" s="89"/>
      <c r="F12076" s="73"/>
    </row>
    <row r="12077" spans="1:6">
      <c r="A12077" s="89"/>
      <c r="F12077" s="73"/>
    </row>
    <row r="12078" spans="1:6">
      <c r="A12078" s="89"/>
      <c r="F12078" s="73"/>
    </row>
    <row r="12079" spans="1:6">
      <c r="A12079" s="89"/>
      <c r="F12079" s="73"/>
    </row>
    <row r="12080" spans="1:6">
      <c r="A12080" s="89"/>
      <c r="F12080" s="73"/>
    </row>
    <row r="12081" spans="1:6">
      <c r="A12081" s="89"/>
      <c r="F12081" s="73"/>
    </row>
    <row r="12082" spans="1:6">
      <c r="A12082" s="89"/>
      <c r="F12082" s="73"/>
    </row>
    <row r="12083" spans="1:6">
      <c r="A12083" s="89"/>
      <c r="F12083" s="73"/>
    </row>
    <row r="12084" spans="1:6">
      <c r="A12084" s="89"/>
      <c r="F12084" s="73"/>
    </row>
    <row r="12085" spans="1:6">
      <c r="A12085" s="89"/>
      <c r="F12085" s="73"/>
    </row>
    <row r="12086" spans="1:6">
      <c r="A12086" s="89"/>
      <c r="F12086" s="73"/>
    </row>
    <row r="12087" spans="1:6">
      <c r="A12087" s="89"/>
      <c r="F12087" s="73"/>
    </row>
    <row r="12088" spans="1:6">
      <c r="A12088" s="89"/>
      <c r="F12088" s="73"/>
    </row>
    <row r="12089" spans="1:6">
      <c r="A12089" s="89"/>
      <c r="F12089" s="73"/>
    </row>
    <row r="12090" spans="1:6">
      <c r="A12090" s="89"/>
      <c r="F12090" s="73"/>
    </row>
    <row r="12091" spans="1:6">
      <c r="A12091" s="89"/>
      <c r="F12091" s="73"/>
    </row>
    <row r="12092" spans="1:6">
      <c r="A12092" s="89"/>
      <c r="F12092" s="73"/>
    </row>
    <row r="12093" spans="1:6">
      <c r="A12093" s="89"/>
      <c r="F12093" s="73"/>
    </row>
    <row r="12094" spans="1:6">
      <c r="A12094" s="89"/>
      <c r="F12094" s="73"/>
    </row>
    <row r="12095" spans="1:6">
      <c r="A12095" s="89"/>
      <c r="F12095" s="73"/>
    </row>
    <row r="12096" spans="1:6">
      <c r="A12096" s="89"/>
      <c r="F12096" s="73"/>
    </row>
    <row r="12097" spans="1:6">
      <c r="A12097" s="89"/>
      <c r="F12097" s="73"/>
    </row>
    <row r="12098" spans="1:6">
      <c r="A12098" s="89"/>
      <c r="F12098" s="73"/>
    </row>
    <row r="12099" spans="1:6">
      <c r="A12099" s="89"/>
      <c r="F12099" s="73"/>
    </row>
    <row r="12100" spans="1:6">
      <c r="A12100" s="89"/>
      <c r="F12100" s="73"/>
    </row>
    <row r="12101" spans="1:6">
      <c r="A12101" s="89"/>
      <c r="F12101" s="73"/>
    </row>
    <row r="12102" spans="1:6">
      <c r="A12102" s="89"/>
      <c r="F12102" s="73"/>
    </row>
    <row r="12103" spans="1:6">
      <c r="A12103" s="89"/>
      <c r="F12103" s="73"/>
    </row>
    <row r="12104" spans="1:6">
      <c r="A12104" s="89"/>
      <c r="F12104" s="73"/>
    </row>
    <row r="12105" spans="1:6">
      <c r="A12105" s="89"/>
      <c r="F12105" s="73"/>
    </row>
    <row r="12106" spans="1:6">
      <c r="A12106" s="89"/>
      <c r="F12106" s="73"/>
    </row>
    <row r="12107" spans="1:6">
      <c r="A12107" s="89"/>
      <c r="F12107" s="73"/>
    </row>
    <row r="12108" spans="1:6">
      <c r="A12108" s="89"/>
      <c r="F12108" s="73"/>
    </row>
    <row r="12109" spans="1:6">
      <c r="A12109" s="89"/>
      <c r="F12109" s="73"/>
    </row>
    <row r="12110" spans="1:6">
      <c r="A12110" s="89"/>
      <c r="F12110" s="73"/>
    </row>
    <row r="12111" spans="1:6">
      <c r="A12111" s="89"/>
      <c r="F12111" s="73"/>
    </row>
    <row r="12112" spans="1:6">
      <c r="A12112" s="89"/>
      <c r="F12112" s="73"/>
    </row>
    <row r="12113" spans="1:6">
      <c r="A12113" s="89"/>
      <c r="F12113" s="73"/>
    </row>
    <row r="12114" spans="1:6">
      <c r="A12114" s="89"/>
      <c r="F12114" s="73"/>
    </row>
    <row r="12115" spans="1:6">
      <c r="A12115" s="89"/>
      <c r="F12115" s="73"/>
    </row>
    <row r="12116" spans="1:6">
      <c r="A12116" s="89"/>
      <c r="F12116" s="73"/>
    </row>
    <row r="12117" spans="1:6">
      <c r="A12117" s="89"/>
      <c r="F12117" s="73"/>
    </row>
    <row r="12118" spans="1:6">
      <c r="A12118" s="89"/>
      <c r="F12118" s="73"/>
    </row>
    <row r="12119" spans="1:6">
      <c r="A12119" s="89"/>
      <c r="F12119" s="73"/>
    </row>
    <row r="12120" spans="1:6">
      <c r="A12120" s="89"/>
      <c r="F12120" s="73"/>
    </row>
    <row r="12121" spans="1:6">
      <c r="A12121" s="89"/>
      <c r="F12121" s="73"/>
    </row>
    <row r="12122" spans="1:6">
      <c r="A12122" s="89"/>
      <c r="F12122" s="73"/>
    </row>
    <row r="12123" spans="1:6">
      <c r="A12123" s="89"/>
      <c r="F12123" s="73"/>
    </row>
    <row r="12124" spans="1:6">
      <c r="A12124" s="89"/>
      <c r="F12124" s="73"/>
    </row>
    <row r="12125" spans="1:6">
      <c r="A12125" s="89"/>
      <c r="F12125" s="73"/>
    </row>
    <row r="12126" spans="1:6">
      <c r="A12126" s="89"/>
      <c r="F12126" s="73"/>
    </row>
    <row r="12127" spans="1:6">
      <c r="A12127" s="89"/>
      <c r="F12127" s="73"/>
    </row>
    <row r="12128" spans="1:6">
      <c r="A12128" s="89"/>
      <c r="F12128" s="73"/>
    </row>
    <row r="12129" spans="1:6">
      <c r="A12129" s="89"/>
      <c r="F12129" s="73"/>
    </row>
    <row r="12130" spans="1:6">
      <c r="A12130" s="89"/>
      <c r="F12130" s="73"/>
    </row>
    <row r="12131" spans="1:6">
      <c r="A12131" s="89"/>
      <c r="F12131" s="73"/>
    </row>
    <row r="12132" spans="1:6">
      <c r="A12132" s="89"/>
      <c r="F12132" s="73"/>
    </row>
    <row r="12133" spans="1:6">
      <c r="A12133" s="89"/>
      <c r="F12133" s="73"/>
    </row>
    <row r="12134" spans="1:6">
      <c r="A12134" s="89"/>
      <c r="F12134" s="73"/>
    </row>
    <row r="12135" spans="1:6">
      <c r="A12135" s="89"/>
      <c r="F12135" s="73"/>
    </row>
    <row r="12136" spans="1:6">
      <c r="A12136" s="89"/>
      <c r="F12136" s="73"/>
    </row>
    <row r="12137" spans="1:6">
      <c r="A12137" s="89"/>
      <c r="F12137" s="73"/>
    </row>
    <row r="12138" spans="1:6">
      <c r="A12138" s="89"/>
      <c r="F12138" s="73"/>
    </row>
    <row r="12139" spans="1:6">
      <c r="A12139" s="89"/>
      <c r="F12139" s="73"/>
    </row>
    <row r="12140" spans="1:6">
      <c r="A12140" s="89"/>
      <c r="F12140" s="73"/>
    </row>
    <row r="12141" spans="1:6">
      <c r="A12141" s="89"/>
      <c r="F12141" s="73"/>
    </row>
    <row r="12142" spans="1:6">
      <c r="A12142" s="89"/>
      <c r="F12142" s="73"/>
    </row>
    <row r="12143" spans="1:6">
      <c r="A12143" s="89"/>
      <c r="F12143" s="73"/>
    </row>
    <row r="12144" spans="1:6">
      <c r="A12144" s="89"/>
      <c r="F12144" s="73"/>
    </row>
    <row r="12145" spans="1:6">
      <c r="A12145" s="89"/>
      <c r="F12145" s="73"/>
    </row>
    <row r="12146" spans="1:6">
      <c r="A12146" s="89"/>
      <c r="F12146" s="73"/>
    </row>
    <row r="12147" spans="1:6">
      <c r="A12147" s="89"/>
      <c r="F12147" s="73"/>
    </row>
    <row r="12148" spans="1:6">
      <c r="A12148" s="89"/>
      <c r="F12148" s="73"/>
    </row>
    <row r="12149" spans="1:6">
      <c r="A12149" s="89"/>
      <c r="F12149" s="73"/>
    </row>
    <row r="12150" spans="1:6">
      <c r="A12150" s="89"/>
      <c r="F12150" s="73"/>
    </row>
    <row r="12151" spans="1:6">
      <c r="A12151" s="89"/>
      <c r="F12151" s="73"/>
    </row>
    <row r="12152" spans="1:6">
      <c r="A12152" s="89"/>
      <c r="F12152" s="73"/>
    </row>
    <row r="12153" spans="1:6">
      <c r="A12153" s="89"/>
      <c r="F12153" s="73"/>
    </row>
    <row r="12154" spans="1:6">
      <c r="A12154" s="89"/>
      <c r="F12154" s="73"/>
    </row>
    <row r="12155" spans="1:6">
      <c r="A12155" s="89"/>
      <c r="F12155" s="73"/>
    </row>
    <row r="12156" spans="1:6">
      <c r="A12156" s="89"/>
      <c r="F12156" s="73"/>
    </row>
    <row r="12157" spans="1:6">
      <c r="A12157" s="89"/>
      <c r="F12157" s="73"/>
    </row>
    <row r="12158" spans="1:6">
      <c r="A12158" s="89"/>
      <c r="F12158" s="73"/>
    </row>
    <row r="12159" spans="1:6">
      <c r="A12159" s="89"/>
      <c r="F12159" s="73"/>
    </row>
    <row r="12160" spans="1:6">
      <c r="A12160" s="89"/>
      <c r="F12160" s="73"/>
    </row>
    <row r="12161" spans="1:6">
      <c r="A12161" s="89"/>
      <c r="F12161" s="73"/>
    </row>
    <row r="12162" spans="1:6">
      <c r="A12162" s="89"/>
      <c r="F12162" s="73"/>
    </row>
    <row r="12163" spans="1:6">
      <c r="A12163" s="89"/>
      <c r="F12163" s="73"/>
    </row>
    <row r="12164" spans="1:6">
      <c r="A12164" s="89"/>
      <c r="F12164" s="73"/>
    </row>
    <row r="12165" spans="1:6">
      <c r="A12165" s="89"/>
      <c r="F12165" s="73"/>
    </row>
    <row r="12166" spans="1:6">
      <c r="A12166" s="89"/>
      <c r="F12166" s="73"/>
    </row>
    <row r="12167" spans="1:6">
      <c r="A12167" s="89"/>
      <c r="F12167" s="73"/>
    </row>
    <row r="12168" spans="1:6">
      <c r="A12168" s="89"/>
      <c r="F12168" s="73"/>
    </row>
    <row r="12169" spans="1:6">
      <c r="A12169" s="89"/>
      <c r="F12169" s="73"/>
    </row>
    <row r="12170" spans="1:6">
      <c r="A12170" s="89"/>
      <c r="F12170" s="73"/>
    </row>
    <row r="12171" spans="1:6">
      <c r="A12171" s="89"/>
      <c r="F12171" s="73"/>
    </row>
    <row r="12172" spans="1:6">
      <c r="A12172" s="89"/>
      <c r="F12172" s="73"/>
    </row>
    <row r="12173" spans="1:6">
      <c r="A12173" s="89"/>
      <c r="F12173" s="73"/>
    </row>
    <row r="12174" spans="1:6">
      <c r="A12174" s="89"/>
      <c r="F12174" s="73"/>
    </row>
    <row r="12175" spans="1:6">
      <c r="A12175" s="89"/>
      <c r="F12175" s="73"/>
    </row>
    <row r="12176" spans="1:6">
      <c r="A12176" s="89"/>
      <c r="F12176" s="73"/>
    </row>
    <row r="12177" spans="1:6">
      <c r="A12177" s="89"/>
      <c r="F12177" s="73"/>
    </row>
    <row r="12178" spans="1:6">
      <c r="A12178" s="89"/>
      <c r="F12178" s="73"/>
    </row>
    <row r="12179" spans="1:6">
      <c r="A12179" s="89"/>
      <c r="F12179" s="73"/>
    </row>
    <row r="12180" spans="1:6">
      <c r="A12180" s="89"/>
      <c r="F12180" s="73"/>
    </row>
    <row r="12181" spans="1:6">
      <c r="A12181" s="89"/>
      <c r="F12181" s="73"/>
    </row>
    <row r="12182" spans="1:6">
      <c r="A12182" s="89"/>
      <c r="F12182" s="73"/>
    </row>
    <row r="12183" spans="1:6">
      <c r="A12183" s="89"/>
      <c r="F12183" s="73"/>
    </row>
    <row r="12184" spans="1:6">
      <c r="A12184" s="89"/>
      <c r="F12184" s="73"/>
    </row>
    <row r="12185" spans="1:6">
      <c r="A12185" s="89"/>
      <c r="F12185" s="73"/>
    </row>
    <row r="12186" spans="1:6">
      <c r="A12186" s="89"/>
      <c r="F12186" s="73"/>
    </row>
    <row r="12187" spans="1:6">
      <c r="A12187" s="89"/>
      <c r="F12187" s="73"/>
    </row>
    <row r="12188" spans="1:6">
      <c r="A12188" s="89"/>
      <c r="F12188" s="73"/>
    </row>
    <row r="12189" spans="1:6">
      <c r="A12189" s="89"/>
      <c r="F12189" s="73"/>
    </row>
    <row r="12190" spans="1:6">
      <c r="A12190" s="89"/>
      <c r="F12190" s="73"/>
    </row>
    <row r="12191" spans="1:6">
      <c r="A12191" s="89"/>
      <c r="F12191" s="73"/>
    </row>
    <row r="12192" spans="1:6">
      <c r="A12192" s="89"/>
      <c r="F12192" s="73"/>
    </row>
    <row r="12193" spans="1:6">
      <c r="A12193" s="89"/>
      <c r="F12193" s="73"/>
    </row>
    <row r="12194" spans="1:6">
      <c r="A12194" s="89"/>
      <c r="F12194" s="73"/>
    </row>
    <row r="12195" spans="1:6">
      <c r="A12195" s="89"/>
      <c r="F12195" s="73"/>
    </row>
    <row r="12196" spans="1:6">
      <c r="A12196" s="89"/>
      <c r="F12196" s="73"/>
    </row>
    <row r="12197" spans="1:6">
      <c r="A12197" s="89"/>
      <c r="F12197" s="73"/>
    </row>
    <row r="12198" spans="1:6">
      <c r="A12198" s="89"/>
      <c r="F12198" s="73"/>
    </row>
    <row r="12199" spans="1:6">
      <c r="A12199" s="89"/>
      <c r="F12199" s="73"/>
    </row>
    <row r="12200" spans="1:6">
      <c r="A12200" s="89"/>
      <c r="F12200" s="73"/>
    </row>
    <row r="12201" spans="1:6">
      <c r="A12201" s="89"/>
      <c r="F12201" s="73"/>
    </row>
    <row r="12202" spans="1:6">
      <c r="A12202" s="89"/>
      <c r="F12202" s="73"/>
    </row>
    <row r="12203" spans="1:6">
      <c r="A12203" s="89"/>
      <c r="F12203" s="73"/>
    </row>
    <row r="12204" spans="1:6">
      <c r="A12204" s="89"/>
      <c r="F12204" s="73"/>
    </row>
    <row r="12205" spans="1:6">
      <c r="A12205" s="89"/>
      <c r="F12205" s="73"/>
    </row>
    <row r="12206" spans="1:6">
      <c r="A12206" s="89"/>
      <c r="F12206" s="73"/>
    </row>
    <row r="12207" spans="1:6">
      <c r="A12207" s="89"/>
      <c r="F12207" s="73"/>
    </row>
    <row r="12208" spans="1:6">
      <c r="A12208" s="89"/>
      <c r="F12208" s="73"/>
    </row>
    <row r="12209" spans="1:6">
      <c r="A12209" s="89"/>
      <c r="F12209" s="73"/>
    </row>
    <row r="12210" spans="1:6">
      <c r="A12210" s="89"/>
      <c r="F12210" s="73"/>
    </row>
    <row r="12211" spans="1:6">
      <c r="A12211" s="89"/>
      <c r="F12211" s="73"/>
    </row>
    <row r="12212" spans="1:6">
      <c r="A12212" s="89"/>
      <c r="F12212" s="73"/>
    </row>
    <row r="12213" spans="1:6">
      <c r="A12213" s="89"/>
      <c r="F12213" s="73"/>
    </row>
    <row r="12214" spans="1:6">
      <c r="A12214" s="89"/>
      <c r="F12214" s="73"/>
    </row>
    <row r="12215" spans="1:6">
      <c r="A12215" s="89"/>
      <c r="F12215" s="73"/>
    </row>
    <row r="12216" spans="1:6">
      <c r="A12216" s="89"/>
      <c r="F12216" s="73"/>
    </row>
    <row r="12217" spans="1:6">
      <c r="A12217" s="89"/>
      <c r="F12217" s="73"/>
    </row>
    <row r="12218" spans="1:6">
      <c r="A12218" s="89"/>
      <c r="F12218" s="73"/>
    </row>
    <row r="12219" spans="1:6">
      <c r="A12219" s="89"/>
      <c r="F12219" s="73"/>
    </row>
    <row r="12220" spans="1:6">
      <c r="A12220" s="89"/>
      <c r="F12220" s="73"/>
    </row>
    <row r="12221" spans="1:6">
      <c r="A12221" s="89"/>
      <c r="F12221" s="73"/>
    </row>
    <row r="12222" spans="1:6">
      <c r="A12222" s="89"/>
      <c r="F12222" s="73"/>
    </row>
    <row r="12223" spans="1:6">
      <c r="A12223" s="89"/>
      <c r="F12223" s="73"/>
    </row>
    <row r="12224" spans="1:6">
      <c r="A12224" s="89"/>
      <c r="F12224" s="73"/>
    </row>
    <row r="12225" spans="1:6">
      <c r="A12225" s="89"/>
      <c r="F12225" s="73"/>
    </row>
    <row r="12226" spans="1:6">
      <c r="A12226" s="89"/>
      <c r="F12226" s="73"/>
    </row>
    <row r="12227" spans="1:6">
      <c r="A12227" s="89"/>
      <c r="F12227" s="73"/>
    </row>
    <row r="12228" spans="1:6">
      <c r="A12228" s="89"/>
      <c r="F12228" s="73"/>
    </row>
    <row r="12229" spans="1:6">
      <c r="A12229" s="89"/>
      <c r="F12229" s="73"/>
    </row>
    <row r="12230" spans="1:6">
      <c r="A12230" s="89"/>
      <c r="F12230" s="73"/>
    </row>
    <row r="12231" spans="1:6">
      <c r="A12231" s="89"/>
      <c r="F12231" s="73"/>
    </row>
    <row r="12232" spans="1:6">
      <c r="A12232" s="89"/>
      <c r="F12232" s="73"/>
    </row>
    <row r="12233" spans="1:6">
      <c r="A12233" s="89"/>
      <c r="F12233" s="73"/>
    </row>
    <row r="12234" spans="1:6">
      <c r="A12234" s="89"/>
      <c r="F12234" s="73"/>
    </row>
    <row r="12235" spans="1:6">
      <c r="A12235" s="89"/>
      <c r="F12235" s="73"/>
    </row>
    <row r="12236" spans="1:6">
      <c r="A12236" s="89"/>
      <c r="F12236" s="73"/>
    </row>
    <row r="12237" spans="1:6">
      <c r="A12237" s="89"/>
      <c r="F12237" s="73"/>
    </row>
    <row r="12238" spans="1:6">
      <c r="A12238" s="89"/>
      <c r="F12238" s="73"/>
    </row>
    <row r="12239" spans="1:6">
      <c r="A12239" s="89"/>
      <c r="F12239" s="73"/>
    </row>
    <row r="12240" spans="1:6">
      <c r="A12240" s="89"/>
      <c r="F12240" s="73"/>
    </row>
    <row r="12241" spans="1:6">
      <c r="A12241" s="89"/>
      <c r="F12241" s="73"/>
    </row>
    <row r="12242" spans="1:6">
      <c r="A12242" s="89"/>
      <c r="F12242" s="73"/>
    </row>
    <row r="12243" spans="1:6">
      <c r="A12243" s="89"/>
      <c r="F12243" s="73"/>
    </row>
    <row r="12244" spans="1:6">
      <c r="A12244" s="89"/>
      <c r="F12244" s="73"/>
    </row>
    <row r="12245" spans="1:6">
      <c r="A12245" s="89"/>
      <c r="F12245" s="73"/>
    </row>
    <row r="12246" spans="1:6">
      <c r="A12246" s="89"/>
      <c r="F12246" s="73"/>
    </row>
    <row r="12247" spans="1:6">
      <c r="A12247" s="89"/>
      <c r="F12247" s="73"/>
    </row>
    <row r="12248" spans="1:6">
      <c r="A12248" s="89"/>
      <c r="F12248" s="73"/>
    </row>
    <row r="12249" spans="1:6">
      <c r="A12249" s="89"/>
      <c r="F12249" s="73"/>
    </row>
    <row r="12250" spans="1:6">
      <c r="A12250" s="89"/>
      <c r="F12250" s="73"/>
    </row>
    <row r="12251" spans="1:6">
      <c r="A12251" s="89"/>
      <c r="F12251" s="73"/>
    </row>
    <row r="12252" spans="1:6">
      <c r="A12252" s="89"/>
      <c r="F12252" s="73"/>
    </row>
    <row r="12253" spans="1:6">
      <c r="A12253" s="89"/>
      <c r="F12253" s="73"/>
    </row>
    <row r="12254" spans="1:6">
      <c r="A12254" s="89"/>
      <c r="F12254" s="73"/>
    </row>
    <row r="12255" spans="1:6">
      <c r="A12255" s="89"/>
      <c r="F12255" s="73"/>
    </row>
    <row r="12256" spans="1:6">
      <c r="A12256" s="89"/>
      <c r="F12256" s="73"/>
    </row>
    <row r="12257" spans="1:6">
      <c r="A12257" s="89"/>
      <c r="F12257" s="73"/>
    </row>
    <row r="12258" spans="1:6">
      <c r="A12258" s="89"/>
      <c r="F12258" s="73"/>
    </row>
    <row r="12259" spans="1:6">
      <c r="A12259" s="89"/>
      <c r="F12259" s="73"/>
    </row>
    <row r="12260" spans="1:6">
      <c r="A12260" s="89"/>
      <c r="F12260" s="73"/>
    </row>
    <row r="12261" spans="1:6">
      <c r="A12261" s="89"/>
      <c r="F12261" s="73"/>
    </row>
    <row r="12262" spans="1:6">
      <c r="A12262" s="89"/>
      <c r="F12262" s="73"/>
    </row>
    <row r="12263" spans="1:6">
      <c r="A12263" s="89"/>
      <c r="F12263" s="73"/>
    </row>
    <row r="12264" spans="1:6">
      <c r="A12264" s="89"/>
      <c r="F12264" s="73"/>
    </row>
    <row r="12265" spans="1:6">
      <c r="A12265" s="89"/>
      <c r="F12265" s="73"/>
    </row>
    <row r="12266" spans="1:6">
      <c r="A12266" s="89"/>
      <c r="F12266" s="73"/>
    </row>
    <row r="12267" spans="1:6">
      <c r="A12267" s="89"/>
      <c r="F12267" s="73"/>
    </row>
    <row r="12268" spans="1:6">
      <c r="A12268" s="89"/>
      <c r="F12268" s="73"/>
    </row>
    <row r="12269" spans="1:6">
      <c r="A12269" s="89"/>
      <c r="F12269" s="73"/>
    </row>
    <row r="12270" spans="1:6">
      <c r="A12270" s="89"/>
      <c r="F12270" s="73"/>
    </row>
    <row r="12271" spans="1:6">
      <c r="A12271" s="89"/>
      <c r="F12271" s="73"/>
    </row>
    <row r="12272" spans="1:6">
      <c r="A12272" s="89"/>
      <c r="F12272" s="73"/>
    </row>
    <row r="12273" spans="1:6">
      <c r="A12273" s="89"/>
      <c r="F12273" s="73"/>
    </row>
    <row r="12274" spans="1:6">
      <c r="A12274" s="89"/>
      <c r="F12274" s="73"/>
    </row>
    <row r="12275" spans="1:6">
      <c r="A12275" s="89"/>
      <c r="F12275" s="73"/>
    </row>
    <row r="12276" spans="1:6">
      <c r="A12276" s="89"/>
      <c r="F12276" s="73"/>
    </row>
    <row r="12277" spans="1:6">
      <c r="A12277" s="89"/>
      <c r="F12277" s="73"/>
    </row>
    <row r="12278" spans="1:6">
      <c r="A12278" s="89"/>
      <c r="F12278" s="73"/>
    </row>
    <row r="12279" spans="1:6">
      <c r="A12279" s="89"/>
      <c r="F12279" s="73"/>
    </row>
    <row r="12280" spans="1:6">
      <c r="A12280" s="89"/>
      <c r="F12280" s="73"/>
    </row>
    <row r="12281" spans="1:6">
      <c r="A12281" s="89"/>
      <c r="F12281" s="73"/>
    </row>
    <row r="12282" spans="1:6">
      <c r="A12282" s="89"/>
      <c r="F12282" s="73"/>
    </row>
    <row r="12283" spans="1:6">
      <c r="A12283" s="89"/>
      <c r="F12283" s="73"/>
    </row>
    <row r="12284" spans="1:6">
      <c r="A12284" s="89"/>
      <c r="F12284" s="73"/>
    </row>
    <row r="12285" spans="1:6">
      <c r="A12285" s="89"/>
      <c r="F12285" s="73"/>
    </row>
    <row r="12286" spans="1:6">
      <c r="A12286" s="89"/>
      <c r="F12286" s="73"/>
    </row>
    <row r="12287" spans="1:6">
      <c r="A12287" s="89"/>
      <c r="F12287" s="73"/>
    </row>
    <row r="12288" spans="1:6">
      <c r="A12288" s="89"/>
      <c r="F12288" s="73"/>
    </row>
    <row r="12289" spans="1:6">
      <c r="A12289" s="89"/>
      <c r="F12289" s="73"/>
    </row>
    <row r="12290" spans="1:6">
      <c r="A12290" s="89"/>
      <c r="F12290" s="73"/>
    </row>
    <row r="12291" spans="1:6">
      <c r="A12291" s="89"/>
      <c r="F12291" s="73"/>
    </row>
    <row r="12292" spans="1:6">
      <c r="A12292" s="89"/>
      <c r="F12292" s="73"/>
    </row>
    <row r="12293" spans="1:6">
      <c r="A12293" s="89"/>
      <c r="F12293" s="73"/>
    </row>
    <row r="12294" spans="1:6">
      <c r="A12294" s="89"/>
      <c r="F12294" s="73"/>
    </row>
    <row r="12295" spans="1:6">
      <c r="A12295" s="89"/>
      <c r="F12295" s="73"/>
    </row>
    <row r="12296" spans="1:6">
      <c r="A12296" s="89"/>
      <c r="F12296" s="73"/>
    </row>
    <row r="12297" spans="1:6">
      <c r="A12297" s="89"/>
      <c r="F12297" s="73"/>
    </row>
    <row r="12298" spans="1:6">
      <c r="A12298" s="89"/>
      <c r="F12298" s="73"/>
    </row>
    <row r="12299" spans="1:6">
      <c r="A12299" s="89"/>
      <c r="F12299" s="73"/>
    </row>
    <row r="12300" spans="1:6">
      <c r="A12300" s="89"/>
      <c r="F12300" s="73"/>
    </row>
    <row r="12301" spans="1:6">
      <c r="A12301" s="89"/>
      <c r="F12301" s="73"/>
    </row>
    <row r="12302" spans="1:6">
      <c r="A12302" s="89"/>
      <c r="F12302" s="73"/>
    </row>
    <row r="12303" spans="1:6">
      <c r="A12303" s="89"/>
      <c r="F12303" s="73"/>
    </row>
    <row r="12304" spans="1:6">
      <c r="A12304" s="89"/>
      <c r="F12304" s="73"/>
    </row>
    <row r="12305" spans="1:6">
      <c r="A12305" s="89"/>
      <c r="F12305" s="73"/>
    </row>
    <row r="12306" spans="1:6">
      <c r="A12306" s="89"/>
      <c r="F12306" s="73"/>
    </row>
    <row r="12307" spans="1:6">
      <c r="A12307" s="89"/>
      <c r="F12307" s="73"/>
    </row>
    <row r="12308" spans="1:6">
      <c r="A12308" s="89"/>
      <c r="F12308" s="73"/>
    </row>
    <row r="12309" spans="1:6">
      <c r="A12309" s="89"/>
      <c r="F12309" s="73"/>
    </row>
    <row r="12310" spans="1:6">
      <c r="A12310" s="89"/>
      <c r="F12310" s="73"/>
    </row>
    <row r="12311" spans="1:6">
      <c r="A12311" s="89"/>
      <c r="F12311" s="73"/>
    </row>
    <row r="12312" spans="1:6">
      <c r="A12312" s="89"/>
      <c r="F12312" s="73"/>
    </row>
    <row r="12313" spans="1:6">
      <c r="A12313" s="89"/>
      <c r="F12313" s="73"/>
    </row>
    <row r="12314" spans="1:6">
      <c r="A12314" s="89"/>
      <c r="F12314" s="73"/>
    </row>
    <row r="12315" spans="1:6">
      <c r="A12315" s="89"/>
      <c r="F12315" s="73"/>
    </row>
    <row r="12316" spans="1:6">
      <c r="A12316" s="89"/>
      <c r="F12316" s="73"/>
    </row>
    <row r="12317" spans="1:6">
      <c r="A12317" s="89"/>
      <c r="F12317" s="73"/>
    </row>
    <row r="12318" spans="1:6">
      <c r="A12318" s="89"/>
      <c r="F12318" s="73"/>
    </row>
    <row r="12319" spans="1:6">
      <c r="A12319" s="89"/>
      <c r="F12319" s="73"/>
    </row>
    <row r="12320" spans="1:6">
      <c r="A12320" s="89"/>
      <c r="F12320" s="73"/>
    </row>
    <row r="12321" spans="1:6">
      <c r="A12321" s="89"/>
      <c r="F12321" s="73"/>
    </row>
    <row r="12322" spans="1:6">
      <c r="A12322" s="89"/>
      <c r="F12322" s="73"/>
    </row>
    <row r="12323" spans="1:6">
      <c r="A12323" s="89"/>
      <c r="F12323" s="73"/>
    </row>
    <row r="12324" spans="1:6">
      <c r="A12324" s="89"/>
      <c r="F12324" s="73"/>
    </row>
    <row r="12325" spans="1:6">
      <c r="A12325" s="89"/>
      <c r="F12325" s="73"/>
    </row>
    <row r="12326" spans="1:6">
      <c r="A12326" s="89"/>
      <c r="F12326" s="73"/>
    </row>
    <row r="12327" spans="1:6">
      <c r="A12327" s="89"/>
      <c r="F12327" s="73"/>
    </row>
    <row r="12328" spans="1:6">
      <c r="A12328" s="89"/>
      <c r="F12328" s="73"/>
    </row>
    <row r="12329" spans="1:6">
      <c r="A12329" s="89"/>
      <c r="F12329" s="73"/>
    </row>
    <row r="12330" spans="1:6">
      <c r="A12330" s="89"/>
      <c r="F12330" s="73"/>
    </row>
    <row r="12331" spans="1:6">
      <c r="A12331" s="89"/>
      <c r="F12331" s="73"/>
    </row>
    <row r="12332" spans="1:6">
      <c r="A12332" s="89"/>
      <c r="F12332" s="73"/>
    </row>
    <row r="12333" spans="1:6">
      <c r="A12333" s="89"/>
      <c r="F12333" s="73"/>
    </row>
    <row r="12334" spans="1:6">
      <c r="A12334" s="89"/>
      <c r="F12334" s="73"/>
    </row>
    <row r="12335" spans="1:6">
      <c r="A12335" s="89"/>
      <c r="F12335" s="73"/>
    </row>
    <row r="12336" spans="1:6">
      <c r="A12336" s="89"/>
      <c r="F12336" s="73"/>
    </row>
    <row r="12337" spans="1:6">
      <c r="A12337" s="89"/>
      <c r="F12337" s="73"/>
    </row>
    <row r="12338" spans="1:6">
      <c r="A12338" s="89"/>
      <c r="F12338" s="73"/>
    </row>
    <row r="12339" spans="1:6">
      <c r="A12339" s="89"/>
      <c r="F12339" s="73"/>
    </row>
    <row r="12340" spans="1:6">
      <c r="A12340" s="89"/>
      <c r="F12340" s="73"/>
    </row>
    <row r="12341" spans="1:6">
      <c r="A12341" s="89"/>
      <c r="F12341" s="73"/>
    </row>
    <row r="12342" spans="1:6">
      <c r="A12342" s="89"/>
      <c r="F12342" s="73"/>
    </row>
    <row r="12343" spans="1:6">
      <c r="A12343" s="89"/>
      <c r="F12343" s="73"/>
    </row>
    <row r="12344" spans="1:6">
      <c r="A12344" s="89"/>
      <c r="F12344" s="73"/>
    </row>
    <row r="12345" spans="1:6">
      <c r="A12345" s="89"/>
      <c r="F12345" s="73"/>
    </row>
    <row r="12346" spans="1:6">
      <c r="A12346" s="89"/>
      <c r="F12346" s="73"/>
    </row>
    <row r="12347" spans="1:6">
      <c r="A12347" s="89"/>
      <c r="F12347" s="73"/>
    </row>
    <row r="12348" spans="1:6">
      <c r="A12348" s="89"/>
      <c r="F12348" s="73"/>
    </row>
    <row r="12349" spans="1:6">
      <c r="A12349" s="89"/>
      <c r="F12349" s="73"/>
    </row>
    <row r="12350" spans="1:6">
      <c r="A12350" s="89"/>
      <c r="F12350" s="73"/>
    </row>
    <row r="12351" spans="1:6">
      <c r="A12351" s="89"/>
      <c r="F12351" s="73"/>
    </row>
    <row r="12352" spans="1:6">
      <c r="A12352" s="89"/>
      <c r="F12352" s="73"/>
    </row>
    <row r="12353" spans="1:6">
      <c r="A12353" s="89"/>
      <c r="F12353" s="73"/>
    </row>
    <row r="12354" spans="1:6">
      <c r="A12354" s="89"/>
      <c r="F12354" s="73"/>
    </row>
    <row r="12355" spans="1:6">
      <c r="A12355" s="89"/>
      <c r="F12355" s="73"/>
    </row>
    <row r="12356" spans="1:6">
      <c r="A12356" s="89"/>
      <c r="F12356" s="73"/>
    </row>
    <row r="12357" spans="1:6">
      <c r="A12357" s="89"/>
      <c r="F12357" s="73"/>
    </row>
    <row r="12358" spans="1:6">
      <c r="A12358" s="89"/>
      <c r="F12358" s="73"/>
    </row>
    <row r="12359" spans="1:6">
      <c r="A12359" s="89"/>
      <c r="F12359" s="73"/>
    </row>
    <row r="12360" spans="1:6">
      <c r="A12360" s="89"/>
      <c r="F12360" s="73"/>
    </row>
    <row r="12361" spans="1:6">
      <c r="A12361" s="89"/>
      <c r="F12361" s="73"/>
    </row>
    <row r="12362" spans="1:6">
      <c r="A12362" s="89"/>
      <c r="F12362" s="73"/>
    </row>
    <row r="12363" spans="1:6">
      <c r="A12363" s="89"/>
      <c r="F12363" s="73"/>
    </row>
    <row r="12364" spans="1:6">
      <c r="A12364" s="89"/>
      <c r="F12364" s="73"/>
    </row>
    <row r="12365" spans="1:6">
      <c r="A12365" s="89"/>
      <c r="F12365" s="73"/>
    </row>
    <row r="12366" spans="1:6">
      <c r="A12366" s="89"/>
      <c r="F12366" s="73"/>
    </row>
    <row r="12367" spans="1:6">
      <c r="A12367" s="89"/>
      <c r="F12367" s="73"/>
    </row>
    <row r="12368" spans="1:6">
      <c r="A12368" s="89"/>
      <c r="F12368" s="73"/>
    </row>
    <row r="12369" spans="1:6">
      <c r="A12369" s="89"/>
      <c r="F12369" s="73"/>
    </row>
    <row r="12370" spans="1:6">
      <c r="A12370" s="89"/>
      <c r="F12370" s="73"/>
    </row>
    <row r="12371" spans="1:6">
      <c r="A12371" s="89"/>
      <c r="F12371" s="73"/>
    </row>
    <row r="12372" spans="1:6">
      <c r="A12372" s="89"/>
      <c r="F12372" s="73"/>
    </row>
    <row r="12373" spans="1:6">
      <c r="A12373" s="89"/>
      <c r="F12373" s="73"/>
    </row>
    <row r="12374" spans="1:6">
      <c r="A12374" s="89"/>
      <c r="F12374" s="73"/>
    </row>
    <row r="12375" spans="1:6">
      <c r="A12375" s="89"/>
      <c r="F12375" s="73"/>
    </row>
    <row r="12376" spans="1:6">
      <c r="A12376" s="89"/>
      <c r="F12376" s="73"/>
    </row>
    <row r="12377" spans="1:6">
      <c r="A12377" s="89"/>
      <c r="F12377" s="73"/>
    </row>
    <row r="12378" spans="1:6">
      <c r="A12378" s="89"/>
      <c r="F12378" s="73"/>
    </row>
    <row r="12379" spans="1:6">
      <c r="A12379" s="89"/>
      <c r="F12379" s="73"/>
    </row>
    <row r="12380" spans="1:6">
      <c r="A12380" s="89"/>
      <c r="F12380" s="73"/>
    </row>
    <row r="12381" spans="1:6">
      <c r="A12381" s="89"/>
      <c r="F12381" s="73"/>
    </row>
    <row r="12382" spans="1:6">
      <c r="A12382" s="89"/>
      <c r="F12382" s="73"/>
    </row>
    <row r="12383" spans="1:6">
      <c r="A12383" s="89"/>
      <c r="F12383" s="73"/>
    </row>
    <row r="12384" spans="1:6">
      <c r="A12384" s="89"/>
      <c r="F12384" s="73"/>
    </row>
    <row r="12385" spans="1:6">
      <c r="A12385" s="89"/>
      <c r="F12385" s="73"/>
    </row>
    <row r="12386" spans="1:6">
      <c r="A12386" s="89"/>
      <c r="F12386" s="73"/>
    </row>
    <row r="12387" spans="1:6">
      <c r="A12387" s="89"/>
      <c r="F12387" s="73"/>
    </row>
    <row r="12388" spans="1:6">
      <c r="A12388" s="89"/>
      <c r="F12388" s="73"/>
    </row>
    <row r="12389" spans="1:6">
      <c r="A12389" s="89"/>
      <c r="F12389" s="73"/>
    </row>
    <row r="12390" spans="1:6">
      <c r="A12390" s="89"/>
      <c r="F12390" s="73"/>
    </row>
    <row r="12391" spans="1:6">
      <c r="A12391" s="89"/>
      <c r="F12391" s="73"/>
    </row>
    <row r="12392" spans="1:6">
      <c r="A12392" s="89"/>
      <c r="F12392" s="73"/>
    </row>
    <row r="12393" spans="1:6">
      <c r="A12393" s="89"/>
      <c r="F12393" s="73"/>
    </row>
    <row r="12394" spans="1:6">
      <c r="A12394" s="89"/>
      <c r="F12394" s="73"/>
    </row>
    <row r="12395" spans="1:6">
      <c r="A12395" s="89"/>
      <c r="F12395" s="73"/>
    </row>
    <row r="12396" spans="1:6">
      <c r="A12396" s="89"/>
      <c r="F12396" s="73"/>
    </row>
    <row r="12397" spans="1:6">
      <c r="A12397" s="89"/>
      <c r="F12397" s="73"/>
    </row>
    <row r="12398" spans="1:6">
      <c r="A12398" s="89"/>
      <c r="F12398" s="73"/>
    </row>
    <row r="12399" spans="1:6">
      <c r="A12399" s="89"/>
      <c r="F12399" s="73"/>
    </row>
    <row r="12400" spans="1:6">
      <c r="A12400" s="89"/>
      <c r="F12400" s="73"/>
    </row>
    <row r="12401" spans="1:6">
      <c r="A12401" s="89"/>
      <c r="F12401" s="73"/>
    </row>
    <row r="12402" spans="1:6">
      <c r="A12402" s="89"/>
      <c r="F12402" s="73"/>
    </row>
    <row r="12403" spans="1:6">
      <c r="A12403" s="89"/>
      <c r="F12403" s="73"/>
    </row>
    <row r="12404" spans="1:6">
      <c r="A12404" s="89"/>
      <c r="F12404" s="73"/>
    </row>
    <row r="12405" spans="1:6">
      <c r="A12405" s="89"/>
      <c r="F12405" s="73"/>
    </row>
    <row r="12406" spans="1:6">
      <c r="A12406" s="89"/>
      <c r="F12406" s="73"/>
    </row>
    <row r="12407" spans="1:6">
      <c r="A12407" s="89"/>
      <c r="F12407" s="73"/>
    </row>
    <row r="12408" spans="1:6">
      <c r="A12408" s="89"/>
      <c r="F12408" s="73"/>
    </row>
    <row r="12409" spans="1:6">
      <c r="A12409" s="89"/>
      <c r="F12409" s="73"/>
    </row>
    <row r="12410" spans="1:6">
      <c r="A12410" s="89"/>
      <c r="F12410" s="73"/>
    </row>
    <row r="12411" spans="1:6">
      <c r="A12411" s="89"/>
      <c r="F12411" s="73"/>
    </row>
    <row r="12412" spans="1:6">
      <c r="A12412" s="89"/>
      <c r="F12412" s="73"/>
    </row>
    <row r="12413" spans="1:6">
      <c r="A12413" s="89"/>
      <c r="F12413" s="73"/>
    </row>
    <row r="12414" spans="1:6">
      <c r="A12414" s="89"/>
      <c r="F12414" s="73"/>
    </row>
    <row r="12415" spans="1:6">
      <c r="A12415" s="89"/>
      <c r="F12415" s="73"/>
    </row>
    <row r="12416" spans="1:6">
      <c r="A12416" s="89"/>
      <c r="F12416" s="73"/>
    </row>
    <row r="12417" spans="1:6">
      <c r="A12417" s="89"/>
      <c r="F12417" s="73"/>
    </row>
    <row r="12418" spans="1:6">
      <c r="A12418" s="89"/>
      <c r="F12418" s="73"/>
    </row>
    <row r="12419" spans="1:6">
      <c r="A12419" s="89"/>
      <c r="F12419" s="73"/>
    </row>
    <row r="12420" spans="1:6">
      <c r="A12420" s="89"/>
      <c r="F12420" s="73"/>
    </row>
    <row r="12421" spans="1:6">
      <c r="A12421" s="89"/>
      <c r="F12421" s="73"/>
    </row>
    <row r="12422" spans="1:6">
      <c r="A12422" s="89"/>
      <c r="F12422" s="73"/>
    </row>
    <row r="12423" spans="1:6">
      <c r="A12423" s="89"/>
      <c r="F12423" s="73"/>
    </row>
    <row r="12424" spans="1:6">
      <c r="A12424" s="89"/>
      <c r="F12424" s="73"/>
    </row>
    <row r="12425" spans="1:6">
      <c r="A12425" s="89"/>
      <c r="F12425" s="73"/>
    </row>
    <row r="12426" spans="1:6">
      <c r="A12426" s="89"/>
      <c r="F12426" s="73"/>
    </row>
    <row r="12427" spans="1:6">
      <c r="A12427" s="89"/>
      <c r="F12427" s="73"/>
    </row>
    <row r="12428" spans="1:6">
      <c r="A12428" s="89"/>
      <c r="F12428" s="73"/>
    </row>
    <row r="12429" spans="1:6">
      <c r="A12429" s="89"/>
      <c r="F12429" s="73"/>
    </row>
    <row r="12430" spans="1:6">
      <c r="A12430" s="89"/>
      <c r="F12430" s="73"/>
    </row>
    <row r="12431" spans="1:6">
      <c r="A12431" s="89"/>
      <c r="F12431" s="73"/>
    </row>
    <row r="12432" spans="1:6">
      <c r="A12432" s="89"/>
      <c r="F12432" s="73"/>
    </row>
    <row r="12433" spans="1:6">
      <c r="A12433" s="89"/>
      <c r="F12433" s="73"/>
    </row>
    <row r="12434" spans="1:6">
      <c r="A12434" s="89"/>
      <c r="F12434" s="73"/>
    </row>
    <row r="12435" spans="1:6">
      <c r="A12435" s="89"/>
      <c r="F12435" s="73"/>
    </row>
    <row r="12436" spans="1:6">
      <c r="A12436" s="89"/>
      <c r="F12436" s="73"/>
    </row>
    <row r="12437" spans="1:6">
      <c r="A12437" s="89"/>
      <c r="F12437" s="73"/>
    </row>
    <row r="12438" spans="1:6">
      <c r="A12438" s="89"/>
      <c r="F12438" s="73"/>
    </row>
    <row r="12439" spans="1:6">
      <c r="A12439" s="89"/>
      <c r="F12439" s="73"/>
    </row>
    <row r="12440" spans="1:6">
      <c r="A12440" s="89"/>
      <c r="F12440" s="73"/>
    </row>
    <row r="12441" spans="1:6">
      <c r="A12441" s="89"/>
      <c r="F12441" s="73"/>
    </row>
    <row r="12442" spans="1:6">
      <c r="A12442" s="89"/>
      <c r="F12442" s="73"/>
    </row>
    <row r="12443" spans="1:6">
      <c r="A12443" s="89"/>
      <c r="F12443" s="73"/>
    </row>
    <row r="12444" spans="1:6">
      <c r="A12444" s="89"/>
      <c r="F12444" s="73"/>
    </row>
    <row r="12445" spans="1:6">
      <c r="A12445" s="89"/>
      <c r="F12445" s="73"/>
    </row>
    <row r="12446" spans="1:6">
      <c r="A12446" s="89"/>
      <c r="F12446" s="73"/>
    </row>
    <row r="12447" spans="1:6">
      <c r="A12447" s="89"/>
      <c r="F12447" s="73"/>
    </row>
    <row r="12448" spans="1:6">
      <c r="A12448" s="89"/>
      <c r="F12448" s="73"/>
    </row>
    <row r="12449" spans="1:6">
      <c r="A12449" s="89"/>
      <c r="F12449" s="73"/>
    </row>
    <row r="12450" spans="1:6">
      <c r="A12450" s="89"/>
      <c r="F12450" s="73"/>
    </row>
    <row r="12451" spans="1:6">
      <c r="A12451" s="89"/>
      <c r="F12451" s="73"/>
    </row>
    <row r="12452" spans="1:6">
      <c r="A12452" s="89"/>
      <c r="F12452" s="73"/>
    </row>
    <row r="12453" spans="1:6">
      <c r="A12453" s="89"/>
      <c r="F12453" s="73"/>
    </row>
    <row r="12454" spans="1:6">
      <c r="A12454" s="89"/>
      <c r="F12454" s="73"/>
    </row>
    <row r="12455" spans="1:6">
      <c r="A12455" s="89"/>
      <c r="F12455" s="73"/>
    </row>
    <row r="12456" spans="1:6">
      <c r="A12456" s="89"/>
      <c r="F12456" s="73"/>
    </row>
    <row r="12457" spans="1:6">
      <c r="A12457" s="89"/>
      <c r="F12457" s="73"/>
    </row>
    <row r="12458" spans="1:6">
      <c r="A12458" s="89"/>
      <c r="F12458" s="73"/>
    </row>
    <row r="12459" spans="1:6">
      <c r="A12459" s="89"/>
      <c r="F12459" s="73"/>
    </row>
    <row r="12460" spans="1:6">
      <c r="A12460" s="89"/>
      <c r="F12460" s="73"/>
    </row>
    <row r="12461" spans="1:6">
      <c r="A12461" s="89"/>
      <c r="F12461" s="73"/>
    </row>
    <row r="12462" spans="1:6">
      <c r="A12462" s="89"/>
      <c r="F12462" s="73"/>
    </row>
    <row r="12463" spans="1:6">
      <c r="A12463" s="89"/>
      <c r="F12463" s="73"/>
    </row>
    <row r="12464" spans="1:6">
      <c r="A12464" s="89"/>
      <c r="F12464" s="73"/>
    </row>
    <row r="12465" spans="1:6">
      <c r="A12465" s="89"/>
      <c r="F12465" s="73"/>
    </row>
    <row r="12466" spans="1:6">
      <c r="A12466" s="89"/>
      <c r="F12466" s="73"/>
    </row>
    <row r="12467" spans="1:6">
      <c r="A12467" s="89"/>
      <c r="F12467" s="73"/>
    </row>
    <row r="12468" spans="1:6">
      <c r="A12468" s="89"/>
      <c r="F12468" s="73"/>
    </row>
    <row r="12469" spans="1:6">
      <c r="A12469" s="89"/>
      <c r="F12469" s="73"/>
    </row>
    <row r="12470" spans="1:6">
      <c r="A12470" s="89"/>
      <c r="F12470" s="73"/>
    </row>
    <row r="12471" spans="1:6">
      <c r="A12471" s="89"/>
      <c r="F12471" s="73"/>
    </row>
    <row r="12472" spans="1:6">
      <c r="A12472" s="89"/>
      <c r="F12472" s="73"/>
    </row>
    <row r="12473" spans="1:6">
      <c r="A12473" s="89"/>
      <c r="F12473" s="73"/>
    </row>
    <row r="12474" spans="1:6">
      <c r="A12474" s="89"/>
      <c r="F12474" s="73"/>
    </row>
    <row r="12475" spans="1:6">
      <c r="A12475" s="89"/>
      <c r="F12475" s="73"/>
    </row>
    <row r="12476" spans="1:6">
      <c r="A12476" s="89"/>
      <c r="F12476" s="73"/>
    </row>
    <row r="12477" spans="1:6">
      <c r="A12477" s="89"/>
      <c r="F12477" s="73"/>
    </row>
    <row r="12478" spans="1:6">
      <c r="A12478" s="89"/>
      <c r="F12478" s="73"/>
    </row>
    <row r="12479" spans="1:6">
      <c r="A12479" s="89"/>
      <c r="F12479" s="73"/>
    </row>
    <row r="12480" spans="1:6">
      <c r="A12480" s="89"/>
      <c r="F12480" s="73"/>
    </row>
    <row r="12481" spans="1:6">
      <c r="A12481" s="89"/>
      <c r="F12481" s="73"/>
    </row>
    <row r="12482" spans="1:6">
      <c r="A12482" s="89"/>
      <c r="F12482" s="73"/>
    </row>
    <row r="12483" spans="1:6">
      <c r="A12483" s="89"/>
      <c r="F12483" s="73"/>
    </row>
    <row r="12484" spans="1:6">
      <c r="A12484" s="89"/>
      <c r="F12484" s="73"/>
    </row>
    <row r="12485" spans="1:6">
      <c r="A12485" s="89"/>
      <c r="F12485" s="73"/>
    </row>
    <row r="12486" spans="1:6">
      <c r="A12486" s="89"/>
      <c r="F12486" s="73"/>
    </row>
    <row r="12487" spans="1:6">
      <c r="A12487" s="89"/>
      <c r="F12487" s="73"/>
    </row>
    <row r="12488" spans="1:6">
      <c r="A12488" s="89"/>
      <c r="F12488" s="73"/>
    </row>
    <row r="12489" spans="1:6">
      <c r="A12489" s="89"/>
      <c r="F12489" s="73"/>
    </row>
    <row r="12490" spans="1:6">
      <c r="A12490" s="89"/>
      <c r="F12490" s="73"/>
    </row>
    <row r="12491" spans="1:6">
      <c r="A12491" s="89"/>
      <c r="F12491" s="73"/>
    </row>
    <row r="12492" spans="1:6">
      <c r="A12492" s="89"/>
      <c r="F12492" s="73"/>
    </row>
    <row r="12493" spans="1:6">
      <c r="A12493" s="89"/>
      <c r="F12493" s="73"/>
    </row>
    <row r="12494" spans="1:6">
      <c r="A12494" s="89"/>
      <c r="F12494" s="73"/>
    </row>
    <row r="12495" spans="1:6">
      <c r="A12495" s="89"/>
      <c r="F12495" s="73"/>
    </row>
    <row r="12496" spans="1:6">
      <c r="A12496" s="89"/>
      <c r="F12496" s="73"/>
    </row>
    <row r="12497" spans="1:6">
      <c r="A12497" s="89"/>
      <c r="F12497" s="73"/>
    </row>
    <row r="12498" spans="1:6">
      <c r="A12498" s="89"/>
      <c r="F12498" s="73"/>
    </row>
    <row r="12499" spans="1:6">
      <c r="A12499" s="89"/>
      <c r="F12499" s="73"/>
    </row>
    <row r="12500" spans="1:6">
      <c r="A12500" s="89"/>
      <c r="F12500" s="73"/>
    </row>
    <row r="12501" spans="1:6">
      <c r="A12501" s="89"/>
      <c r="F12501" s="73"/>
    </row>
    <row r="12502" spans="1:6">
      <c r="A12502" s="89"/>
      <c r="F12502" s="73"/>
    </row>
    <row r="12503" spans="1:6">
      <c r="A12503" s="89"/>
      <c r="F12503" s="73"/>
    </row>
    <row r="12504" spans="1:6">
      <c r="A12504" s="89"/>
      <c r="F12504" s="73"/>
    </row>
    <row r="12505" spans="1:6">
      <c r="A12505" s="89"/>
      <c r="F12505" s="73"/>
    </row>
    <row r="12506" spans="1:6">
      <c r="A12506" s="89"/>
      <c r="F12506" s="73"/>
    </row>
    <row r="12507" spans="1:6">
      <c r="A12507" s="89"/>
      <c r="F12507" s="73"/>
    </row>
    <row r="12508" spans="1:6">
      <c r="A12508" s="89"/>
      <c r="F12508" s="73"/>
    </row>
    <row r="12509" spans="1:6">
      <c r="A12509" s="89"/>
      <c r="F12509" s="73"/>
    </row>
    <row r="12510" spans="1:6">
      <c r="A12510" s="89"/>
      <c r="F12510" s="73"/>
    </row>
    <row r="12511" spans="1:6">
      <c r="A12511" s="89"/>
      <c r="F12511" s="73"/>
    </row>
    <row r="12512" spans="1:6">
      <c r="A12512" s="89"/>
      <c r="F12512" s="73"/>
    </row>
    <row r="12513" spans="1:6">
      <c r="A12513" s="89"/>
      <c r="F12513" s="73"/>
    </row>
    <row r="12514" spans="1:6">
      <c r="A12514" s="89"/>
      <c r="F12514" s="73"/>
    </row>
    <row r="12515" spans="1:6">
      <c r="A12515" s="89"/>
      <c r="F12515" s="73"/>
    </row>
    <row r="12516" spans="1:6">
      <c r="A12516" s="89"/>
      <c r="F12516" s="73"/>
    </row>
    <row r="12517" spans="1:6">
      <c r="A12517" s="89"/>
      <c r="F12517" s="73"/>
    </row>
    <row r="12518" spans="1:6">
      <c r="A12518" s="89"/>
      <c r="F12518" s="73"/>
    </row>
    <row r="12519" spans="1:6">
      <c r="A12519" s="89"/>
      <c r="F12519" s="73"/>
    </row>
    <row r="12520" spans="1:6">
      <c r="A12520" s="89"/>
      <c r="F12520" s="73"/>
    </row>
    <row r="12521" spans="1:6">
      <c r="A12521" s="89"/>
      <c r="F12521" s="73"/>
    </row>
    <row r="12522" spans="1:6">
      <c r="A12522" s="89"/>
      <c r="F12522" s="73"/>
    </row>
    <row r="12523" spans="1:6">
      <c r="A12523" s="89"/>
      <c r="F12523" s="73"/>
    </row>
    <row r="12524" spans="1:6">
      <c r="A12524" s="89"/>
      <c r="F12524" s="73"/>
    </row>
    <row r="12525" spans="1:6">
      <c r="A12525" s="89"/>
      <c r="F12525" s="73"/>
    </row>
    <row r="12526" spans="1:6">
      <c r="A12526" s="89"/>
      <c r="F12526" s="73"/>
    </row>
    <row r="12527" spans="1:6">
      <c r="A12527" s="89"/>
      <c r="F12527" s="73"/>
    </row>
    <row r="12528" spans="1:6">
      <c r="A12528" s="89"/>
      <c r="F12528" s="73"/>
    </row>
    <row r="12529" spans="1:6">
      <c r="A12529" s="89"/>
      <c r="F12529" s="73"/>
    </row>
    <row r="12530" spans="1:6">
      <c r="A12530" s="89"/>
      <c r="F12530" s="73"/>
    </row>
    <row r="12531" spans="1:6">
      <c r="A12531" s="89"/>
      <c r="F12531" s="73"/>
    </row>
    <row r="12532" spans="1:6">
      <c r="A12532" s="89"/>
      <c r="F12532" s="73"/>
    </row>
    <row r="12533" spans="1:6">
      <c r="A12533" s="89"/>
      <c r="F12533" s="73"/>
    </row>
    <row r="12534" spans="1:6">
      <c r="A12534" s="89"/>
      <c r="F12534" s="73"/>
    </row>
    <row r="12535" spans="1:6">
      <c r="A12535" s="89"/>
      <c r="F12535" s="73"/>
    </row>
    <row r="12536" spans="1:6">
      <c r="A12536" s="89"/>
      <c r="F12536" s="73"/>
    </row>
    <row r="12537" spans="1:6">
      <c r="A12537" s="89"/>
      <c r="F12537" s="73"/>
    </row>
    <row r="12538" spans="1:6">
      <c r="A12538" s="89"/>
      <c r="F12538" s="73"/>
    </row>
    <row r="12539" spans="1:6">
      <c r="A12539" s="89"/>
      <c r="F12539" s="73"/>
    </row>
    <row r="12540" spans="1:6">
      <c r="A12540" s="89"/>
      <c r="F12540" s="73"/>
    </row>
    <row r="12541" spans="1:6">
      <c r="A12541" s="89"/>
      <c r="F12541" s="73"/>
    </row>
    <row r="12542" spans="1:6">
      <c r="A12542" s="89"/>
      <c r="F12542" s="73"/>
    </row>
    <row r="12543" spans="1:6">
      <c r="A12543" s="89"/>
      <c r="F12543" s="73"/>
    </row>
    <row r="12544" spans="1:6">
      <c r="A12544" s="89"/>
      <c r="F12544" s="73"/>
    </row>
    <row r="12545" spans="1:6">
      <c r="A12545" s="89"/>
      <c r="F12545" s="73"/>
    </row>
    <row r="12546" spans="1:6">
      <c r="A12546" s="89"/>
      <c r="F12546" s="73"/>
    </row>
    <row r="12547" spans="1:6">
      <c r="A12547" s="89"/>
      <c r="F12547" s="73"/>
    </row>
    <row r="12548" spans="1:6">
      <c r="A12548" s="89"/>
      <c r="F12548" s="73"/>
    </row>
    <row r="12549" spans="1:6">
      <c r="A12549" s="89"/>
      <c r="F12549" s="73"/>
    </row>
    <row r="12550" spans="1:6">
      <c r="A12550" s="89"/>
      <c r="F12550" s="73"/>
    </row>
    <row r="12551" spans="1:6">
      <c r="A12551" s="89"/>
      <c r="F12551" s="73"/>
    </row>
    <row r="12552" spans="1:6">
      <c r="A12552" s="89"/>
      <c r="F12552" s="73"/>
    </row>
    <row r="12553" spans="1:6">
      <c r="A12553" s="89"/>
      <c r="F12553" s="73"/>
    </row>
    <row r="12554" spans="1:6">
      <c r="A12554" s="89"/>
      <c r="F12554" s="73"/>
    </row>
    <row r="12555" spans="1:6">
      <c r="A12555" s="89"/>
      <c r="F12555" s="73"/>
    </row>
    <row r="12556" spans="1:6">
      <c r="A12556" s="89"/>
      <c r="F12556" s="73"/>
    </row>
    <row r="12557" spans="1:6">
      <c r="A12557" s="89"/>
      <c r="F12557" s="73"/>
    </row>
    <row r="12558" spans="1:6">
      <c r="A12558" s="89"/>
      <c r="F12558" s="73"/>
    </row>
    <row r="12559" spans="1:6">
      <c r="A12559" s="89"/>
      <c r="F12559" s="73"/>
    </row>
    <row r="12560" spans="1:6">
      <c r="A12560" s="89"/>
      <c r="F12560" s="73"/>
    </row>
    <row r="12561" spans="1:6">
      <c r="A12561" s="89"/>
      <c r="F12561" s="73"/>
    </row>
    <row r="12562" spans="1:6">
      <c r="A12562" s="89"/>
      <c r="F12562" s="73"/>
    </row>
    <row r="12563" spans="1:6">
      <c r="A12563" s="89"/>
      <c r="F12563" s="73"/>
    </row>
    <row r="12564" spans="1:6">
      <c r="A12564" s="89"/>
      <c r="F12564" s="73"/>
    </row>
    <row r="12565" spans="1:6">
      <c r="A12565" s="89"/>
      <c r="F12565" s="73"/>
    </row>
    <row r="12566" spans="1:6">
      <c r="A12566" s="89"/>
      <c r="F12566" s="73"/>
    </row>
    <row r="12567" spans="1:6">
      <c r="A12567" s="89"/>
      <c r="F12567" s="73"/>
    </row>
    <row r="12568" spans="1:6">
      <c r="A12568" s="89"/>
      <c r="F12568" s="73"/>
    </row>
    <row r="12569" spans="1:6">
      <c r="A12569" s="89"/>
      <c r="F12569" s="73"/>
    </row>
    <row r="12570" spans="1:6">
      <c r="A12570" s="89"/>
      <c r="F12570" s="73"/>
    </row>
    <row r="12571" spans="1:6">
      <c r="A12571" s="89"/>
      <c r="F12571" s="73"/>
    </row>
    <row r="12572" spans="1:6">
      <c r="A12572" s="89"/>
      <c r="F12572" s="73"/>
    </row>
    <row r="12573" spans="1:6">
      <c r="A12573" s="89"/>
      <c r="F12573" s="73"/>
    </row>
    <row r="12574" spans="1:6">
      <c r="A12574" s="89"/>
      <c r="F12574" s="73"/>
    </row>
    <row r="12575" spans="1:6">
      <c r="A12575" s="89"/>
      <c r="F12575" s="73"/>
    </row>
    <row r="12576" spans="1:6">
      <c r="A12576" s="89"/>
      <c r="F12576" s="73"/>
    </row>
    <row r="12577" spans="1:6">
      <c r="A12577" s="89"/>
      <c r="F12577" s="73"/>
    </row>
    <row r="12578" spans="1:6">
      <c r="A12578" s="89"/>
      <c r="F12578" s="73"/>
    </row>
    <row r="12579" spans="1:6">
      <c r="A12579" s="89"/>
      <c r="F12579" s="73"/>
    </row>
    <row r="12580" spans="1:6">
      <c r="A12580" s="89"/>
      <c r="F12580" s="73"/>
    </row>
    <row r="12581" spans="1:6">
      <c r="A12581" s="89"/>
      <c r="F12581" s="73"/>
    </row>
    <row r="12582" spans="1:6">
      <c r="A12582" s="89"/>
      <c r="F12582" s="73"/>
    </row>
    <row r="12583" spans="1:6">
      <c r="A12583" s="89"/>
      <c r="F12583" s="73"/>
    </row>
    <row r="12584" spans="1:6">
      <c r="A12584" s="89"/>
      <c r="F12584" s="73"/>
    </row>
    <row r="12585" spans="1:6">
      <c r="A12585" s="89"/>
      <c r="F12585" s="73"/>
    </row>
    <row r="12586" spans="1:6">
      <c r="A12586" s="89"/>
      <c r="F12586" s="73"/>
    </row>
    <row r="12587" spans="1:6">
      <c r="A12587" s="89"/>
      <c r="F12587" s="73"/>
    </row>
    <row r="12588" spans="1:6">
      <c r="A12588" s="89"/>
      <c r="F12588" s="73"/>
    </row>
    <row r="12589" spans="1:6">
      <c r="A12589" s="89"/>
      <c r="F12589" s="73"/>
    </row>
    <row r="12590" spans="1:6">
      <c r="A12590" s="89"/>
      <c r="F12590" s="73"/>
    </row>
    <row r="12591" spans="1:6">
      <c r="A12591" s="89"/>
      <c r="F12591" s="73"/>
    </row>
    <row r="12592" spans="1:6">
      <c r="A12592" s="89"/>
      <c r="F12592" s="73"/>
    </row>
    <row r="12593" spans="1:6">
      <c r="A12593" s="89"/>
      <c r="F12593" s="73"/>
    </row>
    <row r="12594" spans="1:6">
      <c r="A12594" s="89"/>
      <c r="F12594" s="73"/>
    </row>
    <row r="12595" spans="1:6">
      <c r="A12595" s="89"/>
      <c r="F12595" s="73"/>
    </row>
    <row r="12596" spans="1:6">
      <c r="A12596" s="89"/>
      <c r="F12596" s="73"/>
    </row>
    <row r="12597" spans="1:6">
      <c r="A12597" s="89"/>
      <c r="F12597" s="73"/>
    </row>
    <row r="12598" spans="1:6">
      <c r="A12598" s="89"/>
      <c r="F12598" s="73"/>
    </row>
    <row r="12599" spans="1:6">
      <c r="A12599" s="89"/>
      <c r="F12599" s="73"/>
    </row>
    <row r="12600" spans="1:6">
      <c r="A12600" s="89"/>
      <c r="F12600" s="73"/>
    </row>
    <row r="12601" spans="1:6">
      <c r="A12601" s="89"/>
      <c r="F12601" s="73"/>
    </row>
    <row r="12602" spans="1:6">
      <c r="A12602" s="89"/>
      <c r="F12602" s="73"/>
    </row>
    <row r="12603" spans="1:6">
      <c r="A12603" s="89"/>
      <c r="F12603" s="73"/>
    </row>
    <row r="12604" spans="1:6">
      <c r="A12604" s="89"/>
      <c r="F12604" s="73"/>
    </row>
    <row r="12605" spans="1:6">
      <c r="A12605" s="89"/>
      <c r="F12605" s="73"/>
    </row>
    <row r="12606" spans="1:6">
      <c r="A12606" s="89"/>
      <c r="F12606" s="73"/>
    </row>
    <row r="12607" spans="1:6">
      <c r="A12607" s="89"/>
      <c r="F12607" s="73"/>
    </row>
    <row r="12608" spans="1:6">
      <c r="A12608" s="89"/>
      <c r="F12608" s="73"/>
    </row>
    <row r="12609" spans="1:6">
      <c r="A12609" s="89"/>
      <c r="F12609" s="73"/>
    </row>
    <row r="12610" spans="1:6">
      <c r="A12610" s="89"/>
      <c r="F12610" s="73"/>
    </row>
    <row r="12611" spans="1:6">
      <c r="A12611" s="89"/>
      <c r="F12611" s="73"/>
    </row>
    <row r="12612" spans="1:6">
      <c r="A12612" s="89"/>
      <c r="F12612" s="73"/>
    </row>
    <row r="12613" spans="1:6">
      <c r="A12613" s="89"/>
      <c r="F12613" s="73"/>
    </row>
    <row r="12614" spans="1:6">
      <c r="A12614" s="89"/>
      <c r="F12614" s="73"/>
    </row>
    <row r="12615" spans="1:6">
      <c r="A12615" s="89"/>
      <c r="F12615" s="73"/>
    </row>
    <row r="12616" spans="1:6">
      <c r="A12616" s="89"/>
      <c r="F12616" s="73"/>
    </row>
    <row r="12617" spans="1:6">
      <c r="A12617" s="89"/>
      <c r="F12617" s="73"/>
    </row>
    <row r="12618" spans="1:6">
      <c r="A12618" s="89"/>
      <c r="F12618" s="73"/>
    </row>
    <row r="12619" spans="1:6">
      <c r="A12619" s="89"/>
      <c r="F12619" s="73"/>
    </row>
    <row r="12620" spans="1:6">
      <c r="A12620" s="89"/>
      <c r="F12620" s="73"/>
    </row>
    <row r="12621" spans="1:6">
      <c r="A12621" s="89"/>
      <c r="F12621" s="73"/>
    </row>
    <row r="12622" spans="1:6">
      <c r="A12622" s="89"/>
      <c r="F12622" s="73"/>
    </row>
    <row r="12623" spans="1:6">
      <c r="A12623" s="89"/>
      <c r="F12623" s="73"/>
    </row>
    <row r="12624" spans="1:6">
      <c r="A12624" s="89"/>
      <c r="F12624" s="73"/>
    </row>
    <row r="12625" spans="1:6">
      <c r="A12625" s="89"/>
      <c r="F12625" s="73"/>
    </row>
    <row r="12626" spans="1:6">
      <c r="A12626" s="89"/>
      <c r="F12626" s="73"/>
    </row>
    <row r="12627" spans="1:6">
      <c r="A12627" s="89"/>
      <c r="F12627" s="73"/>
    </row>
    <row r="12628" spans="1:6">
      <c r="A12628" s="89"/>
      <c r="F12628" s="73"/>
    </row>
    <row r="12629" spans="1:6">
      <c r="A12629" s="89"/>
      <c r="F12629" s="73"/>
    </row>
    <row r="12630" spans="1:6">
      <c r="A12630" s="89"/>
      <c r="F12630" s="73"/>
    </row>
    <row r="12631" spans="1:6">
      <c r="A12631" s="89"/>
      <c r="F12631" s="73"/>
    </row>
    <row r="12632" spans="1:6">
      <c r="A12632" s="89"/>
      <c r="F12632" s="73"/>
    </row>
    <row r="12633" spans="1:6">
      <c r="A12633" s="89"/>
      <c r="F12633" s="73"/>
    </row>
    <row r="12634" spans="1:6">
      <c r="A12634" s="89"/>
      <c r="F12634" s="73"/>
    </row>
    <row r="12635" spans="1:6">
      <c r="A12635" s="89"/>
      <c r="F12635" s="73"/>
    </row>
    <row r="12636" spans="1:6">
      <c r="A12636" s="89"/>
      <c r="F12636" s="73"/>
    </row>
    <row r="12637" spans="1:6">
      <c r="A12637" s="89"/>
      <c r="F12637" s="73"/>
    </row>
    <row r="12638" spans="1:6">
      <c r="A12638" s="89"/>
      <c r="F12638" s="73"/>
    </row>
    <row r="12639" spans="1:6">
      <c r="A12639" s="89"/>
      <c r="F12639" s="73"/>
    </row>
    <row r="12640" spans="1:6">
      <c r="A12640" s="89"/>
      <c r="F12640" s="73"/>
    </row>
    <row r="12641" spans="1:6">
      <c r="A12641" s="89"/>
      <c r="F12641" s="73"/>
    </row>
    <row r="12642" spans="1:6">
      <c r="A12642" s="89"/>
      <c r="F12642" s="73"/>
    </row>
    <row r="12643" spans="1:6">
      <c r="A12643" s="89"/>
      <c r="F12643" s="73"/>
    </row>
    <row r="12644" spans="1:6">
      <c r="A12644" s="89"/>
      <c r="F12644" s="73"/>
    </row>
    <row r="12645" spans="1:6">
      <c r="A12645" s="89"/>
      <c r="F12645" s="73"/>
    </row>
    <row r="12646" spans="1:6">
      <c r="A12646" s="89"/>
      <c r="F12646" s="73"/>
    </row>
    <row r="12647" spans="1:6">
      <c r="A12647" s="89"/>
      <c r="F12647" s="73"/>
    </row>
    <row r="12648" spans="1:6">
      <c r="A12648" s="89"/>
      <c r="F12648" s="73"/>
    </row>
    <row r="12649" spans="1:6">
      <c r="A12649" s="89"/>
      <c r="F12649" s="73"/>
    </row>
    <row r="12650" spans="1:6">
      <c r="A12650" s="89"/>
      <c r="F12650" s="73"/>
    </row>
    <row r="12651" spans="1:6">
      <c r="A12651" s="89"/>
      <c r="F12651" s="73"/>
    </row>
    <row r="12652" spans="1:6">
      <c r="A12652" s="89"/>
      <c r="F12652" s="73"/>
    </row>
    <row r="12653" spans="1:6">
      <c r="A12653" s="89"/>
      <c r="F12653" s="73"/>
    </row>
    <row r="12654" spans="1:6">
      <c r="A12654" s="89"/>
      <c r="F12654" s="73"/>
    </row>
    <row r="12655" spans="1:6">
      <c r="A12655" s="89"/>
      <c r="F12655" s="73"/>
    </row>
    <row r="12656" spans="1:6">
      <c r="A12656" s="89"/>
      <c r="F12656" s="73"/>
    </row>
    <row r="12657" spans="1:6">
      <c r="A12657" s="89"/>
      <c r="F12657" s="73"/>
    </row>
    <row r="12658" spans="1:6">
      <c r="A12658" s="89"/>
      <c r="F12658" s="73"/>
    </row>
    <row r="12659" spans="1:6">
      <c r="A12659" s="89"/>
      <c r="F12659" s="73"/>
    </row>
    <row r="12660" spans="1:6">
      <c r="A12660" s="89"/>
      <c r="F12660" s="73"/>
    </row>
    <row r="12661" spans="1:6">
      <c r="A12661" s="89"/>
      <c r="F12661" s="73"/>
    </row>
    <row r="12662" spans="1:6">
      <c r="A12662" s="89"/>
      <c r="F12662" s="73"/>
    </row>
    <row r="12663" spans="1:6">
      <c r="A12663" s="89"/>
      <c r="F12663" s="73"/>
    </row>
    <row r="12664" spans="1:6">
      <c r="A12664" s="89"/>
      <c r="F12664" s="73"/>
    </row>
    <row r="12665" spans="1:6">
      <c r="A12665" s="89"/>
      <c r="F12665" s="73"/>
    </row>
    <row r="12666" spans="1:6">
      <c r="A12666" s="89"/>
      <c r="F12666" s="73"/>
    </row>
    <row r="12667" spans="1:6">
      <c r="A12667" s="89"/>
      <c r="F12667" s="73"/>
    </row>
    <row r="12668" spans="1:6">
      <c r="A12668" s="89"/>
      <c r="F12668" s="73"/>
    </row>
    <row r="12669" spans="1:6">
      <c r="A12669" s="89"/>
      <c r="F12669" s="73"/>
    </row>
    <row r="12670" spans="1:6">
      <c r="A12670" s="89"/>
      <c r="F12670" s="73"/>
    </row>
    <row r="12671" spans="1:6">
      <c r="A12671" s="89"/>
      <c r="F12671" s="73"/>
    </row>
    <row r="12672" spans="1:6">
      <c r="A12672" s="89"/>
      <c r="F12672" s="73"/>
    </row>
    <row r="12673" spans="1:6">
      <c r="A12673" s="89"/>
      <c r="F12673" s="73"/>
    </row>
    <row r="12674" spans="1:6">
      <c r="A12674" s="89"/>
      <c r="F12674" s="73"/>
    </row>
    <row r="12675" spans="1:6">
      <c r="A12675" s="89"/>
      <c r="F12675" s="73"/>
    </row>
    <row r="12676" spans="1:6">
      <c r="A12676" s="89"/>
      <c r="F12676" s="73"/>
    </row>
    <row r="12677" spans="1:6">
      <c r="A12677" s="89"/>
      <c r="F12677" s="73"/>
    </row>
    <row r="12678" spans="1:6">
      <c r="A12678" s="89"/>
      <c r="F12678" s="73"/>
    </row>
    <row r="12679" spans="1:6">
      <c r="A12679" s="89"/>
      <c r="F12679" s="73"/>
    </row>
    <row r="12680" spans="1:6">
      <c r="A12680" s="89"/>
      <c r="F12680" s="73"/>
    </row>
    <row r="12681" spans="1:6">
      <c r="A12681" s="89"/>
      <c r="F12681" s="73"/>
    </row>
    <row r="12682" spans="1:6">
      <c r="A12682" s="89"/>
      <c r="F12682" s="73"/>
    </row>
    <row r="12683" spans="1:6">
      <c r="A12683" s="89"/>
      <c r="F12683" s="73"/>
    </row>
    <row r="12684" spans="1:6">
      <c r="A12684" s="89"/>
      <c r="F12684" s="73"/>
    </row>
    <row r="12685" spans="1:6">
      <c r="A12685" s="89"/>
      <c r="F12685" s="73"/>
    </row>
    <row r="12686" spans="1:6">
      <c r="A12686" s="89"/>
      <c r="F12686" s="73"/>
    </row>
    <row r="12687" spans="1:6">
      <c r="A12687" s="89"/>
      <c r="F12687" s="73"/>
    </row>
    <row r="12688" spans="1:6">
      <c r="A12688" s="89"/>
      <c r="F12688" s="73"/>
    </row>
    <row r="12689" spans="1:6">
      <c r="A12689" s="89"/>
      <c r="F12689" s="73"/>
    </row>
    <row r="12690" spans="1:6">
      <c r="A12690" s="89"/>
      <c r="F12690" s="73"/>
    </row>
    <row r="12691" spans="1:6">
      <c r="A12691" s="89"/>
      <c r="F12691" s="73"/>
    </row>
    <row r="12692" spans="1:6">
      <c r="A12692" s="89"/>
      <c r="F12692" s="73"/>
    </row>
    <row r="12693" spans="1:6">
      <c r="A12693" s="89"/>
      <c r="F12693" s="73"/>
    </row>
    <row r="12694" spans="1:6">
      <c r="A12694" s="89"/>
      <c r="F12694" s="73"/>
    </row>
    <row r="12695" spans="1:6">
      <c r="A12695" s="89"/>
      <c r="F12695" s="73"/>
    </row>
    <row r="12696" spans="1:6">
      <c r="A12696" s="89"/>
      <c r="F12696" s="73"/>
    </row>
    <row r="12697" spans="1:6">
      <c r="A12697" s="89"/>
      <c r="F12697" s="73"/>
    </row>
    <row r="12698" spans="1:6">
      <c r="A12698" s="89"/>
      <c r="F12698" s="73"/>
    </row>
    <row r="12699" spans="1:6">
      <c r="A12699" s="89"/>
      <c r="F12699" s="73"/>
    </row>
    <row r="12700" spans="1:6">
      <c r="A12700" s="89"/>
      <c r="F12700" s="73"/>
    </row>
    <row r="12701" spans="1:6">
      <c r="A12701" s="89"/>
      <c r="F12701" s="73"/>
    </row>
    <row r="12702" spans="1:6">
      <c r="A12702" s="89"/>
      <c r="F12702" s="73"/>
    </row>
    <row r="12703" spans="1:6">
      <c r="A12703" s="89"/>
      <c r="F12703" s="73"/>
    </row>
    <row r="12704" spans="1:6">
      <c r="A12704" s="89"/>
      <c r="F12704" s="73"/>
    </row>
    <row r="12705" spans="1:6">
      <c r="A12705" s="89"/>
      <c r="F12705" s="73"/>
    </row>
    <row r="12706" spans="1:6">
      <c r="A12706" s="89"/>
      <c r="F12706" s="73"/>
    </row>
    <row r="12707" spans="1:6">
      <c r="A12707" s="89"/>
      <c r="F12707" s="73"/>
    </row>
    <row r="12708" spans="1:6">
      <c r="A12708" s="89"/>
      <c r="F12708" s="73"/>
    </row>
    <row r="12709" spans="1:6">
      <c r="A12709" s="89"/>
      <c r="F12709" s="73"/>
    </row>
    <row r="12710" spans="1:6">
      <c r="A12710" s="89"/>
      <c r="F12710" s="73"/>
    </row>
    <row r="12711" spans="1:6">
      <c r="A12711" s="89"/>
      <c r="F12711" s="73"/>
    </row>
    <row r="12712" spans="1:6">
      <c r="A12712" s="89"/>
      <c r="F12712" s="73"/>
    </row>
    <row r="12713" spans="1:6">
      <c r="A12713" s="89"/>
      <c r="F12713" s="73"/>
    </row>
    <row r="12714" spans="1:6">
      <c r="A12714" s="89"/>
      <c r="F12714" s="73"/>
    </row>
    <row r="12715" spans="1:6">
      <c r="A12715" s="89"/>
      <c r="F12715" s="73"/>
    </row>
    <row r="12716" spans="1:6">
      <c r="A12716" s="89"/>
      <c r="F12716" s="73"/>
    </row>
    <row r="12717" spans="1:6">
      <c r="A12717" s="89"/>
      <c r="F12717" s="73"/>
    </row>
    <row r="12718" spans="1:6">
      <c r="A12718" s="89"/>
      <c r="F12718" s="73"/>
    </row>
    <row r="12719" spans="1:6">
      <c r="A12719" s="89"/>
      <c r="F12719" s="73"/>
    </row>
    <row r="12720" spans="1:6">
      <c r="A12720" s="89"/>
      <c r="F12720" s="73"/>
    </row>
    <row r="12721" spans="1:6">
      <c r="A12721" s="89"/>
      <c r="F12721" s="73"/>
    </row>
    <row r="12722" spans="1:6">
      <c r="A12722" s="89"/>
      <c r="F12722" s="73"/>
    </row>
    <row r="12723" spans="1:6">
      <c r="A12723" s="89"/>
      <c r="F12723" s="73"/>
    </row>
    <row r="12724" spans="1:6">
      <c r="A12724" s="89"/>
      <c r="F12724" s="73"/>
    </row>
    <row r="12725" spans="1:6">
      <c r="A12725" s="89"/>
      <c r="F12725" s="73"/>
    </row>
    <row r="12726" spans="1:6">
      <c r="A12726" s="89"/>
      <c r="F12726" s="73"/>
    </row>
    <row r="12727" spans="1:6">
      <c r="A12727" s="89"/>
      <c r="F12727" s="73"/>
    </row>
    <row r="12728" spans="1:6">
      <c r="A12728" s="89"/>
      <c r="F12728" s="73"/>
    </row>
    <row r="12729" spans="1:6">
      <c r="A12729" s="89"/>
      <c r="F12729" s="73"/>
    </row>
    <row r="12730" spans="1:6">
      <c r="A12730" s="89"/>
      <c r="F12730" s="73"/>
    </row>
    <row r="12731" spans="1:6">
      <c r="A12731" s="89"/>
      <c r="F12731" s="73"/>
    </row>
    <row r="12732" spans="1:6">
      <c r="A12732" s="89"/>
      <c r="F12732" s="73"/>
    </row>
    <row r="12733" spans="1:6">
      <c r="A12733" s="89"/>
      <c r="F12733" s="73"/>
    </row>
    <row r="12734" spans="1:6">
      <c r="A12734" s="89"/>
      <c r="F12734" s="73"/>
    </row>
    <row r="12735" spans="1:6">
      <c r="A12735" s="89"/>
      <c r="F12735" s="73"/>
    </row>
    <row r="12736" spans="1:6">
      <c r="A12736" s="89"/>
      <c r="F12736" s="73"/>
    </row>
    <row r="12737" spans="1:6">
      <c r="A12737" s="89"/>
      <c r="F12737" s="73"/>
    </row>
    <row r="12738" spans="1:6">
      <c r="A12738" s="89"/>
      <c r="F12738" s="73"/>
    </row>
    <row r="12739" spans="1:6">
      <c r="A12739" s="89"/>
      <c r="F12739" s="73"/>
    </row>
    <row r="12740" spans="1:6">
      <c r="A12740" s="89"/>
      <c r="F12740" s="73"/>
    </row>
    <row r="12741" spans="1:6">
      <c r="A12741" s="89"/>
      <c r="F12741" s="73"/>
    </row>
    <row r="12742" spans="1:6">
      <c r="A12742" s="89"/>
      <c r="F12742" s="73"/>
    </row>
    <row r="12743" spans="1:6">
      <c r="A12743" s="89"/>
      <c r="F12743" s="73"/>
    </row>
    <row r="12744" spans="1:6">
      <c r="A12744" s="89"/>
      <c r="F12744" s="73"/>
    </row>
    <row r="12745" spans="1:6">
      <c r="A12745" s="89"/>
      <c r="F12745" s="73"/>
    </row>
    <row r="12746" spans="1:6">
      <c r="A12746" s="89"/>
      <c r="F12746" s="73"/>
    </row>
    <row r="12747" spans="1:6">
      <c r="A12747" s="89"/>
      <c r="F12747" s="73"/>
    </row>
    <row r="12748" spans="1:6">
      <c r="A12748" s="89"/>
      <c r="F12748" s="73"/>
    </row>
    <row r="12749" spans="1:6">
      <c r="A12749" s="89"/>
      <c r="F12749" s="73"/>
    </row>
    <row r="12750" spans="1:6">
      <c r="A12750" s="89"/>
      <c r="F12750" s="73"/>
    </row>
    <row r="12751" spans="1:6">
      <c r="A12751" s="89"/>
      <c r="F12751" s="73"/>
    </row>
    <row r="12752" spans="1:6">
      <c r="A12752" s="89"/>
      <c r="F12752" s="73"/>
    </row>
    <row r="12753" spans="1:6">
      <c r="A12753" s="89"/>
      <c r="F12753" s="73"/>
    </row>
    <row r="12754" spans="1:6">
      <c r="A12754" s="89"/>
      <c r="F12754" s="73"/>
    </row>
    <row r="12755" spans="1:6">
      <c r="A12755" s="89"/>
      <c r="F12755" s="73"/>
    </row>
    <row r="12756" spans="1:6">
      <c r="A12756" s="89"/>
      <c r="F12756" s="73"/>
    </row>
    <row r="12757" spans="1:6">
      <c r="A12757" s="89"/>
      <c r="F12757" s="73"/>
    </row>
    <row r="12758" spans="1:6">
      <c r="A12758" s="89"/>
      <c r="F12758" s="73"/>
    </row>
    <row r="12759" spans="1:6">
      <c r="A12759" s="89"/>
      <c r="F12759" s="73"/>
    </row>
    <row r="12760" spans="1:6">
      <c r="A12760" s="89"/>
      <c r="F12760" s="73"/>
    </row>
    <row r="12761" spans="1:6">
      <c r="A12761" s="89"/>
      <c r="F12761" s="73"/>
    </row>
    <row r="12762" spans="1:6">
      <c r="A12762" s="89"/>
      <c r="F12762" s="73"/>
    </row>
    <row r="12763" spans="1:6">
      <c r="A12763" s="89"/>
      <c r="F12763" s="73"/>
    </row>
    <row r="12764" spans="1:6">
      <c r="A12764" s="89"/>
      <c r="F12764" s="73"/>
    </row>
    <row r="12765" spans="1:6">
      <c r="A12765" s="89"/>
      <c r="F12765" s="73"/>
    </row>
    <row r="12766" spans="1:6">
      <c r="A12766" s="89"/>
      <c r="F12766" s="73"/>
    </row>
    <row r="12767" spans="1:6">
      <c r="A12767" s="89"/>
      <c r="F12767" s="73"/>
    </row>
    <row r="12768" spans="1:6">
      <c r="A12768" s="89"/>
      <c r="F12768" s="73"/>
    </row>
    <row r="12769" spans="1:6">
      <c r="A12769" s="89"/>
      <c r="F12769" s="73"/>
    </row>
    <row r="12770" spans="1:6">
      <c r="A12770" s="89"/>
      <c r="F12770" s="73"/>
    </row>
    <row r="12771" spans="1:6">
      <c r="A12771" s="89"/>
      <c r="F12771" s="73"/>
    </row>
    <row r="12772" spans="1:6">
      <c r="A12772" s="89"/>
      <c r="F12772" s="73"/>
    </row>
    <row r="12773" spans="1:6">
      <c r="A12773" s="89"/>
      <c r="F12773" s="73"/>
    </row>
    <row r="12774" spans="1:6">
      <c r="A12774" s="89"/>
      <c r="F12774" s="73"/>
    </row>
    <row r="12775" spans="1:6">
      <c r="A12775" s="89"/>
      <c r="F12775" s="73"/>
    </row>
    <row r="12776" spans="1:6">
      <c r="A12776" s="89"/>
      <c r="F12776" s="73"/>
    </row>
    <row r="12777" spans="1:6">
      <c r="A12777" s="89"/>
      <c r="F12777" s="73"/>
    </row>
    <row r="12778" spans="1:6">
      <c r="A12778" s="89"/>
      <c r="F12778" s="73"/>
    </row>
    <row r="12779" spans="1:6">
      <c r="A12779" s="89"/>
      <c r="F12779" s="73"/>
    </row>
    <row r="12780" spans="1:6">
      <c r="A12780" s="89"/>
      <c r="F12780" s="73"/>
    </row>
    <row r="12781" spans="1:6">
      <c r="A12781" s="89"/>
      <c r="F12781" s="73"/>
    </row>
    <row r="12782" spans="1:6">
      <c r="A12782" s="89"/>
      <c r="F12782" s="73"/>
    </row>
    <row r="12783" spans="1:6">
      <c r="A12783" s="89"/>
      <c r="F12783" s="73"/>
    </row>
    <row r="12784" spans="1:6">
      <c r="A12784" s="89"/>
      <c r="F12784" s="73"/>
    </row>
    <row r="12785" spans="1:6">
      <c r="A12785" s="89"/>
      <c r="F12785" s="73"/>
    </row>
    <row r="12786" spans="1:6">
      <c r="A12786" s="89"/>
      <c r="F12786" s="73"/>
    </row>
    <row r="12787" spans="1:6">
      <c r="A12787" s="89"/>
      <c r="F12787" s="73"/>
    </row>
    <row r="12788" spans="1:6">
      <c r="A12788" s="89"/>
      <c r="F12788" s="73"/>
    </row>
    <row r="12789" spans="1:6">
      <c r="A12789" s="89"/>
      <c r="F12789" s="73"/>
    </row>
    <row r="12790" spans="1:6">
      <c r="A12790" s="89"/>
      <c r="F12790" s="73"/>
    </row>
    <row r="12791" spans="1:6">
      <c r="A12791" s="89"/>
      <c r="F12791" s="73"/>
    </row>
    <row r="12792" spans="1:6">
      <c r="A12792" s="89"/>
      <c r="F12792" s="73"/>
    </row>
    <row r="12793" spans="1:6">
      <c r="A12793" s="89"/>
      <c r="F12793" s="73"/>
    </row>
    <row r="12794" spans="1:6">
      <c r="A12794" s="89"/>
      <c r="F12794" s="73"/>
    </row>
    <row r="12795" spans="1:6">
      <c r="A12795" s="89"/>
      <c r="F12795" s="73"/>
    </row>
    <row r="12796" spans="1:6">
      <c r="A12796" s="89"/>
      <c r="F12796" s="73"/>
    </row>
    <row r="12797" spans="1:6">
      <c r="A12797" s="89"/>
      <c r="F12797" s="73"/>
    </row>
    <row r="12798" spans="1:6">
      <c r="A12798" s="89"/>
      <c r="F12798" s="73"/>
    </row>
    <row r="12799" spans="1:6">
      <c r="A12799" s="89"/>
      <c r="F12799" s="73"/>
    </row>
    <row r="12800" spans="1:6">
      <c r="A12800" s="89"/>
      <c r="F12800" s="73"/>
    </row>
    <row r="12801" spans="1:6">
      <c r="A12801" s="89"/>
      <c r="F12801" s="73"/>
    </row>
    <row r="12802" spans="1:6">
      <c r="A12802" s="89"/>
      <c r="F12802" s="73"/>
    </row>
    <row r="12803" spans="1:6">
      <c r="A12803" s="89"/>
      <c r="F12803" s="73"/>
    </row>
    <row r="12804" spans="1:6">
      <c r="A12804" s="89"/>
      <c r="F12804" s="73"/>
    </row>
    <row r="12805" spans="1:6">
      <c r="A12805" s="89"/>
      <c r="F12805" s="73"/>
    </row>
    <row r="12806" spans="1:6">
      <c r="A12806" s="89"/>
      <c r="F12806" s="73"/>
    </row>
    <row r="12807" spans="1:6">
      <c r="A12807" s="89"/>
      <c r="F12807" s="73"/>
    </row>
    <row r="12808" spans="1:6">
      <c r="A12808" s="89"/>
      <c r="F12808" s="73"/>
    </row>
    <row r="12809" spans="1:6">
      <c r="A12809" s="89"/>
      <c r="F12809" s="73"/>
    </row>
    <row r="12810" spans="1:6">
      <c r="A12810" s="89"/>
      <c r="F12810" s="73"/>
    </row>
    <row r="12811" spans="1:6">
      <c r="A12811" s="89"/>
      <c r="F12811" s="73"/>
    </row>
    <row r="12812" spans="1:6">
      <c r="A12812" s="89"/>
      <c r="F12812" s="73"/>
    </row>
    <row r="12813" spans="1:6">
      <c r="A12813" s="89"/>
      <c r="F12813" s="73"/>
    </row>
    <row r="12814" spans="1:6">
      <c r="A12814" s="89"/>
      <c r="F12814" s="73"/>
    </row>
    <row r="12815" spans="1:6">
      <c r="A12815" s="89"/>
      <c r="F12815" s="73"/>
    </row>
    <row r="12816" spans="1:6">
      <c r="A12816" s="89"/>
      <c r="F12816" s="73"/>
    </row>
    <row r="12817" spans="1:6">
      <c r="A12817" s="89"/>
      <c r="F12817" s="73"/>
    </row>
    <row r="12818" spans="1:6">
      <c r="A12818" s="89"/>
      <c r="F12818" s="73"/>
    </row>
    <row r="12819" spans="1:6">
      <c r="A12819" s="89"/>
      <c r="F12819" s="73"/>
    </row>
    <row r="12820" spans="1:6">
      <c r="A12820" s="89"/>
      <c r="F12820" s="73"/>
    </row>
    <row r="12821" spans="1:6">
      <c r="A12821" s="89"/>
      <c r="F12821" s="73"/>
    </row>
    <row r="12822" spans="1:6">
      <c r="A12822" s="89"/>
      <c r="F12822" s="73"/>
    </row>
    <row r="12823" spans="1:6">
      <c r="A12823" s="89"/>
      <c r="F12823" s="73"/>
    </row>
    <row r="12824" spans="1:6">
      <c r="A12824" s="89"/>
      <c r="F12824" s="73"/>
    </row>
    <row r="12825" spans="1:6">
      <c r="A12825" s="89"/>
      <c r="F12825" s="73"/>
    </row>
    <row r="12826" spans="1:6">
      <c r="A12826" s="89"/>
      <c r="F12826" s="73"/>
    </row>
    <row r="12827" spans="1:6">
      <c r="A12827" s="89"/>
      <c r="F12827" s="73"/>
    </row>
    <row r="12828" spans="1:6">
      <c r="A12828" s="89"/>
      <c r="F12828" s="73"/>
    </row>
    <row r="12829" spans="1:6">
      <c r="A12829" s="89"/>
      <c r="F12829" s="73"/>
    </row>
    <row r="12830" spans="1:6">
      <c r="A12830" s="89"/>
      <c r="F12830" s="73"/>
    </row>
    <row r="12831" spans="1:6">
      <c r="A12831" s="89"/>
      <c r="F12831" s="73"/>
    </row>
    <row r="12832" spans="1:6">
      <c r="A12832" s="89"/>
      <c r="F12832" s="73"/>
    </row>
    <row r="12833" spans="1:6">
      <c r="A12833" s="89"/>
      <c r="F12833" s="73"/>
    </row>
    <row r="12834" spans="1:6">
      <c r="A12834" s="89"/>
      <c r="F12834" s="73"/>
    </row>
    <row r="12835" spans="1:6">
      <c r="A12835" s="89"/>
      <c r="F12835" s="73"/>
    </row>
    <row r="12836" spans="1:6">
      <c r="A12836" s="89"/>
      <c r="F12836" s="73"/>
    </row>
    <row r="12837" spans="1:6">
      <c r="A12837" s="89"/>
      <c r="F12837" s="73"/>
    </row>
    <row r="12838" spans="1:6">
      <c r="A12838" s="89"/>
      <c r="F12838" s="73"/>
    </row>
    <row r="12839" spans="1:6">
      <c r="A12839" s="89"/>
      <c r="F12839" s="73"/>
    </row>
    <row r="12840" spans="1:6">
      <c r="A12840" s="89"/>
      <c r="F12840" s="73"/>
    </row>
    <row r="12841" spans="1:6">
      <c r="A12841" s="89"/>
      <c r="F12841" s="73"/>
    </row>
    <row r="12842" spans="1:6">
      <c r="A12842" s="89"/>
      <c r="F12842" s="73"/>
    </row>
    <row r="12843" spans="1:6">
      <c r="A12843" s="89"/>
      <c r="F12843" s="73"/>
    </row>
    <row r="12844" spans="1:6">
      <c r="A12844" s="89"/>
      <c r="F12844" s="73"/>
    </row>
    <row r="12845" spans="1:6">
      <c r="A12845" s="89"/>
      <c r="F12845" s="73"/>
    </row>
    <row r="12846" spans="1:6">
      <c r="A12846" s="89"/>
      <c r="F12846" s="73"/>
    </row>
    <row r="12847" spans="1:6">
      <c r="A12847" s="89"/>
      <c r="F12847" s="73"/>
    </row>
    <row r="12848" spans="1:6">
      <c r="A12848" s="89"/>
      <c r="F12848" s="73"/>
    </row>
    <row r="12849" spans="1:6">
      <c r="A12849" s="89"/>
      <c r="F12849" s="73"/>
    </row>
    <row r="12850" spans="1:6">
      <c r="A12850" s="89"/>
      <c r="F12850" s="73"/>
    </row>
    <row r="12851" spans="1:6">
      <c r="A12851" s="89"/>
      <c r="F12851" s="73"/>
    </row>
    <row r="12852" spans="1:6">
      <c r="A12852" s="89"/>
      <c r="F12852" s="73"/>
    </row>
    <row r="12853" spans="1:6">
      <c r="A12853" s="89"/>
      <c r="F12853" s="73"/>
    </row>
    <row r="12854" spans="1:6">
      <c r="A12854" s="89"/>
      <c r="F12854" s="73"/>
    </row>
    <row r="12855" spans="1:6">
      <c r="A12855" s="89"/>
      <c r="F12855" s="73"/>
    </row>
    <row r="12856" spans="1:6">
      <c r="A12856" s="89"/>
      <c r="F12856" s="73"/>
    </row>
    <row r="12857" spans="1:6">
      <c r="A12857" s="89"/>
      <c r="F12857" s="73"/>
    </row>
    <row r="12858" spans="1:6">
      <c r="A12858" s="89"/>
      <c r="F12858" s="73"/>
    </row>
    <row r="12859" spans="1:6">
      <c r="A12859" s="89"/>
      <c r="F12859" s="73"/>
    </row>
    <row r="12860" spans="1:6">
      <c r="A12860" s="89"/>
      <c r="F12860" s="73"/>
    </row>
    <row r="12861" spans="1:6">
      <c r="A12861" s="89"/>
      <c r="F12861" s="73"/>
    </row>
    <row r="12862" spans="1:6">
      <c r="A12862" s="89"/>
      <c r="F12862" s="73"/>
    </row>
    <row r="12863" spans="1:6">
      <c r="A12863" s="89"/>
      <c r="F12863" s="73"/>
    </row>
    <row r="12864" spans="1:6">
      <c r="A12864" s="89"/>
      <c r="F12864" s="73"/>
    </row>
    <row r="12865" spans="1:6">
      <c r="A12865" s="89"/>
      <c r="F12865" s="73"/>
    </row>
    <row r="12866" spans="1:6">
      <c r="A12866" s="89"/>
      <c r="F12866" s="73"/>
    </row>
    <row r="12867" spans="1:6">
      <c r="A12867" s="89"/>
      <c r="F12867" s="73"/>
    </row>
    <row r="12868" spans="1:6">
      <c r="A12868" s="89"/>
      <c r="F12868" s="73"/>
    </row>
    <row r="12869" spans="1:6">
      <c r="A12869" s="89"/>
      <c r="F12869" s="73"/>
    </row>
    <row r="12870" spans="1:6">
      <c r="A12870" s="89"/>
      <c r="F12870" s="73"/>
    </row>
    <row r="12871" spans="1:6">
      <c r="A12871" s="89"/>
      <c r="F12871" s="73"/>
    </row>
    <row r="12872" spans="1:6">
      <c r="A12872" s="89"/>
      <c r="F12872" s="73"/>
    </row>
    <row r="12873" spans="1:6">
      <c r="A12873" s="89"/>
      <c r="F12873" s="73"/>
    </row>
    <row r="12874" spans="1:6">
      <c r="A12874" s="89"/>
      <c r="F12874" s="73"/>
    </row>
    <row r="12875" spans="1:6">
      <c r="A12875" s="89"/>
      <c r="F12875" s="73"/>
    </row>
    <row r="12876" spans="1:6">
      <c r="A12876" s="89"/>
      <c r="F12876" s="73"/>
    </row>
    <row r="12877" spans="1:6">
      <c r="A12877" s="89"/>
      <c r="F12877" s="73"/>
    </row>
    <row r="12878" spans="1:6">
      <c r="A12878" s="89"/>
      <c r="F12878" s="73"/>
    </row>
    <row r="12879" spans="1:6">
      <c r="A12879" s="89"/>
      <c r="F12879" s="73"/>
    </row>
    <row r="12880" spans="1:6">
      <c r="A12880" s="89"/>
      <c r="F12880" s="73"/>
    </row>
    <row r="12881" spans="1:6">
      <c r="A12881" s="89"/>
      <c r="F12881" s="73"/>
    </row>
    <row r="12882" spans="1:6">
      <c r="A12882" s="89"/>
      <c r="F12882" s="73"/>
    </row>
    <row r="12883" spans="1:6">
      <c r="A12883" s="89"/>
      <c r="F12883" s="73"/>
    </row>
    <row r="12884" spans="1:6">
      <c r="A12884" s="89"/>
      <c r="F12884" s="73"/>
    </row>
    <row r="12885" spans="1:6">
      <c r="A12885" s="89"/>
      <c r="F12885" s="73"/>
    </row>
    <row r="12886" spans="1:6">
      <c r="A12886" s="89"/>
      <c r="F12886" s="73"/>
    </row>
    <row r="12887" spans="1:6">
      <c r="A12887" s="89"/>
      <c r="F12887" s="73"/>
    </row>
    <row r="12888" spans="1:6">
      <c r="A12888" s="89"/>
      <c r="F12888" s="73"/>
    </row>
    <row r="12889" spans="1:6">
      <c r="A12889" s="89"/>
      <c r="F12889" s="73"/>
    </row>
    <row r="12890" spans="1:6">
      <c r="A12890" s="89"/>
      <c r="F12890" s="73"/>
    </row>
    <row r="12891" spans="1:6">
      <c r="A12891" s="89"/>
      <c r="F12891" s="73"/>
    </row>
    <row r="12892" spans="1:6">
      <c r="A12892" s="89"/>
      <c r="F12892" s="73"/>
    </row>
    <row r="12893" spans="1:6">
      <c r="A12893" s="89"/>
      <c r="F12893" s="73"/>
    </row>
    <row r="12894" spans="1:6">
      <c r="A12894" s="89"/>
      <c r="F12894" s="73"/>
    </row>
    <row r="12895" spans="1:6">
      <c r="A12895" s="89"/>
      <c r="F12895" s="73"/>
    </row>
    <row r="12896" spans="1:6">
      <c r="A12896" s="89"/>
      <c r="F12896" s="73"/>
    </row>
    <row r="12897" spans="1:6">
      <c r="A12897" s="89"/>
      <c r="F12897" s="73"/>
    </row>
    <row r="12898" spans="1:6">
      <c r="A12898" s="89"/>
      <c r="F12898" s="73"/>
    </row>
    <row r="12899" spans="1:6">
      <c r="A12899" s="89"/>
      <c r="F12899" s="73"/>
    </row>
    <row r="12900" spans="1:6">
      <c r="A12900" s="89"/>
      <c r="F12900" s="73"/>
    </row>
    <row r="12901" spans="1:6">
      <c r="A12901" s="89"/>
      <c r="F12901" s="73"/>
    </row>
    <row r="12902" spans="1:6">
      <c r="A12902" s="89"/>
      <c r="F12902" s="73"/>
    </row>
    <row r="12903" spans="1:6">
      <c r="A12903" s="89"/>
      <c r="F12903" s="73"/>
    </row>
    <row r="12904" spans="1:6">
      <c r="A12904" s="89"/>
      <c r="F12904" s="73"/>
    </row>
    <row r="12905" spans="1:6">
      <c r="A12905" s="89"/>
      <c r="F12905" s="73"/>
    </row>
    <row r="12906" spans="1:6">
      <c r="A12906" s="89"/>
      <c r="F12906" s="73"/>
    </row>
    <row r="12907" spans="1:6">
      <c r="A12907" s="89"/>
      <c r="F12907" s="73"/>
    </row>
    <row r="12908" spans="1:6">
      <c r="A12908" s="89"/>
      <c r="F12908" s="73"/>
    </row>
    <row r="12909" spans="1:6">
      <c r="A12909" s="89"/>
      <c r="F12909" s="73"/>
    </row>
    <row r="12910" spans="1:6">
      <c r="A12910" s="89"/>
      <c r="F12910" s="73"/>
    </row>
    <row r="12911" spans="1:6">
      <c r="A12911" s="89"/>
      <c r="F12911" s="73"/>
    </row>
    <row r="12912" spans="1:6">
      <c r="A12912" s="89"/>
      <c r="F12912" s="73"/>
    </row>
    <row r="12913" spans="1:6">
      <c r="A12913" s="89"/>
      <c r="F12913" s="73"/>
    </row>
    <row r="12914" spans="1:6">
      <c r="A12914" s="89"/>
      <c r="F12914" s="73"/>
    </row>
    <row r="12915" spans="1:6">
      <c r="A12915" s="89"/>
      <c r="F12915" s="73"/>
    </row>
    <row r="12916" spans="1:6">
      <c r="A12916" s="89"/>
      <c r="F12916" s="73"/>
    </row>
    <row r="12917" spans="1:6">
      <c r="A12917" s="89"/>
      <c r="F12917" s="73"/>
    </row>
    <row r="12918" spans="1:6">
      <c r="A12918" s="89"/>
      <c r="F12918" s="73"/>
    </row>
    <row r="12919" spans="1:6">
      <c r="A12919" s="89"/>
      <c r="F12919" s="73"/>
    </row>
    <row r="12920" spans="1:6">
      <c r="A12920" s="89"/>
      <c r="F12920" s="73"/>
    </row>
    <row r="12921" spans="1:6">
      <c r="A12921" s="89"/>
      <c r="F12921" s="73"/>
    </row>
    <row r="12922" spans="1:6">
      <c r="A12922" s="89"/>
      <c r="F12922" s="73"/>
    </row>
    <row r="12923" spans="1:6">
      <c r="A12923" s="89"/>
      <c r="F12923" s="73"/>
    </row>
    <row r="12924" spans="1:6">
      <c r="A12924" s="89"/>
      <c r="F12924" s="73"/>
    </row>
    <row r="12925" spans="1:6">
      <c r="A12925" s="89"/>
      <c r="F12925" s="73"/>
    </row>
    <row r="12926" spans="1:6">
      <c r="A12926" s="89"/>
      <c r="F12926" s="73"/>
    </row>
    <row r="12927" spans="1:6">
      <c r="A12927" s="89"/>
      <c r="F12927" s="73"/>
    </row>
    <row r="12928" spans="1:6">
      <c r="A12928" s="89"/>
      <c r="F12928" s="73"/>
    </row>
    <row r="12929" spans="1:6">
      <c r="A12929" s="89"/>
      <c r="F12929" s="73"/>
    </row>
    <row r="12930" spans="1:6">
      <c r="A12930" s="89"/>
      <c r="F12930" s="73"/>
    </row>
    <row r="12931" spans="1:6">
      <c r="A12931" s="89"/>
      <c r="F12931" s="73"/>
    </row>
    <row r="12932" spans="1:6">
      <c r="A12932" s="89"/>
      <c r="F12932" s="73"/>
    </row>
    <row r="12933" spans="1:6">
      <c r="A12933" s="89"/>
      <c r="F12933" s="73"/>
    </row>
    <row r="12934" spans="1:6">
      <c r="A12934" s="89"/>
      <c r="F12934" s="73"/>
    </row>
    <row r="12935" spans="1:6">
      <c r="A12935" s="89"/>
      <c r="F12935" s="73"/>
    </row>
    <row r="12936" spans="1:6">
      <c r="A12936" s="89"/>
      <c r="F12936" s="73"/>
    </row>
    <row r="12937" spans="1:6">
      <c r="A12937" s="89"/>
      <c r="F12937" s="73"/>
    </row>
    <row r="12938" spans="1:6">
      <c r="A12938" s="89"/>
      <c r="F12938" s="73"/>
    </row>
    <row r="12939" spans="1:6">
      <c r="A12939" s="89"/>
      <c r="F12939" s="73"/>
    </row>
    <row r="12940" spans="1:6">
      <c r="A12940" s="89"/>
      <c r="F12940" s="73"/>
    </row>
    <row r="12941" spans="1:6">
      <c r="A12941" s="89"/>
      <c r="F12941" s="73"/>
    </row>
    <row r="12942" spans="1:6">
      <c r="A12942" s="89"/>
      <c r="F12942" s="73"/>
    </row>
    <row r="12943" spans="1:6">
      <c r="A12943" s="89"/>
      <c r="F12943" s="73"/>
    </row>
    <row r="12944" spans="1:6">
      <c r="A12944" s="89"/>
      <c r="F12944" s="73"/>
    </row>
    <row r="12945" spans="1:6">
      <c r="A12945" s="89"/>
      <c r="F12945" s="73"/>
    </row>
    <row r="12946" spans="1:6">
      <c r="A12946" s="89"/>
      <c r="F12946" s="73"/>
    </row>
    <row r="12947" spans="1:6">
      <c r="A12947" s="89"/>
      <c r="F12947" s="73"/>
    </row>
    <row r="12948" spans="1:6">
      <c r="A12948" s="89"/>
      <c r="F12948" s="73"/>
    </row>
    <row r="12949" spans="1:6">
      <c r="A12949" s="89"/>
      <c r="F12949" s="73"/>
    </row>
    <row r="12950" spans="1:6">
      <c r="A12950" s="89"/>
      <c r="F12950" s="73"/>
    </row>
    <row r="12951" spans="1:6">
      <c r="A12951" s="89"/>
      <c r="F12951" s="73"/>
    </row>
    <row r="12952" spans="1:6">
      <c r="A12952" s="89"/>
      <c r="F12952" s="73"/>
    </row>
    <row r="12953" spans="1:6">
      <c r="A12953" s="89"/>
      <c r="F12953" s="73"/>
    </row>
    <row r="12954" spans="1:6">
      <c r="A12954" s="89"/>
      <c r="F12954" s="73"/>
    </row>
    <row r="12955" spans="1:6">
      <c r="A12955" s="89"/>
      <c r="F12955" s="73"/>
    </row>
    <row r="12956" spans="1:6">
      <c r="A12956" s="89"/>
      <c r="F12956" s="73"/>
    </row>
    <row r="12957" spans="1:6">
      <c r="A12957" s="89"/>
      <c r="F12957" s="73"/>
    </row>
    <row r="12958" spans="1:6">
      <c r="A12958" s="89"/>
      <c r="F12958" s="73"/>
    </row>
    <row r="12959" spans="1:6">
      <c r="A12959" s="89"/>
      <c r="F12959" s="73"/>
    </row>
    <row r="12960" spans="1:6">
      <c r="A12960" s="89"/>
      <c r="F12960" s="73"/>
    </row>
    <row r="12961" spans="1:6">
      <c r="A12961" s="89"/>
      <c r="F12961" s="73"/>
    </row>
    <row r="12962" spans="1:6">
      <c r="A12962" s="89"/>
      <c r="F12962" s="73"/>
    </row>
    <row r="12963" spans="1:6">
      <c r="A12963" s="89"/>
      <c r="F12963" s="73"/>
    </row>
    <row r="12964" spans="1:6">
      <c r="A12964" s="89"/>
      <c r="F12964" s="73"/>
    </row>
    <row r="12965" spans="1:6">
      <c r="A12965" s="89"/>
      <c r="F12965" s="73"/>
    </row>
    <row r="12966" spans="1:6">
      <c r="A12966" s="89"/>
      <c r="F12966" s="73"/>
    </row>
    <row r="12967" spans="1:6">
      <c r="A12967" s="89"/>
      <c r="F12967" s="73"/>
    </row>
    <row r="12968" spans="1:6">
      <c r="A12968" s="89"/>
      <c r="F12968" s="73"/>
    </row>
    <row r="12969" spans="1:6">
      <c r="A12969" s="89"/>
      <c r="F12969" s="73"/>
    </row>
    <row r="12970" spans="1:6">
      <c r="A12970" s="89"/>
      <c r="F12970" s="73"/>
    </row>
    <row r="12971" spans="1:6">
      <c r="A12971" s="89"/>
      <c r="F12971" s="73"/>
    </row>
    <row r="12972" spans="1:6">
      <c r="A12972" s="89"/>
      <c r="F12972" s="73"/>
    </row>
    <row r="12973" spans="1:6">
      <c r="A12973" s="89"/>
      <c r="F12973" s="73"/>
    </row>
    <row r="12974" spans="1:6">
      <c r="A12974" s="89"/>
      <c r="F12974" s="73"/>
    </row>
    <row r="12975" spans="1:6">
      <c r="A12975" s="89"/>
      <c r="F12975" s="73"/>
    </row>
    <row r="12976" spans="1:6">
      <c r="A12976" s="89"/>
      <c r="F12976" s="73"/>
    </row>
    <row r="12977" spans="1:6">
      <c r="A12977" s="89"/>
      <c r="F12977" s="73"/>
    </row>
    <row r="12978" spans="1:6">
      <c r="A12978" s="89"/>
      <c r="F12978" s="73"/>
    </row>
    <row r="12979" spans="1:6">
      <c r="A12979" s="89"/>
      <c r="F12979" s="73"/>
    </row>
    <row r="12980" spans="1:6">
      <c r="A12980" s="89"/>
      <c r="F12980" s="73"/>
    </row>
    <row r="12981" spans="1:6">
      <c r="A12981" s="89"/>
      <c r="F12981" s="73"/>
    </row>
    <row r="12982" spans="1:6">
      <c r="A12982" s="89"/>
      <c r="F12982" s="73"/>
    </row>
    <row r="12983" spans="1:6">
      <c r="A12983" s="89"/>
      <c r="F12983" s="73"/>
    </row>
    <row r="12984" spans="1:6">
      <c r="A12984" s="89"/>
      <c r="F12984" s="73"/>
    </row>
    <row r="12985" spans="1:6">
      <c r="A12985" s="89"/>
      <c r="F12985" s="73"/>
    </row>
    <row r="12986" spans="1:6">
      <c r="A12986" s="89"/>
      <c r="F12986" s="73"/>
    </row>
    <row r="12987" spans="1:6">
      <c r="A12987" s="89"/>
      <c r="F12987" s="73"/>
    </row>
    <row r="12988" spans="1:6">
      <c r="A12988" s="89"/>
      <c r="F12988" s="73"/>
    </row>
    <row r="12989" spans="1:6">
      <c r="A12989" s="89"/>
      <c r="F12989" s="73"/>
    </row>
    <row r="12990" spans="1:6">
      <c r="A12990" s="89"/>
      <c r="F12990" s="73"/>
    </row>
    <row r="12991" spans="1:6">
      <c r="A12991" s="89"/>
      <c r="F12991" s="73"/>
    </row>
    <row r="12992" spans="1:6">
      <c r="A12992" s="89"/>
      <c r="F12992" s="73"/>
    </row>
    <row r="12993" spans="1:6">
      <c r="A12993" s="89"/>
      <c r="F12993" s="73"/>
    </row>
    <row r="12994" spans="1:6">
      <c r="A12994" s="89"/>
      <c r="F12994" s="73"/>
    </row>
    <row r="12995" spans="1:6">
      <c r="A12995" s="89"/>
      <c r="F12995" s="73"/>
    </row>
    <row r="12996" spans="1:6">
      <c r="A12996" s="89"/>
      <c r="F12996" s="73"/>
    </row>
    <row r="12997" spans="1:6">
      <c r="A12997" s="89"/>
      <c r="F12997" s="73"/>
    </row>
    <row r="12998" spans="1:6">
      <c r="A12998" s="89"/>
      <c r="F12998" s="73"/>
    </row>
    <row r="12999" spans="1:6">
      <c r="A12999" s="89"/>
      <c r="F12999" s="73"/>
    </row>
    <row r="13000" spans="1:6">
      <c r="A13000" s="89"/>
      <c r="F13000" s="73"/>
    </row>
    <row r="13001" spans="1:6">
      <c r="A13001" s="89"/>
      <c r="F13001" s="73"/>
    </row>
    <row r="13002" spans="1:6">
      <c r="A13002" s="89"/>
      <c r="F13002" s="73"/>
    </row>
    <row r="13003" spans="1:6">
      <c r="A13003" s="89"/>
      <c r="F13003" s="73"/>
    </row>
    <row r="13004" spans="1:6">
      <c r="A13004" s="89"/>
      <c r="F13004" s="73"/>
    </row>
    <row r="13005" spans="1:6">
      <c r="A13005" s="89"/>
      <c r="F13005" s="73"/>
    </row>
    <row r="13006" spans="1:6">
      <c r="A13006" s="89"/>
      <c r="F13006" s="73"/>
    </row>
    <row r="13007" spans="1:6">
      <c r="A13007" s="89"/>
      <c r="F13007" s="73"/>
    </row>
    <row r="13008" spans="1:6">
      <c r="A13008" s="89"/>
      <c r="F13008" s="73"/>
    </row>
    <row r="13009" spans="1:6">
      <c r="A13009" s="89"/>
      <c r="F13009" s="73"/>
    </row>
    <row r="13010" spans="1:6">
      <c r="A13010" s="89"/>
      <c r="F13010" s="73"/>
    </row>
    <row r="13011" spans="1:6">
      <c r="A13011" s="89"/>
      <c r="F13011" s="73"/>
    </row>
    <row r="13012" spans="1:6">
      <c r="A13012" s="89"/>
      <c r="F13012" s="73"/>
    </row>
    <row r="13013" spans="1:6">
      <c r="A13013" s="89"/>
      <c r="F13013" s="73"/>
    </row>
    <row r="13014" spans="1:6">
      <c r="A13014" s="89"/>
      <c r="F13014" s="73"/>
    </row>
    <row r="13015" spans="1:6">
      <c r="A13015" s="89"/>
      <c r="F13015" s="73"/>
    </row>
    <row r="13016" spans="1:6">
      <c r="A13016" s="89"/>
      <c r="F13016" s="73"/>
    </row>
    <row r="13017" spans="1:6">
      <c r="A13017" s="89"/>
      <c r="F13017" s="73"/>
    </row>
    <row r="13018" spans="1:6">
      <c r="A13018" s="89"/>
      <c r="F13018" s="73"/>
    </row>
    <row r="13019" spans="1:6">
      <c r="A13019" s="89"/>
      <c r="F13019" s="73"/>
    </row>
    <row r="13020" spans="1:6">
      <c r="A13020" s="89"/>
      <c r="F13020" s="73"/>
    </row>
    <row r="13021" spans="1:6">
      <c r="A13021" s="89"/>
      <c r="F13021" s="73"/>
    </row>
    <row r="13022" spans="1:6">
      <c r="A13022" s="89"/>
      <c r="F13022" s="73"/>
    </row>
    <row r="13023" spans="1:6">
      <c r="A13023" s="89"/>
      <c r="F13023" s="73"/>
    </row>
    <row r="13024" spans="1:6">
      <c r="A13024" s="89"/>
      <c r="F13024" s="73"/>
    </row>
    <row r="13025" spans="1:6">
      <c r="A13025" s="89"/>
      <c r="F13025" s="73"/>
    </row>
    <row r="13026" spans="1:6">
      <c r="A13026" s="89"/>
      <c r="F13026" s="73"/>
    </row>
    <row r="13027" spans="1:6">
      <c r="A13027" s="89"/>
      <c r="F13027" s="73"/>
    </row>
    <row r="13028" spans="1:6">
      <c r="A13028" s="89"/>
      <c r="F13028" s="73"/>
    </row>
    <row r="13029" spans="1:6">
      <c r="A13029" s="89"/>
      <c r="F13029" s="73"/>
    </row>
    <row r="13030" spans="1:6">
      <c r="A13030" s="89"/>
      <c r="F13030" s="73"/>
    </row>
    <row r="13031" spans="1:6">
      <c r="A13031" s="89"/>
      <c r="F13031" s="73"/>
    </row>
    <row r="13032" spans="1:6">
      <c r="A13032" s="89"/>
      <c r="F13032" s="73"/>
    </row>
    <row r="13033" spans="1:6">
      <c r="A13033" s="89"/>
      <c r="F13033" s="73"/>
    </row>
    <row r="13034" spans="1:6">
      <c r="A13034" s="89"/>
      <c r="F13034" s="73"/>
    </row>
    <row r="13035" spans="1:6">
      <c r="A13035" s="89"/>
      <c r="F13035" s="73"/>
    </row>
    <row r="13036" spans="1:6">
      <c r="A13036" s="89"/>
      <c r="F13036" s="73"/>
    </row>
    <row r="13037" spans="1:6">
      <c r="A13037" s="89"/>
      <c r="F13037" s="73"/>
    </row>
    <row r="13038" spans="1:6">
      <c r="A13038" s="89"/>
      <c r="F13038" s="73"/>
    </row>
    <row r="13039" spans="1:6">
      <c r="A13039" s="89"/>
      <c r="F13039" s="73"/>
    </row>
    <row r="13040" spans="1:6">
      <c r="A13040" s="89"/>
      <c r="F13040" s="73"/>
    </row>
    <row r="13041" spans="1:6">
      <c r="A13041" s="89"/>
      <c r="F13041" s="73"/>
    </row>
    <row r="13042" spans="1:6">
      <c r="A13042" s="89"/>
      <c r="F13042" s="73"/>
    </row>
    <row r="13043" spans="1:6">
      <c r="A13043" s="89"/>
      <c r="F13043" s="73"/>
    </row>
    <row r="13044" spans="1:6">
      <c r="A13044" s="89"/>
      <c r="F13044" s="73"/>
    </row>
    <row r="13045" spans="1:6">
      <c r="A13045" s="89"/>
      <c r="F13045" s="73"/>
    </row>
    <row r="13046" spans="1:6">
      <c r="A13046" s="89"/>
      <c r="F13046" s="73"/>
    </row>
    <row r="13047" spans="1:6">
      <c r="A13047" s="89"/>
      <c r="F13047" s="73"/>
    </row>
    <row r="13048" spans="1:6">
      <c r="A13048" s="89"/>
      <c r="F13048" s="73"/>
    </row>
    <row r="13049" spans="1:6">
      <c r="A13049" s="89"/>
      <c r="F13049" s="73"/>
    </row>
    <row r="13050" spans="1:6">
      <c r="A13050" s="89"/>
      <c r="F13050" s="73"/>
    </row>
    <row r="13051" spans="1:6">
      <c r="A13051" s="89"/>
      <c r="F13051" s="73"/>
    </row>
    <row r="13052" spans="1:6">
      <c r="A13052" s="89"/>
      <c r="F13052" s="73"/>
    </row>
    <row r="13053" spans="1:6">
      <c r="A13053" s="89"/>
      <c r="F13053" s="73"/>
    </row>
    <row r="13054" spans="1:6">
      <c r="A13054" s="89"/>
      <c r="F13054" s="73"/>
    </row>
    <row r="13055" spans="1:6">
      <c r="A13055" s="89"/>
      <c r="F13055" s="73"/>
    </row>
    <row r="13056" spans="1:6">
      <c r="A13056" s="89"/>
      <c r="F13056" s="73"/>
    </row>
    <row r="13057" spans="1:6">
      <c r="A13057" s="89"/>
      <c r="F13057" s="73"/>
    </row>
    <row r="13058" spans="1:6">
      <c r="A13058" s="89"/>
      <c r="F13058" s="73"/>
    </row>
    <row r="13059" spans="1:6">
      <c r="A13059" s="89"/>
      <c r="F13059" s="73"/>
    </row>
    <row r="13060" spans="1:6">
      <c r="A13060" s="89"/>
      <c r="F13060" s="73"/>
    </row>
    <row r="13061" spans="1:6">
      <c r="A13061" s="89"/>
      <c r="F13061" s="73"/>
    </row>
    <row r="13062" spans="1:6">
      <c r="A13062" s="89"/>
      <c r="F13062" s="73"/>
    </row>
    <row r="13063" spans="1:6">
      <c r="A13063" s="89"/>
      <c r="F13063" s="73"/>
    </row>
    <row r="13064" spans="1:6">
      <c r="A13064" s="89"/>
      <c r="F13064" s="73"/>
    </row>
    <row r="13065" spans="1:6">
      <c r="A13065" s="89"/>
      <c r="F13065" s="73"/>
    </row>
    <row r="13066" spans="1:6">
      <c r="A13066" s="89"/>
      <c r="F13066" s="73"/>
    </row>
    <row r="13067" spans="1:6">
      <c r="A13067" s="89"/>
      <c r="F13067" s="73"/>
    </row>
    <row r="13068" spans="1:6">
      <c r="A13068" s="89"/>
      <c r="F13068" s="73"/>
    </row>
    <row r="13069" spans="1:6">
      <c r="A13069" s="89"/>
      <c r="F13069" s="73"/>
    </row>
    <row r="13070" spans="1:6">
      <c r="A13070" s="89"/>
      <c r="F13070" s="73"/>
    </row>
    <row r="13071" spans="1:6">
      <c r="A13071" s="89"/>
      <c r="F13071" s="73"/>
    </row>
    <row r="13072" spans="1:6">
      <c r="A13072" s="89"/>
      <c r="F13072" s="73"/>
    </row>
    <row r="13073" spans="1:6">
      <c r="A13073" s="89"/>
      <c r="F13073" s="73"/>
    </row>
    <row r="13074" spans="1:6">
      <c r="A13074" s="89"/>
      <c r="F13074" s="73"/>
    </row>
    <row r="13075" spans="1:6">
      <c r="A13075" s="89"/>
      <c r="F13075" s="73"/>
    </row>
    <row r="13076" spans="1:6">
      <c r="A13076" s="89"/>
      <c r="F13076" s="73"/>
    </row>
    <row r="13077" spans="1:6">
      <c r="A13077" s="89"/>
      <c r="F13077" s="73"/>
    </row>
    <row r="13078" spans="1:6">
      <c r="A13078" s="89"/>
      <c r="F13078" s="73"/>
    </row>
    <row r="13079" spans="1:6">
      <c r="A13079" s="89"/>
      <c r="F13079" s="73"/>
    </row>
    <row r="13080" spans="1:6">
      <c r="A13080" s="89"/>
      <c r="F13080" s="73"/>
    </row>
    <row r="13081" spans="1:6">
      <c r="A13081" s="89"/>
      <c r="F13081" s="73"/>
    </row>
    <row r="13082" spans="1:6">
      <c r="A13082" s="89"/>
      <c r="F13082" s="73"/>
    </row>
    <row r="13083" spans="1:6">
      <c r="A13083" s="89"/>
      <c r="F13083" s="73"/>
    </row>
    <row r="13084" spans="1:6">
      <c r="A13084" s="89"/>
      <c r="F13084" s="73"/>
    </row>
    <row r="13085" spans="1:6">
      <c r="A13085" s="89"/>
      <c r="F13085" s="73"/>
    </row>
    <row r="13086" spans="1:6">
      <c r="A13086" s="89"/>
      <c r="F13086" s="73"/>
    </row>
    <row r="13087" spans="1:6">
      <c r="A13087" s="89"/>
      <c r="F13087" s="73"/>
    </row>
    <row r="13088" spans="1:6">
      <c r="A13088" s="89"/>
      <c r="F13088" s="73"/>
    </row>
    <row r="13089" spans="1:6">
      <c r="A13089" s="89"/>
      <c r="F13089" s="73"/>
    </row>
    <row r="13090" spans="1:6">
      <c r="A13090" s="89"/>
      <c r="F13090" s="73"/>
    </row>
    <row r="13091" spans="1:6">
      <c r="A13091" s="89"/>
      <c r="F13091" s="73"/>
    </row>
    <row r="13092" spans="1:6">
      <c r="A13092" s="89"/>
      <c r="F13092" s="73"/>
    </row>
    <row r="13093" spans="1:6">
      <c r="A13093" s="89"/>
      <c r="F13093" s="73"/>
    </row>
    <row r="13094" spans="1:6">
      <c r="A13094" s="89"/>
      <c r="F13094" s="73"/>
    </row>
    <row r="13095" spans="1:6">
      <c r="A13095" s="89"/>
      <c r="F13095" s="73"/>
    </row>
    <row r="13096" spans="1:6">
      <c r="A13096" s="89"/>
      <c r="F13096" s="73"/>
    </row>
    <row r="13097" spans="1:6">
      <c r="A13097" s="89"/>
      <c r="F13097" s="73"/>
    </row>
    <row r="13098" spans="1:6">
      <c r="A13098" s="89"/>
      <c r="F13098" s="73"/>
    </row>
    <row r="13099" spans="1:6">
      <c r="A13099" s="89"/>
      <c r="F13099" s="73"/>
    </row>
    <row r="13100" spans="1:6">
      <c r="A13100" s="89"/>
      <c r="F13100" s="73"/>
    </row>
    <row r="13101" spans="1:6">
      <c r="A13101" s="89"/>
      <c r="F13101" s="73"/>
    </row>
    <row r="13102" spans="1:6">
      <c r="A13102" s="89"/>
      <c r="F13102" s="73"/>
    </row>
    <row r="13103" spans="1:6">
      <c r="A13103" s="89"/>
      <c r="F13103" s="73"/>
    </row>
    <row r="13104" spans="1:6">
      <c r="A13104" s="89"/>
      <c r="F13104" s="73"/>
    </row>
    <row r="13105" spans="1:6">
      <c r="A13105" s="89"/>
      <c r="F13105" s="73"/>
    </row>
    <row r="13106" spans="1:6">
      <c r="A13106" s="89"/>
      <c r="F13106" s="73"/>
    </row>
    <row r="13107" spans="1:6">
      <c r="A13107" s="89"/>
      <c r="F13107" s="73"/>
    </row>
    <row r="13108" spans="1:6">
      <c r="A13108" s="89"/>
      <c r="F13108" s="73"/>
    </row>
    <row r="13109" spans="1:6">
      <c r="A13109" s="89"/>
      <c r="F13109" s="73"/>
    </row>
    <row r="13110" spans="1:6">
      <c r="A13110" s="89"/>
      <c r="F13110" s="73"/>
    </row>
    <row r="13111" spans="1:6">
      <c r="A13111" s="89"/>
      <c r="F13111" s="73"/>
    </row>
    <row r="13112" spans="1:6">
      <c r="A13112" s="89"/>
      <c r="F13112" s="73"/>
    </row>
    <row r="13113" spans="1:6">
      <c r="A13113" s="89"/>
      <c r="F13113" s="73"/>
    </row>
    <row r="13114" spans="1:6">
      <c r="A13114" s="89"/>
      <c r="F13114" s="73"/>
    </row>
    <row r="13115" spans="1:6">
      <c r="A13115" s="89"/>
      <c r="F13115" s="73"/>
    </row>
    <row r="13116" spans="1:6">
      <c r="A13116" s="89"/>
      <c r="F13116" s="73"/>
    </row>
    <row r="13117" spans="1:6">
      <c r="A13117" s="89"/>
      <c r="F13117" s="73"/>
    </row>
    <row r="13118" spans="1:6">
      <c r="A13118" s="89"/>
      <c r="F13118" s="73"/>
    </row>
    <row r="13119" spans="1:6">
      <c r="A13119" s="89"/>
      <c r="F13119" s="73"/>
    </row>
    <row r="13120" spans="1:6">
      <c r="A13120" s="89"/>
      <c r="F13120" s="73"/>
    </row>
    <row r="13121" spans="1:6">
      <c r="A13121" s="89"/>
      <c r="F13121" s="73"/>
    </row>
    <row r="13122" spans="1:6">
      <c r="A13122" s="89"/>
      <c r="F13122" s="73"/>
    </row>
    <row r="13123" spans="1:6">
      <c r="A13123" s="89"/>
      <c r="F13123" s="73"/>
    </row>
    <row r="13124" spans="1:6">
      <c r="A13124" s="89"/>
      <c r="F13124" s="73"/>
    </row>
    <row r="13125" spans="1:6">
      <c r="A13125" s="89"/>
      <c r="F13125" s="73"/>
    </row>
    <row r="13126" spans="1:6">
      <c r="A13126" s="89"/>
      <c r="F13126" s="73"/>
    </row>
    <row r="13127" spans="1:6">
      <c r="A13127" s="89"/>
      <c r="F13127" s="73"/>
    </row>
    <row r="13128" spans="1:6">
      <c r="A13128" s="89"/>
      <c r="F13128" s="73"/>
    </row>
    <row r="13129" spans="1:6">
      <c r="A13129" s="89"/>
      <c r="F13129" s="73"/>
    </row>
    <row r="13130" spans="1:6">
      <c r="A13130" s="89"/>
      <c r="F13130" s="73"/>
    </row>
    <row r="13131" spans="1:6">
      <c r="A13131" s="89"/>
      <c r="F13131" s="73"/>
    </row>
    <row r="13132" spans="1:6">
      <c r="A13132" s="89"/>
      <c r="F13132" s="73"/>
    </row>
    <row r="13133" spans="1:6">
      <c r="A13133" s="89"/>
      <c r="F13133" s="73"/>
    </row>
    <row r="13134" spans="1:6">
      <c r="A13134" s="89"/>
      <c r="F13134" s="73"/>
    </row>
    <row r="13135" spans="1:6">
      <c r="A13135" s="89"/>
      <c r="F13135" s="73"/>
    </row>
    <row r="13136" spans="1:6">
      <c r="A13136" s="89"/>
      <c r="F13136" s="73"/>
    </row>
    <row r="13137" spans="1:6">
      <c r="A13137" s="89"/>
      <c r="F13137" s="73"/>
    </row>
    <row r="13138" spans="1:6">
      <c r="A13138" s="89"/>
      <c r="F13138" s="73"/>
    </row>
    <row r="13139" spans="1:6">
      <c r="A13139" s="89"/>
      <c r="F13139" s="73"/>
    </row>
    <row r="13140" spans="1:6">
      <c r="A13140" s="89"/>
      <c r="F13140" s="73"/>
    </row>
    <row r="13141" spans="1:6">
      <c r="A13141" s="89"/>
      <c r="F13141" s="73"/>
    </row>
    <row r="13142" spans="1:6">
      <c r="A13142" s="89"/>
      <c r="F13142" s="73"/>
    </row>
    <row r="13143" spans="1:6">
      <c r="A13143" s="89"/>
      <c r="F13143" s="73"/>
    </row>
    <row r="13144" spans="1:6">
      <c r="A13144" s="89"/>
      <c r="F13144" s="73"/>
    </row>
    <row r="13145" spans="1:6">
      <c r="A13145" s="89"/>
      <c r="F13145" s="73"/>
    </row>
    <row r="13146" spans="1:6">
      <c r="A13146" s="89"/>
      <c r="F13146" s="73"/>
    </row>
    <row r="13147" spans="1:6">
      <c r="A13147" s="89"/>
      <c r="F13147" s="73"/>
    </row>
    <row r="13148" spans="1:6">
      <c r="A13148" s="89"/>
      <c r="F13148" s="73"/>
    </row>
    <row r="13149" spans="1:6">
      <c r="A13149" s="89"/>
      <c r="F13149" s="73"/>
    </row>
    <row r="13150" spans="1:6">
      <c r="A13150" s="89"/>
      <c r="F13150" s="73"/>
    </row>
    <row r="13151" spans="1:6">
      <c r="A13151" s="89"/>
      <c r="F13151" s="73"/>
    </row>
    <row r="13152" spans="1:6">
      <c r="A13152" s="89"/>
      <c r="F13152" s="73"/>
    </row>
    <row r="13153" spans="1:6">
      <c r="A13153" s="89"/>
      <c r="F13153" s="73"/>
    </row>
    <row r="13154" spans="1:6">
      <c r="A13154" s="89"/>
      <c r="F13154" s="73"/>
    </row>
    <row r="13155" spans="1:6">
      <c r="A13155" s="89"/>
      <c r="F13155" s="73"/>
    </row>
    <row r="13156" spans="1:6">
      <c r="A13156" s="89"/>
      <c r="F13156" s="73"/>
    </row>
    <row r="13157" spans="1:6">
      <c r="A13157" s="89"/>
      <c r="F13157" s="73"/>
    </row>
    <row r="13158" spans="1:6">
      <c r="A13158" s="89"/>
      <c r="F13158" s="73"/>
    </row>
    <row r="13159" spans="1:6">
      <c r="A13159" s="89"/>
      <c r="F13159" s="73"/>
    </row>
    <row r="13160" spans="1:6">
      <c r="A13160" s="89"/>
      <c r="F13160" s="73"/>
    </row>
    <row r="13161" spans="1:6">
      <c r="A13161" s="89"/>
      <c r="F13161" s="73"/>
    </row>
    <row r="13162" spans="1:6">
      <c r="A13162" s="89"/>
      <c r="F13162" s="73"/>
    </row>
    <row r="13163" spans="1:6">
      <c r="A13163" s="89"/>
      <c r="F13163" s="73"/>
    </row>
    <row r="13164" spans="1:6">
      <c r="A13164" s="89"/>
      <c r="F13164" s="73"/>
    </row>
    <row r="13165" spans="1:6">
      <c r="A13165" s="89"/>
      <c r="F13165" s="73"/>
    </row>
    <row r="13166" spans="1:6">
      <c r="A13166" s="89"/>
      <c r="F13166" s="73"/>
    </row>
    <row r="13167" spans="1:6">
      <c r="A13167" s="89"/>
      <c r="F13167" s="73"/>
    </row>
    <row r="13168" spans="1:6">
      <c r="A13168" s="89"/>
      <c r="F13168" s="73"/>
    </row>
    <row r="13169" spans="1:6">
      <c r="A13169" s="89"/>
      <c r="F13169" s="73"/>
    </row>
    <row r="13170" spans="1:6">
      <c r="A13170" s="89"/>
      <c r="F13170" s="73"/>
    </row>
    <row r="13171" spans="1:6">
      <c r="A13171" s="89"/>
      <c r="F13171" s="73"/>
    </row>
    <row r="13172" spans="1:6">
      <c r="A13172" s="89"/>
      <c r="F13172" s="73"/>
    </row>
    <row r="13173" spans="1:6">
      <c r="A13173" s="89"/>
      <c r="F13173" s="73"/>
    </row>
    <row r="13174" spans="1:6">
      <c r="A13174" s="89"/>
      <c r="F13174" s="73"/>
    </row>
    <row r="13175" spans="1:6">
      <c r="A13175" s="89"/>
      <c r="F13175" s="73"/>
    </row>
    <row r="13176" spans="1:6">
      <c r="A13176" s="89"/>
      <c r="F13176" s="73"/>
    </row>
    <row r="13177" spans="1:6">
      <c r="A13177" s="89"/>
      <c r="F13177" s="73"/>
    </row>
    <row r="13178" spans="1:6">
      <c r="A13178" s="89"/>
      <c r="F13178" s="73"/>
    </row>
    <row r="13179" spans="1:6">
      <c r="A13179" s="89"/>
      <c r="F13179" s="73"/>
    </row>
    <row r="13180" spans="1:6">
      <c r="A13180" s="89"/>
      <c r="F13180" s="73"/>
    </row>
    <row r="13181" spans="1:6">
      <c r="A13181" s="89"/>
      <c r="F13181" s="73"/>
    </row>
    <row r="13182" spans="1:6">
      <c r="A13182" s="89"/>
      <c r="F13182" s="73"/>
    </row>
    <row r="13183" spans="1:6">
      <c r="A13183" s="89"/>
      <c r="F13183" s="73"/>
    </row>
    <row r="13184" spans="1:6">
      <c r="A13184" s="89"/>
      <c r="F13184" s="73"/>
    </row>
    <row r="13185" spans="1:6">
      <c r="A13185" s="89"/>
      <c r="F13185" s="73"/>
    </row>
    <row r="13186" spans="1:6">
      <c r="A13186" s="89"/>
      <c r="F13186" s="73"/>
    </row>
    <row r="13187" spans="1:6">
      <c r="A13187" s="89"/>
      <c r="F13187" s="73"/>
    </row>
    <row r="13188" spans="1:6">
      <c r="A13188" s="89"/>
      <c r="F13188" s="73"/>
    </row>
    <row r="13189" spans="1:6">
      <c r="A13189" s="89"/>
      <c r="F13189" s="73"/>
    </row>
    <row r="13190" spans="1:6">
      <c r="A13190" s="89"/>
      <c r="F13190" s="73"/>
    </row>
    <row r="13191" spans="1:6">
      <c r="A13191" s="89"/>
      <c r="F13191" s="73"/>
    </row>
    <row r="13192" spans="1:6">
      <c r="A13192" s="89"/>
      <c r="F13192" s="73"/>
    </row>
    <row r="13193" spans="1:6">
      <c r="A13193" s="89"/>
      <c r="F13193" s="73"/>
    </row>
    <row r="13194" spans="1:6">
      <c r="A13194" s="89"/>
      <c r="F13194" s="73"/>
    </row>
    <row r="13195" spans="1:6">
      <c r="A13195" s="89"/>
      <c r="F13195" s="73"/>
    </row>
    <row r="13196" spans="1:6">
      <c r="A13196" s="89"/>
      <c r="F13196" s="73"/>
    </row>
    <row r="13197" spans="1:6">
      <c r="A13197" s="89"/>
      <c r="F13197" s="73"/>
    </row>
    <row r="13198" spans="1:6">
      <c r="A13198" s="89"/>
      <c r="F13198" s="73"/>
    </row>
    <row r="13199" spans="1:6">
      <c r="A13199" s="89"/>
      <c r="F13199" s="73"/>
    </row>
    <row r="13200" spans="1:6">
      <c r="A13200" s="89"/>
      <c r="F13200" s="73"/>
    </row>
    <row r="13201" spans="1:6">
      <c r="A13201" s="89"/>
      <c r="F13201" s="73"/>
    </row>
    <row r="13202" spans="1:6">
      <c r="A13202" s="89"/>
      <c r="F13202" s="73"/>
    </row>
    <row r="13203" spans="1:6">
      <c r="A13203" s="89"/>
      <c r="F13203" s="73"/>
    </row>
    <row r="13204" spans="1:6">
      <c r="A13204" s="89"/>
      <c r="F13204" s="73"/>
    </row>
    <row r="13205" spans="1:6">
      <c r="A13205" s="89"/>
      <c r="F13205" s="73"/>
    </row>
    <row r="13206" spans="1:6">
      <c r="A13206" s="89"/>
      <c r="F13206" s="73"/>
    </row>
    <row r="13207" spans="1:6">
      <c r="A13207" s="89"/>
      <c r="F13207" s="73"/>
    </row>
    <row r="13208" spans="1:6">
      <c r="A13208" s="89"/>
      <c r="F13208" s="73"/>
    </row>
    <row r="13209" spans="1:6">
      <c r="A13209" s="89"/>
      <c r="F13209" s="73"/>
    </row>
    <row r="13210" spans="1:6">
      <c r="A13210" s="89"/>
      <c r="F13210" s="73"/>
    </row>
    <row r="13211" spans="1:6">
      <c r="A13211" s="89"/>
      <c r="F13211" s="73"/>
    </row>
    <row r="13212" spans="1:6">
      <c r="A13212" s="89"/>
      <c r="F13212" s="73"/>
    </row>
    <row r="13213" spans="1:6">
      <c r="A13213" s="89"/>
      <c r="F13213" s="73"/>
    </row>
    <row r="13214" spans="1:6">
      <c r="A13214" s="89"/>
      <c r="F13214" s="73"/>
    </row>
    <row r="13215" spans="1:6">
      <c r="A13215" s="89"/>
      <c r="F13215" s="73"/>
    </row>
    <row r="13216" spans="1:6">
      <c r="A13216" s="89"/>
      <c r="F13216" s="73"/>
    </row>
    <row r="13217" spans="1:6">
      <c r="A13217" s="89"/>
      <c r="F13217" s="73"/>
    </row>
    <row r="13218" spans="1:6">
      <c r="A13218" s="89"/>
      <c r="F13218" s="73"/>
    </row>
    <row r="13219" spans="1:6">
      <c r="A13219" s="89"/>
      <c r="F13219" s="73"/>
    </row>
    <row r="13220" spans="1:6">
      <c r="A13220" s="89"/>
      <c r="F13220" s="73"/>
    </row>
    <row r="13221" spans="1:6">
      <c r="A13221" s="89"/>
      <c r="F13221" s="73"/>
    </row>
    <row r="13222" spans="1:6">
      <c r="A13222" s="89"/>
      <c r="F13222" s="73"/>
    </row>
    <row r="13223" spans="1:6">
      <c r="A13223" s="89"/>
      <c r="F13223" s="73"/>
    </row>
    <row r="13224" spans="1:6">
      <c r="A13224" s="89"/>
      <c r="F13224" s="73"/>
    </row>
    <row r="13225" spans="1:6">
      <c r="A13225" s="89"/>
      <c r="F13225" s="73"/>
    </row>
    <row r="13226" spans="1:6">
      <c r="A13226" s="89"/>
      <c r="F13226" s="73"/>
    </row>
    <row r="13227" spans="1:6">
      <c r="A13227" s="89"/>
      <c r="F13227" s="73"/>
    </row>
    <row r="13228" spans="1:6">
      <c r="A13228" s="89"/>
      <c r="F13228" s="73"/>
    </row>
    <row r="13229" spans="1:6">
      <c r="A13229" s="89"/>
      <c r="F13229" s="73"/>
    </row>
    <row r="13230" spans="1:6">
      <c r="A13230" s="89"/>
      <c r="F13230" s="73"/>
    </row>
    <row r="13231" spans="1:6">
      <c r="A13231" s="89"/>
      <c r="F13231" s="73"/>
    </row>
    <row r="13232" spans="1:6">
      <c r="A13232" s="89"/>
      <c r="F13232" s="73"/>
    </row>
    <row r="13233" spans="1:6">
      <c r="A13233" s="89"/>
      <c r="F13233" s="73"/>
    </row>
    <row r="13234" spans="1:6">
      <c r="A13234" s="89"/>
      <c r="F13234" s="73"/>
    </row>
    <row r="13235" spans="1:6">
      <c r="A13235" s="89"/>
      <c r="F13235" s="73"/>
    </row>
    <row r="13236" spans="1:6">
      <c r="A13236" s="89"/>
      <c r="F13236" s="73"/>
    </row>
    <row r="13237" spans="1:6">
      <c r="A13237" s="89"/>
      <c r="F13237" s="73"/>
    </row>
    <row r="13238" spans="1:6">
      <c r="A13238" s="89"/>
      <c r="F13238" s="73"/>
    </row>
    <row r="13239" spans="1:6">
      <c r="A13239" s="89"/>
      <c r="F13239" s="73"/>
    </row>
    <row r="13240" spans="1:6">
      <c r="A13240" s="89"/>
      <c r="F13240" s="73"/>
    </row>
    <row r="13241" spans="1:6">
      <c r="A13241" s="89"/>
      <c r="F13241" s="73"/>
    </row>
    <row r="13242" spans="1:6">
      <c r="A13242" s="89"/>
      <c r="F13242" s="73"/>
    </row>
    <row r="13243" spans="1:6">
      <c r="A13243" s="89"/>
      <c r="F13243" s="73"/>
    </row>
    <row r="13244" spans="1:6">
      <c r="A13244" s="89"/>
      <c r="F13244" s="73"/>
    </row>
    <row r="13245" spans="1:6">
      <c r="A13245" s="89"/>
      <c r="F13245" s="73"/>
    </row>
    <row r="13246" spans="1:6">
      <c r="A13246" s="89"/>
      <c r="F13246" s="73"/>
    </row>
    <row r="13247" spans="1:6">
      <c r="A13247" s="89"/>
      <c r="F13247" s="73"/>
    </row>
    <row r="13248" spans="1:6">
      <c r="A13248" s="89"/>
      <c r="F13248" s="73"/>
    </row>
    <row r="13249" spans="1:6">
      <c r="A13249" s="89"/>
      <c r="F13249" s="73"/>
    </row>
    <row r="13250" spans="1:6">
      <c r="A13250" s="89"/>
      <c r="F13250" s="73"/>
    </row>
    <row r="13251" spans="1:6">
      <c r="A13251" s="89"/>
      <c r="F13251" s="73"/>
    </row>
    <row r="13252" spans="1:6">
      <c r="A13252" s="89"/>
      <c r="F13252" s="73"/>
    </row>
    <row r="13253" spans="1:6">
      <c r="A13253" s="89"/>
      <c r="F13253" s="73"/>
    </row>
    <row r="13254" spans="1:6">
      <c r="A13254" s="89"/>
      <c r="F13254" s="73"/>
    </row>
    <row r="13255" spans="1:6">
      <c r="A13255" s="89"/>
      <c r="F13255" s="73"/>
    </row>
    <row r="13256" spans="1:6">
      <c r="A13256" s="89"/>
      <c r="F13256" s="73"/>
    </row>
    <row r="13257" spans="1:6">
      <c r="A13257" s="89"/>
      <c r="F13257" s="73"/>
    </row>
    <row r="13258" spans="1:6">
      <c r="A13258" s="89"/>
      <c r="F13258" s="73"/>
    </row>
    <row r="13259" spans="1:6">
      <c r="A13259" s="89"/>
      <c r="F13259" s="73"/>
    </row>
    <row r="13260" spans="1:6">
      <c r="A13260" s="89"/>
      <c r="F13260" s="73"/>
    </row>
    <row r="13261" spans="1:6">
      <c r="A13261" s="89"/>
      <c r="F13261" s="73"/>
    </row>
    <row r="13262" spans="1:6">
      <c r="A13262" s="89"/>
      <c r="F13262" s="73"/>
    </row>
    <row r="13263" spans="1:6">
      <c r="A13263" s="89"/>
      <c r="F13263" s="73"/>
    </row>
    <row r="13264" spans="1:6">
      <c r="A13264" s="89"/>
      <c r="F13264" s="73"/>
    </row>
    <row r="13265" spans="1:6">
      <c r="A13265" s="89"/>
      <c r="F13265" s="73"/>
    </row>
    <row r="13266" spans="1:6">
      <c r="A13266" s="89"/>
      <c r="F13266" s="73"/>
    </row>
    <row r="13267" spans="1:6">
      <c r="A13267" s="89"/>
      <c r="F13267" s="73"/>
    </row>
    <row r="13268" spans="1:6">
      <c r="A13268" s="89"/>
      <c r="F13268" s="73"/>
    </row>
    <row r="13269" spans="1:6">
      <c r="A13269" s="89"/>
      <c r="F13269" s="73"/>
    </row>
    <row r="13270" spans="1:6">
      <c r="A13270" s="89"/>
      <c r="F13270" s="73"/>
    </row>
    <row r="13271" spans="1:6">
      <c r="A13271" s="89"/>
      <c r="F13271" s="73"/>
    </row>
    <row r="13272" spans="1:6">
      <c r="A13272" s="89"/>
      <c r="F13272" s="73"/>
    </row>
    <row r="13273" spans="1:6">
      <c r="A13273" s="89"/>
      <c r="F13273" s="73"/>
    </row>
    <row r="13274" spans="1:6">
      <c r="A13274" s="89"/>
      <c r="F13274" s="73"/>
    </row>
    <row r="13275" spans="1:6">
      <c r="A13275" s="89"/>
      <c r="F13275" s="73"/>
    </row>
    <row r="13276" spans="1:6">
      <c r="A13276" s="89"/>
      <c r="F13276" s="73"/>
    </row>
    <row r="13277" spans="1:6">
      <c r="A13277" s="89"/>
      <c r="F13277" s="73"/>
    </row>
    <row r="13278" spans="1:6">
      <c r="A13278" s="89"/>
      <c r="F13278" s="73"/>
    </row>
    <row r="13279" spans="1:6">
      <c r="A13279" s="89"/>
      <c r="F13279" s="73"/>
    </row>
    <row r="13280" spans="1:6">
      <c r="A13280" s="89"/>
      <c r="F13280" s="73"/>
    </row>
    <row r="13281" spans="1:6">
      <c r="A13281" s="89"/>
      <c r="F13281" s="73"/>
    </row>
    <row r="13282" spans="1:6">
      <c r="A13282" s="89"/>
      <c r="F13282" s="73"/>
    </row>
    <row r="13283" spans="1:6">
      <c r="A13283" s="89"/>
      <c r="F13283" s="73"/>
    </row>
    <row r="13284" spans="1:6">
      <c r="A13284" s="89"/>
      <c r="F13284" s="73"/>
    </row>
    <row r="13285" spans="1:6">
      <c r="A13285" s="89"/>
      <c r="F13285" s="73"/>
    </row>
    <row r="13286" spans="1:6">
      <c r="A13286" s="89"/>
      <c r="F13286" s="73"/>
    </row>
    <row r="13287" spans="1:6">
      <c r="A13287" s="89"/>
      <c r="F13287" s="73"/>
    </row>
    <row r="13288" spans="1:6">
      <c r="A13288" s="89"/>
      <c r="F13288" s="73"/>
    </row>
    <row r="13289" spans="1:6">
      <c r="A13289" s="89"/>
      <c r="F13289" s="73"/>
    </row>
    <row r="13290" spans="1:6">
      <c r="A13290" s="89"/>
      <c r="F13290" s="73"/>
    </row>
    <row r="13291" spans="1:6">
      <c r="A13291" s="89"/>
      <c r="F13291" s="73"/>
    </row>
    <row r="13292" spans="1:6">
      <c r="A13292" s="89"/>
      <c r="F13292" s="73"/>
    </row>
    <row r="13293" spans="1:6">
      <c r="A13293" s="89"/>
      <c r="F13293" s="73"/>
    </row>
    <row r="13294" spans="1:6">
      <c r="A13294" s="89"/>
      <c r="F13294" s="73"/>
    </row>
    <row r="13295" spans="1:6">
      <c r="A13295" s="89"/>
      <c r="F13295" s="73"/>
    </row>
    <row r="13296" spans="1:6">
      <c r="A13296" s="89"/>
      <c r="F13296" s="73"/>
    </row>
    <row r="13297" spans="1:6">
      <c r="A13297" s="89"/>
      <c r="F13297" s="73"/>
    </row>
    <row r="13298" spans="1:6">
      <c r="A13298" s="89"/>
      <c r="F13298" s="73"/>
    </row>
    <row r="13299" spans="1:6">
      <c r="A13299" s="89"/>
      <c r="F13299" s="73"/>
    </row>
    <row r="13300" spans="1:6">
      <c r="A13300" s="89"/>
      <c r="F13300" s="73"/>
    </row>
    <row r="13301" spans="1:6">
      <c r="A13301" s="89"/>
      <c r="F13301" s="73"/>
    </row>
    <row r="13302" spans="1:6">
      <c r="A13302" s="89"/>
      <c r="F13302" s="73"/>
    </row>
    <row r="13303" spans="1:6">
      <c r="A13303" s="89"/>
      <c r="F13303" s="73"/>
    </row>
    <row r="13304" spans="1:6">
      <c r="A13304" s="89"/>
      <c r="F13304" s="73"/>
    </row>
    <row r="13305" spans="1:6">
      <c r="A13305" s="89"/>
      <c r="F13305" s="73"/>
    </row>
    <row r="13306" spans="1:6">
      <c r="A13306" s="89"/>
      <c r="F13306" s="73"/>
    </row>
    <row r="13307" spans="1:6">
      <c r="A13307" s="89"/>
      <c r="F13307" s="73"/>
    </row>
    <row r="13308" spans="1:6">
      <c r="A13308" s="89"/>
      <c r="F13308" s="73"/>
    </row>
    <row r="13309" spans="1:6">
      <c r="A13309" s="89"/>
      <c r="F13309" s="73"/>
    </row>
    <row r="13310" spans="1:6">
      <c r="A13310" s="89"/>
      <c r="F13310" s="73"/>
    </row>
    <row r="13311" spans="1:6">
      <c r="A13311" s="89"/>
      <c r="F13311" s="73"/>
    </row>
    <row r="13312" spans="1:6">
      <c r="A13312" s="89"/>
      <c r="F13312" s="73"/>
    </row>
    <row r="13313" spans="1:6">
      <c r="A13313" s="89"/>
      <c r="F13313" s="73"/>
    </row>
    <row r="13314" spans="1:6">
      <c r="A13314" s="89"/>
      <c r="F13314" s="73"/>
    </row>
    <row r="13315" spans="1:6">
      <c r="A13315" s="89"/>
      <c r="F13315" s="73"/>
    </row>
    <row r="13316" spans="1:6">
      <c r="A13316" s="89"/>
      <c r="F13316" s="73"/>
    </row>
    <row r="13317" spans="1:6">
      <c r="A13317" s="89"/>
      <c r="F13317" s="73"/>
    </row>
    <row r="13318" spans="1:6">
      <c r="A13318" s="89"/>
      <c r="F13318" s="73"/>
    </row>
    <row r="13319" spans="1:6">
      <c r="A13319" s="89"/>
      <c r="F13319" s="73"/>
    </row>
    <row r="13320" spans="1:6">
      <c r="A13320" s="89"/>
      <c r="F13320" s="73"/>
    </row>
    <row r="13321" spans="1:6">
      <c r="A13321" s="89"/>
      <c r="F13321" s="73"/>
    </row>
    <row r="13322" spans="1:6">
      <c r="A13322" s="89"/>
      <c r="F13322" s="73"/>
    </row>
    <row r="13323" spans="1:6">
      <c r="A13323" s="89"/>
      <c r="F13323" s="73"/>
    </row>
    <row r="13324" spans="1:6">
      <c r="A13324" s="89"/>
      <c r="F13324" s="73"/>
    </row>
    <row r="13325" spans="1:6">
      <c r="A13325" s="89"/>
      <c r="F13325" s="73"/>
    </row>
    <row r="13326" spans="1:6">
      <c r="A13326" s="89"/>
      <c r="F13326" s="73"/>
    </row>
    <row r="13327" spans="1:6">
      <c r="A13327" s="89"/>
      <c r="F13327" s="73"/>
    </row>
    <row r="13328" spans="1:6">
      <c r="A13328" s="89"/>
      <c r="F13328" s="73"/>
    </row>
    <row r="13329" spans="1:6">
      <c r="A13329" s="89"/>
      <c r="F13329" s="73"/>
    </row>
    <row r="13330" spans="1:6">
      <c r="A13330" s="89"/>
      <c r="F13330" s="73"/>
    </row>
    <row r="13331" spans="1:6">
      <c r="A13331" s="89"/>
      <c r="F13331" s="73"/>
    </row>
    <row r="13332" spans="1:6">
      <c r="A13332" s="89"/>
      <c r="F13332" s="73"/>
    </row>
    <row r="13333" spans="1:6">
      <c r="A13333" s="89"/>
      <c r="F13333" s="73"/>
    </row>
    <row r="13334" spans="1:6">
      <c r="A13334" s="89"/>
      <c r="F13334" s="73"/>
    </row>
    <row r="13335" spans="1:6">
      <c r="A13335" s="89"/>
      <c r="F13335" s="73"/>
    </row>
    <row r="13336" spans="1:6">
      <c r="A13336" s="89"/>
      <c r="F13336" s="73"/>
    </row>
    <row r="13337" spans="1:6">
      <c r="A13337" s="89"/>
      <c r="F13337" s="73"/>
    </row>
    <row r="13338" spans="1:6">
      <c r="A13338" s="89"/>
      <c r="F13338" s="73"/>
    </row>
    <row r="13339" spans="1:6">
      <c r="A13339" s="89"/>
      <c r="F13339" s="73"/>
    </row>
    <row r="13340" spans="1:6">
      <c r="A13340" s="89"/>
      <c r="F13340" s="73"/>
    </row>
    <row r="13341" spans="1:6">
      <c r="A13341" s="89"/>
      <c r="F13341" s="73"/>
    </row>
    <row r="13342" spans="1:6">
      <c r="A13342" s="89"/>
      <c r="F13342" s="73"/>
    </row>
    <row r="13343" spans="1:6">
      <c r="A13343" s="89"/>
      <c r="F13343" s="73"/>
    </row>
    <row r="13344" spans="1:6">
      <c r="A13344" s="89"/>
      <c r="F13344" s="73"/>
    </row>
    <row r="13345" spans="1:6">
      <c r="A13345" s="89"/>
      <c r="F13345" s="73"/>
    </row>
    <row r="13346" spans="1:6">
      <c r="A13346" s="89"/>
      <c r="F13346" s="73"/>
    </row>
    <row r="13347" spans="1:6">
      <c r="A13347" s="89"/>
      <c r="F13347" s="73"/>
    </row>
    <row r="13348" spans="1:6">
      <c r="A13348" s="89"/>
      <c r="F13348" s="73"/>
    </row>
    <row r="13349" spans="1:6">
      <c r="A13349" s="89"/>
      <c r="F13349" s="73"/>
    </row>
    <row r="13350" spans="1:6">
      <c r="A13350" s="89"/>
      <c r="F13350" s="73"/>
    </row>
    <row r="13351" spans="1:6">
      <c r="A13351" s="89"/>
      <c r="F13351" s="73"/>
    </row>
    <row r="13352" spans="1:6">
      <c r="A13352" s="89"/>
      <c r="F13352" s="73"/>
    </row>
    <row r="13353" spans="1:6">
      <c r="A13353" s="89"/>
      <c r="F13353" s="73"/>
    </row>
    <row r="13354" spans="1:6">
      <c r="A13354" s="89"/>
      <c r="F13354" s="73"/>
    </row>
    <row r="13355" spans="1:6">
      <c r="A13355" s="89"/>
      <c r="F13355" s="73"/>
    </row>
    <row r="13356" spans="1:6">
      <c r="A13356" s="89"/>
      <c r="F13356" s="73"/>
    </row>
    <row r="13357" spans="1:6">
      <c r="A13357" s="89"/>
      <c r="F13357" s="73"/>
    </row>
    <row r="13358" spans="1:6">
      <c r="A13358" s="89"/>
      <c r="F13358" s="73"/>
    </row>
    <row r="13359" spans="1:6">
      <c r="A13359" s="89"/>
      <c r="F13359" s="73"/>
    </row>
    <row r="13360" spans="1:6">
      <c r="A13360" s="89"/>
      <c r="F13360" s="73"/>
    </row>
    <row r="13361" spans="1:6">
      <c r="A13361" s="89"/>
      <c r="F13361" s="73"/>
    </row>
    <row r="13362" spans="1:6">
      <c r="A13362" s="89"/>
      <c r="F13362" s="73"/>
    </row>
    <row r="13363" spans="1:6">
      <c r="A13363" s="89"/>
      <c r="F13363" s="73"/>
    </row>
    <row r="13364" spans="1:6">
      <c r="A13364" s="89"/>
      <c r="F13364" s="73"/>
    </row>
    <row r="13365" spans="1:6">
      <c r="A13365" s="89"/>
      <c r="F13365" s="73"/>
    </row>
    <row r="13366" spans="1:6">
      <c r="A13366" s="89"/>
      <c r="F13366" s="73"/>
    </row>
    <row r="13367" spans="1:6">
      <c r="A13367" s="89"/>
      <c r="F13367" s="73"/>
    </row>
    <row r="13368" spans="1:6">
      <c r="A13368" s="89"/>
      <c r="F13368" s="73"/>
    </row>
    <row r="13369" spans="1:6">
      <c r="A13369" s="89"/>
      <c r="F13369" s="73"/>
    </row>
    <row r="13370" spans="1:6">
      <c r="A13370" s="89"/>
      <c r="F13370" s="73"/>
    </row>
    <row r="13371" spans="1:6">
      <c r="A13371" s="89"/>
      <c r="F13371" s="73"/>
    </row>
    <row r="13372" spans="1:6">
      <c r="A13372" s="89"/>
      <c r="F13372" s="73"/>
    </row>
    <row r="13373" spans="1:6">
      <c r="A13373" s="89"/>
      <c r="F13373" s="73"/>
    </row>
    <row r="13374" spans="1:6">
      <c r="A13374" s="89"/>
      <c r="F13374" s="73"/>
    </row>
    <row r="13375" spans="1:6">
      <c r="A13375" s="89"/>
      <c r="F13375" s="73"/>
    </row>
    <row r="13376" spans="1:6">
      <c r="A13376" s="89"/>
      <c r="F13376" s="73"/>
    </row>
    <row r="13377" spans="1:6">
      <c r="A13377" s="89"/>
      <c r="F13377" s="73"/>
    </row>
    <row r="13378" spans="1:6">
      <c r="A13378" s="89"/>
      <c r="F13378" s="73"/>
    </row>
    <row r="13379" spans="1:6">
      <c r="A13379" s="89"/>
      <c r="F13379" s="73"/>
    </row>
    <row r="13380" spans="1:6">
      <c r="A13380" s="89"/>
      <c r="F13380" s="73"/>
    </row>
    <row r="13381" spans="1:6">
      <c r="A13381" s="89"/>
      <c r="F13381" s="73"/>
    </row>
    <row r="13382" spans="1:6">
      <c r="A13382" s="89"/>
      <c r="F13382" s="73"/>
    </row>
    <row r="13383" spans="1:6">
      <c r="A13383" s="89"/>
      <c r="F13383" s="73"/>
    </row>
    <row r="13384" spans="1:6">
      <c r="A13384" s="89"/>
      <c r="F13384" s="73"/>
    </row>
    <row r="13385" spans="1:6">
      <c r="A13385" s="89"/>
      <c r="F13385" s="73"/>
    </row>
    <row r="13386" spans="1:6">
      <c r="A13386" s="89"/>
      <c r="F13386" s="73"/>
    </row>
    <row r="13387" spans="1:6">
      <c r="A13387" s="89"/>
      <c r="F13387" s="73"/>
    </row>
    <row r="13388" spans="1:6">
      <c r="A13388" s="89"/>
      <c r="F13388" s="73"/>
    </row>
    <row r="13389" spans="1:6">
      <c r="A13389" s="89"/>
      <c r="F13389" s="73"/>
    </row>
    <row r="13390" spans="1:6">
      <c r="A13390" s="89"/>
      <c r="F13390" s="73"/>
    </row>
    <row r="13391" spans="1:6">
      <c r="A13391" s="89"/>
      <c r="F13391" s="73"/>
    </row>
    <row r="13392" spans="1:6">
      <c r="A13392" s="89"/>
      <c r="F13392" s="73"/>
    </row>
    <row r="13393" spans="1:6">
      <c r="A13393" s="89"/>
      <c r="F13393" s="73"/>
    </row>
    <row r="13394" spans="1:6">
      <c r="A13394" s="89"/>
      <c r="F13394" s="73"/>
    </row>
    <row r="13395" spans="1:6">
      <c r="A13395" s="89"/>
      <c r="F13395" s="73"/>
    </row>
    <row r="13396" spans="1:6">
      <c r="A13396" s="89"/>
      <c r="F13396" s="73"/>
    </row>
    <row r="13397" spans="1:6">
      <c r="A13397" s="89"/>
      <c r="F13397" s="73"/>
    </row>
    <row r="13398" spans="1:6">
      <c r="A13398" s="89"/>
      <c r="F13398" s="73"/>
    </row>
    <row r="13399" spans="1:6">
      <c r="A13399" s="89"/>
      <c r="F13399" s="73"/>
    </row>
    <row r="13400" spans="1:6">
      <c r="A13400" s="89"/>
      <c r="F13400" s="73"/>
    </row>
    <row r="13401" spans="1:6">
      <c r="A13401" s="89"/>
      <c r="F13401" s="73"/>
    </row>
    <row r="13402" spans="1:6">
      <c r="A13402" s="89"/>
      <c r="F13402" s="73"/>
    </row>
    <row r="13403" spans="1:6">
      <c r="A13403" s="89"/>
      <c r="F13403" s="73"/>
    </row>
    <row r="13404" spans="1:6">
      <c r="A13404" s="89"/>
      <c r="F13404" s="73"/>
    </row>
    <row r="13405" spans="1:6">
      <c r="A13405" s="89"/>
      <c r="F13405" s="73"/>
    </row>
    <row r="13406" spans="1:6">
      <c r="A13406" s="89"/>
      <c r="F13406" s="73"/>
    </row>
    <row r="13407" spans="1:6">
      <c r="A13407" s="89"/>
      <c r="F13407" s="73"/>
    </row>
    <row r="13408" spans="1:6">
      <c r="A13408" s="89"/>
      <c r="F13408" s="73"/>
    </row>
    <row r="13409" spans="1:6">
      <c r="A13409" s="89"/>
      <c r="F13409" s="73"/>
    </row>
    <row r="13410" spans="1:6">
      <c r="A13410" s="89"/>
      <c r="F13410" s="73"/>
    </row>
    <row r="13411" spans="1:6">
      <c r="A13411" s="89"/>
      <c r="F13411" s="73"/>
    </row>
    <row r="13412" spans="1:6">
      <c r="A13412" s="89"/>
      <c r="F13412" s="73"/>
    </row>
    <row r="13413" spans="1:6">
      <c r="A13413" s="89"/>
      <c r="F13413" s="73"/>
    </row>
    <row r="13414" spans="1:6">
      <c r="A13414" s="89"/>
      <c r="F13414" s="73"/>
    </row>
    <row r="13415" spans="1:6">
      <c r="A13415" s="89"/>
      <c r="F13415" s="73"/>
    </row>
    <row r="13416" spans="1:6">
      <c r="A13416" s="89"/>
      <c r="F13416" s="73"/>
    </row>
    <row r="13417" spans="1:6">
      <c r="A13417" s="89"/>
      <c r="F13417" s="73"/>
    </row>
    <row r="13418" spans="1:6">
      <c r="A13418" s="89"/>
      <c r="F13418" s="73"/>
    </row>
    <row r="13419" spans="1:6">
      <c r="A13419" s="89"/>
      <c r="F13419" s="73"/>
    </row>
    <row r="13420" spans="1:6">
      <c r="A13420" s="89"/>
      <c r="F13420" s="73"/>
    </row>
    <row r="13421" spans="1:6">
      <c r="A13421" s="89"/>
      <c r="F13421" s="73"/>
    </row>
    <row r="13422" spans="1:6">
      <c r="A13422" s="89"/>
      <c r="F13422" s="73"/>
    </row>
    <row r="13423" spans="1:6">
      <c r="A13423" s="89"/>
      <c r="F13423" s="73"/>
    </row>
    <row r="13424" spans="1:6">
      <c r="A13424" s="89"/>
      <c r="F13424" s="73"/>
    </row>
    <row r="13425" spans="1:6">
      <c r="A13425" s="89"/>
      <c r="F13425" s="73"/>
    </row>
    <row r="13426" spans="1:6">
      <c r="A13426" s="89"/>
      <c r="F13426" s="73"/>
    </row>
    <row r="13427" spans="1:6">
      <c r="A13427" s="89"/>
      <c r="F13427" s="73"/>
    </row>
    <row r="13428" spans="1:6">
      <c r="A13428" s="89"/>
      <c r="F13428" s="73"/>
    </row>
    <row r="13429" spans="1:6">
      <c r="A13429" s="89"/>
      <c r="F13429" s="73"/>
    </row>
    <row r="13430" spans="1:6">
      <c r="A13430" s="89"/>
      <c r="F13430" s="73"/>
    </row>
    <row r="13431" spans="1:6">
      <c r="A13431" s="89"/>
      <c r="F13431" s="73"/>
    </row>
    <row r="13432" spans="1:6">
      <c r="A13432" s="89"/>
      <c r="F13432" s="73"/>
    </row>
    <row r="13433" spans="1:6">
      <c r="A13433" s="89"/>
      <c r="F13433" s="73"/>
    </row>
    <row r="13434" spans="1:6">
      <c r="A13434" s="89"/>
      <c r="F13434" s="73"/>
    </row>
    <row r="13435" spans="1:6">
      <c r="A13435" s="89"/>
      <c r="F13435" s="73"/>
    </row>
    <row r="13436" spans="1:6">
      <c r="A13436" s="89"/>
      <c r="F13436" s="73"/>
    </row>
    <row r="13437" spans="1:6">
      <c r="A13437" s="89"/>
      <c r="F13437" s="73"/>
    </row>
    <row r="13438" spans="1:6">
      <c r="A13438" s="89"/>
      <c r="F13438" s="73"/>
    </row>
    <row r="13439" spans="1:6">
      <c r="A13439" s="89"/>
      <c r="F13439" s="73"/>
    </row>
    <row r="13440" spans="1:6">
      <c r="A13440" s="89"/>
      <c r="F13440" s="73"/>
    </row>
    <row r="13441" spans="1:6">
      <c r="A13441" s="89"/>
      <c r="F13441" s="73"/>
    </row>
    <row r="13442" spans="1:6">
      <c r="A13442" s="89"/>
      <c r="F13442" s="73"/>
    </row>
    <row r="13443" spans="1:6">
      <c r="A13443" s="89"/>
      <c r="F13443" s="73"/>
    </row>
    <row r="13444" spans="1:6">
      <c r="A13444" s="89"/>
      <c r="F13444" s="73"/>
    </row>
    <row r="13445" spans="1:6">
      <c r="A13445" s="89"/>
      <c r="F13445" s="73"/>
    </row>
    <row r="13446" spans="1:6">
      <c r="A13446" s="89"/>
      <c r="F13446" s="73"/>
    </row>
    <row r="13447" spans="1:6">
      <c r="A13447" s="89"/>
      <c r="F13447" s="73"/>
    </row>
    <row r="13448" spans="1:6">
      <c r="A13448" s="89"/>
      <c r="F13448" s="73"/>
    </row>
    <row r="13449" spans="1:6">
      <c r="A13449" s="89"/>
      <c r="F13449" s="73"/>
    </row>
    <row r="13450" spans="1:6">
      <c r="A13450" s="89"/>
      <c r="F13450" s="73"/>
    </row>
    <row r="13451" spans="1:6">
      <c r="A13451" s="89"/>
      <c r="F13451" s="73"/>
    </row>
    <row r="13452" spans="1:6">
      <c r="A13452" s="89"/>
      <c r="F13452" s="73"/>
    </row>
    <row r="13453" spans="1:6">
      <c r="A13453" s="89"/>
      <c r="F13453" s="73"/>
    </row>
    <row r="13454" spans="1:6">
      <c r="A13454" s="89"/>
      <c r="F13454" s="73"/>
    </row>
    <row r="13455" spans="1:6">
      <c r="A13455" s="89"/>
      <c r="F13455" s="73"/>
    </row>
    <row r="13456" spans="1:6">
      <c r="A13456" s="89"/>
      <c r="F13456" s="73"/>
    </row>
    <row r="13457" spans="1:6">
      <c r="A13457" s="89"/>
      <c r="F13457" s="73"/>
    </row>
    <row r="13458" spans="1:6">
      <c r="A13458" s="89"/>
      <c r="F13458" s="73"/>
    </row>
    <row r="13459" spans="1:6">
      <c r="A13459" s="89"/>
      <c r="F13459" s="73"/>
    </row>
    <row r="13460" spans="1:6">
      <c r="A13460" s="89"/>
      <c r="F13460" s="73"/>
    </row>
    <row r="13461" spans="1:6">
      <c r="A13461" s="89"/>
      <c r="F13461" s="73"/>
    </row>
    <row r="13462" spans="1:6">
      <c r="A13462" s="89"/>
      <c r="F13462" s="73"/>
    </row>
    <row r="13463" spans="1:6">
      <c r="A13463" s="89"/>
      <c r="F13463" s="73"/>
    </row>
    <row r="13464" spans="1:6">
      <c r="A13464" s="89"/>
      <c r="F13464" s="73"/>
    </row>
    <row r="13465" spans="1:6">
      <c r="A13465" s="89"/>
      <c r="F13465" s="73"/>
    </row>
    <row r="13466" spans="1:6">
      <c r="A13466" s="89"/>
      <c r="F13466" s="73"/>
    </row>
    <row r="13467" spans="1:6">
      <c r="A13467" s="89"/>
      <c r="F13467" s="73"/>
    </row>
    <row r="13468" spans="1:6">
      <c r="A13468" s="89"/>
      <c r="F13468" s="73"/>
    </row>
    <row r="13469" spans="1:6">
      <c r="A13469" s="89"/>
      <c r="F13469" s="73"/>
    </row>
    <row r="13470" spans="1:6">
      <c r="A13470" s="89"/>
      <c r="F13470" s="73"/>
    </row>
    <row r="13471" spans="1:6">
      <c r="A13471" s="89"/>
      <c r="F13471" s="73"/>
    </row>
    <row r="13472" spans="1:6">
      <c r="A13472" s="89"/>
      <c r="F13472" s="73"/>
    </row>
    <row r="13473" spans="1:6">
      <c r="A13473" s="89"/>
      <c r="F13473" s="73"/>
    </row>
    <row r="13474" spans="1:6">
      <c r="A13474" s="89"/>
      <c r="F13474" s="73"/>
    </row>
    <row r="13475" spans="1:6">
      <c r="A13475" s="89"/>
      <c r="F13475" s="73"/>
    </row>
    <row r="13476" spans="1:6">
      <c r="A13476" s="89"/>
      <c r="F13476" s="73"/>
    </row>
    <row r="13477" spans="1:6">
      <c r="A13477" s="89"/>
      <c r="F13477" s="73"/>
    </row>
    <row r="13478" spans="1:6">
      <c r="A13478" s="89"/>
      <c r="F13478" s="73"/>
    </row>
    <row r="13479" spans="1:6">
      <c r="A13479" s="89"/>
      <c r="F13479" s="73"/>
    </row>
    <row r="13480" spans="1:6">
      <c r="A13480" s="89"/>
      <c r="F13480" s="73"/>
    </row>
    <row r="13481" spans="1:6">
      <c r="A13481" s="89"/>
      <c r="F13481" s="73"/>
    </row>
    <row r="13482" spans="1:6">
      <c r="A13482" s="89"/>
      <c r="F13482" s="73"/>
    </row>
    <row r="13483" spans="1:6">
      <c r="A13483" s="89"/>
      <c r="F13483" s="73"/>
    </row>
    <row r="13484" spans="1:6">
      <c r="A13484" s="89"/>
      <c r="F13484" s="73"/>
    </row>
    <row r="13485" spans="1:6">
      <c r="A13485" s="89"/>
      <c r="F13485" s="73"/>
    </row>
    <row r="13486" spans="1:6">
      <c r="A13486" s="89"/>
      <c r="F13486" s="73"/>
    </row>
    <row r="13487" spans="1:6">
      <c r="A13487" s="89"/>
      <c r="F13487" s="73"/>
    </row>
    <row r="13488" spans="1:6">
      <c r="A13488" s="89"/>
      <c r="F13488" s="73"/>
    </row>
    <row r="13489" spans="1:6">
      <c r="A13489" s="89"/>
      <c r="F13489" s="73"/>
    </row>
    <row r="13490" spans="1:6">
      <c r="A13490" s="89"/>
      <c r="F13490" s="73"/>
    </row>
    <row r="13491" spans="1:6">
      <c r="A13491" s="89"/>
      <c r="F13491" s="73"/>
    </row>
    <row r="13492" spans="1:6">
      <c r="A13492" s="89"/>
      <c r="F13492" s="73"/>
    </row>
    <row r="13493" spans="1:6">
      <c r="A13493" s="89"/>
      <c r="F13493" s="73"/>
    </row>
    <row r="13494" spans="1:6">
      <c r="A13494" s="89"/>
      <c r="F13494" s="73"/>
    </row>
    <row r="13495" spans="1:6">
      <c r="A13495" s="89"/>
      <c r="F13495" s="73"/>
    </row>
    <row r="13496" spans="1:6">
      <c r="A13496" s="89"/>
      <c r="F13496" s="73"/>
    </row>
    <row r="13497" spans="1:6">
      <c r="A13497" s="89"/>
      <c r="F13497" s="73"/>
    </row>
    <row r="13498" spans="1:6">
      <c r="A13498" s="89"/>
      <c r="F13498" s="73"/>
    </row>
    <row r="13499" spans="1:6">
      <c r="A13499" s="89"/>
      <c r="F13499" s="73"/>
    </row>
    <row r="13500" spans="1:6">
      <c r="A13500" s="89"/>
      <c r="F13500" s="73"/>
    </row>
    <row r="13501" spans="1:6">
      <c r="A13501" s="89"/>
      <c r="F13501" s="73"/>
    </row>
    <row r="13502" spans="1:6">
      <c r="A13502" s="89"/>
      <c r="F13502" s="73"/>
    </row>
    <row r="13503" spans="1:6">
      <c r="A13503" s="89"/>
      <c r="F13503" s="73"/>
    </row>
    <row r="13504" spans="1:6">
      <c r="A13504" s="89"/>
      <c r="F13504" s="73"/>
    </row>
    <row r="13505" spans="1:6">
      <c r="A13505" s="89"/>
      <c r="F13505" s="73"/>
    </row>
    <row r="13506" spans="1:6">
      <c r="A13506" s="89"/>
      <c r="F13506" s="73"/>
    </row>
    <row r="13507" spans="1:6">
      <c r="A13507" s="89"/>
      <c r="F13507" s="73"/>
    </row>
    <row r="13508" spans="1:6">
      <c r="A13508" s="89"/>
      <c r="F13508" s="73"/>
    </row>
    <row r="13509" spans="1:6">
      <c r="A13509" s="89"/>
      <c r="F13509" s="73"/>
    </row>
    <row r="13510" spans="1:6">
      <c r="A13510" s="89"/>
      <c r="F13510" s="73"/>
    </row>
    <row r="13511" spans="1:6">
      <c r="A13511" s="89"/>
      <c r="F13511" s="73"/>
    </row>
    <row r="13512" spans="1:6">
      <c r="A13512" s="89"/>
      <c r="F13512" s="73"/>
    </row>
    <row r="13513" spans="1:6">
      <c r="A13513" s="89"/>
      <c r="F13513" s="73"/>
    </row>
    <row r="13514" spans="1:6">
      <c r="A13514" s="89"/>
      <c r="F13514" s="73"/>
    </row>
    <row r="13515" spans="1:6">
      <c r="A13515" s="89"/>
      <c r="F13515" s="73"/>
    </row>
    <row r="13516" spans="1:6">
      <c r="A13516" s="89"/>
      <c r="F13516" s="73"/>
    </row>
    <row r="13517" spans="1:6">
      <c r="A13517" s="89"/>
      <c r="F13517" s="73"/>
    </row>
    <row r="13518" spans="1:6">
      <c r="A13518" s="89"/>
      <c r="F13518" s="73"/>
    </row>
    <row r="13519" spans="1:6">
      <c r="A13519" s="89"/>
      <c r="F13519" s="73"/>
    </row>
    <row r="13520" spans="1:6">
      <c r="A13520" s="89"/>
      <c r="F13520" s="73"/>
    </row>
    <row r="13521" spans="1:6">
      <c r="A13521" s="89"/>
      <c r="F13521" s="73"/>
    </row>
    <row r="13522" spans="1:6">
      <c r="A13522" s="89"/>
      <c r="F13522" s="73"/>
    </row>
    <row r="13523" spans="1:6">
      <c r="A13523" s="89"/>
      <c r="F13523" s="73"/>
    </row>
    <row r="13524" spans="1:6">
      <c r="A13524" s="89"/>
      <c r="F13524" s="73"/>
    </row>
    <row r="13525" spans="1:6">
      <c r="A13525" s="89"/>
      <c r="F13525" s="73"/>
    </row>
    <row r="13526" spans="1:6">
      <c r="A13526" s="89"/>
      <c r="F13526" s="73"/>
    </row>
    <row r="13527" spans="1:6">
      <c r="A13527" s="89"/>
      <c r="F13527" s="73"/>
    </row>
    <row r="13528" spans="1:6">
      <c r="A13528" s="89"/>
      <c r="F13528" s="73"/>
    </row>
    <row r="13529" spans="1:6">
      <c r="A13529" s="89"/>
      <c r="F13529" s="73"/>
    </row>
    <row r="13530" spans="1:6">
      <c r="A13530" s="89"/>
      <c r="F13530" s="73"/>
    </row>
    <row r="13531" spans="1:6">
      <c r="A13531" s="89"/>
      <c r="F13531" s="73"/>
    </row>
    <row r="13532" spans="1:6">
      <c r="A13532" s="89"/>
      <c r="F13532" s="73"/>
    </row>
    <row r="13533" spans="1:6">
      <c r="A13533" s="89"/>
      <c r="F13533" s="73"/>
    </row>
    <row r="13534" spans="1:6">
      <c r="A13534" s="89"/>
      <c r="F13534" s="73"/>
    </row>
    <row r="13535" spans="1:6">
      <c r="A13535" s="89"/>
      <c r="F13535" s="73"/>
    </row>
    <row r="13536" spans="1:6">
      <c r="A13536" s="89"/>
      <c r="F13536" s="73"/>
    </row>
    <row r="13537" spans="1:6">
      <c r="A13537" s="89"/>
      <c r="F13537" s="73"/>
    </row>
    <row r="13538" spans="1:6">
      <c r="A13538" s="89"/>
      <c r="F13538" s="73"/>
    </row>
    <row r="13539" spans="1:6">
      <c r="A13539" s="89"/>
      <c r="F13539" s="73"/>
    </row>
    <row r="13540" spans="1:6">
      <c r="A13540" s="89"/>
      <c r="F13540" s="73"/>
    </row>
    <row r="13541" spans="1:6">
      <c r="A13541" s="89"/>
      <c r="F13541" s="73"/>
    </row>
    <row r="13542" spans="1:6">
      <c r="A13542" s="89"/>
      <c r="F13542" s="73"/>
    </row>
    <row r="13543" spans="1:6">
      <c r="A13543" s="89"/>
      <c r="F13543" s="73"/>
    </row>
    <row r="13544" spans="1:6">
      <c r="A13544" s="89"/>
      <c r="F13544" s="73"/>
    </row>
    <row r="13545" spans="1:6">
      <c r="A13545" s="89"/>
      <c r="F13545" s="73"/>
    </row>
    <row r="13546" spans="1:6">
      <c r="A13546" s="89"/>
      <c r="F13546" s="73"/>
    </row>
    <row r="13547" spans="1:6">
      <c r="A13547" s="89"/>
      <c r="F13547" s="73"/>
    </row>
    <row r="13548" spans="1:6">
      <c r="A13548" s="89"/>
      <c r="F13548" s="73"/>
    </row>
    <row r="13549" spans="1:6">
      <c r="A13549" s="89"/>
      <c r="F13549" s="73"/>
    </row>
    <row r="13550" spans="1:6">
      <c r="A13550" s="89"/>
      <c r="F13550" s="73"/>
    </row>
    <row r="13551" spans="1:6">
      <c r="A13551" s="89"/>
      <c r="F13551" s="73"/>
    </row>
    <row r="13552" spans="1:6">
      <c r="A13552" s="89"/>
      <c r="F13552" s="73"/>
    </row>
    <row r="13553" spans="1:6">
      <c r="A13553" s="89"/>
      <c r="F13553" s="73"/>
    </row>
    <row r="13554" spans="1:6">
      <c r="A13554" s="89"/>
      <c r="F13554" s="73"/>
    </row>
    <row r="13555" spans="1:6">
      <c r="A13555" s="89"/>
      <c r="F13555" s="73"/>
    </row>
    <row r="13556" spans="1:6">
      <c r="A13556" s="89"/>
      <c r="F13556" s="73"/>
    </row>
    <row r="13557" spans="1:6">
      <c r="A13557" s="89"/>
      <c r="F13557" s="73"/>
    </row>
    <row r="13558" spans="1:6">
      <c r="A13558" s="89"/>
      <c r="F13558" s="73"/>
    </row>
    <row r="13559" spans="1:6">
      <c r="A13559" s="89"/>
      <c r="F13559" s="73"/>
    </row>
    <row r="13560" spans="1:6">
      <c r="A13560" s="89"/>
      <c r="F13560" s="73"/>
    </row>
    <row r="13561" spans="1:6">
      <c r="A13561" s="89"/>
      <c r="F13561" s="73"/>
    </row>
    <row r="13562" spans="1:6">
      <c r="A13562" s="89"/>
      <c r="F13562" s="73"/>
    </row>
    <row r="13563" spans="1:6">
      <c r="A13563" s="89"/>
      <c r="F13563" s="73"/>
    </row>
    <row r="13564" spans="1:6">
      <c r="A13564" s="89"/>
      <c r="F13564" s="73"/>
    </row>
    <row r="13565" spans="1:6">
      <c r="A13565" s="89"/>
      <c r="F13565" s="73"/>
    </row>
    <row r="13566" spans="1:6">
      <c r="A13566" s="89"/>
      <c r="F13566" s="73"/>
    </row>
    <row r="13567" spans="1:6">
      <c r="A13567" s="89"/>
      <c r="F13567" s="73"/>
    </row>
    <row r="13568" spans="1:6">
      <c r="A13568" s="89"/>
      <c r="F13568" s="73"/>
    </row>
    <row r="13569" spans="1:6">
      <c r="A13569" s="89"/>
      <c r="F13569" s="73"/>
    </row>
    <row r="13570" spans="1:6">
      <c r="A13570" s="89"/>
      <c r="F13570" s="73"/>
    </row>
    <row r="13571" spans="1:6">
      <c r="A13571" s="89"/>
      <c r="F13571" s="73"/>
    </row>
    <row r="13572" spans="1:6">
      <c r="A13572" s="89"/>
      <c r="F13572" s="73"/>
    </row>
    <row r="13573" spans="1:6">
      <c r="A13573" s="89"/>
      <c r="F13573" s="73"/>
    </row>
    <row r="13574" spans="1:6">
      <c r="A13574" s="89"/>
      <c r="F13574" s="73"/>
    </row>
    <row r="13575" spans="1:6">
      <c r="A13575" s="89"/>
      <c r="F13575" s="73"/>
    </row>
    <row r="13576" spans="1:6">
      <c r="A13576" s="89"/>
      <c r="F13576" s="73"/>
    </row>
    <row r="13577" spans="1:6">
      <c r="A13577" s="89"/>
      <c r="F13577" s="73"/>
    </row>
    <row r="13578" spans="1:6">
      <c r="A13578" s="89"/>
      <c r="F13578" s="73"/>
    </row>
    <row r="13579" spans="1:6">
      <c r="A13579" s="89"/>
      <c r="F13579" s="73"/>
    </row>
    <row r="13580" spans="1:6">
      <c r="A13580" s="89"/>
      <c r="F13580" s="73"/>
    </row>
    <row r="13581" spans="1:6">
      <c r="A13581" s="89"/>
      <c r="F13581" s="73"/>
    </row>
    <row r="13582" spans="1:6">
      <c r="A13582" s="89"/>
      <c r="F13582" s="73"/>
    </row>
    <row r="13583" spans="1:6">
      <c r="A13583" s="89"/>
      <c r="F13583" s="73"/>
    </row>
    <row r="13584" spans="1:6">
      <c r="A13584" s="89"/>
      <c r="F13584" s="73"/>
    </row>
    <row r="13585" spans="1:6">
      <c r="A13585" s="89"/>
      <c r="F13585" s="73"/>
    </row>
    <row r="13586" spans="1:6">
      <c r="A13586" s="89"/>
      <c r="F13586" s="73"/>
    </row>
    <row r="13587" spans="1:6">
      <c r="A13587" s="89"/>
      <c r="F13587" s="73"/>
    </row>
    <row r="13588" spans="1:6">
      <c r="A13588" s="89"/>
      <c r="F13588" s="73"/>
    </row>
    <row r="13589" spans="1:6">
      <c r="A13589" s="89"/>
      <c r="F13589" s="73"/>
    </row>
    <row r="13590" spans="1:6">
      <c r="A13590" s="89"/>
      <c r="F13590" s="73"/>
    </row>
    <row r="13591" spans="1:6">
      <c r="A13591" s="89"/>
      <c r="F13591" s="73"/>
    </row>
    <row r="13592" spans="1:6">
      <c r="A13592" s="89"/>
      <c r="F13592" s="73"/>
    </row>
    <row r="13593" spans="1:6">
      <c r="A13593" s="89"/>
      <c r="F13593" s="73"/>
    </row>
    <row r="13594" spans="1:6">
      <c r="A13594" s="89"/>
      <c r="F13594" s="73"/>
    </row>
    <row r="13595" spans="1:6">
      <c r="A13595" s="89"/>
      <c r="F13595" s="73"/>
    </row>
    <row r="13596" spans="1:6">
      <c r="A13596" s="89"/>
      <c r="F13596" s="73"/>
    </row>
    <row r="13597" spans="1:6">
      <c r="A13597" s="89"/>
      <c r="F13597" s="73"/>
    </row>
    <row r="13598" spans="1:6">
      <c r="A13598" s="89"/>
      <c r="F13598" s="73"/>
    </row>
    <row r="13599" spans="1:6">
      <c r="A13599" s="89"/>
      <c r="F13599" s="73"/>
    </row>
    <row r="13600" spans="1:6">
      <c r="A13600" s="89"/>
      <c r="F13600" s="73"/>
    </row>
    <row r="13601" spans="1:6">
      <c r="A13601" s="89"/>
      <c r="F13601" s="73"/>
    </row>
    <row r="13602" spans="1:6">
      <c r="A13602" s="89"/>
      <c r="F13602" s="73"/>
    </row>
    <row r="13603" spans="1:6">
      <c r="A13603" s="89"/>
      <c r="F13603" s="73"/>
    </row>
    <row r="13604" spans="1:6">
      <c r="A13604" s="89"/>
      <c r="F13604" s="73"/>
    </row>
    <row r="13605" spans="1:6">
      <c r="A13605" s="89"/>
      <c r="F13605" s="73"/>
    </row>
    <row r="13606" spans="1:6">
      <c r="A13606" s="89"/>
      <c r="F13606" s="73"/>
    </row>
    <row r="13607" spans="1:6">
      <c r="A13607" s="89"/>
      <c r="F13607" s="73"/>
    </row>
    <row r="13608" spans="1:6">
      <c r="A13608" s="89"/>
      <c r="F13608" s="73"/>
    </row>
    <row r="13609" spans="1:6">
      <c r="A13609" s="89"/>
      <c r="F13609" s="73"/>
    </row>
    <row r="13610" spans="1:6">
      <c r="A13610" s="89"/>
      <c r="F13610" s="73"/>
    </row>
    <row r="13611" spans="1:6">
      <c r="A13611" s="89"/>
      <c r="F13611" s="73"/>
    </row>
    <row r="13612" spans="1:6">
      <c r="A13612" s="89"/>
      <c r="F13612" s="73"/>
    </row>
    <row r="13613" spans="1:6">
      <c r="A13613" s="89"/>
      <c r="F13613" s="73"/>
    </row>
    <row r="13614" spans="1:6">
      <c r="A13614" s="89"/>
      <c r="F13614" s="73"/>
    </row>
    <row r="13615" spans="1:6">
      <c r="A13615" s="89"/>
      <c r="F13615" s="73"/>
    </row>
    <row r="13616" spans="1:6">
      <c r="A13616" s="89"/>
      <c r="F13616" s="73"/>
    </row>
    <row r="13617" spans="1:6">
      <c r="A13617" s="89"/>
      <c r="F13617" s="73"/>
    </row>
    <row r="13618" spans="1:6">
      <c r="A13618" s="89"/>
      <c r="F13618" s="73"/>
    </row>
    <row r="13619" spans="1:6">
      <c r="A13619" s="89"/>
      <c r="F13619" s="73"/>
    </row>
    <row r="13620" spans="1:6">
      <c r="A13620" s="89"/>
      <c r="F13620" s="73"/>
    </row>
    <row r="13621" spans="1:6">
      <c r="A13621" s="89"/>
      <c r="F13621" s="73"/>
    </row>
    <row r="13622" spans="1:6">
      <c r="A13622" s="89"/>
      <c r="F13622" s="73"/>
    </row>
    <row r="13623" spans="1:6">
      <c r="A13623" s="89"/>
      <c r="F13623" s="73"/>
    </row>
    <row r="13624" spans="1:6">
      <c r="A13624" s="89"/>
      <c r="F13624" s="73"/>
    </row>
    <row r="13625" spans="1:6">
      <c r="A13625" s="89"/>
      <c r="F13625" s="73"/>
    </row>
    <row r="13626" spans="1:6">
      <c r="A13626" s="89"/>
      <c r="F13626" s="73"/>
    </row>
    <row r="13627" spans="1:6">
      <c r="A13627" s="89"/>
      <c r="F13627" s="73"/>
    </row>
    <row r="13628" spans="1:6">
      <c r="A13628" s="89"/>
      <c r="F13628" s="73"/>
    </row>
    <row r="13629" spans="1:6">
      <c r="A13629" s="89"/>
      <c r="F13629" s="73"/>
    </row>
    <row r="13630" spans="1:6">
      <c r="A13630" s="89"/>
      <c r="F13630" s="73"/>
    </row>
    <row r="13631" spans="1:6">
      <c r="A13631" s="89"/>
      <c r="F13631" s="73"/>
    </row>
    <row r="13632" spans="1:6">
      <c r="A13632" s="89"/>
      <c r="F13632" s="73"/>
    </row>
    <row r="13633" spans="1:6">
      <c r="A13633" s="89"/>
      <c r="F13633" s="73"/>
    </row>
    <row r="13634" spans="1:6">
      <c r="A13634" s="89"/>
      <c r="F13634" s="73"/>
    </row>
    <row r="13635" spans="1:6">
      <c r="A13635" s="89"/>
      <c r="F13635" s="73"/>
    </row>
    <row r="13636" spans="1:6">
      <c r="A13636" s="89"/>
      <c r="F13636" s="73"/>
    </row>
    <row r="13637" spans="1:6">
      <c r="A13637" s="89"/>
      <c r="F13637" s="73"/>
    </row>
    <row r="13638" spans="1:6">
      <c r="A13638" s="89"/>
      <c r="F13638" s="73"/>
    </row>
    <row r="13639" spans="1:6">
      <c r="A13639" s="89"/>
      <c r="F13639" s="73"/>
    </row>
    <row r="13640" spans="1:6">
      <c r="A13640" s="89"/>
      <c r="F13640" s="73"/>
    </row>
    <row r="13641" spans="1:6">
      <c r="A13641" s="89"/>
      <c r="F13641" s="73"/>
    </row>
    <row r="13642" spans="1:6">
      <c r="A13642" s="89"/>
      <c r="F13642" s="73"/>
    </row>
    <row r="13643" spans="1:6">
      <c r="A13643" s="89"/>
      <c r="F13643" s="73"/>
    </row>
    <row r="13644" spans="1:6">
      <c r="A13644" s="89"/>
      <c r="F13644" s="73"/>
    </row>
    <row r="13645" spans="1:6">
      <c r="A13645" s="89"/>
      <c r="F13645" s="73"/>
    </row>
    <row r="13646" spans="1:6">
      <c r="A13646" s="89"/>
      <c r="F13646" s="73"/>
    </row>
    <row r="13647" spans="1:6">
      <c r="A13647" s="89"/>
      <c r="F13647" s="73"/>
    </row>
    <row r="13648" spans="1:6">
      <c r="A13648" s="89"/>
      <c r="F13648" s="73"/>
    </row>
    <row r="13649" spans="1:6">
      <c r="A13649" s="89"/>
      <c r="F13649" s="73"/>
    </row>
    <row r="13650" spans="1:6">
      <c r="A13650" s="89"/>
      <c r="F13650" s="73"/>
    </row>
    <row r="13651" spans="1:6">
      <c r="A13651" s="89"/>
      <c r="F13651" s="73"/>
    </row>
    <row r="13652" spans="1:6">
      <c r="A13652" s="89"/>
      <c r="F13652" s="73"/>
    </row>
    <row r="13653" spans="1:6">
      <c r="A13653" s="89"/>
      <c r="F13653" s="73"/>
    </row>
    <row r="13654" spans="1:6">
      <c r="A13654" s="89"/>
      <c r="F13654" s="73"/>
    </row>
    <row r="13655" spans="1:6">
      <c r="A13655" s="89"/>
      <c r="F13655" s="73"/>
    </row>
    <row r="13656" spans="1:6">
      <c r="A13656" s="89"/>
      <c r="F13656" s="73"/>
    </row>
    <row r="13657" spans="1:6">
      <c r="A13657" s="89"/>
      <c r="F13657" s="73"/>
    </row>
    <row r="13658" spans="1:6">
      <c r="A13658" s="89"/>
      <c r="F13658" s="73"/>
    </row>
    <row r="13659" spans="1:6">
      <c r="A13659" s="89"/>
      <c r="F13659" s="73"/>
    </row>
    <row r="13660" spans="1:6">
      <c r="A13660" s="89"/>
      <c r="F13660" s="73"/>
    </row>
    <row r="13661" spans="1:6">
      <c r="A13661" s="89"/>
      <c r="F13661" s="73"/>
    </row>
    <row r="13662" spans="1:6">
      <c r="A13662" s="89"/>
      <c r="F13662" s="73"/>
    </row>
    <row r="13663" spans="1:6">
      <c r="A13663" s="89"/>
      <c r="F13663" s="73"/>
    </row>
    <row r="13664" spans="1:6">
      <c r="A13664" s="89"/>
      <c r="F13664" s="73"/>
    </row>
    <row r="13665" spans="1:6">
      <c r="A13665" s="89"/>
      <c r="F13665" s="73"/>
    </row>
    <row r="13666" spans="1:6">
      <c r="A13666" s="89"/>
      <c r="F13666" s="73"/>
    </row>
    <row r="13667" spans="1:6">
      <c r="A13667" s="89"/>
      <c r="F13667" s="73"/>
    </row>
    <row r="13668" spans="1:6">
      <c r="A13668" s="89"/>
      <c r="F13668" s="73"/>
    </row>
    <row r="13669" spans="1:6">
      <c r="A13669" s="89"/>
      <c r="F13669" s="73"/>
    </row>
    <row r="13670" spans="1:6">
      <c r="A13670" s="89"/>
      <c r="F13670" s="73"/>
    </row>
    <row r="13671" spans="1:6">
      <c r="A13671" s="89"/>
      <c r="F13671" s="73"/>
    </row>
    <row r="13672" spans="1:6">
      <c r="A13672" s="89"/>
      <c r="F13672" s="73"/>
    </row>
    <row r="13673" spans="1:6">
      <c r="A13673" s="89"/>
      <c r="F13673" s="73"/>
    </row>
    <row r="13674" spans="1:6">
      <c r="A13674" s="89"/>
      <c r="F13674" s="73"/>
    </row>
    <row r="13675" spans="1:6">
      <c r="A13675" s="89"/>
      <c r="F13675" s="73"/>
    </row>
    <row r="13676" spans="1:6">
      <c r="A13676" s="89"/>
      <c r="F13676" s="73"/>
    </row>
    <row r="13677" spans="1:6">
      <c r="A13677" s="89"/>
      <c r="F13677" s="73"/>
    </row>
    <row r="13678" spans="1:6">
      <c r="A13678" s="89"/>
      <c r="F13678" s="73"/>
    </row>
    <row r="13679" spans="1:6">
      <c r="A13679" s="89"/>
      <c r="F13679" s="73"/>
    </row>
    <row r="13680" spans="1:6">
      <c r="A13680" s="89"/>
      <c r="F13680" s="73"/>
    </row>
    <row r="13681" spans="1:6">
      <c r="A13681" s="89"/>
      <c r="F13681" s="73"/>
    </row>
    <row r="13682" spans="1:6">
      <c r="A13682" s="89"/>
      <c r="F13682" s="73"/>
    </row>
    <row r="13683" spans="1:6">
      <c r="A13683" s="89"/>
      <c r="F13683" s="73"/>
    </row>
    <row r="13684" spans="1:6">
      <c r="A13684" s="89"/>
      <c r="F13684" s="73"/>
    </row>
    <row r="13685" spans="1:6">
      <c r="A13685" s="89"/>
      <c r="F13685" s="73"/>
    </row>
    <row r="13686" spans="1:6">
      <c r="A13686" s="89"/>
      <c r="F13686" s="73"/>
    </row>
    <row r="13687" spans="1:6">
      <c r="A13687" s="89"/>
      <c r="F13687" s="73"/>
    </row>
    <row r="13688" spans="1:6">
      <c r="A13688" s="89"/>
      <c r="F13688" s="73"/>
    </row>
    <row r="13689" spans="1:6">
      <c r="A13689" s="89"/>
      <c r="F13689" s="73"/>
    </row>
    <row r="13690" spans="1:6">
      <c r="A13690" s="89"/>
      <c r="F13690" s="73"/>
    </row>
    <row r="13691" spans="1:6">
      <c r="A13691" s="89"/>
      <c r="F13691" s="73"/>
    </row>
    <row r="13692" spans="1:6">
      <c r="A13692" s="89"/>
      <c r="F13692" s="73"/>
    </row>
    <row r="13693" spans="1:6">
      <c r="A13693" s="89"/>
      <c r="F13693" s="73"/>
    </row>
    <row r="13694" spans="1:6">
      <c r="A13694" s="89"/>
      <c r="F13694" s="73"/>
    </row>
    <row r="13695" spans="1:6">
      <c r="A13695" s="89"/>
      <c r="F13695" s="73"/>
    </row>
    <row r="13696" spans="1:6">
      <c r="A13696" s="89"/>
      <c r="F13696" s="73"/>
    </row>
    <row r="13697" spans="1:6">
      <c r="A13697" s="89"/>
      <c r="F13697" s="73"/>
    </row>
    <row r="13698" spans="1:6">
      <c r="A13698" s="89"/>
      <c r="F13698" s="73"/>
    </row>
    <row r="13699" spans="1:6">
      <c r="A13699" s="89"/>
      <c r="F13699" s="73"/>
    </row>
    <row r="13700" spans="1:6">
      <c r="A13700" s="89"/>
      <c r="F13700" s="73"/>
    </row>
    <row r="13701" spans="1:6">
      <c r="A13701" s="89"/>
      <c r="F13701" s="73"/>
    </row>
    <row r="13702" spans="1:6">
      <c r="A13702" s="89"/>
      <c r="F13702" s="73"/>
    </row>
    <row r="13703" spans="1:6">
      <c r="A13703" s="89"/>
      <c r="F13703" s="73"/>
    </row>
    <row r="13704" spans="1:6">
      <c r="A13704" s="89"/>
      <c r="F13704" s="73"/>
    </row>
    <row r="13705" spans="1:6">
      <c r="A13705" s="89"/>
      <c r="F13705" s="73"/>
    </row>
    <row r="13706" spans="1:6">
      <c r="A13706" s="89"/>
      <c r="F13706" s="73"/>
    </row>
    <row r="13707" spans="1:6">
      <c r="A13707" s="89"/>
      <c r="F13707" s="73"/>
    </row>
    <row r="13708" spans="1:6">
      <c r="A13708" s="89"/>
      <c r="F13708" s="73"/>
    </row>
    <row r="13709" spans="1:6">
      <c r="A13709" s="89"/>
      <c r="F13709" s="73"/>
    </row>
    <row r="13710" spans="1:6">
      <c r="A13710" s="89"/>
      <c r="F13710" s="73"/>
    </row>
    <row r="13711" spans="1:6">
      <c r="A13711" s="89"/>
      <c r="F13711" s="73"/>
    </row>
    <row r="13712" spans="1:6">
      <c r="A13712" s="89"/>
      <c r="F13712" s="73"/>
    </row>
    <row r="13713" spans="1:6">
      <c r="A13713" s="89"/>
      <c r="F13713" s="73"/>
    </row>
    <row r="13714" spans="1:6">
      <c r="A13714" s="89"/>
      <c r="F13714" s="73"/>
    </row>
    <row r="13715" spans="1:6">
      <c r="A13715" s="89"/>
      <c r="F13715" s="73"/>
    </row>
    <row r="13716" spans="1:6">
      <c r="A13716" s="89"/>
      <c r="F13716" s="73"/>
    </row>
    <row r="13717" spans="1:6">
      <c r="A13717" s="89"/>
      <c r="F13717" s="73"/>
    </row>
    <row r="13718" spans="1:6">
      <c r="A13718" s="89"/>
      <c r="F13718" s="73"/>
    </row>
    <row r="13719" spans="1:6">
      <c r="A13719" s="89"/>
      <c r="F13719" s="73"/>
    </row>
    <row r="13720" spans="1:6">
      <c r="A13720" s="89"/>
      <c r="F13720" s="73"/>
    </row>
    <row r="13721" spans="1:6">
      <c r="A13721" s="89"/>
      <c r="F13721" s="73"/>
    </row>
    <row r="13722" spans="1:6">
      <c r="A13722" s="89"/>
      <c r="F13722" s="73"/>
    </row>
    <row r="13723" spans="1:6">
      <c r="A13723" s="89"/>
      <c r="F13723" s="73"/>
    </row>
    <row r="13724" spans="1:6">
      <c r="A13724" s="89"/>
      <c r="F13724" s="73"/>
    </row>
    <row r="13725" spans="1:6">
      <c r="A13725" s="89"/>
      <c r="F13725" s="73"/>
    </row>
    <row r="13726" spans="1:6">
      <c r="A13726" s="89"/>
      <c r="F13726" s="73"/>
    </row>
    <row r="13727" spans="1:6">
      <c r="A13727" s="89"/>
      <c r="F13727" s="73"/>
    </row>
    <row r="13728" spans="1:6">
      <c r="A13728" s="89"/>
      <c r="F13728" s="73"/>
    </row>
    <row r="13729" spans="1:6">
      <c r="A13729" s="89"/>
      <c r="F13729" s="73"/>
    </row>
    <row r="13730" spans="1:6">
      <c r="A13730" s="89"/>
      <c r="F13730" s="73"/>
    </row>
    <row r="13731" spans="1:6">
      <c r="A13731" s="89"/>
      <c r="F13731" s="73"/>
    </row>
    <row r="13732" spans="1:6">
      <c r="A13732" s="89"/>
      <c r="F13732" s="73"/>
    </row>
    <row r="13733" spans="1:6">
      <c r="A13733" s="89"/>
      <c r="F13733" s="73"/>
    </row>
    <row r="13734" spans="1:6">
      <c r="A13734" s="89"/>
      <c r="F13734" s="73"/>
    </row>
    <row r="13735" spans="1:6">
      <c r="A13735" s="89"/>
      <c r="F13735" s="73"/>
    </row>
    <row r="13736" spans="1:6">
      <c r="A13736" s="89"/>
      <c r="F13736" s="73"/>
    </row>
    <row r="13737" spans="1:6">
      <c r="A13737" s="89"/>
      <c r="F13737" s="73"/>
    </row>
    <row r="13738" spans="1:6">
      <c r="A13738" s="89"/>
      <c r="F13738" s="73"/>
    </row>
    <row r="13739" spans="1:6">
      <c r="A13739" s="89"/>
      <c r="F13739" s="73"/>
    </row>
    <row r="13740" spans="1:6">
      <c r="A13740" s="89"/>
      <c r="F13740" s="73"/>
    </row>
    <row r="13741" spans="1:6">
      <c r="A13741" s="89"/>
      <c r="F13741" s="73"/>
    </row>
    <row r="13742" spans="1:6">
      <c r="A13742" s="89"/>
      <c r="F13742" s="73"/>
    </row>
    <row r="13743" spans="1:6">
      <c r="A13743" s="89"/>
      <c r="F13743" s="73"/>
    </row>
    <row r="13744" spans="1:6">
      <c r="A13744" s="89"/>
      <c r="F13744" s="73"/>
    </row>
    <row r="13745" spans="1:6">
      <c r="A13745" s="89"/>
      <c r="F13745" s="73"/>
    </row>
    <row r="13746" spans="1:6">
      <c r="A13746" s="89"/>
      <c r="F13746" s="73"/>
    </row>
    <row r="13747" spans="1:6">
      <c r="A13747" s="89"/>
      <c r="F13747" s="73"/>
    </row>
    <row r="13748" spans="1:6">
      <c r="A13748" s="89"/>
      <c r="F13748" s="73"/>
    </row>
    <row r="13749" spans="1:6">
      <c r="A13749" s="89"/>
      <c r="F13749" s="73"/>
    </row>
    <row r="13750" spans="1:6">
      <c r="A13750" s="89"/>
      <c r="F13750" s="73"/>
    </row>
    <row r="13751" spans="1:6">
      <c r="A13751" s="89"/>
      <c r="F13751" s="73"/>
    </row>
    <row r="13752" spans="1:6">
      <c r="A13752" s="89"/>
      <c r="F13752" s="73"/>
    </row>
    <row r="13753" spans="1:6">
      <c r="A13753" s="89"/>
      <c r="F13753" s="73"/>
    </row>
    <row r="13754" spans="1:6">
      <c r="A13754" s="89"/>
      <c r="F13754" s="73"/>
    </row>
    <row r="13755" spans="1:6">
      <c r="A13755" s="89"/>
      <c r="F13755" s="73"/>
    </row>
    <row r="13756" spans="1:6">
      <c r="A13756" s="89"/>
      <c r="F13756" s="73"/>
    </row>
    <row r="13757" spans="1:6">
      <c r="A13757" s="89"/>
      <c r="F13757" s="73"/>
    </row>
    <row r="13758" spans="1:6">
      <c r="A13758" s="89"/>
      <c r="F13758" s="73"/>
    </row>
    <row r="13759" spans="1:6">
      <c r="A13759" s="89"/>
      <c r="F13759" s="73"/>
    </row>
    <row r="13760" spans="1:6">
      <c r="A13760" s="89"/>
      <c r="F13760" s="73"/>
    </row>
    <row r="13761" spans="1:6">
      <c r="A13761" s="89"/>
      <c r="F13761" s="73"/>
    </row>
    <row r="13762" spans="1:6">
      <c r="A13762" s="89"/>
      <c r="F13762" s="73"/>
    </row>
    <row r="13763" spans="1:6">
      <c r="A13763" s="89"/>
      <c r="F13763" s="73"/>
    </row>
    <row r="13764" spans="1:6">
      <c r="A13764" s="89"/>
      <c r="F13764" s="73"/>
    </row>
    <row r="13765" spans="1:6">
      <c r="A13765" s="89"/>
      <c r="F13765" s="73"/>
    </row>
    <row r="13766" spans="1:6">
      <c r="A13766" s="89"/>
      <c r="F13766" s="73"/>
    </row>
    <row r="13767" spans="1:6">
      <c r="A13767" s="89"/>
      <c r="F13767" s="73"/>
    </row>
    <row r="13768" spans="1:6">
      <c r="A13768" s="89"/>
      <c r="F13768" s="73"/>
    </row>
    <row r="13769" spans="1:6">
      <c r="A13769" s="89"/>
      <c r="F13769" s="73"/>
    </row>
    <row r="13770" spans="1:6">
      <c r="A13770" s="89"/>
      <c r="F13770" s="73"/>
    </row>
    <row r="13771" spans="1:6">
      <c r="A13771" s="89"/>
      <c r="F13771" s="73"/>
    </row>
    <row r="13772" spans="1:6">
      <c r="A13772" s="89"/>
      <c r="F13772" s="73"/>
    </row>
    <row r="13773" spans="1:6">
      <c r="A13773" s="89"/>
      <c r="F13773" s="73"/>
    </row>
    <row r="13774" spans="1:6">
      <c r="A13774" s="89"/>
      <c r="F13774" s="73"/>
    </row>
    <row r="13775" spans="1:6">
      <c r="A13775" s="89"/>
      <c r="F13775" s="73"/>
    </row>
    <row r="13776" spans="1:6">
      <c r="A13776" s="89"/>
      <c r="F13776" s="73"/>
    </row>
    <row r="13777" spans="1:6">
      <c r="A13777" s="89"/>
      <c r="F13777" s="73"/>
    </row>
    <row r="13778" spans="1:6">
      <c r="A13778" s="89"/>
      <c r="F13778" s="73"/>
    </row>
    <row r="13779" spans="1:6">
      <c r="A13779" s="89"/>
      <c r="F13779" s="73"/>
    </row>
    <row r="13780" spans="1:6">
      <c r="A13780" s="89"/>
      <c r="F13780" s="73"/>
    </row>
    <row r="13781" spans="1:6">
      <c r="A13781" s="89"/>
      <c r="F13781" s="73"/>
    </row>
    <row r="13782" spans="1:6">
      <c r="A13782" s="89"/>
      <c r="F13782" s="73"/>
    </row>
    <row r="13783" spans="1:6">
      <c r="A13783" s="89"/>
      <c r="F13783" s="73"/>
    </row>
    <row r="13784" spans="1:6">
      <c r="A13784" s="89"/>
      <c r="F13784" s="73"/>
    </row>
    <row r="13785" spans="1:6">
      <c r="A13785" s="89"/>
      <c r="F13785" s="73"/>
    </row>
    <row r="13786" spans="1:6">
      <c r="A13786" s="89"/>
      <c r="F13786" s="73"/>
    </row>
    <row r="13787" spans="1:6">
      <c r="A13787" s="89"/>
      <c r="F13787" s="73"/>
    </row>
    <row r="13788" spans="1:6">
      <c r="A13788" s="89"/>
      <c r="F13788" s="73"/>
    </row>
    <row r="13789" spans="1:6">
      <c r="A13789" s="89"/>
      <c r="F13789" s="73"/>
    </row>
    <row r="13790" spans="1:6">
      <c r="A13790" s="89"/>
      <c r="F13790" s="73"/>
    </row>
    <row r="13791" spans="1:6">
      <c r="A13791" s="89"/>
      <c r="F13791" s="73"/>
    </row>
    <row r="13792" spans="1:6">
      <c r="A13792" s="89"/>
      <c r="F13792" s="73"/>
    </row>
    <row r="13793" spans="1:6">
      <c r="A13793" s="89"/>
      <c r="F13793" s="73"/>
    </row>
    <row r="13794" spans="1:6">
      <c r="A13794" s="89"/>
      <c r="F13794" s="73"/>
    </row>
    <row r="13795" spans="1:6">
      <c r="A13795" s="89"/>
      <c r="F13795" s="73"/>
    </row>
    <row r="13796" spans="1:6">
      <c r="A13796" s="89"/>
      <c r="F13796" s="73"/>
    </row>
    <row r="13797" spans="1:6">
      <c r="A13797" s="89"/>
      <c r="F13797" s="73"/>
    </row>
    <row r="13798" spans="1:6">
      <c r="A13798" s="89"/>
      <c r="F13798" s="73"/>
    </row>
    <row r="13799" spans="1:6">
      <c r="A13799" s="89"/>
      <c r="F13799" s="73"/>
    </row>
    <row r="13800" spans="1:6">
      <c r="A13800" s="89"/>
      <c r="F13800" s="73"/>
    </row>
    <row r="13801" spans="1:6">
      <c r="A13801" s="89"/>
      <c r="F13801" s="73"/>
    </row>
    <row r="13802" spans="1:6">
      <c r="A13802" s="89"/>
      <c r="F13802" s="73"/>
    </row>
    <row r="13803" spans="1:6">
      <c r="A13803" s="89"/>
      <c r="F13803" s="73"/>
    </row>
    <row r="13804" spans="1:6">
      <c r="A13804" s="89"/>
      <c r="F13804" s="73"/>
    </row>
    <row r="13805" spans="1:6">
      <c r="A13805" s="89"/>
      <c r="F13805" s="73"/>
    </row>
    <row r="13806" spans="1:6">
      <c r="A13806" s="89"/>
      <c r="F13806" s="73"/>
    </row>
    <row r="13807" spans="1:6">
      <c r="A13807" s="89"/>
      <c r="F13807" s="73"/>
    </row>
    <row r="13808" spans="1:6">
      <c r="A13808" s="89"/>
      <c r="F13808" s="73"/>
    </row>
    <row r="13809" spans="1:6">
      <c r="A13809" s="89"/>
      <c r="F13809" s="73"/>
    </row>
    <row r="13810" spans="1:6">
      <c r="A13810" s="89"/>
      <c r="F13810" s="73"/>
    </row>
    <row r="13811" spans="1:6">
      <c r="A13811" s="89"/>
      <c r="F13811" s="73"/>
    </row>
    <row r="13812" spans="1:6">
      <c r="A13812" s="89"/>
      <c r="F13812" s="73"/>
    </row>
    <row r="13813" spans="1:6">
      <c r="A13813" s="89"/>
      <c r="F13813" s="73"/>
    </row>
    <row r="13814" spans="1:6">
      <c r="A13814" s="89"/>
      <c r="F13814" s="73"/>
    </row>
    <row r="13815" spans="1:6">
      <c r="A13815" s="89"/>
      <c r="F13815" s="73"/>
    </row>
    <row r="13816" spans="1:6">
      <c r="A13816" s="89"/>
      <c r="F13816" s="73"/>
    </row>
    <row r="13817" spans="1:6">
      <c r="A13817" s="89"/>
      <c r="F13817" s="73"/>
    </row>
    <row r="13818" spans="1:6">
      <c r="A13818" s="89"/>
      <c r="F13818" s="73"/>
    </row>
    <row r="13819" spans="1:6">
      <c r="A13819" s="89"/>
      <c r="F13819" s="73"/>
    </row>
    <row r="13820" spans="1:6">
      <c r="A13820" s="89"/>
      <c r="F13820" s="73"/>
    </row>
    <row r="13821" spans="1:6">
      <c r="A13821" s="89"/>
      <c r="F13821" s="73"/>
    </row>
    <row r="13822" spans="1:6">
      <c r="A13822" s="89"/>
      <c r="F13822" s="73"/>
    </row>
    <row r="13823" spans="1:6">
      <c r="A13823" s="89"/>
      <c r="F13823" s="73"/>
    </row>
    <row r="13824" spans="1:6">
      <c r="A13824" s="89"/>
      <c r="F13824" s="73"/>
    </row>
    <row r="13825" spans="1:6">
      <c r="A13825" s="89"/>
      <c r="F13825" s="73"/>
    </row>
    <row r="13826" spans="1:6">
      <c r="A13826" s="89"/>
      <c r="F13826" s="73"/>
    </row>
    <row r="13827" spans="1:6">
      <c r="A13827" s="89"/>
      <c r="F13827" s="73"/>
    </row>
    <row r="13828" spans="1:6">
      <c r="A13828" s="89"/>
      <c r="F13828" s="73"/>
    </row>
    <row r="13829" spans="1:6">
      <c r="A13829" s="89"/>
      <c r="F13829" s="73"/>
    </row>
    <row r="13830" spans="1:6">
      <c r="A13830" s="89"/>
      <c r="F13830" s="73"/>
    </row>
    <row r="13831" spans="1:6">
      <c r="A13831" s="89"/>
      <c r="F13831" s="73"/>
    </row>
    <row r="13832" spans="1:6">
      <c r="A13832" s="89"/>
      <c r="F13832" s="73"/>
    </row>
    <row r="13833" spans="1:6">
      <c r="A13833" s="89"/>
      <c r="F13833" s="73"/>
    </row>
    <row r="13834" spans="1:6">
      <c r="A13834" s="89"/>
      <c r="F13834" s="73"/>
    </row>
    <row r="13835" spans="1:6">
      <c r="A13835" s="89"/>
      <c r="F13835" s="73"/>
    </row>
    <row r="13836" spans="1:6">
      <c r="A13836" s="89"/>
      <c r="F13836" s="73"/>
    </row>
    <row r="13837" spans="1:6">
      <c r="A13837" s="89"/>
      <c r="F13837" s="73"/>
    </row>
    <row r="13838" spans="1:6">
      <c r="A13838" s="89"/>
      <c r="F13838" s="73"/>
    </row>
    <row r="13839" spans="1:6">
      <c r="A13839" s="89"/>
      <c r="F13839" s="73"/>
    </row>
    <row r="13840" spans="1:6">
      <c r="A13840" s="89"/>
      <c r="F13840" s="73"/>
    </row>
    <row r="13841" spans="1:6">
      <c r="A13841" s="89"/>
      <c r="F13841" s="73"/>
    </row>
    <row r="13842" spans="1:6">
      <c r="A13842" s="89"/>
      <c r="F13842" s="73"/>
    </row>
    <row r="13843" spans="1:6">
      <c r="A13843" s="89"/>
      <c r="F13843" s="73"/>
    </row>
    <row r="13844" spans="1:6">
      <c r="A13844" s="89"/>
      <c r="F13844" s="73"/>
    </row>
    <row r="13845" spans="1:6">
      <c r="A13845" s="89"/>
      <c r="F13845" s="73"/>
    </row>
    <row r="13846" spans="1:6">
      <c r="A13846" s="89"/>
      <c r="F13846" s="73"/>
    </row>
    <row r="13847" spans="1:6">
      <c r="A13847" s="89"/>
      <c r="F13847" s="73"/>
    </row>
    <row r="13848" spans="1:6">
      <c r="A13848" s="89"/>
      <c r="F13848" s="73"/>
    </row>
    <row r="13849" spans="1:6">
      <c r="A13849" s="89"/>
      <c r="F13849" s="73"/>
    </row>
    <row r="13850" spans="1:6">
      <c r="A13850" s="89"/>
      <c r="F13850" s="73"/>
    </row>
    <row r="13851" spans="1:6">
      <c r="A13851" s="89"/>
      <c r="F13851" s="73"/>
    </row>
    <row r="13852" spans="1:6">
      <c r="A13852" s="89"/>
      <c r="F13852" s="73"/>
    </row>
    <row r="13853" spans="1:6">
      <c r="A13853" s="89"/>
      <c r="F13853" s="73"/>
    </row>
    <row r="13854" spans="1:6">
      <c r="A13854" s="89"/>
      <c r="F13854" s="73"/>
    </row>
    <row r="13855" spans="1:6">
      <c r="A13855" s="89"/>
      <c r="F13855" s="73"/>
    </row>
    <row r="13856" spans="1:6">
      <c r="A13856" s="89"/>
      <c r="F13856" s="73"/>
    </row>
    <row r="13857" spans="1:6">
      <c r="A13857" s="89"/>
      <c r="F13857" s="73"/>
    </row>
    <row r="13858" spans="1:6">
      <c r="A13858" s="89"/>
      <c r="F13858" s="73"/>
    </row>
    <row r="13859" spans="1:6">
      <c r="A13859" s="89"/>
      <c r="F13859" s="73"/>
    </row>
    <row r="13860" spans="1:6">
      <c r="A13860" s="89"/>
      <c r="F13860" s="73"/>
    </row>
    <row r="13861" spans="1:6">
      <c r="A13861" s="89"/>
      <c r="F13861" s="73"/>
    </row>
    <row r="13862" spans="1:6">
      <c r="A13862" s="89"/>
      <c r="F13862" s="73"/>
    </row>
    <row r="13863" spans="1:6">
      <c r="A13863" s="89"/>
      <c r="F13863" s="73"/>
    </row>
    <row r="13864" spans="1:6">
      <c r="A13864" s="89"/>
      <c r="F13864" s="73"/>
    </row>
    <row r="13865" spans="1:6">
      <c r="A13865" s="89"/>
      <c r="F13865" s="73"/>
    </row>
    <row r="13866" spans="1:6">
      <c r="A13866" s="89"/>
      <c r="F13866" s="73"/>
    </row>
    <row r="13867" spans="1:6">
      <c r="A13867" s="89"/>
      <c r="F13867" s="73"/>
    </row>
    <row r="13868" spans="1:6">
      <c r="A13868" s="89"/>
      <c r="F13868" s="73"/>
    </row>
    <row r="13869" spans="1:6">
      <c r="A13869" s="89"/>
      <c r="F13869" s="73"/>
    </row>
    <row r="13870" spans="1:6">
      <c r="A13870" s="89"/>
      <c r="F13870" s="73"/>
    </row>
    <row r="13871" spans="1:6">
      <c r="A13871" s="89"/>
      <c r="F13871" s="73"/>
    </row>
    <row r="13872" spans="1:6">
      <c r="A13872" s="89"/>
      <c r="F13872" s="73"/>
    </row>
    <row r="13873" spans="1:6">
      <c r="A13873" s="89"/>
      <c r="F13873" s="73"/>
    </row>
    <row r="13874" spans="1:6">
      <c r="A13874" s="89"/>
      <c r="F13874" s="73"/>
    </row>
    <row r="13875" spans="1:6">
      <c r="A13875" s="89"/>
      <c r="F13875" s="73"/>
    </row>
    <row r="13876" spans="1:6">
      <c r="A13876" s="89"/>
      <c r="F13876" s="73"/>
    </row>
    <row r="13877" spans="1:6">
      <c r="A13877" s="89"/>
      <c r="F13877" s="73"/>
    </row>
    <row r="13878" spans="1:6">
      <c r="A13878" s="89"/>
      <c r="F13878" s="73"/>
    </row>
    <row r="13879" spans="1:6">
      <c r="A13879" s="89"/>
      <c r="F13879" s="73"/>
    </row>
    <row r="13880" spans="1:6">
      <c r="A13880" s="89"/>
      <c r="F13880" s="73"/>
    </row>
    <row r="13881" spans="1:6">
      <c r="A13881" s="89"/>
      <c r="F13881" s="73"/>
    </row>
    <row r="13882" spans="1:6">
      <c r="A13882" s="89"/>
      <c r="F13882" s="73"/>
    </row>
    <row r="13883" spans="1:6">
      <c r="A13883" s="89"/>
      <c r="F13883" s="73"/>
    </row>
    <row r="13884" spans="1:6">
      <c r="A13884" s="89"/>
      <c r="F13884" s="73"/>
    </row>
    <row r="13885" spans="1:6">
      <c r="A13885" s="89"/>
      <c r="F13885" s="73"/>
    </row>
    <row r="13886" spans="1:6">
      <c r="A13886" s="89"/>
      <c r="F13886" s="73"/>
    </row>
    <row r="13887" spans="1:6">
      <c r="A13887" s="89"/>
      <c r="F13887" s="73"/>
    </row>
    <row r="13888" spans="1:6">
      <c r="A13888" s="89"/>
      <c r="F13888" s="73"/>
    </row>
    <row r="13889" spans="1:6">
      <c r="A13889" s="89"/>
      <c r="F13889" s="73"/>
    </row>
    <row r="13890" spans="1:6">
      <c r="A13890" s="89"/>
      <c r="F13890" s="73"/>
    </row>
    <row r="13891" spans="1:6">
      <c r="A13891" s="89"/>
      <c r="F13891" s="73"/>
    </row>
    <row r="13892" spans="1:6">
      <c r="A13892" s="89"/>
      <c r="F13892" s="73"/>
    </row>
    <row r="13893" spans="1:6">
      <c r="A13893" s="89"/>
      <c r="F13893" s="73"/>
    </row>
    <row r="13894" spans="1:6">
      <c r="A13894" s="89"/>
      <c r="F13894" s="73"/>
    </row>
    <row r="13895" spans="1:6">
      <c r="A13895" s="89"/>
      <c r="F13895" s="73"/>
    </row>
    <row r="13896" spans="1:6">
      <c r="A13896" s="89"/>
      <c r="F13896" s="73"/>
    </row>
    <row r="13897" spans="1:6">
      <c r="A13897" s="89"/>
      <c r="F13897" s="73"/>
    </row>
    <row r="13898" spans="1:6">
      <c r="A13898" s="89"/>
      <c r="F13898" s="73"/>
    </row>
    <row r="13899" spans="1:6">
      <c r="A13899" s="89"/>
      <c r="F13899" s="73"/>
    </row>
    <row r="13900" spans="1:6">
      <c r="A13900" s="89"/>
      <c r="F13900" s="73"/>
    </row>
    <row r="13901" spans="1:6">
      <c r="A13901" s="89"/>
      <c r="F13901" s="73"/>
    </row>
    <row r="13902" spans="1:6">
      <c r="A13902" s="89"/>
      <c r="F13902" s="73"/>
    </row>
    <row r="13903" spans="1:6">
      <c r="A13903" s="89"/>
      <c r="F13903" s="73"/>
    </row>
    <row r="13904" spans="1:6">
      <c r="A13904" s="89"/>
      <c r="F13904" s="73"/>
    </row>
    <row r="13905" spans="1:6">
      <c r="A13905" s="89"/>
      <c r="F13905" s="73"/>
    </row>
    <row r="13906" spans="1:6">
      <c r="A13906" s="89"/>
      <c r="F13906" s="73"/>
    </row>
    <row r="13907" spans="1:6">
      <c r="A13907" s="89"/>
      <c r="F13907" s="73"/>
    </row>
    <row r="13908" spans="1:6">
      <c r="A13908" s="89"/>
      <c r="F13908" s="73"/>
    </row>
    <row r="13909" spans="1:6">
      <c r="A13909" s="89"/>
      <c r="F13909" s="73"/>
    </row>
    <row r="13910" spans="1:6">
      <c r="A13910" s="89"/>
      <c r="F13910" s="73"/>
    </row>
    <row r="13911" spans="1:6">
      <c r="A13911" s="89"/>
      <c r="F13911" s="73"/>
    </row>
    <row r="13912" spans="1:6">
      <c r="A13912" s="89"/>
      <c r="F13912" s="73"/>
    </row>
    <row r="13913" spans="1:6">
      <c r="A13913" s="89"/>
      <c r="F13913" s="73"/>
    </row>
    <row r="13914" spans="1:6">
      <c r="A13914" s="89"/>
      <c r="F13914" s="73"/>
    </row>
    <row r="13915" spans="1:6">
      <c r="A13915" s="89"/>
      <c r="F13915" s="73"/>
    </row>
    <row r="13916" spans="1:6">
      <c r="A13916" s="89"/>
      <c r="F13916" s="73"/>
    </row>
    <row r="13917" spans="1:6">
      <c r="A13917" s="89"/>
      <c r="F13917" s="73"/>
    </row>
    <row r="13918" spans="1:6">
      <c r="A13918" s="89"/>
      <c r="F13918" s="73"/>
    </row>
    <row r="13919" spans="1:6">
      <c r="A13919" s="89"/>
      <c r="F13919" s="73"/>
    </row>
    <row r="13920" spans="1:6">
      <c r="A13920" s="89"/>
      <c r="F13920" s="73"/>
    </row>
    <row r="13921" spans="1:6">
      <c r="A13921" s="89"/>
      <c r="F13921" s="73"/>
    </row>
    <row r="13922" spans="1:6">
      <c r="A13922" s="89"/>
      <c r="F13922" s="73"/>
    </row>
    <row r="13923" spans="1:6">
      <c r="A13923" s="89"/>
      <c r="F13923" s="73"/>
    </row>
    <row r="13924" spans="1:6">
      <c r="A13924" s="89"/>
      <c r="F13924" s="73"/>
    </row>
    <row r="13925" spans="1:6">
      <c r="A13925" s="89"/>
      <c r="F13925" s="73"/>
    </row>
    <row r="13926" spans="1:6">
      <c r="A13926" s="89"/>
      <c r="F13926" s="73"/>
    </row>
    <row r="13927" spans="1:6">
      <c r="A13927" s="89"/>
      <c r="F13927" s="73"/>
    </row>
    <row r="13928" spans="1:6">
      <c r="A13928" s="89"/>
      <c r="F13928" s="73"/>
    </row>
    <row r="13929" spans="1:6">
      <c r="A13929" s="89"/>
      <c r="F13929" s="73"/>
    </row>
    <row r="13930" spans="1:6">
      <c r="A13930" s="89"/>
      <c r="F13930" s="73"/>
    </row>
    <row r="13931" spans="1:6">
      <c r="A13931" s="89"/>
      <c r="F13931" s="73"/>
    </row>
    <row r="13932" spans="1:6">
      <c r="A13932" s="89"/>
      <c r="F13932" s="73"/>
    </row>
    <row r="13933" spans="1:6">
      <c r="A13933" s="89"/>
      <c r="F13933" s="73"/>
    </row>
    <row r="13934" spans="1:6">
      <c r="A13934" s="89"/>
      <c r="F13934" s="73"/>
    </row>
    <row r="13935" spans="1:6">
      <c r="A13935" s="89"/>
      <c r="F13935" s="73"/>
    </row>
    <row r="13936" spans="1:6">
      <c r="A13936" s="89"/>
      <c r="F13936" s="73"/>
    </row>
    <row r="13937" spans="1:6">
      <c r="A13937" s="89"/>
      <c r="F13937" s="73"/>
    </row>
    <row r="13938" spans="1:6">
      <c r="A13938" s="89"/>
      <c r="F13938" s="73"/>
    </row>
    <row r="13939" spans="1:6">
      <c r="A13939" s="89"/>
      <c r="F13939" s="73"/>
    </row>
    <row r="13940" spans="1:6">
      <c r="A13940" s="89"/>
      <c r="F13940" s="73"/>
    </row>
    <row r="13941" spans="1:6">
      <c r="A13941" s="89"/>
      <c r="F13941" s="73"/>
    </row>
    <row r="13942" spans="1:6">
      <c r="A13942" s="89"/>
      <c r="F13942" s="73"/>
    </row>
    <row r="13943" spans="1:6">
      <c r="A13943" s="89"/>
      <c r="F13943" s="73"/>
    </row>
    <row r="13944" spans="1:6">
      <c r="A13944" s="89"/>
      <c r="F13944" s="73"/>
    </row>
    <row r="13945" spans="1:6">
      <c r="A13945" s="89"/>
      <c r="F13945" s="73"/>
    </row>
    <row r="13946" spans="1:6">
      <c r="A13946" s="89"/>
      <c r="F13946" s="73"/>
    </row>
    <row r="13947" spans="1:6">
      <c r="A13947" s="89"/>
      <c r="F13947" s="73"/>
    </row>
    <row r="13948" spans="1:6">
      <c r="A13948" s="89"/>
      <c r="F13948" s="73"/>
    </row>
    <row r="13949" spans="1:6">
      <c r="A13949" s="89"/>
      <c r="F13949" s="73"/>
    </row>
    <row r="13950" spans="1:6">
      <c r="A13950" s="89"/>
      <c r="F13950" s="73"/>
    </row>
    <row r="13951" spans="1:6">
      <c r="A13951" s="89"/>
      <c r="F13951" s="73"/>
    </row>
    <row r="13952" spans="1:6">
      <c r="A13952" s="89"/>
      <c r="F13952" s="73"/>
    </row>
    <row r="13953" spans="1:6">
      <c r="A13953" s="89"/>
      <c r="F13953" s="73"/>
    </row>
    <row r="13954" spans="1:6">
      <c r="A13954" s="89"/>
      <c r="F13954" s="73"/>
    </row>
    <row r="13955" spans="1:6">
      <c r="A13955" s="89"/>
      <c r="F13955" s="73"/>
    </row>
    <row r="13956" spans="1:6">
      <c r="A13956" s="89"/>
      <c r="F13956" s="73"/>
    </row>
    <row r="13957" spans="1:6">
      <c r="A13957" s="89"/>
      <c r="F13957" s="73"/>
    </row>
    <row r="13958" spans="1:6">
      <c r="A13958" s="89"/>
      <c r="F13958" s="73"/>
    </row>
    <row r="13959" spans="1:6">
      <c r="A13959" s="89"/>
      <c r="F13959" s="73"/>
    </row>
    <row r="13960" spans="1:6">
      <c r="A13960" s="89"/>
      <c r="F13960" s="73"/>
    </row>
    <row r="13961" spans="1:6">
      <c r="A13961" s="89"/>
      <c r="F13961" s="73"/>
    </row>
    <row r="13962" spans="1:6">
      <c r="A13962" s="89"/>
      <c r="F13962" s="73"/>
    </row>
    <row r="13963" spans="1:6">
      <c r="A13963" s="89"/>
      <c r="F13963" s="73"/>
    </row>
    <row r="13964" spans="1:6">
      <c r="A13964" s="89"/>
      <c r="F13964" s="73"/>
    </row>
    <row r="13965" spans="1:6">
      <c r="A13965" s="89"/>
      <c r="F13965" s="73"/>
    </row>
    <row r="13966" spans="1:6">
      <c r="A13966" s="89"/>
      <c r="F13966" s="73"/>
    </row>
    <row r="13967" spans="1:6">
      <c r="A13967" s="89"/>
      <c r="F13967" s="73"/>
    </row>
    <row r="13968" spans="1:6">
      <c r="A13968" s="89"/>
      <c r="F13968" s="73"/>
    </row>
    <row r="13969" spans="1:6">
      <c r="A13969" s="89"/>
      <c r="F13969" s="73"/>
    </row>
    <row r="13970" spans="1:6">
      <c r="A13970" s="89"/>
      <c r="F13970" s="73"/>
    </row>
    <row r="13971" spans="1:6">
      <c r="A13971" s="89"/>
      <c r="F13971" s="73"/>
    </row>
    <row r="13972" spans="1:6">
      <c r="A13972" s="89"/>
      <c r="F13972" s="73"/>
    </row>
    <row r="13973" spans="1:6">
      <c r="A13973" s="89"/>
      <c r="F13973" s="73"/>
    </row>
    <row r="13974" spans="1:6">
      <c r="A13974" s="89"/>
      <c r="F13974" s="73"/>
    </row>
    <row r="13975" spans="1:6">
      <c r="A13975" s="89"/>
      <c r="F13975" s="73"/>
    </row>
    <row r="13976" spans="1:6">
      <c r="A13976" s="89"/>
      <c r="F13976" s="73"/>
    </row>
    <row r="13977" spans="1:6">
      <c r="A13977" s="89"/>
      <c r="F13977" s="73"/>
    </row>
    <row r="13978" spans="1:6">
      <c r="A13978" s="89"/>
      <c r="F13978" s="73"/>
    </row>
    <row r="13979" spans="1:6">
      <c r="A13979" s="89"/>
      <c r="F13979" s="73"/>
    </row>
    <row r="13980" spans="1:6">
      <c r="A13980" s="89"/>
      <c r="F13980" s="73"/>
    </row>
    <row r="13981" spans="1:6">
      <c r="A13981" s="89"/>
      <c r="F13981" s="73"/>
    </row>
    <row r="13982" spans="1:6">
      <c r="A13982" s="89"/>
      <c r="F13982" s="73"/>
    </row>
    <row r="13983" spans="1:6">
      <c r="A13983" s="89"/>
      <c r="F13983" s="73"/>
    </row>
    <row r="13984" spans="1:6">
      <c r="A13984" s="89"/>
      <c r="F13984" s="73"/>
    </row>
    <row r="13985" spans="1:6">
      <c r="A13985" s="89"/>
      <c r="F13985" s="73"/>
    </row>
    <row r="13986" spans="1:6">
      <c r="A13986" s="89"/>
      <c r="F13986" s="73"/>
    </row>
    <row r="13987" spans="1:6">
      <c r="A13987" s="89"/>
      <c r="F13987" s="73"/>
    </row>
    <row r="13988" spans="1:6">
      <c r="A13988" s="89"/>
      <c r="F13988" s="73"/>
    </row>
    <row r="13989" spans="1:6">
      <c r="A13989" s="89"/>
      <c r="F13989" s="73"/>
    </row>
    <row r="13990" spans="1:6">
      <c r="A13990" s="89"/>
      <c r="F13990" s="73"/>
    </row>
    <row r="13991" spans="1:6">
      <c r="A13991" s="89"/>
      <c r="F13991" s="73"/>
    </row>
    <row r="13992" spans="1:6">
      <c r="A13992" s="89"/>
      <c r="F13992" s="73"/>
    </row>
    <row r="13993" spans="1:6">
      <c r="A13993" s="89"/>
      <c r="F13993" s="73"/>
    </row>
    <row r="13994" spans="1:6">
      <c r="A13994" s="89"/>
      <c r="F13994" s="73"/>
    </row>
    <row r="13995" spans="1:6">
      <c r="A13995" s="89"/>
      <c r="F13995" s="73"/>
    </row>
    <row r="13996" spans="1:6">
      <c r="A13996" s="89"/>
      <c r="F13996" s="73"/>
    </row>
    <row r="13997" spans="1:6">
      <c r="A13997" s="89"/>
      <c r="F13997" s="73"/>
    </row>
    <row r="13998" spans="1:6">
      <c r="A13998" s="89"/>
      <c r="F13998" s="73"/>
    </row>
    <row r="13999" spans="1:6">
      <c r="A13999" s="89"/>
      <c r="F13999" s="73"/>
    </row>
    <row r="14000" spans="1:6">
      <c r="A14000" s="89"/>
      <c r="F14000" s="73"/>
    </row>
    <row r="14001" spans="1:6">
      <c r="A14001" s="89"/>
      <c r="F14001" s="73"/>
    </row>
    <row r="14002" spans="1:6">
      <c r="A14002" s="89"/>
      <c r="F14002" s="73"/>
    </row>
    <row r="14003" spans="1:6">
      <c r="A14003" s="89"/>
      <c r="F14003" s="73"/>
    </row>
    <row r="14004" spans="1:6">
      <c r="A14004" s="89"/>
      <c r="F14004" s="73"/>
    </row>
    <row r="14005" spans="1:6">
      <c r="A14005" s="89"/>
      <c r="F14005" s="73"/>
    </row>
    <row r="14006" spans="1:6">
      <c r="A14006" s="89"/>
      <c r="F14006" s="73"/>
    </row>
    <row r="14007" spans="1:6">
      <c r="A14007" s="89"/>
      <c r="F14007" s="73"/>
    </row>
    <row r="14008" spans="1:6">
      <c r="A14008" s="89"/>
      <c r="F14008" s="73"/>
    </row>
    <row r="14009" spans="1:6">
      <c r="A14009" s="89"/>
      <c r="F14009" s="73"/>
    </row>
    <row r="14010" spans="1:6">
      <c r="A14010" s="89"/>
      <c r="F14010" s="73"/>
    </row>
    <row r="14011" spans="1:6">
      <c r="A14011" s="89"/>
      <c r="F14011" s="73"/>
    </row>
    <row r="14012" spans="1:6">
      <c r="A14012" s="89"/>
      <c r="F14012" s="73"/>
    </row>
    <row r="14013" spans="1:6">
      <c r="A14013" s="89"/>
      <c r="F14013" s="73"/>
    </row>
    <row r="14014" spans="1:6">
      <c r="A14014" s="89"/>
      <c r="F14014" s="73"/>
    </row>
    <row r="14015" spans="1:6">
      <c r="A14015" s="89"/>
      <c r="F14015" s="73"/>
    </row>
    <row r="14016" spans="1:6">
      <c r="A14016" s="89"/>
      <c r="F14016" s="73"/>
    </row>
    <row r="14017" spans="1:6">
      <c r="A14017" s="89"/>
      <c r="F14017" s="73"/>
    </row>
    <row r="14018" spans="1:6">
      <c r="A14018" s="89"/>
      <c r="F14018" s="73"/>
    </row>
    <row r="14019" spans="1:6">
      <c r="A14019" s="89"/>
      <c r="F14019" s="73"/>
    </row>
    <row r="14020" spans="1:6">
      <c r="A14020" s="89"/>
      <c r="F14020" s="73"/>
    </row>
    <row r="14021" spans="1:6">
      <c r="A14021" s="89"/>
      <c r="F14021" s="73"/>
    </row>
    <row r="14022" spans="1:6">
      <c r="A14022" s="89"/>
      <c r="F14022" s="73"/>
    </row>
    <row r="14023" spans="1:6">
      <c r="A14023" s="89"/>
      <c r="F14023" s="73"/>
    </row>
    <row r="14024" spans="1:6">
      <c r="A14024" s="89"/>
      <c r="F14024" s="73"/>
    </row>
    <row r="14025" spans="1:6">
      <c r="A14025" s="89"/>
      <c r="F14025" s="73"/>
    </row>
    <row r="14026" spans="1:6">
      <c r="A14026" s="89"/>
      <c r="F14026" s="73"/>
    </row>
    <row r="14027" spans="1:6">
      <c r="A14027" s="89"/>
      <c r="F14027" s="73"/>
    </row>
    <row r="14028" spans="1:6">
      <c r="A14028" s="89"/>
      <c r="F14028" s="73"/>
    </row>
    <row r="14029" spans="1:6">
      <c r="A14029" s="89"/>
      <c r="F14029" s="73"/>
    </row>
    <row r="14030" spans="1:6">
      <c r="A14030" s="89"/>
      <c r="F14030" s="73"/>
    </row>
    <row r="14031" spans="1:6">
      <c r="A14031" s="89"/>
      <c r="F14031" s="73"/>
    </row>
    <row r="14032" spans="1:6">
      <c r="A14032" s="89"/>
      <c r="F14032" s="73"/>
    </row>
    <row r="14033" spans="1:6">
      <c r="A14033" s="89"/>
      <c r="F14033" s="73"/>
    </row>
    <row r="14034" spans="1:6">
      <c r="A14034" s="89"/>
      <c r="F14034" s="73"/>
    </row>
    <row r="14035" spans="1:6">
      <c r="A14035" s="89"/>
      <c r="F14035" s="73"/>
    </row>
    <row r="14036" spans="1:6">
      <c r="A14036" s="89"/>
      <c r="F14036" s="73"/>
    </row>
    <row r="14037" spans="1:6">
      <c r="A14037" s="89"/>
      <c r="F14037" s="73"/>
    </row>
    <row r="14038" spans="1:6">
      <c r="A14038" s="89"/>
      <c r="F14038" s="73"/>
    </row>
    <row r="14039" spans="1:6">
      <c r="A14039" s="89"/>
      <c r="F14039" s="73"/>
    </row>
    <row r="14040" spans="1:6">
      <c r="A14040" s="89"/>
      <c r="F14040" s="73"/>
    </row>
    <row r="14041" spans="1:6">
      <c r="A14041" s="89"/>
      <c r="F14041" s="73"/>
    </row>
    <row r="14042" spans="1:6">
      <c r="A14042" s="89"/>
      <c r="F14042" s="73"/>
    </row>
    <row r="14043" spans="1:6">
      <c r="A14043" s="89"/>
      <c r="F14043" s="73"/>
    </row>
    <row r="14044" spans="1:6">
      <c r="A14044" s="89"/>
      <c r="F14044" s="73"/>
    </row>
    <row r="14045" spans="1:6">
      <c r="A14045" s="89"/>
      <c r="F14045" s="73"/>
    </row>
    <row r="14046" spans="1:6">
      <c r="A14046" s="89"/>
      <c r="F14046" s="73"/>
    </row>
    <row r="14047" spans="1:6">
      <c r="A14047" s="89"/>
      <c r="F14047" s="73"/>
    </row>
    <row r="14048" spans="1:6">
      <c r="A14048" s="89"/>
      <c r="F14048" s="73"/>
    </row>
    <row r="14049" spans="1:6">
      <c r="A14049" s="89"/>
      <c r="F14049" s="73"/>
    </row>
    <row r="14050" spans="1:6">
      <c r="A14050" s="89"/>
      <c r="F14050" s="73"/>
    </row>
    <row r="14051" spans="1:6">
      <c r="A14051" s="89"/>
      <c r="F14051" s="73"/>
    </row>
    <row r="14052" spans="1:6">
      <c r="A14052" s="89"/>
      <c r="F14052" s="73"/>
    </row>
    <row r="14053" spans="1:6">
      <c r="A14053" s="89"/>
      <c r="F14053" s="73"/>
    </row>
    <row r="14054" spans="1:6">
      <c r="A14054" s="89"/>
      <c r="F14054" s="73"/>
    </row>
    <row r="14055" spans="1:6">
      <c r="A14055" s="89"/>
      <c r="F14055" s="73"/>
    </row>
    <row r="14056" spans="1:6">
      <c r="A14056" s="89"/>
      <c r="F14056" s="73"/>
    </row>
    <row r="14057" spans="1:6">
      <c r="A14057" s="89"/>
      <c r="F14057" s="73"/>
    </row>
    <row r="14058" spans="1:6">
      <c r="A14058" s="89"/>
      <c r="F14058" s="73"/>
    </row>
    <row r="14059" spans="1:6">
      <c r="A14059" s="89"/>
      <c r="F14059" s="73"/>
    </row>
    <row r="14060" spans="1:6">
      <c r="A14060" s="89"/>
      <c r="F14060" s="73"/>
    </row>
    <row r="14061" spans="1:6">
      <c r="A14061" s="89"/>
      <c r="F14061" s="73"/>
    </row>
    <row r="14062" spans="1:6">
      <c r="A14062" s="89"/>
      <c r="F14062" s="73"/>
    </row>
    <row r="14063" spans="1:6">
      <c r="A14063" s="89"/>
      <c r="F14063" s="73"/>
    </row>
    <row r="14064" spans="1:6">
      <c r="A14064" s="89"/>
      <c r="F14064" s="73"/>
    </row>
    <row r="14065" spans="1:6">
      <c r="A14065" s="89"/>
      <c r="F14065" s="73"/>
    </row>
    <row r="14066" spans="1:6">
      <c r="A14066" s="89"/>
      <c r="F14066" s="73"/>
    </row>
    <row r="14067" spans="1:6">
      <c r="A14067" s="89"/>
      <c r="F14067" s="73"/>
    </row>
    <row r="14068" spans="1:6">
      <c r="A14068" s="89"/>
      <c r="F14068" s="73"/>
    </row>
    <row r="14069" spans="1:6">
      <c r="A14069" s="89"/>
      <c r="F14069" s="73"/>
    </row>
    <row r="14070" spans="1:6">
      <c r="A14070" s="89"/>
      <c r="F14070" s="73"/>
    </row>
    <row r="14071" spans="1:6">
      <c r="A14071" s="89"/>
      <c r="F14071" s="73"/>
    </row>
    <row r="14072" spans="1:6">
      <c r="A14072" s="89"/>
      <c r="F14072" s="73"/>
    </row>
    <row r="14073" spans="1:6">
      <c r="A14073" s="89"/>
      <c r="F14073" s="73"/>
    </row>
    <row r="14074" spans="1:6">
      <c r="A14074" s="89"/>
      <c r="F14074" s="73"/>
    </row>
    <row r="14075" spans="1:6">
      <c r="A14075" s="89"/>
      <c r="F14075" s="73"/>
    </row>
    <row r="14076" spans="1:6">
      <c r="A14076" s="89"/>
      <c r="F14076" s="73"/>
    </row>
    <row r="14077" spans="1:6">
      <c r="A14077" s="89"/>
      <c r="F14077" s="73"/>
    </row>
    <row r="14078" spans="1:6">
      <c r="A14078" s="89"/>
      <c r="F14078" s="73"/>
    </row>
    <row r="14079" spans="1:6">
      <c r="A14079" s="89"/>
      <c r="F14079" s="73"/>
    </row>
    <row r="14080" spans="1:6">
      <c r="A14080" s="89"/>
      <c r="F14080" s="73"/>
    </row>
    <row r="14081" spans="1:6">
      <c r="A14081" s="89"/>
      <c r="F14081" s="73"/>
    </row>
    <row r="14082" spans="1:6">
      <c r="A14082" s="89"/>
      <c r="F14082" s="73"/>
    </row>
    <row r="14083" spans="1:6">
      <c r="A14083" s="89"/>
      <c r="F14083" s="73"/>
    </row>
    <row r="14084" spans="1:6">
      <c r="A14084" s="89"/>
      <c r="F14084" s="73"/>
    </row>
    <row r="14085" spans="1:6">
      <c r="A14085" s="89"/>
      <c r="F14085" s="73"/>
    </row>
    <row r="14086" spans="1:6">
      <c r="A14086" s="89"/>
      <c r="F14086" s="73"/>
    </row>
    <row r="14087" spans="1:6">
      <c r="A14087" s="89"/>
      <c r="F14087" s="73"/>
    </row>
    <row r="14088" spans="1:6">
      <c r="A14088" s="89"/>
      <c r="F14088" s="73"/>
    </row>
    <row r="14089" spans="1:6">
      <c r="A14089" s="89"/>
      <c r="F14089" s="73"/>
    </row>
    <row r="14090" spans="1:6">
      <c r="A14090" s="89"/>
      <c r="F14090" s="73"/>
    </row>
    <row r="14091" spans="1:6">
      <c r="A14091" s="89"/>
      <c r="F14091" s="73"/>
    </row>
    <row r="14092" spans="1:6">
      <c r="A14092" s="89"/>
      <c r="F14092" s="73"/>
    </row>
    <row r="14093" spans="1:6">
      <c r="A14093" s="89"/>
      <c r="F14093" s="73"/>
    </row>
    <row r="14094" spans="1:6">
      <c r="A14094" s="89"/>
      <c r="F14094" s="73"/>
    </row>
    <row r="14095" spans="1:6">
      <c r="A14095" s="89"/>
      <c r="F14095" s="73"/>
    </row>
    <row r="14096" spans="1:6">
      <c r="A14096" s="89"/>
      <c r="F14096" s="73"/>
    </row>
    <row r="14097" spans="1:6">
      <c r="A14097" s="89"/>
      <c r="F14097" s="73"/>
    </row>
    <row r="14098" spans="1:6">
      <c r="A14098" s="89"/>
      <c r="F14098" s="73"/>
    </row>
    <row r="14099" spans="1:6">
      <c r="A14099" s="89"/>
      <c r="F14099" s="73"/>
    </row>
    <row r="14100" spans="1:6">
      <c r="A14100" s="89"/>
      <c r="F14100" s="73"/>
    </row>
    <row r="14101" spans="1:6">
      <c r="A14101" s="89"/>
      <c r="F14101" s="73"/>
    </row>
    <row r="14102" spans="1:6">
      <c r="A14102" s="89"/>
      <c r="F14102" s="73"/>
    </row>
    <row r="14103" spans="1:6">
      <c r="A14103" s="89"/>
      <c r="F14103" s="73"/>
    </row>
    <row r="14104" spans="1:6">
      <c r="A14104" s="89"/>
      <c r="F14104" s="73"/>
    </row>
    <row r="14105" spans="1:6">
      <c r="A14105" s="89"/>
      <c r="F14105" s="73"/>
    </row>
    <row r="14106" spans="1:6">
      <c r="A14106" s="89"/>
      <c r="F14106" s="73"/>
    </row>
    <row r="14107" spans="1:6">
      <c r="A14107" s="89"/>
      <c r="F14107" s="73"/>
    </row>
    <row r="14108" spans="1:6">
      <c r="A14108" s="89"/>
      <c r="F14108" s="73"/>
    </row>
    <row r="14109" spans="1:6">
      <c r="A14109" s="89"/>
      <c r="F14109" s="73"/>
    </row>
    <row r="14110" spans="1:6">
      <c r="A14110" s="89"/>
      <c r="F14110" s="73"/>
    </row>
    <row r="14111" spans="1:6">
      <c r="A14111" s="89"/>
      <c r="F14111" s="73"/>
    </row>
    <row r="14112" spans="1:6">
      <c r="A14112" s="89"/>
      <c r="F14112" s="73"/>
    </row>
    <row r="14113" spans="1:6">
      <c r="A14113" s="89"/>
      <c r="F14113" s="73"/>
    </row>
    <row r="14114" spans="1:6">
      <c r="A14114" s="89"/>
      <c r="F14114" s="73"/>
    </row>
    <row r="14115" spans="1:6">
      <c r="A14115" s="89"/>
      <c r="F14115" s="73"/>
    </row>
    <row r="14116" spans="1:6">
      <c r="A14116" s="89"/>
      <c r="F14116" s="73"/>
    </row>
    <row r="14117" spans="1:6">
      <c r="A14117" s="89"/>
      <c r="F14117" s="73"/>
    </row>
    <row r="14118" spans="1:6">
      <c r="A14118" s="89"/>
      <c r="F14118" s="73"/>
    </row>
    <row r="14119" spans="1:6">
      <c r="A14119" s="89"/>
      <c r="F14119" s="73"/>
    </row>
    <row r="14120" spans="1:6">
      <c r="A14120" s="89"/>
      <c r="F14120" s="73"/>
    </row>
    <row r="14121" spans="1:6">
      <c r="A14121" s="89"/>
      <c r="F14121" s="73"/>
    </row>
    <row r="14122" spans="1:6">
      <c r="A14122" s="89"/>
      <c r="F14122" s="73"/>
    </row>
    <row r="14123" spans="1:6">
      <c r="A14123" s="89"/>
      <c r="F14123" s="73"/>
    </row>
    <row r="14124" spans="1:6">
      <c r="A14124" s="89"/>
      <c r="F14124" s="73"/>
    </row>
    <row r="14125" spans="1:6">
      <c r="A14125" s="89"/>
      <c r="F14125" s="73"/>
    </row>
    <row r="14126" spans="1:6">
      <c r="A14126" s="89"/>
      <c r="F14126" s="73"/>
    </row>
    <row r="14127" spans="1:6">
      <c r="A14127" s="89"/>
      <c r="F14127" s="73"/>
    </row>
    <row r="14128" spans="1:6">
      <c r="A14128" s="89"/>
      <c r="F14128" s="73"/>
    </row>
    <row r="14129" spans="1:6">
      <c r="A14129" s="89"/>
      <c r="F14129" s="73"/>
    </row>
    <row r="14130" spans="1:6">
      <c r="A14130" s="89"/>
      <c r="F14130" s="73"/>
    </row>
    <row r="14131" spans="1:6">
      <c r="A14131" s="89"/>
      <c r="F14131" s="73"/>
    </row>
    <row r="14132" spans="1:6">
      <c r="A14132" s="89"/>
      <c r="F14132" s="73"/>
    </row>
    <row r="14133" spans="1:6">
      <c r="A14133" s="89"/>
      <c r="F14133" s="73"/>
    </row>
    <row r="14134" spans="1:6">
      <c r="A14134" s="89"/>
      <c r="F14134" s="73"/>
    </row>
    <row r="14135" spans="1:6">
      <c r="A14135" s="89"/>
      <c r="F14135" s="73"/>
    </row>
    <row r="14136" spans="1:6">
      <c r="A14136" s="89"/>
      <c r="F14136" s="73"/>
    </row>
    <row r="14137" spans="1:6">
      <c r="A14137" s="89"/>
      <c r="F14137" s="73"/>
    </row>
    <row r="14138" spans="1:6">
      <c r="A14138" s="89"/>
      <c r="F14138" s="73"/>
    </row>
    <row r="14139" spans="1:6">
      <c r="A14139" s="89"/>
      <c r="F14139" s="73"/>
    </row>
    <row r="14140" spans="1:6">
      <c r="A14140" s="89"/>
      <c r="F14140" s="73"/>
    </row>
    <row r="14141" spans="1:6">
      <c r="A14141" s="89"/>
      <c r="F14141" s="73"/>
    </row>
    <row r="14142" spans="1:6">
      <c r="A14142" s="89"/>
      <c r="F14142" s="73"/>
    </row>
    <row r="14143" spans="1:6">
      <c r="A14143" s="89"/>
      <c r="F14143" s="73"/>
    </row>
    <row r="14144" spans="1:6">
      <c r="A14144" s="89"/>
      <c r="F14144" s="73"/>
    </row>
    <row r="14145" spans="1:6">
      <c r="A14145" s="89"/>
      <c r="F14145" s="73"/>
    </row>
    <row r="14146" spans="1:6">
      <c r="A14146" s="89"/>
      <c r="F14146" s="73"/>
    </row>
    <row r="14147" spans="1:6">
      <c r="A14147" s="89"/>
      <c r="F14147" s="73"/>
    </row>
    <row r="14148" spans="1:6">
      <c r="A14148" s="89"/>
      <c r="F14148" s="73"/>
    </row>
    <row r="14149" spans="1:6">
      <c r="A14149" s="89"/>
      <c r="F14149" s="73"/>
    </row>
    <row r="14150" spans="1:6">
      <c r="A14150" s="89"/>
      <c r="F14150" s="73"/>
    </row>
    <row r="14151" spans="1:6">
      <c r="A14151" s="89"/>
      <c r="F14151" s="73"/>
    </row>
    <row r="14152" spans="1:6">
      <c r="A14152" s="89"/>
      <c r="F14152" s="73"/>
    </row>
    <row r="14153" spans="1:6">
      <c r="A14153" s="89"/>
      <c r="F14153" s="73"/>
    </row>
    <row r="14154" spans="1:6">
      <c r="A14154" s="89"/>
      <c r="F14154" s="73"/>
    </row>
    <row r="14155" spans="1:6">
      <c r="A14155" s="89"/>
      <c r="F14155" s="73"/>
    </row>
    <row r="14156" spans="1:6">
      <c r="A14156" s="89"/>
      <c r="F14156" s="73"/>
    </row>
    <row r="14157" spans="1:6">
      <c r="A14157" s="89"/>
      <c r="F14157" s="73"/>
    </row>
    <row r="14158" spans="1:6">
      <c r="A14158" s="89"/>
      <c r="F14158" s="73"/>
    </row>
    <row r="14159" spans="1:6">
      <c r="A14159" s="89"/>
      <c r="F14159" s="73"/>
    </row>
    <row r="14160" spans="1:6">
      <c r="A14160" s="89"/>
      <c r="F14160" s="73"/>
    </row>
    <row r="14161" spans="1:6">
      <c r="A14161" s="89"/>
      <c r="F14161" s="73"/>
    </row>
    <row r="14162" spans="1:6">
      <c r="A14162" s="89"/>
      <c r="F14162" s="73"/>
    </row>
    <row r="14163" spans="1:6">
      <c r="A14163" s="89"/>
      <c r="F14163" s="73"/>
    </row>
    <row r="14164" spans="1:6">
      <c r="A14164" s="89"/>
      <c r="F14164" s="73"/>
    </row>
    <row r="14165" spans="1:6">
      <c r="A14165" s="89"/>
      <c r="F14165" s="73"/>
    </row>
    <row r="14166" spans="1:6">
      <c r="A14166" s="89"/>
      <c r="F14166" s="73"/>
    </row>
    <row r="14167" spans="1:6">
      <c r="A14167" s="89"/>
      <c r="F14167" s="73"/>
    </row>
    <row r="14168" spans="1:6">
      <c r="A14168" s="89"/>
      <c r="F14168" s="73"/>
    </row>
    <row r="14169" spans="1:6">
      <c r="A14169" s="89"/>
      <c r="F14169" s="73"/>
    </row>
    <row r="14170" spans="1:6">
      <c r="A14170" s="89"/>
      <c r="F14170" s="73"/>
    </row>
    <row r="14171" spans="1:6">
      <c r="A14171" s="89"/>
      <c r="F14171" s="73"/>
    </row>
    <row r="14172" spans="1:6">
      <c r="A14172" s="89"/>
      <c r="F14172" s="73"/>
    </row>
    <row r="14173" spans="1:6">
      <c r="A14173" s="89"/>
      <c r="F14173" s="73"/>
    </row>
    <row r="14174" spans="1:6">
      <c r="A14174" s="89"/>
      <c r="F14174" s="73"/>
    </row>
    <row r="14175" spans="1:6">
      <c r="A14175" s="89"/>
      <c r="F14175" s="73"/>
    </row>
    <row r="14176" spans="1:6">
      <c r="A14176" s="89"/>
      <c r="F14176" s="73"/>
    </row>
    <row r="14177" spans="1:6">
      <c r="A14177" s="89"/>
      <c r="F14177" s="73"/>
    </row>
    <row r="14178" spans="1:6">
      <c r="A14178" s="89"/>
      <c r="F14178" s="73"/>
    </row>
    <row r="14179" spans="1:6">
      <c r="A14179" s="89"/>
      <c r="F14179" s="73"/>
    </row>
    <row r="14180" spans="1:6">
      <c r="A14180" s="89"/>
      <c r="F14180" s="73"/>
    </row>
    <row r="14181" spans="1:6">
      <c r="A14181" s="89"/>
      <c r="F14181" s="73"/>
    </row>
    <row r="14182" spans="1:6">
      <c r="A14182" s="89"/>
      <c r="F14182" s="73"/>
    </row>
    <row r="14183" spans="1:6">
      <c r="A14183" s="89"/>
      <c r="F14183" s="73"/>
    </row>
    <row r="14184" spans="1:6">
      <c r="A14184" s="89"/>
      <c r="F14184" s="73"/>
    </row>
    <row r="14185" spans="1:6">
      <c r="A14185" s="89"/>
      <c r="F14185" s="73"/>
    </row>
    <row r="14186" spans="1:6">
      <c r="A14186" s="89"/>
      <c r="F14186" s="73"/>
    </row>
    <row r="14187" spans="1:6">
      <c r="A14187" s="89"/>
      <c r="F14187" s="73"/>
    </row>
    <row r="14188" spans="1:6">
      <c r="A14188" s="89"/>
      <c r="F14188" s="73"/>
    </row>
    <row r="14189" spans="1:6">
      <c r="A14189" s="89"/>
      <c r="F14189" s="73"/>
    </row>
    <row r="14190" spans="1:6">
      <c r="A14190" s="89"/>
      <c r="F14190" s="73"/>
    </row>
    <row r="14191" spans="1:6">
      <c r="A14191" s="89"/>
      <c r="F14191" s="73"/>
    </row>
    <row r="14192" spans="1:6">
      <c r="A14192" s="89"/>
      <c r="F14192" s="73"/>
    </row>
    <row r="14193" spans="1:6">
      <c r="A14193" s="89"/>
      <c r="F14193" s="73"/>
    </row>
    <row r="14194" spans="1:6">
      <c r="A14194" s="89"/>
      <c r="F14194" s="73"/>
    </row>
    <row r="14195" spans="1:6">
      <c r="A14195" s="89"/>
      <c r="F14195" s="73"/>
    </row>
    <row r="14196" spans="1:6">
      <c r="A14196" s="89"/>
      <c r="F14196" s="73"/>
    </row>
    <row r="14197" spans="1:6">
      <c r="A14197" s="89"/>
      <c r="F14197" s="73"/>
    </row>
    <row r="14198" spans="1:6">
      <c r="A14198" s="89"/>
      <c r="F14198" s="73"/>
    </row>
    <row r="14199" spans="1:6">
      <c r="A14199" s="89"/>
      <c r="F14199" s="73"/>
    </row>
    <row r="14200" spans="1:6">
      <c r="A14200" s="89"/>
      <c r="F14200" s="73"/>
    </row>
    <row r="14201" spans="1:6">
      <c r="A14201" s="89"/>
      <c r="F14201" s="73"/>
    </row>
    <row r="14202" spans="1:6">
      <c r="A14202" s="89"/>
      <c r="F14202" s="73"/>
    </row>
    <row r="14203" spans="1:6">
      <c r="A14203" s="89"/>
      <c r="F14203" s="73"/>
    </row>
    <row r="14204" spans="1:6">
      <c r="A14204" s="89"/>
      <c r="F14204" s="73"/>
    </row>
    <row r="14205" spans="1:6">
      <c r="A14205" s="89"/>
      <c r="F14205" s="73"/>
    </row>
    <row r="14206" spans="1:6">
      <c r="A14206" s="89"/>
      <c r="F14206" s="73"/>
    </row>
    <row r="14207" spans="1:6">
      <c r="A14207" s="89"/>
      <c r="F14207" s="73"/>
    </row>
    <row r="14208" spans="1:6">
      <c r="A14208" s="89"/>
      <c r="F14208" s="73"/>
    </row>
    <row r="14209" spans="1:6">
      <c r="A14209" s="89"/>
      <c r="F14209" s="73"/>
    </row>
    <row r="14210" spans="1:6">
      <c r="A14210" s="89"/>
      <c r="F14210" s="73"/>
    </row>
    <row r="14211" spans="1:6">
      <c r="A14211" s="89"/>
      <c r="F14211" s="73"/>
    </row>
    <row r="14212" spans="1:6">
      <c r="A14212" s="89"/>
      <c r="F14212" s="73"/>
    </row>
    <row r="14213" spans="1:6">
      <c r="A14213" s="89"/>
      <c r="F14213" s="73"/>
    </row>
    <row r="14214" spans="1:6">
      <c r="A14214" s="89"/>
      <c r="F14214" s="73"/>
    </row>
    <row r="14215" spans="1:6">
      <c r="A14215" s="89"/>
      <c r="F14215" s="73"/>
    </row>
    <row r="14216" spans="1:6">
      <c r="A14216" s="89"/>
      <c r="F14216" s="73"/>
    </row>
    <row r="14217" spans="1:6">
      <c r="A14217" s="89"/>
      <c r="F14217" s="73"/>
    </row>
    <row r="14218" spans="1:6">
      <c r="A14218" s="89"/>
      <c r="F14218" s="73"/>
    </row>
    <row r="14219" spans="1:6">
      <c r="A14219" s="89"/>
      <c r="F14219" s="73"/>
    </row>
    <row r="14220" spans="1:6">
      <c r="A14220" s="89"/>
      <c r="F14220" s="73"/>
    </row>
    <row r="14221" spans="1:6">
      <c r="A14221" s="89"/>
      <c r="F14221" s="73"/>
    </row>
    <row r="14222" spans="1:6">
      <c r="A14222" s="89"/>
      <c r="F14222" s="73"/>
    </row>
    <row r="14223" spans="1:6">
      <c r="A14223" s="89"/>
      <c r="F14223" s="73"/>
    </row>
    <row r="14224" spans="1:6">
      <c r="A14224" s="89"/>
      <c r="F14224" s="73"/>
    </row>
    <row r="14225" spans="1:6">
      <c r="A14225" s="89"/>
      <c r="F14225" s="73"/>
    </row>
    <row r="14226" spans="1:6">
      <c r="A14226" s="89"/>
      <c r="F14226" s="73"/>
    </row>
    <row r="14227" spans="1:6">
      <c r="A14227" s="89"/>
      <c r="F14227" s="73"/>
    </row>
    <row r="14228" spans="1:6">
      <c r="A14228" s="89"/>
      <c r="F14228" s="73"/>
    </row>
    <row r="14229" spans="1:6">
      <c r="A14229" s="89"/>
      <c r="F14229" s="73"/>
    </row>
    <row r="14230" spans="1:6">
      <c r="A14230" s="89"/>
      <c r="F14230" s="73"/>
    </row>
    <row r="14231" spans="1:6">
      <c r="A14231" s="89"/>
      <c r="F14231" s="73"/>
    </row>
    <row r="14232" spans="1:6">
      <c r="A14232" s="89"/>
      <c r="F14232" s="73"/>
    </row>
    <row r="14233" spans="1:6">
      <c r="A14233" s="89"/>
      <c r="F14233" s="73"/>
    </row>
    <row r="14234" spans="1:6">
      <c r="A14234" s="89"/>
      <c r="F14234" s="73"/>
    </row>
    <row r="14235" spans="1:6">
      <c r="A14235" s="89"/>
      <c r="F14235" s="73"/>
    </row>
    <row r="14236" spans="1:6">
      <c r="A14236" s="89"/>
      <c r="F14236" s="73"/>
    </row>
    <row r="14237" spans="1:6">
      <c r="A14237" s="89"/>
      <c r="F14237" s="73"/>
    </row>
    <row r="14238" spans="1:6">
      <c r="A14238" s="89"/>
      <c r="F14238" s="73"/>
    </row>
    <row r="14239" spans="1:6">
      <c r="A14239" s="89"/>
      <c r="F14239" s="73"/>
    </row>
    <row r="14240" spans="1:6">
      <c r="A14240" s="89"/>
      <c r="F14240" s="73"/>
    </row>
    <row r="14241" spans="1:6">
      <c r="A14241" s="89"/>
      <c r="F14241" s="73"/>
    </row>
    <row r="14242" spans="1:6">
      <c r="A14242" s="89"/>
      <c r="F14242" s="73"/>
    </row>
    <row r="14243" spans="1:6">
      <c r="A14243" s="89"/>
      <c r="F14243" s="73"/>
    </row>
    <row r="14244" spans="1:6">
      <c r="A14244" s="89"/>
      <c r="F14244" s="73"/>
    </row>
    <row r="14245" spans="1:6">
      <c r="A14245" s="89"/>
      <c r="F14245" s="73"/>
    </row>
    <row r="14246" spans="1:6">
      <c r="A14246" s="89"/>
      <c r="F14246" s="73"/>
    </row>
    <row r="14247" spans="1:6">
      <c r="A14247" s="89"/>
      <c r="F14247" s="73"/>
    </row>
    <row r="14248" spans="1:6">
      <c r="A14248" s="89"/>
      <c r="F14248" s="73"/>
    </row>
    <row r="14249" spans="1:6">
      <c r="A14249" s="89"/>
      <c r="F14249" s="73"/>
    </row>
    <row r="14250" spans="1:6">
      <c r="A14250" s="89"/>
      <c r="F14250" s="73"/>
    </row>
    <row r="14251" spans="1:6">
      <c r="A14251" s="89"/>
      <c r="F14251" s="73"/>
    </row>
    <row r="14252" spans="1:6">
      <c r="A14252" s="89"/>
      <c r="F14252" s="73"/>
    </row>
    <row r="14253" spans="1:6">
      <c r="A14253" s="89"/>
      <c r="F14253" s="73"/>
    </row>
    <row r="14254" spans="1:6">
      <c r="A14254" s="89"/>
      <c r="F14254" s="73"/>
    </row>
    <row r="14255" spans="1:6">
      <c r="A14255" s="89"/>
      <c r="F14255" s="73"/>
    </row>
    <row r="14256" spans="1:6">
      <c r="A14256" s="89"/>
      <c r="F14256" s="73"/>
    </row>
    <row r="14257" spans="1:6">
      <c r="A14257" s="89"/>
      <c r="F14257" s="73"/>
    </row>
    <row r="14258" spans="1:6">
      <c r="A14258" s="89"/>
      <c r="F14258" s="73"/>
    </row>
    <row r="14259" spans="1:6">
      <c r="A14259" s="89"/>
      <c r="F14259" s="73"/>
    </row>
    <row r="14260" spans="1:6">
      <c r="A14260" s="89"/>
      <c r="F14260" s="73"/>
    </row>
    <row r="14261" spans="1:6">
      <c r="A14261" s="89"/>
      <c r="F14261" s="73"/>
    </row>
    <row r="14262" spans="1:6">
      <c r="A14262" s="89"/>
      <c r="F14262" s="73"/>
    </row>
    <row r="14263" spans="1:6">
      <c r="A14263" s="89"/>
      <c r="F14263" s="73"/>
    </row>
    <row r="14264" spans="1:6">
      <c r="A14264" s="89"/>
      <c r="F14264" s="73"/>
    </row>
    <row r="14265" spans="1:6">
      <c r="A14265" s="89"/>
      <c r="F14265" s="73"/>
    </row>
    <row r="14266" spans="1:6">
      <c r="A14266" s="89"/>
      <c r="F14266" s="73"/>
    </row>
    <row r="14267" spans="1:6">
      <c r="A14267" s="89"/>
      <c r="F14267" s="73"/>
    </row>
    <row r="14268" spans="1:6">
      <c r="A14268" s="89"/>
      <c r="F14268" s="73"/>
    </row>
    <row r="14269" spans="1:6">
      <c r="A14269" s="89"/>
      <c r="F14269" s="73"/>
    </row>
    <row r="14270" spans="1:6">
      <c r="A14270" s="89"/>
      <c r="F14270" s="73"/>
    </row>
    <row r="14271" spans="1:6">
      <c r="A14271" s="89"/>
      <c r="F14271" s="73"/>
    </row>
    <row r="14272" spans="1:6">
      <c r="A14272" s="89"/>
      <c r="F14272" s="73"/>
    </row>
    <row r="14273" spans="1:6">
      <c r="A14273" s="89"/>
      <c r="F14273" s="73"/>
    </row>
    <row r="14274" spans="1:6">
      <c r="A14274" s="89"/>
      <c r="F14274" s="73"/>
    </row>
    <row r="14275" spans="1:6">
      <c r="A14275" s="89"/>
      <c r="F14275" s="73"/>
    </row>
    <row r="14276" spans="1:6">
      <c r="A14276" s="89"/>
      <c r="F14276" s="73"/>
    </row>
    <row r="14277" spans="1:6">
      <c r="A14277" s="89"/>
      <c r="F14277" s="73"/>
    </row>
    <row r="14278" spans="1:6">
      <c r="A14278" s="89"/>
      <c r="F14278" s="73"/>
    </row>
    <row r="14279" spans="1:6">
      <c r="A14279" s="89"/>
      <c r="F14279" s="73"/>
    </row>
    <row r="14280" spans="1:6">
      <c r="A14280" s="89"/>
      <c r="F14280" s="73"/>
    </row>
    <row r="14281" spans="1:6">
      <c r="A14281" s="89"/>
      <c r="F14281" s="73"/>
    </row>
    <row r="14282" spans="1:6">
      <c r="A14282" s="89"/>
      <c r="F14282" s="73"/>
    </row>
    <row r="14283" spans="1:6">
      <c r="A14283" s="89"/>
      <c r="F14283" s="73"/>
    </row>
    <row r="14284" spans="1:6">
      <c r="A14284" s="89"/>
      <c r="F14284" s="73"/>
    </row>
    <row r="14285" spans="1:6">
      <c r="A14285" s="89"/>
      <c r="F14285" s="73"/>
    </row>
    <row r="14286" spans="1:6">
      <c r="A14286" s="89"/>
      <c r="F14286" s="73"/>
    </row>
    <row r="14287" spans="1:6">
      <c r="A14287" s="89"/>
      <c r="F14287" s="73"/>
    </row>
    <row r="14288" spans="1:6">
      <c r="A14288" s="89"/>
      <c r="F14288" s="73"/>
    </row>
    <row r="14289" spans="1:6">
      <c r="A14289" s="89"/>
      <c r="F14289" s="73"/>
    </row>
    <row r="14290" spans="1:6">
      <c r="A14290" s="89"/>
      <c r="F14290" s="73"/>
    </row>
    <row r="14291" spans="1:6">
      <c r="A14291" s="89"/>
      <c r="F14291" s="73"/>
    </row>
    <row r="14292" spans="1:6">
      <c r="A14292" s="89"/>
      <c r="F14292" s="73"/>
    </row>
    <row r="14293" spans="1:6">
      <c r="A14293" s="89"/>
      <c r="F14293" s="73"/>
    </row>
    <row r="14294" spans="1:6">
      <c r="A14294" s="89"/>
      <c r="F14294" s="73"/>
    </row>
    <row r="14295" spans="1:6">
      <c r="A14295" s="89"/>
      <c r="F14295" s="73"/>
    </row>
    <row r="14296" spans="1:6">
      <c r="A14296" s="89"/>
      <c r="F14296" s="73"/>
    </row>
    <row r="14297" spans="1:6">
      <c r="A14297" s="89"/>
      <c r="F14297" s="73"/>
    </row>
    <row r="14298" spans="1:6">
      <c r="A14298" s="89"/>
      <c r="F14298" s="73"/>
    </row>
    <row r="14299" spans="1:6">
      <c r="A14299" s="89"/>
      <c r="F14299" s="73"/>
    </row>
    <row r="14300" spans="1:6">
      <c r="A14300" s="89"/>
      <c r="F14300" s="73"/>
    </row>
    <row r="14301" spans="1:6">
      <c r="A14301" s="89"/>
      <c r="F14301" s="73"/>
    </row>
    <row r="14302" spans="1:6">
      <c r="A14302" s="89"/>
      <c r="F14302" s="73"/>
    </row>
    <row r="14303" spans="1:6">
      <c r="A14303" s="89"/>
      <c r="F14303" s="73"/>
    </row>
    <row r="14304" spans="1:6">
      <c r="A14304" s="89"/>
      <c r="F14304" s="73"/>
    </row>
    <row r="14305" spans="1:6">
      <c r="A14305" s="89"/>
      <c r="F14305" s="73"/>
    </row>
    <row r="14306" spans="1:6">
      <c r="A14306" s="89"/>
      <c r="F14306" s="73"/>
    </row>
    <row r="14307" spans="1:6">
      <c r="A14307" s="89"/>
      <c r="F14307" s="73"/>
    </row>
    <row r="14308" spans="1:6">
      <c r="A14308" s="89"/>
      <c r="F14308" s="73"/>
    </row>
    <row r="14309" spans="1:6">
      <c r="A14309" s="89"/>
      <c r="F14309" s="73"/>
    </row>
    <row r="14310" spans="1:6">
      <c r="A14310" s="89"/>
      <c r="F14310" s="73"/>
    </row>
    <row r="14311" spans="1:6">
      <c r="A14311" s="89"/>
      <c r="F14311" s="73"/>
    </row>
    <row r="14312" spans="1:6">
      <c r="A14312" s="89"/>
      <c r="F14312" s="73"/>
    </row>
    <row r="14313" spans="1:6">
      <c r="A14313" s="89"/>
      <c r="F14313" s="73"/>
    </row>
    <row r="14314" spans="1:6">
      <c r="A14314" s="89"/>
      <c r="F14314" s="73"/>
    </row>
    <row r="14315" spans="1:6">
      <c r="A14315" s="89"/>
      <c r="F14315" s="73"/>
    </row>
    <row r="14316" spans="1:6">
      <c r="A14316" s="89"/>
      <c r="F14316" s="73"/>
    </row>
    <row r="14317" spans="1:6">
      <c r="A14317" s="89"/>
      <c r="F14317" s="73"/>
    </row>
    <row r="14318" spans="1:6">
      <c r="A14318" s="89"/>
      <c r="F14318" s="73"/>
    </row>
    <row r="14319" spans="1:6">
      <c r="A14319" s="89"/>
      <c r="F14319" s="73"/>
    </row>
    <row r="14320" spans="1:6">
      <c r="A14320" s="89"/>
      <c r="F14320" s="73"/>
    </row>
    <row r="14321" spans="1:6">
      <c r="A14321" s="89"/>
      <c r="F14321" s="73"/>
    </row>
    <row r="14322" spans="1:6">
      <c r="A14322" s="89"/>
      <c r="F14322" s="73"/>
    </row>
    <row r="14323" spans="1:6">
      <c r="A14323" s="89"/>
      <c r="F14323" s="73"/>
    </row>
    <row r="14324" spans="1:6">
      <c r="A14324" s="89"/>
      <c r="F14324" s="73"/>
    </row>
    <row r="14325" spans="1:6">
      <c r="A14325" s="89"/>
      <c r="F14325" s="73"/>
    </row>
    <row r="14326" spans="1:6">
      <c r="A14326" s="89"/>
      <c r="F14326" s="73"/>
    </row>
    <row r="14327" spans="1:6">
      <c r="A14327" s="89"/>
      <c r="F14327" s="73"/>
    </row>
    <row r="14328" spans="1:6">
      <c r="A14328" s="89"/>
      <c r="F14328" s="73"/>
    </row>
    <row r="14329" spans="1:6">
      <c r="A14329" s="89"/>
      <c r="F14329" s="73"/>
    </row>
    <row r="14330" spans="1:6">
      <c r="A14330" s="89"/>
      <c r="F14330" s="73"/>
    </row>
    <row r="14331" spans="1:6">
      <c r="A14331" s="89"/>
      <c r="F14331" s="73"/>
    </row>
    <row r="14332" spans="1:6">
      <c r="A14332" s="89"/>
      <c r="F14332" s="73"/>
    </row>
    <row r="14333" spans="1:6">
      <c r="A14333" s="89"/>
      <c r="F14333" s="73"/>
    </row>
    <row r="14334" spans="1:6">
      <c r="A14334" s="89"/>
      <c r="F14334" s="73"/>
    </row>
    <row r="14335" spans="1:6">
      <c r="A14335" s="89"/>
      <c r="F14335" s="73"/>
    </row>
    <row r="14336" spans="1:6">
      <c r="A14336" s="89"/>
      <c r="F14336" s="73"/>
    </row>
    <row r="14337" spans="1:6">
      <c r="A14337" s="89"/>
      <c r="F14337" s="73"/>
    </row>
    <row r="14338" spans="1:6">
      <c r="A14338" s="89"/>
      <c r="F14338" s="73"/>
    </row>
    <row r="14339" spans="1:6">
      <c r="A14339" s="89"/>
      <c r="F14339" s="73"/>
    </row>
    <row r="14340" spans="1:6">
      <c r="A14340" s="89"/>
      <c r="F14340" s="73"/>
    </row>
    <row r="14341" spans="1:6">
      <c r="A14341" s="89"/>
      <c r="F14341" s="73"/>
    </row>
    <row r="14342" spans="1:6">
      <c r="A14342" s="89"/>
      <c r="F14342" s="73"/>
    </row>
    <row r="14343" spans="1:6">
      <c r="A14343" s="89"/>
      <c r="F14343" s="73"/>
    </row>
    <row r="14344" spans="1:6">
      <c r="A14344" s="89"/>
      <c r="F14344" s="73"/>
    </row>
    <row r="14345" spans="1:6">
      <c r="A14345" s="89"/>
      <c r="F14345" s="73"/>
    </row>
    <row r="14346" spans="1:6">
      <c r="A14346" s="89"/>
      <c r="F14346" s="73"/>
    </row>
    <row r="14347" spans="1:6">
      <c r="A14347" s="89"/>
      <c r="F14347" s="73"/>
    </row>
    <row r="14348" spans="1:6">
      <c r="A14348" s="89"/>
      <c r="F14348" s="73"/>
    </row>
    <row r="14349" spans="1:6">
      <c r="A14349" s="89"/>
      <c r="F14349" s="73"/>
    </row>
    <row r="14350" spans="1:6">
      <c r="A14350" s="89"/>
      <c r="F14350" s="73"/>
    </row>
    <row r="14351" spans="1:6">
      <c r="A14351" s="89"/>
      <c r="F14351" s="73"/>
    </row>
    <row r="14352" spans="1:6">
      <c r="A14352" s="89"/>
      <c r="F14352" s="73"/>
    </row>
    <row r="14353" spans="1:6">
      <c r="A14353" s="89"/>
      <c r="F14353" s="73"/>
    </row>
    <row r="14354" spans="1:6">
      <c r="A14354" s="89"/>
      <c r="F14354" s="73"/>
    </row>
    <row r="14355" spans="1:6">
      <c r="A14355" s="89"/>
      <c r="F14355" s="73"/>
    </row>
    <row r="14356" spans="1:6">
      <c r="A14356" s="89"/>
      <c r="F14356" s="73"/>
    </row>
    <row r="14357" spans="1:6">
      <c r="A14357" s="89"/>
      <c r="F14357" s="73"/>
    </row>
    <row r="14358" spans="1:6">
      <c r="A14358" s="89"/>
      <c r="F14358" s="73"/>
    </row>
    <row r="14359" spans="1:6">
      <c r="A14359" s="89"/>
      <c r="F14359" s="73"/>
    </row>
    <row r="14360" spans="1:6">
      <c r="A14360" s="89"/>
      <c r="F14360" s="73"/>
    </row>
    <row r="14361" spans="1:6">
      <c r="A14361" s="89"/>
      <c r="F14361" s="73"/>
    </row>
    <row r="14362" spans="1:6">
      <c r="A14362" s="89"/>
      <c r="F14362" s="73"/>
    </row>
    <row r="14363" spans="1:6">
      <c r="A14363" s="89"/>
      <c r="F14363" s="73"/>
    </row>
    <row r="14364" spans="1:6">
      <c r="A14364" s="89"/>
      <c r="F14364" s="73"/>
    </row>
    <row r="14365" spans="1:6">
      <c r="A14365" s="89"/>
      <c r="F14365" s="73"/>
    </row>
    <row r="14366" spans="1:6">
      <c r="A14366" s="89"/>
      <c r="F14366" s="73"/>
    </row>
    <row r="14367" spans="1:6">
      <c r="A14367" s="89"/>
      <c r="F14367" s="73"/>
    </row>
    <row r="14368" spans="1:6">
      <c r="A14368" s="89"/>
      <c r="F14368" s="73"/>
    </row>
    <row r="14369" spans="1:6">
      <c r="A14369" s="89"/>
      <c r="F14369" s="73"/>
    </row>
    <row r="14370" spans="1:6">
      <c r="A14370" s="89"/>
      <c r="F14370" s="73"/>
    </row>
    <row r="14371" spans="1:6">
      <c r="A14371" s="89"/>
      <c r="F14371" s="73"/>
    </row>
    <row r="14372" spans="1:6">
      <c r="A14372" s="89"/>
      <c r="F14372" s="73"/>
    </row>
    <row r="14373" spans="1:6">
      <c r="A14373" s="89"/>
      <c r="F14373" s="73"/>
    </row>
    <row r="14374" spans="1:6">
      <c r="A14374" s="89"/>
      <c r="F14374" s="73"/>
    </row>
    <row r="14375" spans="1:6">
      <c r="A14375" s="89"/>
      <c r="F14375" s="73"/>
    </row>
    <row r="14376" spans="1:6">
      <c r="A14376" s="89"/>
      <c r="F14376" s="73"/>
    </row>
    <row r="14377" spans="1:6">
      <c r="A14377" s="89"/>
      <c r="F14377" s="73"/>
    </row>
    <row r="14378" spans="1:6">
      <c r="A14378" s="89"/>
      <c r="F14378" s="73"/>
    </row>
    <row r="14379" spans="1:6">
      <c r="A14379" s="89"/>
      <c r="F14379" s="73"/>
    </row>
    <row r="14380" spans="1:6">
      <c r="A14380" s="89"/>
      <c r="F14380" s="73"/>
    </row>
    <row r="14381" spans="1:6">
      <c r="A14381" s="89"/>
      <c r="F14381" s="73"/>
    </row>
    <row r="14382" spans="1:6">
      <c r="A14382" s="89"/>
      <c r="F14382" s="73"/>
    </row>
    <row r="14383" spans="1:6">
      <c r="A14383" s="89"/>
      <c r="F14383" s="73"/>
    </row>
    <row r="14384" spans="1:6">
      <c r="A14384" s="89"/>
      <c r="F14384" s="73"/>
    </row>
    <row r="14385" spans="1:6">
      <c r="A14385" s="89"/>
      <c r="F14385" s="73"/>
    </row>
    <row r="14386" spans="1:6">
      <c r="A14386" s="89"/>
      <c r="F14386" s="73"/>
    </row>
    <row r="14387" spans="1:6">
      <c r="A14387" s="89"/>
      <c r="F14387" s="73"/>
    </row>
    <row r="14388" spans="1:6">
      <c r="A14388" s="89"/>
      <c r="F14388" s="73"/>
    </row>
    <row r="14389" spans="1:6">
      <c r="A14389" s="89"/>
      <c r="F14389" s="73"/>
    </row>
    <row r="14390" spans="1:6">
      <c r="A14390" s="89"/>
      <c r="F14390" s="73"/>
    </row>
    <row r="14391" spans="1:6">
      <c r="A14391" s="89"/>
      <c r="F14391" s="73"/>
    </row>
    <row r="14392" spans="1:6">
      <c r="A14392" s="89"/>
      <c r="F14392" s="73"/>
    </row>
    <row r="14393" spans="1:6">
      <c r="A14393" s="89"/>
      <c r="F14393" s="73"/>
    </row>
    <row r="14394" spans="1:6">
      <c r="A14394" s="89"/>
      <c r="F14394" s="73"/>
    </row>
    <row r="14395" spans="1:6">
      <c r="A14395" s="89"/>
      <c r="F14395" s="73"/>
    </row>
    <row r="14396" spans="1:6">
      <c r="A14396" s="89"/>
      <c r="F14396" s="73"/>
    </row>
    <row r="14397" spans="1:6">
      <c r="A14397" s="89"/>
      <c r="F14397" s="73"/>
    </row>
    <row r="14398" spans="1:6">
      <c r="A14398" s="89"/>
      <c r="F14398" s="73"/>
    </row>
    <row r="14399" spans="1:6">
      <c r="A14399" s="89"/>
      <c r="F14399" s="73"/>
    </row>
    <row r="14400" spans="1:6">
      <c r="A14400" s="89"/>
      <c r="F14400" s="73"/>
    </row>
    <row r="14401" spans="1:6">
      <c r="A14401" s="89"/>
      <c r="F14401" s="73"/>
    </row>
    <row r="14402" spans="1:6">
      <c r="A14402" s="89"/>
      <c r="F14402" s="73"/>
    </row>
    <row r="14403" spans="1:6">
      <c r="A14403" s="89"/>
      <c r="F14403" s="73"/>
    </row>
    <row r="14404" spans="1:6">
      <c r="A14404" s="89"/>
      <c r="F14404" s="73"/>
    </row>
    <row r="14405" spans="1:6">
      <c r="A14405" s="89"/>
      <c r="F14405" s="73"/>
    </row>
    <row r="14406" spans="1:6">
      <c r="A14406" s="89"/>
      <c r="F14406" s="73"/>
    </row>
    <row r="14407" spans="1:6">
      <c r="A14407" s="89"/>
      <c r="F14407" s="73"/>
    </row>
    <row r="14408" spans="1:6">
      <c r="A14408" s="89"/>
      <c r="F14408" s="73"/>
    </row>
    <row r="14409" spans="1:6">
      <c r="A14409" s="89"/>
      <c r="F14409" s="73"/>
    </row>
    <row r="14410" spans="1:6">
      <c r="A14410" s="89"/>
      <c r="F14410" s="73"/>
    </row>
    <row r="14411" spans="1:6">
      <c r="A14411" s="89"/>
      <c r="F14411" s="73"/>
    </row>
    <row r="14412" spans="1:6">
      <c r="A14412" s="89"/>
      <c r="F14412" s="73"/>
    </row>
    <row r="14413" spans="1:6">
      <c r="A14413" s="89"/>
      <c r="F14413" s="73"/>
    </row>
    <row r="14414" spans="1:6">
      <c r="A14414" s="89"/>
      <c r="F14414" s="73"/>
    </row>
    <row r="14415" spans="1:6">
      <c r="A14415" s="89"/>
      <c r="F14415" s="73"/>
    </row>
    <row r="14416" spans="1:6">
      <c r="A14416" s="89"/>
      <c r="F14416" s="73"/>
    </row>
    <row r="14417" spans="1:6">
      <c r="A14417" s="89"/>
      <c r="F14417" s="73"/>
    </row>
    <row r="14418" spans="1:6">
      <c r="A14418" s="89"/>
      <c r="F14418" s="73"/>
    </row>
    <row r="14419" spans="1:6">
      <c r="A14419" s="89"/>
      <c r="F14419" s="73"/>
    </row>
    <row r="14420" spans="1:6">
      <c r="A14420" s="89"/>
      <c r="F14420" s="73"/>
    </row>
    <row r="14421" spans="1:6">
      <c r="A14421" s="89"/>
      <c r="F14421" s="73"/>
    </row>
    <row r="14422" spans="1:6">
      <c r="A14422" s="89"/>
      <c r="F14422" s="73"/>
    </row>
    <row r="14423" spans="1:6">
      <c r="A14423" s="89"/>
      <c r="F14423" s="73"/>
    </row>
    <row r="14424" spans="1:6">
      <c r="A14424" s="89"/>
      <c r="F14424" s="73"/>
    </row>
    <row r="14425" spans="1:6">
      <c r="A14425" s="89"/>
      <c r="F14425" s="73"/>
    </row>
    <row r="14426" spans="1:6">
      <c r="A14426" s="89"/>
      <c r="F14426" s="73"/>
    </row>
    <row r="14427" spans="1:6">
      <c r="A14427" s="89"/>
      <c r="F14427" s="73"/>
    </row>
    <row r="14428" spans="1:6">
      <c r="A14428" s="89"/>
      <c r="F14428" s="73"/>
    </row>
    <row r="14429" spans="1:6">
      <c r="A14429" s="89"/>
      <c r="F14429" s="73"/>
    </row>
    <row r="14430" spans="1:6">
      <c r="A14430" s="89"/>
      <c r="F14430" s="73"/>
    </row>
    <row r="14431" spans="1:6">
      <c r="A14431" s="89"/>
      <c r="F14431" s="73"/>
    </row>
    <row r="14432" spans="1:6">
      <c r="A14432" s="89"/>
      <c r="F14432" s="73"/>
    </row>
    <row r="14433" spans="1:6">
      <c r="A14433" s="89"/>
      <c r="F14433" s="73"/>
    </row>
    <row r="14434" spans="1:6">
      <c r="A14434" s="89"/>
      <c r="F14434" s="73"/>
    </row>
    <row r="14435" spans="1:6">
      <c r="A14435" s="89"/>
      <c r="F14435" s="73"/>
    </row>
    <row r="14436" spans="1:6">
      <c r="A14436" s="89"/>
      <c r="F14436" s="73"/>
    </row>
    <row r="14437" spans="1:6">
      <c r="A14437" s="89"/>
      <c r="F14437" s="73"/>
    </row>
    <row r="14438" spans="1:6">
      <c r="A14438" s="89"/>
      <c r="F14438" s="73"/>
    </row>
    <row r="14439" spans="1:6">
      <c r="A14439" s="89"/>
      <c r="F14439" s="73"/>
    </row>
    <row r="14440" spans="1:6">
      <c r="A14440" s="89"/>
      <c r="F14440" s="73"/>
    </row>
    <row r="14441" spans="1:6">
      <c r="A14441" s="89"/>
      <c r="F14441" s="73"/>
    </row>
    <row r="14442" spans="1:6">
      <c r="A14442" s="89"/>
      <c r="F14442" s="73"/>
    </row>
    <row r="14443" spans="1:6">
      <c r="A14443" s="89"/>
      <c r="F14443" s="73"/>
    </row>
    <row r="14444" spans="1:6">
      <c r="A14444" s="89"/>
      <c r="F14444" s="73"/>
    </row>
    <row r="14445" spans="1:6">
      <c r="A14445" s="89"/>
      <c r="F14445" s="73"/>
    </row>
    <row r="14446" spans="1:6">
      <c r="A14446" s="89"/>
      <c r="F14446" s="73"/>
    </row>
    <row r="14447" spans="1:6">
      <c r="A14447" s="89"/>
      <c r="F14447" s="73"/>
    </row>
    <row r="14448" spans="1:6">
      <c r="A14448" s="89"/>
      <c r="F14448" s="73"/>
    </row>
    <row r="14449" spans="1:6">
      <c r="A14449" s="89"/>
      <c r="F14449" s="73"/>
    </row>
    <row r="14450" spans="1:6">
      <c r="A14450" s="89"/>
      <c r="F14450" s="73"/>
    </row>
    <row r="14451" spans="1:6">
      <c r="A14451" s="89"/>
      <c r="F14451" s="73"/>
    </row>
    <row r="14452" spans="1:6">
      <c r="A14452" s="89"/>
      <c r="F14452" s="73"/>
    </row>
    <row r="14453" spans="1:6">
      <c r="A14453" s="89"/>
      <c r="F14453" s="73"/>
    </row>
    <row r="14454" spans="1:6">
      <c r="A14454" s="89"/>
      <c r="F14454" s="73"/>
    </row>
    <row r="14455" spans="1:6">
      <c r="A14455" s="89"/>
      <c r="F14455" s="73"/>
    </row>
    <row r="14456" spans="1:6">
      <c r="A14456" s="89"/>
      <c r="F14456" s="73"/>
    </row>
    <row r="14457" spans="1:6">
      <c r="A14457" s="89"/>
      <c r="F14457" s="73"/>
    </row>
    <row r="14458" spans="1:6">
      <c r="A14458" s="89"/>
      <c r="F14458" s="73"/>
    </row>
    <row r="14459" spans="1:6">
      <c r="A14459" s="89"/>
      <c r="F14459" s="73"/>
    </row>
    <row r="14460" spans="1:6">
      <c r="A14460" s="89"/>
      <c r="F14460" s="73"/>
    </row>
    <row r="14461" spans="1:6">
      <c r="A14461" s="89"/>
      <c r="F14461" s="73"/>
    </row>
    <row r="14462" spans="1:6">
      <c r="A14462" s="89"/>
      <c r="F14462" s="73"/>
    </row>
    <row r="14463" spans="1:6">
      <c r="A14463" s="89"/>
      <c r="F14463" s="73"/>
    </row>
    <row r="14464" spans="1:6">
      <c r="A14464" s="89"/>
      <c r="F14464" s="73"/>
    </row>
    <row r="14465" spans="1:6">
      <c r="A14465" s="89"/>
      <c r="F14465" s="73"/>
    </row>
    <row r="14466" spans="1:6">
      <c r="A14466" s="89"/>
      <c r="F14466" s="73"/>
    </row>
    <row r="14467" spans="1:6">
      <c r="A14467" s="89"/>
      <c r="F14467" s="73"/>
    </row>
    <row r="14468" spans="1:6">
      <c r="A14468" s="89"/>
      <c r="F14468" s="73"/>
    </row>
    <row r="14469" spans="1:6">
      <c r="A14469" s="89"/>
      <c r="F14469" s="73"/>
    </row>
    <row r="14470" spans="1:6">
      <c r="A14470" s="89"/>
      <c r="F14470" s="73"/>
    </row>
    <row r="14471" spans="1:6">
      <c r="A14471" s="89"/>
      <c r="F14471" s="73"/>
    </row>
    <row r="14472" spans="1:6">
      <c r="A14472" s="89"/>
      <c r="F14472" s="73"/>
    </row>
    <row r="14473" spans="1:6">
      <c r="A14473" s="89"/>
      <c r="F14473" s="73"/>
    </row>
    <row r="14474" spans="1:6">
      <c r="A14474" s="89"/>
      <c r="F14474" s="73"/>
    </row>
    <row r="14475" spans="1:6">
      <c r="A14475" s="89"/>
      <c r="F14475" s="73"/>
    </row>
    <row r="14476" spans="1:6">
      <c r="A14476" s="89"/>
      <c r="F14476" s="73"/>
    </row>
    <row r="14477" spans="1:6">
      <c r="A14477" s="89"/>
      <c r="F14477" s="73"/>
    </row>
    <row r="14478" spans="1:6">
      <c r="A14478" s="89"/>
      <c r="F14478" s="73"/>
    </row>
    <row r="14479" spans="1:6">
      <c r="A14479" s="89"/>
      <c r="F14479" s="73"/>
    </row>
    <row r="14480" spans="1:6">
      <c r="A14480" s="89"/>
      <c r="F14480" s="73"/>
    </row>
    <row r="14481" spans="1:6">
      <c r="A14481" s="89"/>
      <c r="F14481" s="73"/>
    </row>
    <row r="14482" spans="1:6">
      <c r="A14482" s="89"/>
      <c r="F14482" s="73"/>
    </row>
    <row r="14483" spans="1:6">
      <c r="A14483" s="89"/>
      <c r="F14483" s="73"/>
    </row>
    <row r="14484" spans="1:6">
      <c r="A14484" s="89"/>
      <c r="F14484" s="73"/>
    </row>
    <row r="14485" spans="1:6">
      <c r="A14485" s="89"/>
      <c r="F14485" s="73"/>
    </row>
    <row r="14486" spans="1:6">
      <c r="A14486" s="89"/>
      <c r="F14486" s="73"/>
    </row>
    <row r="14487" spans="1:6">
      <c r="A14487" s="89"/>
      <c r="F14487" s="73"/>
    </row>
    <row r="14488" spans="1:6">
      <c r="A14488" s="89"/>
      <c r="F14488" s="73"/>
    </row>
    <row r="14489" spans="1:6">
      <c r="A14489" s="89"/>
      <c r="F14489" s="73"/>
    </row>
    <row r="14490" spans="1:6">
      <c r="A14490" s="89"/>
      <c r="F14490" s="73"/>
    </row>
    <row r="14491" spans="1:6">
      <c r="A14491" s="89"/>
      <c r="F14491" s="73"/>
    </row>
    <row r="14492" spans="1:6">
      <c r="A14492" s="89"/>
      <c r="F14492" s="73"/>
    </row>
    <row r="14493" spans="1:6">
      <c r="A14493" s="89"/>
      <c r="F14493" s="73"/>
    </row>
    <row r="14494" spans="1:6">
      <c r="A14494" s="89"/>
      <c r="F14494" s="73"/>
    </row>
    <row r="14495" spans="1:6">
      <c r="A14495" s="89"/>
      <c r="F14495" s="73"/>
    </row>
    <row r="14496" spans="1:6">
      <c r="A14496" s="89"/>
      <c r="F14496" s="73"/>
    </row>
    <row r="14497" spans="1:6">
      <c r="A14497" s="89"/>
      <c r="F14497" s="73"/>
    </row>
    <row r="14498" spans="1:6">
      <c r="A14498" s="89"/>
      <c r="F14498" s="73"/>
    </row>
    <row r="14499" spans="1:6">
      <c r="A14499" s="89"/>
      <c r="F14499" s="73"/>
    </row>
    <row r="14500" spans="1:6">
      <c r="A14500" s="89"/>
      <c r="F14500" s="73"/>
    </row>
    <row r="14501" spans="1:6">
      <c r="A14501" s="89"/>
      <c r="F14501" s="73"/>
    </row>
    <row r="14502" spans="1:6">
      <c r="A14502" s="89"/>
      <c r="F14502" s="73"/>
    </row>
    <row r="14503" spans="1:6">
      <c r="A14503" s="89"/>
      <c r="F14503" s="73"/>
    </row>
    <row r="14504" spans="1:6">
      <c r="A14504" s="89"/>
      <c r="F14504" s="73"/>
    </row>
    <row r="14505" spans="1:6">
      <c r="A14505" s="89"/>
      <c r="F14505" s="73"/>
    </row>
    <row r="14506" spans="1:6">
      <c r="A14506" s="89"/>
      <c r="F14506" s="73"/>
    </row>
    <row r="14507" spans="1:6">
      <c r="A14507" s="89"/>
      <c r="F14507" s="73"/>
    </row>
    <row r="14508" spans="1:6">
      <c r="A14508" s="89"/>
      <c r="F14508" s="73"/>
    </row>
    <row r="14509" spans="1:6">
      <c r="A14509" s="89"/>
      <c r="F14509" s="73"/>
    </row>
    <row r="14510" spans="1:6">
      <c r="A14510" s="89"/>
      <c r="F14510" s="73"/>
    </row>
    <row r="14511" spans="1:6">
      <c r="A14511" s="89"/>
      <c r="F14511" s="73"/>
    </row>
    <row r="14512" spans="1:6">
      <c r="A14512" s="89"/>
      <c r="F14512" s="73"/>
    </row>
    <row r="14513" spans="1:6">
      <c r="A14513" s="89"/>
      <c r="F14513" s="73"/>
    </row>
    <row r="14514" spans="1:6">
      <c r="A14514" s="89"/>
      <c r="F14514" s="73"/>
    </row>
    <row r="14515" spans="1:6">
      <c r="A14515" s="89"/>
      <c r="F14515" s="73"/>
    </row>
    <row r="14516" spans="1:6">
      <c r="A14516" s="89"/>
      <c r="F14516" s="73"/>
    </row>
    <row r="14517" spans="1:6">
      <c r="A14517" s="89"/>
      <c r="F14517" s="73"/>
    </row>
    <row r="14518" spans="1:6">
      <c r="A14518" s="89"/>
      <c r="F14518" s="73"/>
    </row>
    <row r="14519" spans="1:6">
      <c r="A14519" s="89"/>
      <c r="F14519" s="73"/>
    </row>
    <row r="14520" spans="1:6">
      <c r="A14520" s="89"/>
      <c r="F14520" s="73"/>
    </row>
    <row r="14521" spans="1:6">
      <c r="A14521" s="89"/>
      <c r="F14521" s="73"/>
    </row>
    <row r="14522" spans="1:6">
      <c r="A14522" s="89"/>
      <c r="F14522" s="73"/>
    </row>
    <row r="14523" spans="1:6">
      <c r="A14523" s="89"/>
      <c r="F14523" s="73"/>
    </row>
    <row r="14524" spans="1:6">
      <c r="A14524" s="89"/>
      <c r="F14524" s="73"/>
    </row>
    <row r="14525" spans="1:6">
      <c r="A14525" s="89"/>
      <c r="F14525" s="73"/>
    </row>
    <row r="14526" spans="1:6">
      <c r="A14526" s="89"/>
      <c r="F14526" s="73"/>
    </row>
    <row r="14527" spans="1:6">
      <c r="A14527" s="89"/>
      <c r="F14527" s="73"/>
    </row>
    <row r="14528" spans="1:6">
      <c r="A14528" s="89"/>
      <c r="F14528" s="73"/>
    </row>
    <row r="14529" spans="1:6">
      <c r="A14529" s="89"/>
      <c r="F14529" s="73"/>
    </row>
    <row r="14530" spans="1:6">
      <c r="A14530" s="89"/>
      <c r="F14530" s="73"/>
    </row>
    <row r="14531" spans="1:6">
      <c r="A14531" s="89"/>
      <c r="F14531" s="73"/>
    </row>
    <row r="14532" spans="1:6">
      <c r="A14532" s="89"/>
      <c r="F14532" s="73"/>
    </row>
    <row r="14533" spans="1:6">
      <c r="A14533" s="89"/>
      <c r="F14533" s="73"/>
    </row>
    <row r="14534" spans="1:6">
      <c r="A14534" s="89"/>
      <c r="F14534" s="73"/>
    </row>
    <row r="14535" spans="1:6">
      <c r="A14535" s="89"/>
      <c r="F14535" s="73"/>
    </row>
    <row r="14536" spans="1:6">
      <c r="A14536" s="89"/>
      <c r="F14536" s="73"/>
    </row>
    <row r="14537" spans="1:6">
      <c r="A14537" s="89"/>
      <c r="F14537" s="73"/>
    </row>
    <row r="14538" spans="1:6">
      <c r="A14538" s="89"/>
      <c r="F14538" s="73"/>
    </row>
    <row r="14539" spans="1:6">
      <c r="A14539" s="89"/>
      <c r="F14539" s="73"/>
    </row>
    <row r="14540" spans="1:6">
      <c r="A14540" s="89"/>
      <c r="F14540" s="73"/>
    </row>
    <row r="14541" spans="1:6">
      <c r="A14541" s="89"/>
      <c r="F14541" s="73"/>
    </row>
    <row r="14542" spans="1:6">
      <c r="A14542" s="89"/>
      <c r="F14542" s="73"/>
    </row>
    <row r="14543" spans="1:6">
      <c r="A14543" s="89"/>
      <c r="F14543" s="73"/>
    </row>
    <row r="14544" spans="1:6">
      <c r="A14544" s="89"/>
      <c r="F14544" s="73"/>
    </row>
    <row r="14545" spans="1:6">
      <c r="A14545" s="89"/>
      <c r="F14545" s="73"/>
    </row>
    <row r="14546" spans="1:6">
      <c r="A14546" s="89"/>
      <c r="F14546" s="73"/>
    </row>
    <row r="14547" spans="1:6">
      <c r="A14547" s="89"/>
      <c r="F14547" s="73"/>
    </row>
    <row r="14548" spans="1:6">
      <c r="A14548" s="89"/>
      <c r="F14548" s="73"/>
    </row>
    <row r="14549" spans="1:6">
      <c r="A14549" s="89"/>
      <c r="F14549" s="73"/>
    </row>
    <row r="14550" spans="1:6">
      <c r="A14550" s="89"/>
      <c r="F14550" s="73"/>
    </row>
    <row r="14551" spans="1:6">
      <c r="A14551" s="89"/>
      <c r="F14551" s="73"/>
    </row>
    <row r="14552" spans="1:6">
      <c r="A14552" s="89"/>
      <c r="F14552" s="73"/>
    </row>
    <row r="14553" spans="1:6">
      <c r="A14553" s="89"/>
      <c r="F14553" s="73"/>
    </row>
    <row r="14554" spans="1:6">
      <c r="A14554" s="89"/>
      <c r="F14554" s="73"/>
    </row>
    <row r="14555" spans="1:6">
      <c r="A14555" s="89"/>
      <c r="F14555" s="73"/>
    </row>
    <row r="14556" spans="1:6">
      <c r="A14556" s="89"/>
      <c r="F14556" s="73"/>
    </row>
    <row r="14557" spans="1:6">
      <c r="A14557" s="89"/>
      <c r="F14557" s="73"/>
    </row>
    <row r="14558" spans="1:6">
      <c r="A14558" s="89"/>
      <c r="F14558" s="73"/>
    </row>
    <row r="14559" spans="1:6">
      <c r="A14559" s="89"/>
      <c r="F14559" s="73"/>
    </row>
    <row r="14560" spans="1:6">
      <c r="A14560" s="89"/>
      <c r="F14560" s="73"/>
    </row>
    <row r="14561" spans="1:6">
      <c r="A14561" s="89"/>
      <c r="F14561" s="73"/>
    </row>
    <row r="14562" spans="1:6">
      <c r="A14562" s="89"/>
      <c r="F14562" s="73"/>
    </row>
    <row r="14563" spans="1:6">
      <c r="A14563" s="89"/>
      <c r="F14563" s="73"/>
    </row>
    <row r="14564" spans="1:6">
      <c r="A14564" s="89"/>
      <c r="F14564" s="73"/>
    </row>
    <row r="14565" spans="1:6">
      <c r="A14565" s="89"/>
      <c r="F14565" s="73"/>
    </row>
    <row r="14566" spans="1:6">
      <c r="A14566" s="89"/>
      <c r="F14566" s="73"/>
    </row>
    <row r="14567" spans="1:6">
      <c r="A14567" s="89"/>
      <c r="F14567" s="73"/>
    </row>
    <row r="14568" spans="1:6">
      <c r="A14568" s="89"/>
      <c r="F14568" s="73"/>
    </row>
    <row r="14569" spans="1:6">
      <c r="A14569" s="89"/>
      <c r="F14569" s="73"/>
    </row>
    <row r="14570" spans="1:6">
      <c r="A14570" s="89"/>
      <c r="F14570" s="73"/>
    </row>
    <row r="14571" spans="1:6">
      <c r="A14571" s="89"/>
      <c r="F14571" s="73"/>
    </row>
    <row r="14572" spans="1:6">
      <c r="A14572" s="89"/>
      <c r="F14572" s="73"/>
    </row>
    <row r="14573" spans="1:6">
      <c r="A14573" s="89"/>
      <c r="F14573" s="73"/>
    </row>
    <row r="14574" spans="1:6">
      <c r="A14574" s="89"/>
      <c r="F14574" s="73"/>
    </row>
    <row r="14575" spans="1:6">
      <c r="A14575" s="89"/>
      <c r="F14575" s="73"/>
    </row>
    <row r="14576" spans="1:6">
      <c r="A14576" s="89"/>
      <c r="F14576" s="73"/>
    </row>
    <row r="14577" spans="1:6">
      <c r="A14577" s="89"/>
      <c r="F14577" s="73"/>
    </row>
    <row r="14578" spans="1:6">
      <c r="A14578" s="89"/>
      <c r="F14578" s="73"/>
    </row>
    <row r="14579" spans="1:6">
      <c r="A14579" s="89"/>
      <c r="F14579" s="73"/>
    </row>
    <row r="14580" spans="1:6">
      <c r="A14580" s="89"/>
      <c r="F14580" s="73"/>
    </row>
    <row r="14581" spans="1:6">
      <c r="A14581" s="89"/>
      <c r="F14581" s="73"/>
    </row>
    <row r="14582" spans="1:6">
      <c r="A14582" s="89"/>
      <c r="F14582" s="73"/>
    </row>
    <row r="14583" spans="1:6">
      <c r="A14583" s="89"/>
      <c r="F14583" s="73"/>
    </row>
    <row r="14584" spans="1:6">
      <c r="A14584" s="89"/>
      <c r="F14584" s="73"/>
    </row>
    <row r="14585" spans="1:6">
      <c r="A14585" s="89"/>
      <c r="F14585" s="73"/>
    </row>
    <row r="14586" spans="1:6">
      <c r="A14586" s="89"/>
      <c r="F14586" s="73"/>
    </row>
    <row r="14587" spans="1:6">
      <c r="A14587" s="89"/>
      <c r="F14587" s="73"/>
    </row>
    <row r="14588" spans="1:6">
      <c r="A14588" s="89"/>
      <c r="F14588" s="73"/>
    </row>
    <row r="14589" spans="1:6">
      <c r="A14589" s="89"/>
      <c r="F14589" s="73"/>
    </row>
    <row r="14590" spans="1:6">
      <c r="A14590" s="89"/>
      <c r="F14590" s="73"/>
    </row>
    <row r="14591" spans="1:6">
      <c r="A14591" s="89"/>
      <c r="F14591" s="73"/>
    </row>
    <row r="14592" spans="1:6">
      <c r="A14592" s="89"/>
      <c r="F14592" s="73"/>
    </row>
    <row r="14593" spans="1:6">
      <c r="A14593" s="89"/>
      <c r="F14593" s="73"/>
    </row>
    <row r="14594" spans="1:6">
      <c r="A14594" s="89"/>
      <c r="F14594" s="73"/>
    </row>
    <row r="14595" spans="1:6">
      <c r="A14595" s="89"/>
      <c r="F14595" s="73"/>
    </row>
    <row r="14596" spans="1:6">
      <c r="A14596" s="89"/>
      <c r="F14596" s="73"/>
    </row>
    <row r="14597" spans="1:6">
      <c r="A14597" s="89"/>
      <c r="F14597" s="73"/>
    </row>
    <row r="14598" spans="1:6">
      <c r="A14598" s="89"/>
      <c r="F14598" s="73"/>
    </row>
    <row r="14599" spans="1:6">
      <c r="A14599" s="89"/>
      <c r="F14599" s="73"/>
    </row>
    <row r="14600" spans="1:6">
      <c r="A14600" s="89"/>
      <c r="F14600" s="73"/>
    </row>
    <row r="14601" spans="1:6">
      <c r="A14601" s="89"/>
      <c r="F14601" s="73"/>
    </row>
    <row r="14602" spans="1:6">
      <c r="A14602" s="89"/>
      <c r="F14602" s="73"/>
    </row>
    <row r="14603" spans="1:6">
      <c r="A14603" s="89"/>
      <c r="F14603" s="73"/>
    </row>
    <row r="14604" spans="1:6">
      <c r="A14604" s="89"/>
      <c r="F14604" s="73"/>
    </row>
    <row r="14605" spans="1:6">
      <c r="A14605" s="89"/>
      <c r="F14605" s="73"/>
    </row>
    <row r="14606" spans="1:6">
      <c r="A14606" s="89"/>
      <c r="F14606" s="73"/>
    </row>
    <row r="14607" spans="1:6">
      <c r="A14607" s="89"/>
      <c r="F14607" s="73"/>
    </row>
    <row r="14608" spans="1:6">
      <c r="A14608" s="89"/>
      <c r="F14608" s="73"/>
    </row>
    <row r="14609" spans="1:6">
      <c r="A14609" s="89"/>
      <c r="F14609" s="73"/>
    </row>
    <row r="14610" spans="1:6">
      <c r="A14610" s="89"/>
      <c r="F14610" s="73"/>
    </row>
    <row r="14611" spans="1:6">
      <c r="A14611" s="89"/>
      <c r="F14611" s="73"/>
    </row>
    <row r="14612" spans="1:6">
      <c r="A14612" s="89"/>
      <c r="F14612" s="73"/>
    </row>
    <row r="14613" spans="1:6">
      <c r="A14613" s="89"/>
      <c r="F14613" s="73"/>
    </row>
    <row r="14614" spans="1:6">
      <c r="A14614" s="89"/>
      <c r="F14614" s="73"/>
    </row>
    <row r="14615" spans="1:6">
      <c r="A14615" s="89"/>
      <c r="F14615" s="73"/>
    </row>
    <row r="14616" spans="1:6">
      <c r="A14616" s="89"/>
      <c r="F14616" s="73"/>
    </row>
    <row r="14617" spans="1:6">
      <c r="A14617" s="89"/>
      <c r="F14617" s="73"/>
    </row>
    <row r="14618" spans="1:6">
      <c r="A14618" s="89"/>
      <c r="F14618" s="73"/>
    </row>
    <row r="14619" spans="1:6">
      <c r="A14619" s="89"/>
      <c r="F14619" s="73"/>
    </row>
    <row r="14620" spans="1:6">
      <c r="A14620" s="89"/>
      <c r="F14620" s="73"/>
    </row>
    <row r="14621" spans="1:6">
      <c r="A14621" s="89"/>
      <c r="F14621" s="73"/>
    </row>
    <row r="14622" spans="1:6">
      <c r="A14622" s="89"/>
      <c r="F14622" s="73"/>
    </row>
    <row r="14623" spans="1:6">
      <c r="A14623" s="89"/>
      <c r="F14623" s="73"/>
    </row>
    <row r="14624" spans="1:6">
      <c r="A14624" s="89"/>
      <c r="F14624" s="73"/>
    </row>
    <row r="14625" spans="1:6">
      <c r="A14625" s="89"/>
      <c r="F14625" s="73"/>
    </row>
    <row r="14626" spans="1:6">
      <c r="A14626" s="89"/>
      <c r="F14626" s="73"/>
    </row>
    <row r="14627" spans="1:6">
      <c r="A14627" s="89"/>
      <c r="F14627" s="73"/>
    </row>
    <row r="14628" spans="1:6">
      <c r="A14628" s="89"/>
      <c r="F14628" s="73"/>
    </row>
    <row r="14629" spans="1:6">
      <c r="A14629" s="89"/>
      <c r="F14629" s="73"/>
    </row>
    <row r="14630" spans="1:6">
      <c r="A14630" s="89"/>
      <c r="F14630" s="73"/>
    </row>
    <row r="14631" spans="1:6">
      <c r="A14631" s="89"/>
      <c r="F14631" s="73"/>
    </row>
    <row r="14632" spans="1:6">
      <c r="A14632" s="89"/>
      <c r="F14632" s="73"/>
    </row>
    <row r="14633" spans="1:6">
      <c r="A14633" s="89"/>
      <c r="F14633" s="73"/>
    </row>
    <row r="14634" spans="1:6">
      <c r="A14634" s="89"/>
      <c r="F14634" s="73"/>
    </row>
    <row r="14635" spans="1:6">
      <c r="A14635" s="89"/>
      <c r="F14635" s="73"/>
    </row>
    <row r="14636" spans="1:6">
      <c r="A14636" s="89"/>
      <c r="F14636" s="73"/>
    </row>
    <row r="14637" spans="1:6">
      <c r="A14637" s="89"/>
      <c r="F14637" s="73"/>
    </row>
    <row r="14638" spans="1:6">
      <c r="A14638" s="89"/>
      <c r="F14638" s="73"/>
    </row>
    <row r="14639" spans="1:6">
      <c r="A14639" s="89"/>
      <c r="F14639" s="73"/>
    </row>
    <row r="14640" spans="1:6">
      <c r="A14640" s="89"/>
      <c r="F14640" s="73"/>
    </row>
    <row r="14641" spans="1:6">
      <c r="A14641" s="89"/>
      <c r="F14641" s="73"/>
    </row>
    <row r="14642" spans="1:6">
      <c r="A14642" s="89"/>
      <c r="F14642" s="73"/>
    </row>
    <row r="14643" spans="1:6">
      <c r="A14643" s="89"/>
      <c r="F14643" s="73"/>
    </row>
    <row r="14644" spans="1:6">
      <c r="A14644" s="89"/>
      <c r="F14644" s="73"/>
    </row>
    <row r="14645" spans="1:6">
      <c r="A14645" s="89"/>
      <c r="F14645" s="73"/>
    </row>
    <row r="14646" spans="1:6">
      <c r="A14646" s="89"/>
      <c r="F14646" s="73"/>
    </row>
    <row r="14647" spans="1:6">
      <c r="A14647" s="89"/>
      <c r="F14647" s="73"/>
    </row>
    <row r="14648" spans="1:6">
      <c r="A14648" s="89"/>
      <c r="F14648" s="73"/>
    </row>
    <row r="14649" spans="1:6">
      <c r="A14649" s="89"/>
      <c r="F14649" s="73"/>
    </row>
    <row r="14650" spans="1:6">
      <c r="A14650" s="89"/>
      <c r="F14650" s="73"/>
    </row>
    <row r="14651" spans="1:6">
      <c r="A14651" s="89"/>
      <c r="F14651" s="73"/>
    </row>
    <row r="14652" spans="1:6">
      <c r="A14652" s="89"/>
      <c r="F14652" s="73"/>
    </row>
    <row r="14653" spans="1:6">
      <c r="A14653" s="89"/>
      <c r="F14653" s="73"/>
    </row>
    <row r="14654" spans="1:6">
      <c r="A14654" s="89"/>
      <c r="F14654" s="73"/>
    </row>
    <row r="14655" spans="1:6">
      <c r="A14655" s="89"/>
      <c r="F14655" s="73"/>
    </row>
    <row r="14656" spans="1:6">
      <c r="A14656" s="89"/>
      <c r="F14656" s="73"/>
    </row>
    <row r="14657" spans="1:6">
      <c r="A14657" s="89"/>
      <c r="F14657" s="73"/>
    </row>
    <row r="14658" spans="1:6">
      <c r="A14658" s="89"/>
      <c r="F14658" s="73"/>
    </row>
    <row r="14659" spans="1:6">
      <c r="A14659" s="89"/>
      <c r="F14659" s="73"/>
    </row>
    <row r="14660" spans="1:6">
      <c r="A14660" s="89"/>
      <c r="F14660" s="73"/>
    </row>
    <row r="14661" spans="1:6">
      <c r="A14661" s="89"/>
      <c r="F14661" s="73"/>
    </row>
    <row r="14662" spans="1:6">
      <c r="A14662" s="89"/>
      <c r="F14662" s="73"/>
    </row>
    <row r="14663" spans="1:6">
      <c r="A14663" s="89"/>
      <c r="F14663" s="73"/>
    </row>
    <row r="14664" spans="1:6">
      <c r="A14664" s="89"/>
      <c r="F14664" s="73"/>
    </row>
    <row r="14665" spans="1:6">
      <c r="A14665" s="89"/>
      <c r="F14665" s="73"/>
    </row>
    <row r="14666" spans="1:6">
      <c r="A14666" s="89"/>
      <c r="F14666" s="73"/>
    </row>
    <row r="14667" spans="1:6">
      <c r="A14667" s="89"/>
      <c r="F14667" s="73"/>
    </row>
    <row r="14668" spans="1:6">
      <c r="A14668" s="89"/>
      <c r="F14668" s="73"/>
    </row>
    <row r="14669" spans="1:6">
      <c r="A14669" s="89"/>
      <c r="F14669" s="73"/>
    </row>
    <row r="14670" spans="1:6">
      <c r="A14670" s="89"/>
      <c r="F14670" s="73"/>
    </row>
    <row r="14671" spans="1:6">
      <c r="A14671" s="89"/>
      <c r="F14671" s="73"/>
    </row>
    <row r="14672" spans="1:6">
      <c r="A14672" s="89"/>
      <c r="F14672" s="73"/>
    </row>
    <row r="14673" spans="1:6">
      <c r="A14673" s="89"/>
      <c r="F14673" s="73"/>
    </row>
    <row r="14674" spans="1:6">
      <c r="A14674" s="89"/>
      <c r="F14674" s="73"/>
    </row>
    <row r="14675" spans="1:6">
      <c r="A14675" s="89"/>
      <c r="F14675" s="73"/>
    </row>
    <row r="14676" spans="1:6">
      <c r="A14676" s="89"/>
      <c r="F14676" s="73"/>
    </row>
    <row r="14677" spans="1:6">
      <c r="A14677" s="89"/>
      <c r="F14677" s="73"/>
    </row>
    <row r="14678" spans="1:6">
      <c r="A14678" s="89"/>
      <c r="F14678" s="73"/>
    </row>
    <row r="14679" spans="1:6">
      <c r="A14679" s="89"/>
      <c r="F14679" s="73"/>
    </row>
    <row r="14680" spans="1:6">
      <c r="A14680" s="89"/>
      <c r="F14680" s="73"/>
    </row>
    <row r="14681" spans="1:6">
      <c r="A14681" s="89"/>
      <c r="F14681" s="73"/>
    </row>
    <row r="14682" spans="1:6">
      <c r="A14682" s="89"/>
      <c r="F14682" s="73"/>
    </row>
    <row r="14683" spans="1:6">
      <c r="A14683" s="89"/>
      <c r="F14683" s="73"/>
    </row>
    <row r="14684" spans="1:6">
      <c r="A14684" s="89"/>
      <c r="F14684" s="73"/>
    </row>
    <row r="14685" spans="1:6">
      <c r="A14685" s="89"/>
      <c r="F14685" s="73"/>
    </row>
    <row r="14686" spans="1:6">
      <c r="A14686" s="89"/>
      <c r="F14686" s="73"/>
    </row>
    <row r="14687" spans="1:6">
      <c r="A14687" s="89"/>
      <c r="F14687" s="73"/>
    </row>
    <row r="14688" spans="1:6">
      <c r="A14688" s="89"/>
      <c r="F14688" s="73"/>
    </row>
    <row r="14689" spans="1:6">
      <c r="A14689" s="89"/>
      <c r="F14689" s="73"/>
    </row>
    <row r="14690" spans="1:6">
      <c r="A14690" s="89"/>
      <c r="F14690" s="73"/>
    </row>
    <row r="14691" spans="1:6">
      <c r="A14691" s="89"/>
      <c r="F14691" s="73"/>
    </row>
    <row r="14692" spans="1:6">
      <c r="A14692" s="89"/>
      <c r="F14692" s="73"/>
    </row>
    <row r="14693" spans="1:6">
      <c r="A14693" s="89"/>
      <c r="F14693" s="73"/>
    </row>
    <row r="14694" spans="1:6">
      <c r="A14694" s="89"/>
      <c r="F14694" s="73"/>
    </row>
    <row r="14695" spans="1:6">
      <c r="A14695" s="89"/>
      <c r="F14695" s="73"/>
    </row>
    <row r="14696" spans="1:6">
      <c r="A14696" s="89"/>
      <c r="F14696" s="73"/>
    </row>
    <row r="14697" spans="1:6">
      <c r="A14697" s="89"/>
      <c r="F14697" s="73"/>
    </row>
    <row r="14698" spans="1:6">
      <c r="A14698" s="89"/>
      <c r="F14698" s="73"/>
    </row>
    <row r="14699" spans="1:6">
      <c r="A14699" s="89"/>
      <c r="F14699" s="73"/>
    </row>
    <row r="14700" spans="1:6">
      <c r="A14700" s="89"/>
      <c r="F14700" s="73"/>
    </row>
    <row r="14701" spans="1:6">
      <c r="A14701" s="89"/>
      <c r="F14701" s="73"/>
    </row>
    <row r="14702" spans="1:6">
      <c r="A14702" s="89"/>
      <c r="F14702" s="73"/>
    </row>
    <row r="14703" spans="1:6">
      <c r="A14703" s="89"/>
      <c r="F14703" s="73"/>
    </row>
    <row r="14704" spans="1:6">
      <c r="A14704" s="89"/>
      <c r="F14704" s="73"/>
    </row>
    <row r="14705" spans="1:6">
      <c r="A14705" s="89"/>
      <c r="F14705" s="73"/>
    </row>
    <row r="14706" spans="1:6">
      <c r="A14706" s="89"/>
      <c r="F14706" s="73"/>
    </row>
    <row r="14707" spans="1:6">
      <c r="A14707" s="89"/>
      <c r="F14707" s="73"/>
    </row>
    <row r="14708" spans="1:6">
      <c r="A14708" s="89"/>
      <c r="F14708" s="73"/>
    </row>
    <row r="14709" spans="1:6">
      <c r="A14709" s="89"/>
      <c r="F14709" s="73"/>
    </row>
    <row r="14710" spans="1:6">
      <c r="A14710" s="89"/>
      <c r="F14710" s="73"/>
    </row>
    <row r="14711" spans="1:6">
      <c r="A14711" s="89"/>
      <c r="F14711" s="73"/>
    </row>
    <row r="14712" spans="1:6">
      <c r="A14712" s="89"/>
      <c r="F14712" s="73"/>
    </row>
    <row r="14713" spans="1:6">
      <c r="A14713" s="89"/>
      <c r="F14713" s="73"/>
    </row>
    <row r="14714" spans="1:6">
      <c r="A14714" s="89"/>
      <c r="F14714" s="73"/>
    </row>
    <row r="14715" spans="1:6">
      <c r="A14715" s="89"/>
      <c r="F14715" s="73"/>
    </row>
    <row r="14716" spans="1:6">
      <c r="A14716" s="89"/>
      <c r="F14716" s="73"/>
    </row>
    <row r="14717" spans="1:6">
      <c r="A14717" s="89"/>
      <c r="F14717" s="73"/>
    </row>
    <row r="14718" spans="1:6">
      <c r="A14718" s="89"/>
      <c r="F14718" s="73"/>
    </row>
    <row r="14719" spans="1:6">
      <c r="A14719" s="89"/>
      <c r="F14719" s="73"/>
    </row>
    <row r="14720" spans="1:6">
      <c r="A14720" s="89"/>
      <c r="F14720" s="73"/>
    </row>
    <row r="14721" spans="1:6">
      <c r="A14721" s="89"/>
      <c r="F14721" s="73"/>
    </row>
    <row r="14722" spans="1:6">
      <c r="A14722" s="89"/>
      <c r="F14722" s="73"/>
    </row>
    <row r="14723" spans="1:6">
      <c r="A14723" s="89"/>
      <c r="F14723" s="73"/>
    </row>
    <row r="14724" spans="1:6">
      <c r="A14724" s="89"/>
      <c r="F14724" s="73"/>
    </row>
    <row r="14725" spans="1:6">
      <c r="A14725" s="89"/>
      <c r="F14725" s="73"/>
    </row>
    <row r="14726" spans="1:6">
      <c r="A14726" s="89"/>
      <c r="F14726" s="73"/>
    </row>
    <row r="14727" spans="1:6">
      <c r="A14727" s="89"/>
      <c r="F14727" s="73"/>
    </row>
    <row r="14728" spans="1:6">
      <c r="A14728" s="89"/>
      <c r="F14728" s="73"/>
    </row>
    <row r="14729" spans="1:6">
      <c r="A14729" s="89"/>
      <c r="F14729" s="73"/>
    </row>
    <row r="14730" spans="1:6">
      <c r="A14730" s="89"/>
      <c r="F14730" s="73"/>
    </row>
    <row r="14731" spans="1:6">
      <c r="A14731" s="89"/>
      <c r="F14731" s="73"/>
    </row>
    <row r="14732" spans="1:6">
      <c r="A14732" s="89"/>
      <c r="F14732" s="73"/>
    </row>
    <row r="14733" spans="1:6">
      <c r="A14733" s="89"/>
      <c r="F14733" s="73"/>
    </row>
    <row r="14734" spans="1:6">
      <c r="A14734" s="89"/>
      <c r="F14734" s="73"/>
    </row>
    <row r="14735" spans="1:6">
      <c r="A14735" s="89"/>
      <c r="F14735" s="73"/>
    </row>
    <row r="14736" spans="1:6">
      <c r="A14736" s="89"/>
      <c r="F14736" s="73"/>
    </row>
    <row r="14737" spans="1:6">
      <c r="A14737" s="89"/>
      <c r="F14737" s="73"/>
    </row>
    <row r="14738" spans="1:6">
      <c r="A14738" s="89"/>
      <c r="F14738" s="73"/>
    </row>
    <row r="14739" spans="1:6">
      <c r="A14739" s="89"/>
      <c r="F14739" s="73"/>
    </row>
    <row r="14740" spans="1:6">
      <c r="A14740" s="89"/>
      <c r="F14740" s="73"/>
    </row>
    <row r="14741" spans="1:6">
      <c r="A14741" s="89"/>
      <c r="F14741" s="73"/>
    </row>
    <row r="14742" spans="1:6">
      <c r="A14742" s="89"/>
      <c r="F14742" s="73"/>
    </row>
    <row r="14743" spans="1:6">
      <c r="A14743" s="89"/>
      <c r="F14743" s="73"/>
    </row>
    <row r="14744" spans="1:6">
      <c r="A14744" s="89"/>
      <c r="F14744" s="73"/>
    </row>
    <row r="14745" spans="1:6">
      <c r="A14745" s="89"/>
      <c r="F14745" s="73"/>
    </row>
    <row r="14746" spans="1:6">
      <c r="A14746" s="89"/>
      <c r="F14746" s="73"/>
    </row>
    <row r="14747" spans="1:6">
      <c r="A14747" s="89"/>
      <c r="F14747" s="73"/>
    </row>
    <row r="14748" spans="1:6">
      <c r="A14748" s="89"/>
      <c r="F14748" s="73"/>
    </row>
    <row r="14749" spans="1:6">
      <c r="A14749" s="89"/>
      <c r="F14749" s="73"/>
    </row>
    <row r="14750" spans="1:6">
      <c r="A14750" s="89"/>
      <c r="F14750" s="73"/>
    </row>
    <row r="14751" spans="1:6">
      <c r="A14751" s="89"/>
      <c r="F14751" s="73"/>
    </row>
    <row r="14752" spans="1:6">
      <c r="A14752" s="89"/>
      <c r="F14752" s="73"/>
    </row>
    <row r="14753" spans="1:6">
      <c r="A14753" s="89"/>
      <c r="F14753" s="73"/>
    </row>
    <row r="14754" spans="1:6">
      <c r="A14754" s="89"/>
      <c r="F14754" s="73"/>
    </row>
    <row r="14755" spans="1:6">
      <c r="A14755" s="89"/>
      <c r="F14755" s="73"/>
    </row>
    <row r="14756" spans="1:6">
      <c r="A14756" s="89"/>
      <c r="F14756" s="73"/>
    </row>
    <row r="14757" spans="1:6">
      <c r="A14757" s="89"/>
      <c r="F14757" s="73"/>
    </row>
    <row r="14758" spans="1:6">
      <c r="A14758" s="89"/>
      <c r="F14758" s="73"/>
    </row>
    <row r="14759" spans="1:6">
      <c r="A14759" s="89"/>
      <c r="F14759" s="73"/>
    </row>
    <row r="14760" spans="1:6">
      <c r="A14760" s="89"/>
      <c r="F14760" s="73"/>
    </row>
    <row r="14761" spans="1:6">
      <c r="A14761" s="89"/>
      <c r="F14761" s="73"/>
    </row>
    <row r="14762" spans="1:6">
      <c r="A14762" s="89"/>
      <c r="F14762" s="73"/>
    </row>
    <row r="14763" spans="1:6">
      <c r="A14763" s="89"/>
      <c r="F14763" s="73"/>
    </row>
    <row r="14764" spans="1:6">
      <c r="A14764" s="89"/>
      <c r="F14764" s="73"/>
    </row>
    <row r="14765" spans="1:6">
      <c r="A14765" s="89"/>
      <c r="F14765" s="73"/>
    </row>
    <row r="14766" spans="1:6">
      <c r="A14766" s="89"/>
      <c r="F14766" s="73"/>
    </row>
    <row r="14767" spans="1:6">
      <c r="A14767" s="89"/>
      <c r="F14767" s="73"/>
    </row>
    <row r="14768" spans="1:6">
      <c r="A14768" s="89"/>
      <c r="F14768" s="73"/>
    </row>
    <row r="14769" spans="1:6">
      <c r="A14769" s="89"/>
      <c r="F14769" s="73"/>
    </row>
    <row r="14770" spans="1:6">
      <c r="A14770" s="89"/>
      <c r="F14770" s="73"/>
    </row>
    <row r="14771" spans="1:6">
      <c r="A14771" s="89"/>
      <c r="F14771" s="73"/>
    </row>
    <row r="14772" spans="1:6">
      <c r="A14772" s="89"/>
      <c r="F14772" s="73"/>
    </row>
    <row r="14773" spans="1:6">
      <c r="A14773" s="89"/>
      <c r="F14773" s="73"/>
    </row>
    <row r="14774" spans="1:6">
      <c r="A14774" s="89"/>
      <c r="F14774" s="73"/>
    </row>
    <row r="14775" spans="1:6">
      <c r="A14775" s="89"/>
      <c r="F14775" s="73"/>
    </row>
    <row r="14776" spans="1:6">
      <c r="A14776" s="89"/>
      <c r="F14776" s="73"/>
    </row>
    <row r="14777" spans="1:6">
      <c r="A14777" s="89"/>
      <c r="F14777" s="73"/>
    </row>
    <row r="14778" spans="1:6">
      <c r="A14778" s="89"/>
      <c r="F14778" s="73"/>
    </row>
    <row r="14779" spans="1:6">
      <c r="A14779" s="89"/>
      <c r="F14779" s="73"/>
    </row>
    <row r="14780" spans="1:6">
      <c r="A14780" s="89"/>
      <c r="F14780" s="73"/>
    </row>
    <row r="14781" spans="1:6">
      <c r="A14781" s="89"/>
      <c r="F14781" s="73"/>
    </row>
    <row r="14782" spans="1:6">
      <c r="A14782" s="89"/>
      <c r="F14782" s="73"/>
    </row>
    <row r="14783" spans="1:6">
      <c r="A14783" s="89"/>
      <c r="F14783" s="73"/>
    </row>
    <row r="14784" spans="1:6">
      <c r="A14784" s="89"/>
      <c r="F14784" s="73"/>
    </row>
    <row r="14785" spans="1:6">
      <c r="A14785" s="89"/>
      <c r="F14785" s="73"/>
    </row>
    <row r="14786" spans="1:6">
      <c r="A14786" s="89"/>
      <c r="F14786" s="73"/>
    </row>
    <row r="14787" spans="1:6">
      <c r="A14787" s="89"/>
      <c r="F14787" s="73"/>
    </row>
    <row r="14788" spans="1:6">
      <c r="A14788" s="89"/>
      <c r="F14788" s="73"/>
    </row>
    <row r="14789" spans="1:6">
      <c r="A14789" s="89"/>
      <c r="F14789" s="73"/>
    </row>
    <row r="14790" spans="1:6">
      <c r="A14790" s="89"/>
      <c r="F14790" s="73"/>
    </row>
    <row r="14791" spans="1:6">
      <c r="A14791" s="89"/>
      <c r="F14791" s="73"/>
    </row>
    <row r="14792" spans="1:6">
      <c r="A14792" s="89"/>
      <c r="F14792" s="73"/>
    </row>
    <row r="14793" spans="1:6">
      <c r="A14793" s="89"/>
      <c r="F14793" s="73"/>
    </row>
    <row r="14794" spans="1:6">
      <c r="A14794" s="89"/>
      <c r="F14794" s="73"/>
    </row>
    <row r="14795" spans="1:6">
      <c r="A14795" s="89"/>
      <c r="F14795" s="73"/>
    </row>
    <row r="14796" spans="1:6">
      <c r="A14796" s="89"/>
      <c r="F14796" s="73"/>
    </row>
    <row r="14797" spans="1:6">
      <c r="A14797" s="89"/>
      <c r="F14797" s="73"/>
    </row>
    <row r="14798" spans="1:6">
      <c r="A14798" s="89"/>
      <c r="F14798" s="73"/>
    </row>
    <row r="14799" spans="1:6">
      <c r="A14799" s="89"/>
      <c r="F14799" s="73"/>
    </row>
    <row r="14800" spans="1:6">
      <c r="A14800" s="89"/>
      <c r="F14800" s="73"/>
    </row>
    <row r="14801" spans="1:6">
      <c r="A14801" s="89"/>
      <c r="F14801" s="73"/>
    </row>
    <row r="14802" spans="1:6">
      <c r="A14802" s="89"/>
      <c r="F14802" s="73"/>
    </row>
    <row r="14803" spans="1:6">
      <c r="A14803" s="89"/>
      <c r="F14803" s="73"/>
    </row>
    <row r="14804" spans="1:6">
      <c r="A14804" s="89"/>
      <c r="F14804" s="73"/>
    </row>
    <row r="14805" spans="1:6">
      <c r="A14805" s="89"/>
      <c r="F14805" s="73"/>
    </row>
    <row r="14806" spans="1:6">
      <c r="A14806" s="89"/>
      <c r="F14806" s="73"/>
    </row>
    <row r="14807" spans="1:6">
      <c r="A14807" s="89"/>
      <c r="F14807" s="73"/>
    </row>
    <row r="14808" spans="1:6">
      <c r="A14808" s="89"/>
      <c r="F14808" s="73"/>
    </row>
    <row r="14809" spans="1:6">
      <c r="A14809" s="89"/>
      <c r="F14809" s="73"/>
    </row>
    <row r="14810" spans="1:6">
      <c r="A14810" s="89"/>
      <c r="F14810" s="73"/>
    </row>
    <row r="14811" spans="1:6">
      <c r="A14811" s="89"/>
      <c r="F14811" s="73"/>
    </row>
    <row r="14812" spans="1:6">
      <c r="A14812" s="89"/>
      <c r="F14812" s="73"/>
    </row>
    <row r="14813" spans="1:6">
      <c r="A14813" s="89"/>
      <c r="F14813" s="73"/>
    </row>
    <row r="14814" spans="1:6">
      <c r="A14814" s="89"/>
      <c r="F14814" s="73"/>
    </row>
    <row r="14815" spans="1:6">
      <c r="A14815" s="89"/>
      <c r="F14815" s="73"/>
    </row>
    <row r="14816" spans="1:6">
      <c r="A14816" s="89"/>
      <c r="F14816" s="73"/>
    </row>
    <row r="14817" spans="1:6">
      <c r="A14817" s="89"/>
      <c r="F14817" s="73"/>
    </row>
    <row r="14818" spans="1:6">
      <c r="A14818" s="89"/>
      <c r="F14818" s="73"/>
    </row>
    <row r="14819" spans="1:6">
      <c r="A14819" s="89"/>
      <c r="F14819" s="73"/>
    </row>
    <row r="14820" spans="1:6">
      <c r="A14820" s="89"/>
      <c r="F14820" s="73"/>
    </row>
    <row r="14821" spans="1:6">
      <c r="A14821" s="89"/>
      <c r="F14821" s="73"/>
    </row>
    <row r="14822" spans="1:6">
      <c r="A14822" s="89"/>
      <c r="F14822" s="73"/>
    </row>
    <row r="14823" spans="1:6">
      <c r="A14823" s="89"/>
      <c r="F14823" s="73"/>
    </row>
    <row r="14824" spans="1:6">
      <c r="A14824" s="89"/>
      <c r="F14824" s="73"/>
    </row>
    <row r="14825" spans="1:6">
      <c r="A14825" s="89"/>
      <c r="F14825" s="73"/>
    </row>
    <row r="14826" spans="1:6">
      <c r="A14826" s="89"/>
      <c r="F14826" s="73"/>
    </row>
    <row r="14827" spans="1:6">
      <c r="A14827" s="89"/>
      <c r="F14827" s="73"/>
    </row>
    <row r="14828" spans="1:6">
      <c r="A14828" s="89"/>
      <c r="F14828" s="73"/>
    </row>
    <row r="14829" spans="1:6">
      <c r="A14829" s="89"/>
      <c r="F14829" s="73"/>
    </row>
    <row r="14830" spans="1:6">
      <c r="A14830" s="89"/>
      <c r="F14830" s="73"/>
    </row>
    <row r="14831" spans="1:6">
      <c r="A14831" s="89"/>
      <c r="F14831" s="73"/>
    </row>
    <row r="14832" spans="1:6">
      <c r="A14832" s="89"/>
      <c r="F14832" s="73"/>
    </row>
    <row r="14833" spans="1:6">
      <c r="A14833" s="89"/>
      <c r="F14833" s="73"/>
    </row>
    <row r="14834" spans="1:6">
      <c r="A14834" s="89"/>
      <c r="F14834" s="73"/>
    </row>
    <row r="14835" spans="1:6">
      <c r="A14835" s="89"/>
      <c r="F14835" s="73"/>
    </row>
    <row r="14836" spans="1:6">
      <c r="A14836" s="89"/>
      <c r="F14836" s="73"/>
    </row>
    <row r="14837" spans="1:6">
      <c r="A14837" s="89"/>
      <c r="F14837" s="73"/>
    </row>
    <row r="14838" spans="1:6">
      <c r="A14838" s="89"/>
      <c r="F14838" s="73"/>
    </row>
    <row r="14839" spans="1:6">
      <c r="A14839" s="89"/>
      <c r="F14839" s="73"/>
    </row>
    <row r="14840" spans="1:6">
      <c r="A14840" s="89"/>
      <c r="F14840" s="73"/>
    </row>
    <row r="14841" spans="1:6">
      <c r="A14841" s="89"/>
      <c r="F14841" s="73"/>
    </row>
    <row r="14842" spans="1:6">
      <c r="A14842" s="89"/>
      <c r="F14842" s="73"/>
    </row>
    <row r="14843" spans="1:6">
      <c r="A14843" s="89"/>
      <c r="F14843" s="73"/>
    </row>
    <row r="14844" spans="1:6">
      <c r="A14844" s="89"/>
      <c r="F14844" s="73"/>
    </row>
    <row r="14845" spans="1:6">
      <c r="A14845" s="89"/>
      <c r="F14845" s="73"/>
    </row>
    <row r="14846" spans="1:6">
      <c r="A14846" s="89"/>
      <c r="F14846" s="73"/>
    </row>
    <row r="14847" spans="1:6">
      <c r="A14847" s="89"/>
      <c r="F14847" s="73"/>
    </row>
    <row r="14848" spans="1:6">
      <c r="A14848" s="89"/>
      <c r="F14848" s="73"/>
    </row>
    <row r="14849" spans="1:6">
      <c r="A14849" s="89"/>
      <c r="F14849" s="73"/>
    </row>
    <row r="14850" spans="1:6">
      <c r="A14850" s="89"/>
      <c r="F14850" s="73"/>
    </row>
    <row r="14851" spans="1:6">
      <c r="A14851" s="89"/>
      <c r="F14851" s="73"/>
    </row>
    <row r="14852" spans="1:6">
      <c r="A14852" s="89"/>
      <c r="F14852" s="73"/>
    </row>
    <row r="14853" spans="1:6">
      <c r="A14853" s="89"/>
      <c r="F14853" s="73"/>
    </row>
    <row r="14854" spans="1:6">
      <c r="A14854" s="89"/>
      <c r="F14854" s="73"/>
    </row>
    <row r="14855" spans="1:6">
      <c r="A14855" s="89"/>
      <c r="F14855" s="73"/>
    </row>
    <row r="14856" spans="1:6">
      <c r="A14856" s="89"/>
      <c r="F14856" s="73"/>
    </row>
    <row r="14857" spans="1:6">
      <c r="A14857" s="89"/>
      <c r="F14857" s="73"/>
    </row>
    <row r="14858" spans="1:6">
      <c r="A14858" s="89"/>
      <c r="F14858" s="73"/>
    </row>
    <row r="14859" spans="1:6">
      <c r="A14859" s="89"/>
      <c r="F14859" s="73"/>
    </row>
    <row r="14860" spans="1:6">
      <c r="A14860" s="89"/>
      <c r="F14860" s="73"/>
    </row>
    <row r="14861" spans="1:6">
      <c r="A14861" s="89"/>
      <c r="F14861" s="73"/>
    </row>
    <row r="14862" spans="1:6">
      <c r="A14862" s="89"/>
      <c r="F14862" s="73"/>
    </row>
    <row r="14863" spans="1:6">
      <c r="A14863" s="89"/>
      <c r="F14863" s="73"/>
    </row>
    <row r="14864" spans="1:6">
      <c r="A14864" s="89"/>
      <c r="F14864" s="73"/>
    </row>
    <row r="14865" spans="1:6">
      <c r="A14865" s="89"/>
      <c r="F14865" s="73"/>
    </row>
    <row r="14866" spans="1:6">
      <c r="A14866" s="89"/>
      <c r="F14866" s="73"/>
    </row>
    <row r="14867" spans="1:6">
      <c r="A14867" s="89"/>
      <c r="F14867" s="73"/>
    </row>
    <row r="14868" spans="1:6">
      <c r="A14868" s="89"/>
      <c r="F14868" s="73"/>
    </row>
    <row r="14869" spans="1:6">
      <c r="A14869" s="89"/>
      <c r="F14869" s="73"/>
    </row>
    <row r="14870" spans="1:6">
      <c r="A14870" s="89"/>
      <c r="F14870" s="73"/>
    </row>
    <row r="14871" spans="1:6">
      <c r="A14871" s="89"/>
      <c r="F14871" s="73"/>
    </row>
    <row r="14872" spans="1:6">
      <c r="A14872" s="89"/>
      <c r="F14872" s="73"/>
    </row>
    <row r="14873" spans="1:6">
      <c r="A14873" s="89"/>
      <c r="F14873" s="73"/>
    </row>
    <row r="14874" spans="1:6">
      <c r="A14874" s="89"/>
      <c r="F14874" s="73"/>
    </row>
    <row r="14875" spans="1:6">
      <c r="A14875" s="89"/>
      <c r="F14875" s="73"/>
    </row>
    <row r="14876" spans="1:6">
      <c r="A14876" s="89"/>
      <c r="F14876" s="73"/>
    </row>
    <row r="14877" spans="1:6">
      <c r="A14877" s="89"/>
      <c r="F14877" s="73"/>
    </row>
    <row r="14878" spans="1:6">
      <c r="A14878" s="89"/>
      <c r="F14878" s="73"/>
    </row>
    <row r="14879" spans="1:6">
      <c r="A14879" s="89"/>
      <c r="F14879" s="73"/>
    </row>
    <row r="14880" spans="1:6">
      <c r="A14880" s="89"/>
      <c r="F14880" s="73"/>
    </row>
    <row r="14881" spans="1:6">
      <c r="A14881" s="89"/>
      <c r="F14881" s="73"/>
    </row>
    <row r="14882" spans="1:6">
      <c r="A14882" s="89"/>
      <c r="F14882" s="73"/>
    </row>
    <row r="14883" spans="1:6">
      <c r="A14883" s="89"/>
      <c r="F14883" s="73"/>
    </row>
    <row r="14884" spans="1:6">
      <c r="A14884" s="89"/>
      <c r="F14884" s="73"/>
    </row>
    <row r="14885" spans="1:6">
      <c r="A14885" s="89"/>
      <c r="F14885" s="73"/>
    </row>
    <row r="14886" spans="1:6">
      <c r="A14886" s="89"/>
      <c r="F14886" s="73"/>
    </row>
    <row r="14887" spans="1:6">
      <c r="A14887" s="89"/>
      <c r="F14887" s="73"/>
    </row>
    <row r="14888" spans="1:6">
      <c r="A14888" s="89"/>
      <c r="F14888" s="73"/>
    </row>
    <row r="14889" spans="1:6">
      <c r="A14889" s="89"/>
      <c r="F14889" s="73"/>
    </row>
    <row r="14890" spans="1:6">
      <c r="A14890" s="89"/>
      <c r="F14890" s="73"/>
    </row>
    <row r="14891" spans="1:6">
      <c r="A14891" s="89"/>
      <c r="F14891" s="73"/>
    </row>
    <row r="14892" spans="1:6">
      <c r="A14892" s="89"/>
      <c r="F14892" s="73"/>
    </row>
    <row r="14893" spans="1:6">
      <c r="A14893" s="89"/>
      <c r="F14893" s="73"/>
    </row>
    <row r="14894" spans="1:6">
      <c r="A14894" s="89"/>
      <c r="F14894" s="73"/>
    </row>
    <row r="14895" spans="1:6">
      <c r="A14895" s="89"/>
      <c r="F14895" s="73"/>
    </row>
    <row r="14896" spans="1:6">
      <c r="A14896" s="89"/>
      <c r="F14896" s="73"/>
    </row>
    <row r="14897" spans="1:6">
      <c r="A14897" s="89"/>
      <c r="F14897" s="73"/>
    </row>
    <row r="14898" spans="1:6">
      <c r="A14898" s="89"/>
      <c r="F14898" s="73"/>
    </row>
    <row r="14899" spans="1:6">
      <c r="A14899" s="89"/>
      <c r="F14899" s="73"/>
    </row>
    <row r="14900" spans="1:6">
      <c r="A14900" s="89"/>
      <c r="F14900" s="73"/>
    </row>
    <row r="14901" spans="1:6">
      <c r="A14901" s="89"/>
      <c r="F14901" s="73"/>
    </row>
    <row r="14902" spans="1:6">
      <c r="A14902" s="89"/>
      <c r="F14902" s="73"/>
    </row>
    <row r="14903" spans="1:6">
      <c r="A14903" s="89"/>
      <c r="F14903" s="73"/>
    </row>
    <row r="14904" spans="1:6">
      <c r="A14904" s="89"/>
      <c r="F14904" s="73"/>
    </row>
    <row r="14905" spans="1:6">
      <c r="A14905" s="89"/>
      <c r="F14905" s="73"/>
    </row>
    <row r="14906" spans="1:6">
      <c r="A14906" s="89"/>
      <c r="F14906" s="73"/>
    </row>
    <row r="14907" spans="1:6">
      <c r="A14907" s="89"/>
      <c r="F14907" s="73"/>
    </row>
    <row r="14908" spans="1:6">
      <c r="A14908" s="89"/>
      <c r="F14908" s="73"/>
    </row>
    <row r="14909" spans="1:6">
      <c r="A14909" s="89"/>
      <c r="F14909" s="73"/>
    </row>
    <row r="14910" spans="1:6">
      <c r="A14910" s="89"/>
      <c r="F14910" s="73"/>
    </row>
    <row r="14911" spans="1:6">
      <c r="A14911" s="89"/>
      <c r="F14911" s="73"/>
    </row>
    <row r="14912" spans="1:6">
      <c r="A14912" s="89"/>
      <c r="F14912" s="73"/>
    </row>
    <row r="14913" spans="1:6">
      <c r="A14913" s="89"/>
      <c r="F14913" s="73"/>
    </row>
    <row r="14914" spans="1:6">
      <c r="A14914" s="89"/>
      <c r="F14914" s="73"/>
    </row>
    <row r="14915" spans="1:6">
      <c r="A14915" s="89"/>
      <c r="F14915" s="73"/>
    </row>
    <row r="14916" spans="1:6">
      <c r="A14916" s="89"/>
      <c r="F14916" s="73"/>
    </row>
    <row r="14917" spans="1:6">
      <c r="A14917" s="89"/>
      <c r="F14917" s="73"/>
    </row>
    <row r="14918" spans="1:6">
      <c r="A14918" s="89"/>
      <c r="F14918" s="73"/>
    </row>
    <row r="14919" spans="1:6">
      <c r="A14919" s="89"/>
      <c r="F14919" s="73"/>
    </row>
    <row r="14920" spans="1:6">
      <c r="A14920" s="89"/>
      <c r="F14920" s="73"/>
    </row>
    <row r="14921" spans="1:6">
      <c r="A14921" s="89"/>
      <c r="F14921" s="73"/>
    </row>
    <row r="14922" spans="1:6">
      <c r="A14922" s="89"/>
      <c r="F14922" s="73"/>
    </row>
    <row r="14923" spans="1:6">
      <c r="A14923" s="89"/>
      <c r="F14923" s="73"/>
    </row>
    <row r="14924" spans="1:6">
      <c r="A14924" s="89"/>
      <c r="F14924" s="73"/>
    </row>
    <row r="14925" spans="1:6">
      <c r="A14925" s="89"/>
      <c r="F14925" s="73"/>
    </row>
    <row r="14926" spans="1:6">
      <c r="A14926" s="89"/>
      <c r="F14926" s="73"/>
    </row>
    <row r="14927" spans="1:6">
      <c r="A14927" s="89"/>
      <c r="F14927" s="73"/>
    </row>
    <row r="14928" spans="1:6">
      <c r="A14928" s="89"/>
      <c r="F14928" s="73"/>
    </row>
    <row r="14929" spans="1:6">
      <c r="A14929" s="89"/>
      <c r="F14929" s="73"/>
    </row>
    <row r="14930" spans="1:6">
      <c r="A14930" s="89"/>
      <c r="F14930" s="73"/>
    </row>
    <row r="14931" spans="1:6">
      <c r="A14931" s="89"/>
      <c r="F14931" s="73"/>
    </row>
    <row r="14932" spans="1:6">
      <c r="A14932" s="89"/>
      <c r="F14932" s="73"/>
    </row>
    <row r="14933" spans="1:6">
      <c r="A14933" s="89"/>
      <c r="F14933" s="73"/>
    </row>
    <row r="14934" spans="1:6">
      <c r="A14934" s="89"/>
      <c r="F14934" s="73"/>
    </row>
    <row r="14935" spans="1:6">
      <c r="A14935" s="89"/>
      <c r="F14935" s="73"/>
    </row>
    <row r="14936" spans="1:6">
      <c r="A14936" s="89"/>
      <c r="F14936" s="73"/>
    </row>
    <row r="14937" spans="1:6">
      <c r="A14937" s="89"/>
      <c r="F14937" s="73"/>
    </row>
    <row r="14938" spans="1:6">
      <c r="A14938" s="89"/>
      <c r="F14938" s="73"/>
    </row>
    <row r="14939" spans="1:6">
      <c r="A14939" s="89"/>
      <c r="F14939" s="73"/>
    </row>
    <row r="14940" spans="1:6">
      <c r="A14940" s="89"/>
      <c r="F14940" s="73"/>
    </row>
    <row r="14941" spans="1:6">
      <c r="A14941" s="89"/>
      <c r="F14941" s="73"/>
    </row>
    <row r="14942" spans="1:6">
      <c r="A14942" s="89"/>
      <c r="F14942" s="73"/>
    </row>
    <row r="14943" spans="1:6">
      <c r="A14943" s="89"/>
      <c r="F14943" s="73"/>
    </row>
    <row r="14944" spans="1:6">
      <c r="A14944" s="89"/>
      <c r="F14944" s="73"/>
    </row>
    <row r="14945" spans="1:6">
      <c r="A14945" s="89"/>
      <c r="F14945" s="73"/>
    </row>
    <row r="14946" spans="1:6">
      <c r="A14946" s="89"/>
      <c r="F14946" s="73"/>
    </row>
    <row r="14947" spans="1:6">
      <c r="A14947" s="89"/>
      <c r="F14947" s="73"/>
    </row>
    <row r="14948" spans="1:6">
      <c r="A14948" s="89"/>
      <c r="F14948" s="73"/>
    </row>
    <row r="14949" spans="1:6">
      <c r="A14949" s="89"/>
      <c r="F14949" s="73"/>
    </row>
    <row r="14950" spans="1:6">
      <c r="A14950" s="89"/>
      <c r="F14950" s="73"/>
    </row>
    <row r="14951" spans="1:6">
      <c r="A14951" s="89"/>
      <c r="F14951" s="73"/>
    </row>
    <row r="14952" spans="1:6">
      <c r="A14952" s="89"/>
      <c r="F14952" s="73"/>
    </row>
    <row r="14953" spans="1:6">
      <c r="A14953" s="89"/>
      <c r="F14953" s="73"/>
    </row>
    <row r="14954" spans="1:6">
      <c r="A14954" s="89"/>
      <c r="F14954" s="73"/>
    </row>
    <row r="14955" spans="1:6">
      <c r="A14955" s="89"/>
      <c r="F14955" s="73"/>
    </row>
    <row r="14956" spans="1:6">
      <c r="A14956" s="89"/>
      <c r="F14956" s="73"/>
    </row>
    <row r="14957" spans="1:6">
      <c r="A14957" s="89"/>
      <c r="F14957" s="73"/>
    </row>
    <row r="14958" spans="1:6">
      <c r="A14958" s="89"/>
      <c r="F14958" s="73"/>
    </row>
    <row r="14959" spans="1:6">
      <c r="A14959" s="89"/>
      <c r="F14959" s="73"/>
    </row>
    <row r="14960" spans="1:6">
      <c r="A14960" s="89"/>
      <c r="F14960" s="73"/>
    </row>
    <row r="14961" spans="1:6">
      <c r="A14961" s="89"/>
      <c r="F14961" s="73"/>
    </row>
    <row r="14962" spans="1:6">
      <c r="A14962" s="89"/>
      <c r="F14962" s="73"/>
    </row>
    <row r="14963" spans="1:6">
      <c r="A14963" s="89"/>
      <c r="F14963" s="73"/>
    </row>
    <row r="14964" spans="1:6">
      <c r="A14964" s="89"/>
      <c r="F14964" s="73"/>
    </row>
    <row r="14965" spans="1:6">
      <c r="A14965" s="89"/>
      <c r="F14965" s="73"/>
    </row>
    <row r="14966" spans="1:6">
      <c r="A14966" s="89"/>
      <c r="F14966" s="73"/>
    </row>
    <row r="14967" spans="1:6">
      <c r="A14967" s="89"/>
      <c r="F14967" s="73"/>
    </row>
    <row r="14968" spans="1:6">
      <c r="A14968" s="89"/>
      <c r="F14968" s="73"/>
    </row>
    <row r="14969" spans="1:6">
      <c r="A14969" s="89"/>
      <c r="F14969" s="73"/>
    </row>
    <row r="14970" spans="1:6">
      <c r="A14970" s="89"/>
      <c r="F14970" s="73"/>
    </row>
    <row r="14971" spans="1:6">
      <c r="A14971" s="89"/>
      <c r="F14971" s="73"/>
    </row>
    <row r="14972" spans="1:6">
      <c r="A14972" s="89"/>
      <c r="F14972" s="73"/>
    </row>
    <row r="14973" spans="1:6">
      <c r="A14973" s="89"/>
      <c r="F14973" s="73"/>
    </row>
    <row r="14974" spans="1:6">
      <c r="A14974" s="89"/>
      <c r="F14974" s="73"/>
    </row>
    <row r="14975" spans="1:6">
      <c r="A14975" s="89"/>
      <c r="F14975" s="73"/>
    </row>
    <row r="14976" spans="1:6">
      <c r="A14976" s="89"/>
      <c r="F14976" s="73"/>
    </row>
    <row r="14977" spans="1:6">
      <c r="A14977" s="89"/>
      <c r="F14977" s="73"/>
    </row>
    <row r="14978" spans="1:6">
      <c r="A14978" s="89"/>
      <c r="F14978" s="73"/>
    </row>
    <row r="14979" spans="1:6">
      <c r="A14979" s="89"/>
      <c r="F14979" s="73"/>
    </row>
    <row r="14980" spans="1:6">
      <c r="A14980" s="89"/>
      <c r="F14980" s="73"/>
    </row>
    <row r="14981" spans="1:6">
      <c r="A14981" s="89"/>
      <c r="F14981" s="73"/>
    </row>
    <row r="14982" spans="1:6">
      <c r="A14982" s="89"/>
      <c r="F14982" s="73"/>
    </row>
    <row r="14983" spans="1:6">
      <c r="A14983" s="89"/>
      <c r="F14983" s="73"/>
    </row>
    <row r="14984" spans="1:6">
      <c r="A14984" s="89"/>
      <c r="F14984" s="73"/>
    </row>
    <row r="14985" spans="1:6">
      <c r="A14985" s="89"/>
      <c r="F14985" s="73"/>
    </row>
    <row r="14986" spans="1:6">
      <c r="A14986" s="89"/>
      <c r="F14986" s="73"/>
    </row>
    <row r="14987" spans="1:6">
      <c r="A14987" s="89"/>
      <c r="F14987" s="73"/>
    </row>
    <row r="14988" spans="1:6">
      <c r="A14988" s="89"/>
      <c r="F14988" s="73"/>
    </row>
    <row r="14989" spans="1:6">
      <c r="A14989" s="89"/>
      <c r="F14989" s="73"/>
    </row>
    <row r="14990" spans="1:6">
      <c r="A14990" s="89"/>
      <c r="F14990" s="73"/>
    </row>
    <row r="14991" spans="1:6">
      <c r="A14991" s="89"/>
      <c r="F14991" s="73"/>
    </row>
    <row r="14992" spans="1:6">
      <c r="A14992" s="89"/>
      <c r="F14992" s="73"/>
    </row>
    <row r="14993" spans="1:6">
      <c r="A14993" s="89"/>
      <c r="F14993" s="73"/>
    </row>
    <row r="14994" spans="1:6">
      <c r="A14994" s="89"/>
      <c r="F14994" s="73"/>
    </row>
    <row r="14995" spans="1:6">
      <c r="A14995" s="89"/>
      <c r="F14995" s="73"/>
    </row>
    <row r="14996" spans="1:6">
      <c r="A14996" s="89"/>
      <c r="F14996" s="73"/>
    </row>
    <row r="14997" spans="1:6">
      <c r="A14997" s="89"/>
      <c r="F14997" s="73"/>
    </row>
    <row r="14998" spans="1:6">
      <c r="A14998" s="89"/>
      <c r="F14998" s="73"/>
    </row>
    <row r="14999" spans="1:6">
      <c r="A14999" s="89"/>
      <c r="F14999" s="73"/>
    </row>
    <row r="15000" spans="1:6">
      <c r="A15000" s="89"/>
      <c r="F15000" s="73"/>
    </row>
    <row r="15001" spans="1:6">
      <c r="A15001" s="89"/>
      <c r="F15001" s="73"/>
    </row>
    <row r="15002" spans="1:6">
      <c r="A15002" s="89"/>
      <c r="F15002" s="73"/>
    </row>
    <row r="15003" spans="1:6">
      <c r="A15003" s="89"/>
      <c r="F15003" s="73"/>
    </row>
    <row r="15004" spans="1:6">
      <c r="A15004" s="89"/>
      <c r="F15004" s="73"/>
    </row>
    <row r="15005" spans="1:6">
      <c r="A15005" s="89"/>
      <c r="F15005" s="73"/>
    </row>
    <row r="15006" spans="1:6">
      <c r="A15006" s="89"/>
      <c r="F15006" s="73"/>
    </row>
    <row r="15007" spans="1:6">
      <c r="A15007" s="89"/>
      <c r="F15007" s="73"/>
    </row>
    <row r="15008" spans="1:6">
      <c r="A15008" s="89"/>
      <c r="F15008" s="73"/>
    </row>
    <row r="15009" spans="1:6">
      <c r="A15009" s="89"/>
      <c r="F15009" s="73"/>
    </row>
    <row r="15010" spans="1:6">
      <c r="A15010" s="89"/>
      <c r="F15010" s="73"/>
    </row>
    <row r="15011" spans="1:6">
      <c r="A15011" s="89"/>
      <c r="F15011" s="73"/>
    </row>
    <row r="15012" spans="1:6">
      <c r="A15012" s="89"/>
      <c r="F15012" s="73"/>
    </row>
    <row r="15013" spans="1:6">
      <c r="A15013" s="89"/>
      <c r="F15013" s="73"/>
    </row>
    <row r="15014" spans="1:6">
      <c r="A15014" s="89"/>
      <c r="F15014" s="73"/>
    </row>
    <row r="15015" spans="1:6">
      <c r="A15015" s="89"/>
      <c r="F15015" s="73"/>
    </row>
    <row r="15016" spans="1:6">
      <c r="A15016" s="89"/>
      <c r="F15016" s="73"/>
    </row>
    <row r="15017" spans="1:6">
      <c r="A15017" s="89"/>
      <c r="F15017" s="73"/>
    </row>
    <row r="15018" spans="1:6">
      <c r="A15018" s="89"/>
      <c r="F15018" s="73"/>
    </row>
    <row r="15019" spans="1:6">
      <c r="A15019" s="89"/>
      <c r="F15019" s="73"/>
    </row>
    <row r="15020" spans="1:6">
      <c r="A15020" s="89"/>
      <c r="F15020" s="73"/>
    </row>
    <row r="15021" spans="1:6">
      <c r="A15021" s="89"/>
      <c r="F15021" s="73"/>
    </row>
    <row r="15022" spans="1:6">
      <c r="A15022" s="89"/>
      <c r="F15022" s="73"/>
    </row>
    <row r="15023" spans="1:6">
      <c r="A15023" s="89"/>
      <c r="F15023" s="73"/>
    </row>
    <row r="15024" spans="1:6">
      <c r="A15024" s="89"/>
      <c r="F15024" s="73"/>
    </row>
    <row r="15025" spans="1:6">
      <c r="A15025" s="89"/>
      <c r="F15025" s="73"/>
    </row>
    <row r="15026" spans="1:6">
      <c r="A15026" s="89"/>
      <c r="F15026" s="73"/>
    </row>
    <row r="15027" spans="1:6">
      <c r="A15027" s="89"/>
      <c r="F15027" s="73"/>
    </row>
    <row r="15028" spans="1:6">
      <c r="A15028" s="89"/>
      <c r="F15028" s="73"/>
    </row>
    <row r="15029" spans="1:6">
      <c r="A15029" s="89"/>
      <c r="F15029" s="73"/>
    </row>
    <row r="15030" spans="1:6">
      <c r="A15030" s="89"/>
      <c r="F15030" s="73"/>
    </row>
    <row r="15031" spans="1:6">
      <c r="A15031" s="89"/>
      <c r="F15031" s="73"/>
    </row>
    <row r="15032" spans="1:6">
      <c r="A15032" s="89"/>
      <c r="F15032" s="73"/>
    </row>
    <row r="15033" spans="1:6">
      <c r="A15033" s="89"/>
      <c r="F15033" s="73"/>
    </row>
    <row r="15034" spans="1:6">
      <c r="A15034" s="89"/>
      <c r="F15034" s="73"/>
    </row>
    <row r="15035" spans="1:6">
      <c r="A15035" s="89"/>
      <c r="F15035" s="73"/>
    </row>
    <row r="15036" spans="1:6">
      <c r="A15036" s="89"/>
      <c r="F15036" s="73"/>
    </row>
    <row r="15037" spans="1:6">
      <c r="A15037" s="89"/>
      <c r="F15037" s="73"/>
    </row>
    <row r="15038" spans="1:6">
      <c r="A15038" s="89"/>
      <c r="F15038" s="73"/>
    </row>
    <row r="15039" spans="1:6">
      <c r="A15039" s="89"/>
      <c r="F15039" s="73"/>
    </row>
    <row r="15040" spans="1:6">
      <c r="A15040" s="89"/>
      <c r="F15040" s="73"/>
    </row>
    <row r="15041" spans="1:6">
      <c r="A15041" s="89"/>
      <c r="F15041" s="73"/>
    </row>
    <row r="15042" spans="1:6">
      <c r="A15042" s="89"/>
      <c r="F15042" s="73"/>
    </row>
    <row r="15043" spans="1:6">
      <c r="A15043" s="89"/>
      <c r="F15043" s="73"/>
    </row>
    <row r="15044" spans="1:6">
      <c r="A15044" s="89"/>
      <c r="F15044" s="73"/>
    </row>
    <row r="15045" spans="1:6">
      <c r="A15045" s="89"/>
      <c r="F15045" s="73"/>
    </row>
    <row r="15046" spans="1:6">
      <c r="A15046" s="89"/>
      <c r="F15046" s="73"/>
    </row>
    <row r="15047" spans="1:6">
      <c r="A15047" s="89"/>
      <c r="F15047" s="73"/>
    </row>
    <row r="15048" spans="1:6">
      <c r="A15048" s="89"/>
      <c r="F15048" s="73"/>
    </row>
    <row r="15049" spans="1:6">
      <c r="A15049" s="89"/>
      <c r="F15049" s="73"/>
    </row>
    <row r="15050" spans="1:6">
      <c r="A15050" s="89"/>
      <c r="F15050" s="73"/>
    </row>
    <row r="15051" spans="1:6">
      <c r="A15051" s="89"/>
      <c r="F15051" s="73"/>
    </row>
    <row r="15052" spans="1:6">
      <c r="A15052" s="89"/>
      <c r="F15052" s="73"/>
    </row>
    <row r="15053" spans="1:6">
      <c r="A15053" s="89"/>
      <c r="F15053" s="73"/>
    </row>
    <row r="15054" spans="1:6">
      <c r="A15054" s="89"/>
      <c r="F15054" s="73"/>
    </row>
    <row r="15055" spans="1:6">
      <c r="A15055" s="89"/>
      <c r="F15055" s="73"/>
    </row>
    <row r="15056" spans="1:6">
      <c r="A15056" s="89"/>
      <c r="F15056" s="73"/>
    </row>
    <row r="15057" spans="1:6">
      <c r="A15057" s="89"/>
      <c r="F15057" s="73"/>
    </row>
    <row r="15058" spans="1:6">
      <c r="A15058" s="89"/>
      <c r="F15058" s="73"/>
    </row>
    <row r="15059" spans="1:6">
      <c r="A15059" s="89"/>
      <c r="F15059" s="73"/>
    </row>
    <row r="15060" spans="1:6">
      <c r="A15060" s="89"/>
      <c r="F15060" s="73"/>
    </row>
    <row r="15061" spans="1:6">
      <c r="A15061" s="89"/>
      <c r="F15061" s="73"/>
    </row>
    <row r="15062" spans="1:6">
      <c r="A15062" s="89"/>
      <c r="F15062" s="73"/>
    </row>
    <row r="15063" spans="1:6">
      <c r="A15063" s="89"/>
      <c r="F15063" s="73"/>
    </row>
    <row r="15064" spans="1:6">
      <c r="A15064" s="89"/>
      <c r="F15064" s="73"/>
    </row>
    <row r="15065" spans="1:6">
      <c r="A15065" s="89"/>
      <c r="F15065" s="73"/>
    </row>
    <row r="15066" spans="1:6">
      <c r="A15066" s="89"/>
      <c r="F15066" s="73"/>
    </row>
    <row r="15067" spans="1:6">
      <c r="A15067" s="89"/>
      <c r="F15067" s="73"/>
    </row>
    <row r="15068" spans="1:6">
      <c r="A15068" s="89"/>
      <c r="F15068" s="73"/>
    </row>
    <row r="15069" spans="1:6">
      <c r="A15069" s="89"/>
      <c r="F15069" s="73"/>
    </row>
    <row r="15070" spans="1:6">
      <c r="A15070" s="89"/>
      <c r="F15070" s="73"/>
    </row>
    <row r="15071" spans="1:6">
      <c r="A15071" s="89"/>
      <c r="F15071" s="73"/>
    </row>
    <row r="15072" spans="1:6">
      <c r="A15072" s="89"/>
      <c r="F15072" s="73"/>
    </row>
    <row r="15073" spans="1:6">
      <c r="A15073" s="89"/>
      <c r="F15073" s="73"/>
    </row>
    <row r="15074" spans="1:6">
      <c r="A15074" s="89"/>
      <c r="F15074" s="73"/>
    </row>
    <row r="15075" spans="1:6">
      <c r="A15075" s="89"/>
      <c r="F15075" s="73"/>
    </row>
    <row r="15076" spans="1:6">
      <c r="A15076" s="89"/>
      <c r="F15076" s="73"/>
    </row>
    <row r="15077" spans="1:6">
      <c r="A15077" s="89"/>
      <c r="F15077" s="73"/>
    </row>
    <row r="15078" spans="1:6">
      <c r="A15078" s="89"/>
      <c r="F15078" s="73"/>
    </row>
    <row r="15079" spans="1:6">
      <c r="A15079" s="89"/>
      <c r="F15079" s="73"/>
    </row>
    <row r="15080" spans="1:6">
      <c r="A15080" s="89"/>
      <c r="F15080" s="73"/>
    </row>
    <row r="15081" spans="1:6">
      <c r="A15081" s="89"/>
      <c r="F15081" s="73"/>
    </row>
    <row r="15082" spans="1:6">
      <c r="A15082" s="89"/>
      <c r="F15082" s="73"/>
    </row>
    <row r="15083" spans="1:6">
      <c r="A15083" s="89"/>
      <c r="F15083" s="73"/>
    </row>
    <row r="15084" spans="1:6">
      <c r="A15084" s="89"/>
      <c r="F15084" s="73"/>
    </row>
    <row r="15085" spans="1:6">
      <c r="A15085" s="89"/>
      <c r="F15085" s="73"/>
    </row>
    <row r="15086" spans="1:6">
      <c r="A15086" s="89"/>
      <c r="F15086" s="73"/>
    </row>
    <row r="15087" spans="1:6">
      <c r="A15087" s="89"/>
      <c r="F15087" s="73"/>
    </row>
    <row r="15088" spans="1:6">
      <c r="A15088" s="89"/>
      <c r="F15088" s="73"/>
    </row>
    <row r="15089" spans="1:6">
      <c r="A15089" s="89"/>
      <c r="F15089" s="73"/>
    </row>
    <row r="15090" spans="1:6">
      <c r="A15090" s="89"/>
      <c r="F15090" s="73"/>
    </row>
    <row r="15091" spans="1:6">
      <c r="A15091" s="89"/>
      <c r="F15091" s="73"/>
    </row>
    <row r="15092" spans="1:6">
      <c r="A15092" s="89"/>
      <c r="F15092" s="73"/>
    </row>
    <row r="15093" spans="1:6">
      <c r="A15093" s="89"/>
      <c r="F15093" s="73"/>
    </row>
    <row r="15094" spans="1:6">
      <c r="A15094" s="89"/>
      <c r="F15094" s="73"/>
    </row>
    <row r="15095" spans="1:6">
      <c r="A15095" s="89"/>
      <c r="F15095" s="73"/>
    </row>
    <row r="15096" spans="1:6">
      <c r="A15096" s="89"/>
      <c r="F15096" s="73"/>
    </row>
    <row r="15097" spans="1:6">
      <c r="A15097" s="89"/>
      <c r="F15097" s="73"/>
    </row>
    <row r="15098" spans="1:6">
      <c r="A15098" s="89"/>
      <c r="F15098" s="73"/>
    </row>
    <row r="15099" spans="1:6">
      <c r="A15099" s="89"/>
      <c r="F15099" s="73"/>
    </row>
    <row r="15100" spans="1:6">
      <c r="A15100" s="89"/>
      <c r="F15100" s="73"/>
    </row>
    <row r="15101" spans="1:6">
      <c r="A15101" s="89"/>
      <c r="F15101" s="73"/>
    </row>
    <row r="15102" spans="1:6">
      <c r="A15102" s="89"/>
      <c r="F15102" s="73"/>
    </row>
    <row r="15103" spans="1:6">
      <c r="A15103" s="89"/>
      <c r="F15103" s="73"/>
    </row>
    <row r="15104" spans="1:6">
      <c r="A15104" s="89"/>
      <c r="F15104" s="73"/>
    </row>
    <row r="15105" spans="1:6">
      <c r="A15105" s="89"/>
      <c r="F15105" s="73"/>
    </row>
    <row r="15106" spans="1:6">
      <c r="A15106" s="89"/>
      <c r="F15106" s="73"/>
    </row>
    <row r="15107" spans="1:6">
      <c r="A15107" s="89"/>
      <c r="F15107" s="73"/>
    </row>
    <row r="15108" spans="1:6">
      <c r="A15108" s="89"/>
      <c r="F15108" s="73"/>
    </row>
    <row r="15109" spans="1:6">
      <c r="A15109" s="89"/>
      <c r="F15109" s="73"/>
    </row>
    <row r="15110" spans="1:6">
      <c r="A15110" s="89"/>
      <c r="F15110" s="73"/>
    </row>
    <row r="15111" spans="1:6">
      <c r="A15111" s="89"/>
      <c r="F15111" s="73"/>
    </row>
    <row r="15112" spans="1:6">
      <c r="A15112" s="89"/>
      <c r="F15112" s="73"/>
    </row>
    <row r="15113" spans="1:6">
      <c r="A15113" s="89"/>
      <c r="F15113" s="73"/>
    </row>
    <row r="15114" spans="1:6">
      <c r="A15114" s="89"/>
      <c r="F15114" s="73"/>
    </row>
    <row r="15115" spans="1:6">
      <c r="A15115" s="89"/>
      <c r="F15115" s="73"/>
    </row>
    <row r="15116" spans="1:6">
      <c r="A15116" s="89"/>
      <c r="F15116" s="73"/>
    </row>
    <row r="15117" spans="1:6">
      <c r="A15117" s="89"/>
      <c r="F15117" s="73"/>
    </row>
    <row r="15118" spans="1:6">
      <c r="A15118" s="89"/>
      <c r="F15118" s="73"/>
    </row>
    <row r="15119" spans="1:6">
      <c r="A15119" s="89"/>
      <c r="F15119" s="73"/>
    </row>
    <row r="15120" spans="1:6">
      <c r="A15120" s="89"/>
      <c r="F15120" s="73"/>
    </row>
    <row r="15121" spans="1:6">
      <c r="A15121" s="89"/>
      <c r="F15121" s="73"/>
    </row>
    <row r="15122" spans="1:6">
      <c r="A15122" s="89"/>
      <c r="F15122" s="73"/>
    </row>
    <row r="15123" spans="1:6">
      <c r="A15123" s="89"/>
      <c r="F15123" s="73"/>
    </row>
    <row r="15124" spans="1:6">
      <c r="A15124" s="89"/>
      <c r="F15124" s="73"/>
    </row>
    <row r="15125" spans="1:6">
      <c r="A15125" s="89"/>
      <c r="F15125" s="73"/>
    </row>
    <row r="15126" spans="1:6">
      <c r="A15126" s="89"/>
      <c r="F15126" s="73"/>
    </row>
    <row r="15127" spans="1:6">
      <c r="A15127" s="89"/>
      <c r="F15127" s="73"/>
    </row>
    <row r="15128" spans="1:6">
      <c r="A15128" s="89"/>
      <c r="F15128" s="73"/>
    </row>
    <row r="15129" spans="1:6">
      <c r="A15129" s="89"/>
      <c r="F15129" s="73"/>
    </row>
    <row r="15130" spans="1:6">
      <c r="A15130" s="89"/>
      <c r="F15130" s="73"/>
    </row>
    <row r="15131" spans="1:6">
      <c r="A15131" s="89"/>
      <c r="F15131" s="73"/>
    </row>
    <row r="15132" spans="1:6">
      <c r="A15132" s="89"/>
      <c r="F15132" s="73"/>
    </row>
    <row r="15133" spans="1:6">
      <c r="A15133" s="89"/>
      <c r="F15133" s="73"/>
    </row>
    <row r="15134" spans="1:6">
      <c r="A15134" s="89"/>
      <c r="F15134" s="73"/>
    </row>
    <row r="15135" spans="1:6">
      <c r="A15135" s="89"/>
      <c r="F15135" s="73"/>
    </row>
    <row r="15136" spans="1:6">
      <c r="A15136" s="89"/>
      <c r="F15136" s="73"/>
    </row>
    <row r="15137" spans="1:6">
      <c r="A15137" s="89"/>
      <c r="F15137" s="73"/>
    </row>
    <row r="15138" spans="1:6">
      <c r="A15138" s="89"/>
      <c r="F15138" s="73"/>
    </row>
    <row r="15139" spans="1:6">
      <c r="A15139" s="89"/>
      <c r="F15139" s="73"/>
    </row>
    <row r="15140" spans="1:6">
      <c r="A15140" s="89"/>
      <c r="F15140" s="73"/>
    </row>
    <row r="15141" spans="1:6">
      <c r="A15141" s="89"/>
      <c r="F15141" s="73"/>
    </row>
    <row r="15142" spans="1:6">
      <c r="A15142" s="89"/>
      <c r="F15142" s="73"/>
    </row>
    <row r="15143" spans="1:6">
      <c r="A15143" s="89"/>
      <c r="F15143" s="73"/>
    </row>
    <row r="15144" spans="1:6">
      <c r="A15144" s="89"/>
      <c r="F15144" s="73"/>
    </row>
    <row r="15145" spans="1:6">
      <c r="A15145" s="89"/>
      <c r="F15145" s="73"/>
    </row>
    <row r="15146" spans="1:6">
      <c r="A15146" s="89"/>
      <c r="F15146" s="73"/>
    </row>
    <row r="15147" spans="1:6">
      <c r="A15147" s="89"/>
      <c r="F15147" s="73"/>
    </row>
    <row r="15148" spans="1:6">
      <c r="A15148" s="89"/>
      <c r="F15148" s="73"/>
    </row>
    <row r="15149" spans="1:6">
      <c r="A15149" s="89"/>
      <c r="F15149" s="73"/>
    </row>
    <row r="15150" spans="1:6">
      <c r="A15150" s="89"/>
      <c r="F15150" s="73"/>
    </row>
    <row r="15151" spans="1:6">
      <c r="A15151" s="89"/>
      <c r="F15151" s="73"/>
    </row>
    <row r="15152" spans="1:6">
      <c r="A15152" s="89"/>
      <c r="F15152" s="73"/>
    </row>
    <row r="15153" spans="1:6">
      <c r="A15153" s="89"/>
      <c r="F15153" s="73"/>
    </row>
    <row r="15154" spans="1:6">
      <c r="A15154" s="89"/>
      <c r="F15154" s="73"/>
    </row>
    <row r="15155" spans="1:6">
      <c r="A15155" s="89"/>
      <c r="F15155" s="73"/>
    </row>
    <row r="15156" spans="1:6">
      <c r="A15156" s="89"/>
      <c r="F15156" s="73"/>
    </row>
    <row r="15157" spans="1:6">
      <c r="A15157" s="89"/>
      <c r="F15157" s="73"/>
    </row>
    <row r="15158" spans="1:6">
      <c r="A15158" s="89"/>
      <c r="F15158" s="73"/>
    </row>
    <row r="15159" spans="1:6">
      <c r="A15159" s="89"/>
      <c r="F15159" s="73"/>
    </row>
    <row r="15160" spans="1:6">
      <c r="A15160" s="89"/>
      <c r="F15160" s="73"/>
    </row>
    <row r="15161" spans="1:6">
      <c r="A15161" s="89"/>
      <c r="F15161" s="73"/>
    </row>
    <row r="15162" spans="1:6">
      <c r="A15162" s="89"/>
      <c r="F15162" s="73"/>
    </row>
    <row r="15163" spans="1:6">
      <c r="A15163" s="89"/>
      <c r="F15163" s="73"/>
    </row>
    <row r="15164" spans="1:6">
      <c r="A15164" s="89"/>
      <c r="F15164" s="73"/>
    </row>
    <row r="15165" spans="1:6">
      <c r="A15165" s="89"/>
      <c r="F15165" s="73"/>
    </row>
    <row r="15166" spans="1:6">
      <c r="A15166" s="89"/>
      <c r="F15166" s="73"/>
    </row>
    <row r="15167" spans="1:6">
      <c r="A15167" s="89"/>
      <c r="F15167" s="73"/>
    </row>
    <row r="15168" spans="1:6">
      <c r="A15168" s="89"/>
      <c r="F15168" s="73"/>
    </row>
    <row r="15169" spans="1:6">
      <c r="A15169" s="89"/>
      <c r="F15169" s="73"/>
    </row>
    <row r="15170" spans="1:6">
      <c r="A15170" s="89"/>
      <c r="F15170" s="73"/>
    </row>
    <row r="15171" spans="1:6">
      <c r="A15171" s="89"/>
      <c r="F15171" s="73"/>
    </row>
    <row r="15172" spans="1:6">
      <c r="A15172" s="89"/>
      <c r="F15172" s="73"/>
    </row>
    <row r="15173" spans="1:6">
      <c r="A15173" s="89"/>
      <c r="F15173" s="73"/>
    </row>
    <row r="15174" spans="1:6">
      <c r="A15174" s="89"/>
      <c r="F15174" s="73"/>
    </row>
    <row r="15175" spans="1:6">
      <c r="A15175" s="89"/>
      <c r="F15175" s="73"/>
    </row>
    <row r="15176" spans="1:6">
      <c r="A15176" s="89"/>
      <c r="F15176" s="73"/>
    </row>
    <row r="15177" spans="1:6">
      <c r="A15177" s="89"/>
      <c r="F15177" s="73"/>
    </row>
    <row r="15178" spans="1:6">
      <c r="A15178" s="89"/>
      <c r="F15178" s="73"/>
    </row>
    <row r="15179" spans="1:6">
      <c r="A15179" s="89"/>
      <c r="F15179" s="73"/>
    </row>
    <row r="15180" spans="1:6">
      <c r="A15180" s="89"/>
      <c r="F15180" s="73"/>
    </row>
    <row r="15181" spans="1:6">
      <c r="A15181" s="89"/>
      <c r="F15181" s="73"/>
    </row>
    <row r="15182" spans="1:6">
      <c r="A15182" s="89"/>
      <c r="F15182" s="73"/>
    </row>
    <row r="15183" spans="1:6">
      <c r="A15183" s="89"/>
      <c r="F15183" s="73"/>
    </row>
    <row r="15184" spans="1:6">
      <c r="A15184" s="89"/>
      <c r="F15184" s="73"/>
    </row>
    <row r="15185" spans="1:6">
      <c r="A15185" s="89"/>
      <c r="F15185" s="73"/>
    </row>
    <row r="15186" spans="1:6">
      <c r="A15186" s="89"/>
      <c r="F15186" s="73"/>
    </row>
    <row r="15187" spans="1:6">
      <c r="A15187" s="89"/>
      <c r="F15187" s="73"/>
    </row>
    <row r="15188" spans="1:6">
      <c r="A15188" s="89"/>
      <c r="F15188" s="73"/>
    </row>
    <row r="15189" spans="1:6">
      <c r="A15189" s="89"/>
      <c r="F15189" s="73"/>
    </row>
    <row r="15190" spans="1:6">
      <c r="A15190" s="89"/>
      <c r="F15190" s="73"/>
    </row>
    <row r="15191" spans="1:6">
      <c r="A15191" s="89"/>
      <c r="F15191" s="73"/>
    </row>
    <row r="15192" spans="1:6">
      <c r="A15192" s="89"/>
      <c r="F15192" s="73"/>
    </row>
    <row r="15193" spans="1:6">
      <c r="A15193" s="89"/>
      <c r="F15193" s="73"/>
    </row>
    <row r="15194" spans="1:6">
      <c r="A15194" s="89"/>
      <c r="F15194" s="73"/>
    </row>
    <row r="15195" spans="1:6">
      <c r="A15195" s="89"/>
      <c r="F15195" s="73"/>
    </row>
    <row r="15196" spans="1:6">
      <c r="A15196" s="89"/>
      <c r="F15196" s="73"/>
    </row>
    <row r="15197" spans="1:6">
      <c r="A15197" s="89"/>
      <c r="F15197" s="73"/>
    </row>
    <row r="15198" spans="1:6">
      <c r="A15198" s="89"/>
      <c r="F15198" s="73"/>
    </row>
    <row r="15199" spans="1:6">
      <c r="A15199" s="89"/>
      <c r="F15199" s="73"/>
    </row>
    <row r="15200" spans="1:6">
      <c r="A15200" s="89"/>
      <c r="F15200" s="73"/>
    </row>
    <row r="15201" spans="1:6">
      <c r="A15201" s="89"/>
      <c r="F15201" s="73"/>
    </row>
    <row r="15202" spans="1:6">
      <c r="A15202" s="89"/>
      <c r="F15202" s="73"/>
    </row>
    <row r="15203" spans="1:6">
      <c r="A15203" s="89"/>
      <c r="F15203" s="73"/>
    </row>
    <row r="15204" spans="1:6">
      <c r="A15204" s="89"/>
      <c r="F15204" s="73"/>
    </row>
    <row r="15205" spans="1:6">
      <c r="A15205" s="89"/>
      <c r="F15205" s="73"/>
    </row>
    <row r="15206" spans="1:6">
      <c r="A15206" s="89"/>
      <c r="F15206" s="73"/>
    </row>
    <row r="15207" spans="1:6">
      <c r="A15207" s="89"/>
      <c r="F15207" s="73"/>
    </row>
    <row r="15208" spans="1:6">
      <c r="A15208" s="89"/>
      <c r="F15208" s="73"/>
    </row>
    <row r="15209" spans="1:6">
      <c r="A15209" s="89"/>
      <c r="F15209" s="73"/>
    </row>
    <row r="15210" spans="1:6">
      <c r="A15210" s="89"/>
      <c r="F15210" s="73"/>
    </row>
    <row r="15211" spans="1:6">
      <c r="A15211" s="89"/>
      <c r="F15211" s="73"/>
    </row>
    <row r="15212" spans="1:6">
      <c r="A15212" s="89"/>
      <c r="F15212" s="73"/>
    </row>
    <row r="15213" spans="1:6">
      <c r="A15213" s="89"/>
      <c r="F15213" s="73"/>
    </row>
    <row r="15214" spans="1:6">
      <c r="A15214" s="89"/>
      <c r="F15214" s="73"/>
    </row>
    <row r="15215" spans="1:6">
      <c r="A15215" s="89"/>
      <c r="F15215" s="73"/>
    </row>
    <row r="15216" spans="1:6">
      <c r="A15216" s="89"/>
      <c r="F15216" s="73"/>
    </row>
    <row r="15217" spans="1:6">
      <c r="A15217" s="89"/>
      <c r="F15217" s="73"/>
    </row>
    <row r="15218" spans="1:6">
      <c r="A15218" s="89"/>
      <c r="F15218" s="73"/>
    </row>
    <row r="15219" spans="1:6">
      <c r="A15219" s="89"/>
      <c r="F15219" s="73"/>
    </row>
    <row r="15220" spans="1:6">
      <c r="A15220" s="89"/>
      <c r="F15220" s="73"/>
    </row>
    <row r="15221" spans="1:6">
      <c r="A15221" s="89"/>
      <c r="F15221" s="73"/>
    </row>
    <row r="15222" spans="1:6">
      <c r="A15222" s="89"/>
      <c r="F15222" s="73"/>
    </row>
    <row r="15223" spans="1:6">
      <c r="A15223" s="89"/>
      <c r="F15223" s="73"/>
    </row>
    <row r="15224" spans="1:6">
      <c r="A15224" s="89"/>
      <c r="F15224" s="73"/>
    </row>
    <row r="15225" spans="1:6">
      <c r="A15225" s="89"/>
      <c r="F15225" s="73"/>
    </row>
    <row r="15226" spans="1:6">
      <c r="A15226" s="89"/>
      <c r="F15226" s="73"/>
    </row>
    <row r="15227" spans="1:6">
      <c r="A15227" s="89"/>
      <c r="F15227" s="73"/>
    </row>
    <row r="15228" spans="1:6">
      <c r="A15228" s="89"/>
      <c r="F15228" s="73"/>
    </row>
    <row r="15229" spans="1:6">
      <c r="A15229" s="89"/>
      <c r="F15229" s="73"/>
    </row>
    <row r="15230" spans="1:6">
      <c r="A15230" s="89"/>
      <c r="F15230" s="73"/>
    </row>
    <row r="15231" spans="1:6">
      <c r="A15231" s="89"/>
      <c r="F15231" s="73"/>
    </row>
    <row r="15232" spans="1:6">
      <c r="A15232" s="89"/>
      <c r="F15232" s="73"/>
    </row>
    <row r="15233" spans="1:6">
      <c r="A15233" s="89"/>
      <c r="F15233" s="73"/>
    </row>
    <row r="15234" spans="1:6">
      <c r="A15234" s="89"/>
      <c r="F15234" s="73"/>
    </row>
    <row r="15235" spans="1:6">
      <c r="A15235" s="89"/>
      <c r="F15235" s="73"/>
    </row>
    <row r="15236" spans="1:6">
      <c r="A15236" s="89"/>
      <c r="F15236" s="73"/>
    </row>
    <row r="15237" spans="1:6">
      <c r="A15237" s="89"/>
      <c r="F15237" s="73"/>
    </row>
    <row r="15238" spans="1:6">
      <c r="A15238" s="89"/>
      <c r="F15238" s="73"/>
    </row>
    <row r="15239" spans="1:6">
      <c r="A15239" s="89"/>
      <c r="F15239" s="73"/>
    </row>
    <row r="15240" spans="1:6">
      <c r="A15240" s="89"/>
      <c r="F15240" s="73"/>
    </row>
    <row r="15241" spans="1:6">
      <c r="A15241" s="89"/>
      <c r="F15241" s="73"/>
    </row>
    <row r="15242" spans="1:6">
      <c r="A15242" s="89"/>
      <c r="F15242" s="73"/>
    </row>
    <row r="15243" spans="1:6">
      <c r="A15243" s="89"/>
      <c r="F15243" s="73"/>
    </row>
    <row r="15244" spans="1:6">
      <c r="A15244" s="89"/>
      <c r="F15244" s="73"/>
    </row>
    <row r="15245" spans="1:6">
      <c r="A15245" s="89"/>
      <c r="F15245" s="73"/>
    </row>
    <row r="15246" spans="1:6">
      <c r="A15246" s="89"/>
      <c r="F15246" s="73"/>
    </row>
    <row r="15247" spans="1:6">
      <c r="A15247" s="89"/>
      <c r="F15247" s="73"/>
    </row>
    <row r="15248" spans="1:6">
      <c r="A15248" s="89"/>
      <c r="F15248" s="73"/>
    </row>
    <row r="15249" spans="1:6">
      <c r="A15249" s="89"/>
      <c r="F15249" s="73"/>
    </row>
    <row r="15250" spans="1:6">
      <c r="A15250" s="89"/>
      <c r="F15250" s="73"/>
    </row>
    <row r="15251" spans="1:6">
      <c r="A15251" s="89"/>
      <c r="F15251" s="73"/>
    </row>
    <row r="15252" spans="1:6">
      <c r="A15252" s="89"/>
      <c r="F15252" s="73"/>
    </row>
    <row r="15253" spans="1:6">
      <c r="A15253" s="89"/>
      <c r="F15253" s="73"/>
    </row>
    <row r="15254" spans="1:6">
      <c r="A15254" s="89"/>
      <c r="F15254" s="73"/>
    </row>
    <row r="15255" spans="1:6">
      <c r="A15255" s="89"/>
      <c r="F15255" s="73"/>
    </row>
    <row r="15256" spans="1:6">
      <c r="A15256" s="89"/>
      <c r="F15256" s="73"/>
    </row>
    <row r="15257" spans="1:6">
      <c r="A15257" s="89"/>
      <c r="F15257" s="73"/>
    </row>
    <row r="15258" spans="1:6">
      <c r="A15258" s="89"/>
      <c r="F15258" s="73"/>
    </row>
    <row r="15259" spans="1:6">
      <c r="A15259" s="89"/>
      <c r="F15259" s="73"/>
    </row>
    <row r="15260" spans="1:6">
      <c r="A15260" s="89"/>
      <c r="F15260" s="73"/>
    </row>
    <row r="15261" spans="1:6">
      <c r="A15261" s="89"/>
      <c r="F15261" s="73"/>
    </row>
    <row r="15262" spans="1:6">
      <c r="A15262" s="89"/>
      <c r="F15262" s="73"/>
    </row>
    <row r="15263" spans="1:6">
      <c r="A15263" s="89"/>
      <c r="F15263" s="73"/>
    </row>
    <row r="15264" spans="1:6">
      <c r="A15264" s="89"/>
      <c r="F15264" s="73"/>
    </row>
    <row r="15265" spans="1:6">
      <c r="A15265" s="89"/>
      <c r="F15265" s="73"/>
    </row>
    <row r="15266" spans="1:6">
      <c r="A15266" s="89"/>
      <c r="F15266" s="73"/>
    </row>
    <row r="15267" spans="1:6">
      <c r="A15267" s="89"/>
      <c r="F15267" s="73"/>
    </row>
    <row r="15268" spans="1:6">
      <c r="A15268" s="89"/>
      <c r="F15268" s="73"/>
    </row>
    <row r="15269" spans="1:6">
      <c r="A15269" s="89"/>
      <c r="F15269" s="73"/>
    </row>
    <row r="15270" spans="1:6">
      <c r="A15270" s="89"/>
      <c r="F15270" s="73"/>
    </row>
    <row r="15271" spans="1:6">
      <c r="A15271" s="89"/>
      <c r="F15271" s="73"/>
    </row>
    <row r="15272" spans="1:6">
      <c r="A15272" s="89"/>
      <c r="F15272" s="73"/>
    </row>
    <row r="15273" spans="1:6">
      <c r="A15273" s="89"/>
      <c r="F15273" s="73"/>
    </row>
    <row r="15274" spans="1:6">
      <c r="A15274" s="89"/>
      <c r="F15274" s="73"/>
    </row>
    <row r="15275" spans="1:6">
      <c r="A15275" s="89"/>
      <c r="F15275" s="73"/>
    </row>
    <row r="15276" spans="1:6">
      <c r="A15276" s="89"/>
      <c r="F15276" s="73"/>
    </row>
    <row r="15277" spans="1:6">
      <c r="A15277" s="89"/>
      <c r="F15277" s="73"/>
    </row>
    <row r="15278" spans="1:6">
      <c r="A15278" s="89"/>
      <c r="F15278" s="73"/>
    </row>
    <row r="15279" spans="1:6">
      <c r="A15279" s="89"/>
      <c r="F15279" s="73"/>
    </row>
    <row r="15280" spans="1:6">
      <c r="A15280" s="89"/>
      <c r="F15280" s="73"/>
    </row>
    <row r="15281" spans="1:6">
      <c r="A15281" s="89"/>
      <c r="F15281" s="73"/>
    </row>
    <row r="15282" spans="1:6">
      <c r="A15282" s="89"/>
      <c r="F15282" s="73"/>
    </row>
    <row r="15283" spans="1:6">
      <c r="A15283" s="89"/>
      <c r="F15283" s="73"/>
    </row>
    <row r="15284" spans="1:6">
      <c r="A15284" s="89"/>
      <c r="F15284" s="73"/>
    </row>
    <row r="15285" spans="1:6">
      <c r="A15285" s="89"/>
      <c r="F15285" s="73"/>
    </row>
    <row r="15286" spans="1:6">
      <c r="A15286" s="89"/>
      <c r="F15286" s="73"/>
    </row>
    <row r="15287" spans="1:6">
      <c r="A15287" s="89"/>
      <c r="F15287" s="73"/>
    </row>
    <row r="15288" spans="1:6">
      <c r="A15288" s="89"/>
      <c r="F15288" s="73"/>
    </row>
    <row r="15289" spans="1:6">
      <c r="A15289" s="89"/>
      <c r="F15289" s="73"/>
    </row>
    <row r="15290" spans="1:6">
      <c r="A15290" s="89"/>
      <c r="F15290" s="73"/>
    </row>
    <row r="15291" spans="1:6">
      <c r="A15291" s="89"/>
      <c r="F15291" s="73"/>
    </row>
    <row r="15292" spans="1:6">
      <c r="A15292" s="89"/>
      <c r="F15292" s="73"/>
    </row>
    <row r="15293" spans="1:6">
      <c r="A15293" s="89"/>
      <c r="F15293" s="73"/>
    </row>
    <row r="15294" spans="1:6">
      <c r="A15294" s="89"/>
      <c r="F15294" s="73"/>
    </row>
    <row r="15295" spans="1:6">
      <c r="A15295" s="89"/>
      <c r="F15295" s="73"/>
    </row>
    <row r="15296" spans="1:6">
      <c r="A15296" s="89"/>
      <c r="F15296" s="73"/>
    </row>
    <row r="15297" spans="1:6">
      <c r="A15297" s="89"/>
      <c r="F15297" s="73"/>
    </row>
    <row r="15298" spans="1:6">
      <c r="A15298" s="89"/>
      <c r="F15298" s="73"/>
    </row>
    <row r="15299" spans="1:6">
      <c r="A15299" s="89"/>
      <c r="F15299" s="73"/>
    </row>
    <row r="15300" spans="1:6">
      <c r="A15300" s="89"/>
      <c r="F15300" s="73"/>
    </row>
    <row r="15301" spans="1:6">
      <c r="A15301" s="89"/>
      <c r="F15301" s="73"/>
    </row>
    <row r="15302" spans="1:6">
      <c r="A15302" s="89"/>
      <c r="F15302" s="73"/>
    </row>
    <row r="15303" spans="1:6">
      <c r="A15303" s="89"/>
      <c r="F15303" s="73"/>
    </row>
    <row r="15304" spans="1:6">
      <c r="A15304" s="89"/>
      <c r="F15304" s="73"/>
    </row>
    <row r="15305" spans="1:6">
      <c r="A15305" s="89"/>
      <c r="F15305" s="73"/>
    </row>
    <row r="15306" spans="1:6">
      <c r="A15306" s="89"/>
      <c r="F15306" s="73"/>
    </row>
    <row r="15307" spans="1:6">
      <c r="A15307" s="89"/>
      <c r="F15307" s="73"/>
    </row>
    <row r="15308" spans="1:6">
      <c r="A15308" s="89"/>
      <c r="F15308" s="73"/>
    </row>
    <row r="15309" spans="1:6">
      <c r="A15309" s="89"/>
      <c r="F15309" s="73"/>
    </row>
    <row r="15310" spans="1:6">
      <c r="A15310" s="89"/>
      <c r="F15310" s="73"/>
    </row>
    <row r="15311" spans="1:6">
      <c r="A15311" s="89"/>
      <c r="F15311" s="73"/>
    </row>
    <row r="15312" spans="1:6">
      <c r="A15312" s="89"/>
      <c r="F15312" s="73"/>
    </row>
    <row r="15313" spans="1:6">
      <c r="A15313" s="89"/>
      <c r="F15313" s="73"/>
    </row>
    <row r="15314" spans="1:6">
      <c r="A15314" s="89"/>
      <c r="F15314" s="73"/>
    </row>
    <row r="15315" spans="1:6">
      <c r="A15315" s="89"/>
      <c r="F15315" s="73"/>
    </row>
    <row r="15316" spans="1:6">
      <c r="A15316" s="89"/>
      <c r="F15316" s="73"/>
    </row>
    <row r="15317" spans="1:6">
      <c r="A15317" s="89"/>
      <c r="F15317" s="73"/>
    </row>
    <row r="15318" spans="1:6">
      <c r="A15318" s="89"/>
      <c r="F15318" s="73"/>
    </row>
    <row r="15319" spans="1:6">
      <c r="A15319" s="89"/>
      <c r="F15319" s="73"/>
    </row>
    <row r="15320" spans="1:6">
      <c r="A15320" s="89"/>
      <c r="F15320" s="73"/>
    </row>
    <row r="15321" spans="1:6">
      <c r="A15321" s="89"/>
      <c r="F15321" s="73"/>
    </row>
    <row r="15322" spans="1:6">
      <c r="A15322" s="89"/>
      <c r="F15322" s="73"/>
    </row>
    <row r="15323" spans="1:6">
      <c r="A15323" s="89"/>
      <c r="F15323" s="73"/>
    </row>
    <row r="15324" spans="1:6">
      <c r="A15324" s="89"/>
      <c r="F15324" s="73"/>
    </row>
    <row r="15325" spans="1:6">
      <c r="A15325" s="89"/>
      <c r="F15325" s="73"/>
    </row>
    <row r="15326" spans="1:6">
      <c r="A15326" s="89"/>
      <c r="F15326" s="73"/>
    </row>
    <row r="15327" spans="1:6">
      <c r="A15327" s="89"/>
      <c r="F15327" s="73"/>
    </row>
    <row r="15328" spans="1:6">
      <c r="A15328" s="89"/>
      <c r="F15328" s="73"/>
    </row>
    <row r="15329" spans="1:6">
      <c r="A15329" s="89"/>
      <c r="F15329" s="73"/>
    </row>
    <row r="15330" spans="1:6">
      <c r="A15330" s="89"/>
      <c r="F15330" s="73"/>
    </row>
    <row r="15331" spans="1:6">
      <c r="A15331" s="89"/>
      <c r="F15331" s="73"/>
    </row>
    <row r="15332" spans="1:6">
      <c r="A15332" s="89"/>
      <c r="F15332" s="73"/>
    </row>
    <row r="15333" spans="1:6">
      <c r="A15333" s="89"/>
      <c r="F15333" s="73"/>
    </row>
    <row r="15334" spans="1:6">
      <c r="A15334" s="89"/>
      <c r="F15334" s="73"/>
    </row>
    <row r="15335" spans="1:6">
      <c r="A15335" s="89"/>
      <c r="F15335" s="73"/>
    </row>
    <row r="15336" spans="1:6">
      <c r="A15336" s="89"/>
      <c r="F15336" s="73"/>
    </row>
    <row r="15337" spans="1:6">
      <c r="A15337" s="89"/>
      <c r="F15337" s="73"/>
    </row>
    <row r="15338" spans="1:6">
      <c r="A15338" s="89"/>
      <c r="F15338" s="73"/>
    </row>
    <row r="15339" spans="1:6">
      <c r="A15339" s="89"/>
      <c r="F15339" s="73"/>
    </row>
    <row r="15340" spans="1:6">
      <c r="A15340" s="89"/>
      <c r="F15340" s="73"/>
    </row>
    <row r="15341" spans="1:6">
      <c r="A15341" s="89"/>
      <c r="F15341" s="73"/>
    </row>
    <row r="15342" spans="1:6">
      <c r="A15342" s="89"/>
      <c r="F15342" s="73"/>
    </row>
    <row r="15343" spans="1:6">
      <c r="A15343" s="89"/>
      <c r="F15343" s="73"/>
    </row>
    <row r="15344" spans="1:6">
      <c r="A15344" s="89"/>
      <c r="F15344" s="73"/>
    </row>
    <row r="15345" spans="1:6">
      <c r="A15345" s="89"/>
      <c r="F15345" s="73"/>
    </row>
    <row r="15346" spans="1:6">
      <c r="A15346" s="89"/>
      <c r="F15346" s="73"/>
    </row>
    <row r="15347" spans="1:6">
      <c r="A15347" s="89"/>
      <c r="F15347" s="73"/>
    </row>
    <row r="15348" spans="1:6">
      <c r="A15348" s="89"/>
      <c r="F15348" s="73"/>
    </row>
    <row r="15349" spans="1:6">
      <c r="A15349" s="89"/>
      <c r="F15349" s="73"/>
    </row>
    <row r="15350" spans="1:6">
      <c r="A15350" s="89"/>
      <c r="F15350" s="73"/>
    </row>
    <row r="15351" spans="1:6">
      <c r="A15351" s="89"/>
      <c r="F15351" s="73"/>
    </row>
    <row r="15352" spans="1:6">
      <c r="A15352" s="89"/>
      <c r="F15352" s="73"/>
    </row>
    <row r="15353" spans="1:6">
      <c r="A15353" s="89"/>
      <c r="F15353" s="73"/>
    </row>
    <row r="15354" spans="1:6">
      <c r="A15354" s="89"/>
      <c r="F15354" s="73"/>
    </row>
    <row r="15355" spans="1:6">
      <c r="A15355" s="89"/>
      <c r="F15355" s="73"/>
    </row>
    <row r="15356" spans="1:6">
      <c r="A15356" s="89"/>
      <c r="F15356" s="73"/>
    </row>
    <row r="15357" spans="1:6">
      <c r="A15357" s="89"/>
      <c r="F15357" s="73"/>
    </row>
    <row r="15358" spans="1:6">
      <c r="A15358" s="89"/>
      <c r="F15358" s="73"/>
    </row>
    <row r="15359" spans="1:6">
      <c r="A15359" s="89"/>
      <c r="F15359" s="73"/>
    </row>
    <row r="15360" spans="1:6">
      <c r="A15360" s="89"/>
      <c r="F15360" s="73"/>
    </row>
    <row r="15361" spans="1:6">
      <c r="A15361" s="89"/>
      <c r="F15361" s="73"/>
    </row>
    <row r="15362" spans="1:6">
      <c r="A15362" s="89"/>
      <c r="F15362" s="73"/>
    </row>
    <row r="15363" spans="1:6">
      <c r="A15363" s="89"/>
      <c r="F15363" s="73"/>
    </row>
    <row r="15364" spans="1:6">
      <c r="A15364" s="89"/>
      <c r="F15364" s="73"/>
    </row>
    <row r="15365" spans="1:6">
      <c r="A15365" s="89"/>
      <c r="F15365" s="73"/>
    </row>
    <row r="15366" spans="1:6">
      <c r="A15366" s="89"/>
      <c r="F15366" s="73"/>
    </row>
    <row r="15367" spans="1:6">
      <c r="A15367" s="89"/>
      <c r="F15367" s="73"/>
    </row>
    <row r="15368" spans="1:6">
      <c r="A15368" s="89"/>
      <c r="F15368" s="73"/>
    </row>
    <row r="15369" spans="1:6">
      <c r="A15369" s="89"/>
      <c r="F15369" s="73"/>
    </row>
    <row r="15370" spans="1:6">
      <c r="A15370" s="89"/>
      <c r="F15370" s="73"/>
    </row>
    <row r="15371" spans="1:6">
      <c r="A15371" s="89"/>
      <c r="F15371" s="73"/>
    </row>
    <row r="15372" spans="1:6">
      <c r="A15372" s="89"/>
      <c r="F15372" s="73"/>
    </row>
    <row r="15373" spans="1:6">
      <c r="A15373" s="89"/>
      <c r="F15373" s="73"/>
    </row>
    <row r="15374" spans="1:6">
      <c r="A15374" s="89"/>
      <c r="F15374" s="73"/>
    </row>
    <row r="15375" spans="1:6">
      <c r="A15375" s="89"/>
      <c r="F15375" s="73"/>
    </row>
    <row r="15376" spans="1:6">
      <c r="A15376" s="89"/>
      <c r="F15376" s="73"/>
    </row>
    <row r="15377" spans="1:6">
      <c r="A15377" s="89"/>
      <c r="F15377" s="73"/>
    </row>
    <row r="15378" spans="1:6">
      <c r="A15378" s="89"/>
      <c r="F15378" s="73"/>
    </row>
    <row r="15379" spans="1:6">
      <c r="A15379" s="89"/>
      <c r="F15379" s="73"/>
    </row>
    <row r="15380" spans="1:6">
      <c r="A15380" s="89"/>
      <c r="F15380" s="73"/>
    </row>
    <row r="15381" spans="1:6">
      <c r="A15381" s="89"/>
      <c r="F15381" s="73"/>
    </row>
    <row r="15382" spans="1:6">
      <c r="A15382" s="89"/>
      <c r="F15382" s="73"/>
    </row>
    <row r="15383" spans="1:6">
      <c r="A15383" s="89"/>
      <c r="F15383" s="73"/>
    </row>
    <row r="15384" spans="1:6">
      <c r="A15384" s="89"/>
      <c r="F15384" s="73"/>
    </row>
    <row r="15385" spans="1:6">
      <c r="A15385" s="89"/>
      <c r="F15385" s="73"/>
    </row>
    <row r="15386" spans="1:6">
      <c r="A15386" s="89"/>
      <c r="F15386" s="73"/>
    </row>
    <row r="15387" spans="1:6">
      <c r="A15387" s="89"/>
      <c r="F15387" s="73"/>
    </row>
    <row r="15388" spans="1:6">
      <c r="A15388" s="89"/>
      <c r="F15388" s="73"/>
    </row>
    <row r="15389" spans="1:6">
      <c r="A15389" s="89"/>
      <c r="F15389" s="73"/>
    </row>
    <row r="15390" spans="1:6">
      <c r="A15390" s="89"/>
      <c r="F15390" s="73"/>
    </row>
    <row r="15391" spans="1:6">
      <c r="A15391" s="89"/>
      <c r="F15391" s="73"/>
    </row>
    <row r="15392" spans="1:6">
      <c r="A15392" s="89"/>
      <c r="F15392" s="73"/>
    </row>
    <row r="15393" spans="1:6">
      <c r="A15393" s="89"/>
      <c r="F15393" s="73"/>
    </row>
    <row r="15394" spans="1:6">
      <c r="A15394" s="89"/>
      <c r="F15394" s="73"/>
    </row>
    <row r="15395" spans="1:6">
      <c r="A15395" s="89"/>
      <c r="F15395" s="73"/>
    </row>
    <row r="15396" spans="1:6">
      <c r="A15396" s="89"/>
      <c r="F15396" s="73"/>
    </row>
    <row r="15397" spans="1:6">
      <c r="A15397" s="89"/>
      <c r="F15397" s="73"/>
    </row>
    <row r="15398" spans="1:6">
      <c r="A15398" s="89"/>
      <c r="F15398" s="73"/>
    </row>
    <row r="15399" spans="1:6">
      <c r="A15399" s="89"/>
      <c r="F15399" s="73"/>
    </row>
    <row r="15400" spans="1:6">
      <c r="A15400" s="89"/>
      <c r="F15400" s="73"/>
    </row>
    <row r="15401" spans="1:6">
      <c r="A15401" s="89"/>
      <c r="F15401" s="73"/>
    </row>
    <row r="15402" spans="1:6">
      <c r="A15402" s="89"/>
      <c r="F15402" s="73"/>
    </row>
    <row r="15403" spans="1:6">
      <c r="A15403" s="89"/>
      <c r="F15403" s="73"/>
    </row>
    <row r="15404" spans="1:6">
      <c r="A15404" s="89"/>
      <c r="F15404" s="73"/>
    </row>
    <row r="15405" spans="1:6">
      <c r="A15405" s="89"/>
      <c r="F15405" s="73"/>
    </row>
    <row r="15406" spans="1:6">
      <c r="A15406" s="89"/>
      <c r="F15406" s="73"/>
    </row>
    <row r="15407" spans="1:6">
      <c r="A15407" s="89"/>
      <c r="F15407" s="73"/>
    </row>
    <row r="15408" spans="1:6">
      <c r="A15408" s="89"/>
      <c r="F15408" s="73"/>
    </row>
    <row r="15409" spans="1:6">
      <c r="A15409" s="89"/>
      <c r="F15409" s="73"/>
    </row>
    <row r="15410" spans="1:6">
      <c r="A15410" s="89"/>
      <c r="F15410" s="73"/>
    </row>
    <row r="15411" spans="1:6">
      <c r="A15411" s="89"/>
      <c r="F15411" s="73"/>
    </row>
    <row r="15412" spans="1:6">
      <c r="A15412" s="89"/>
      <c r="F15412" s="73"/>
    </row>
    <row r="15413" spans="1:6">
      <c r="A15413" s="89"/>
      <c r="F15413" s="73"/>
    </row>
    <row r="15414" spans="1:6">
      <c r="A15414" s="89"/>
      <c r="F15414" s="73"/>
    </row>
    <row r="15415" spans="1:6">
      <c r="A15415" s="89"/>
      <c r="F15415" s="73"/>
    </row>
    <row r="15416" spans="1:6">
      <c r="A15416" s="89"/>
      <c r="F15416" s="73"/>
    </row>
    <row r="15417" spans="1:6">
      <c r="A15417" s="89"/>
      <c r="F15417" s="73"/>
    </row>
    <row r="15418" spans="1:6">
      <c r="A15418" s="89"/>
      <c r="F15418" s="73"/>
    </row>
    <row r="15419" spans="1:6">
      <c r="A15419" s="89"/>
      <c r="F15419" s="73"/>
    </row>
    <row r="15420" spans="1:6">
      <c r="A15420" s="89"/>
      <c r="F15420" s="73"/>
    </row>
    <row r="15421" spans="1:6">
      <c r="A15421" s="89"/>
      <c r="F15421" s="73"/>
    </row>
    <row r="15422" spans="1:6">
      <c r="A15422" s="89"/>
      <c r="F15422" s="73"/>
    </row>
    <row r="15423" spans="1:6">
      <c r="A15423" s="89"/>
      <c r="F15423" s="73"/>
    </row>
    <row r="15424" spans="1:6">
      <c r="A15424" s="89"/>
      <c r="F15424" s="73"/>
    </row>
    <row r="15425" spans="1:6">
      <c r="A15425" s="89"/>
      <c r="F15425" s="73"/>
    </row>
    <row r="15426" spans="1:6">
      <c r="A15426" s="89"/>
      <c r="F15426" s="73"/>
    </row>
    <row r="15427" spans="1:6">
      <c r="A15427" s="89"/>
      <c r="F15427" s="73"/>
    </row>
    <row r="15428" spans="1:6">
      <c r="A15428" s="89"/>
      <c r="F15428" s="73"/>
    </row>
    <row r="15429" spans="1:6">
      <c r="A15429" s="89"/>
      <c r="F15429" s="73"/>
    </row>
    <row r="15430" spans="1:6">
      <c r="A15430" s="89"/>
      <c r="F15430" s="73"/>
    </row>
    <row r="15431" spans="1:6">
      <c r="A15431" s="89"/>
      <c r="F15431" s="73"/>
    </row>
    <row r="15432" spans="1:6">
      <c r="A15432" s="89"/>
      <c r="F15432" s="73"/>
    </row>
    <row r="15433" spans="1:6">
      <c r="A15433" s="89"/>
      <c r="F15433" s="73"/>
    </row>
    <row r="15434" spans="1:6">
      <c r="A15434" s="89"/>
      <c r="F15434" s="73"/>
    </row>
    <row r="15435" spans="1:6">
      <c r="A15435" s="89"/>
      <c r="F15435" s="73"/>
    </row>
    <row r="15436" spans="1:6">
      <c r="A15436" s="89"/>
      <c r="F15436" s="73"/>
    </row>
    <row r="15437" spans="1:6">
      <c r="A15437" s="89"/>
      <c r="F15437" s="73"/>
    </row>
    <row r="15438" spans="1:6">
      <c r="A15438" s="89"/>
      <c r="F15438" s="73"/>
    </row>
    <row r="15439" spans="1:6">
      <c r="A15439" s="89"/>
      <c r="F15439" s="73"/>
    </row>
    <row r="15440" spans="1:6">
      <c r="A15440" s="89"/>
      <c r="F15440" s="73"/>
    </row>
    <row r="15441" spans="1:6">
      <c r="A15441" s="89"/>
      <c r="F15441" s="73"/>
    </row>
    <row r="15442" spans="1:6">
      <c r="A15442" s="89"/>
      <c r="F15442" s="73"/>
    </row>
    <row r="15443" spans="1:6">
      <c r="A15443" s="89"/>
      <c r="F15443" s="73"/>
    </row>
    <row r="15444" spans="1:6">
      <c r="A15444" s="89"/>
      <c r="F15444" s="73"/>
    </row>
    <row r="15445" spans="1:6">
      <c r="A15445" s="89"/>
      <c r="F15445" s="73"/>
    </row>
    <row r="15446" spans="1:6">
      <c r="A15446" s="89"/>
      <c r="F15446" s="73"/>
    </row>
    <row r="15447" spans="1:6">
      <c r="A15447" s="89"/>
      <c r="F15447" s="73"/>
    </row>
    <row r="15448" spans="1:6">
      <c r="A15448" s="89"/>
      <c r="F15448" s="73"/>
    </row>
    <row r="15449" spans="1:6">
      <c r="A15449" s="89"/>
      <c r="F15449" s="73"/>
    </row>
    <row r="15450" spans="1:6">
      <c r="A15450" s="89"/>
      <c r="F15450" s="73"/>
    </row>
    <row r="15451" spans="1:6">
      <c r="A15451" s="89"/>
      <c r="F15451" s="73"/>
    </row>
    <row r="15452" spans="1:6">
      <c r="A15452" s="89"/>
      <c r="F15452" s="73"/>
    </row>
    <row r="15453" spans="1:6">
      <c r="A15453" s="89"/>
      <c r="F15453" s="73"/>
    </row>
    <row r="15454" spans="1:6">
      <c r="A15454" s="89"/>
      <c r="F15454" s="73"/>
    </row>
    <row r="15455" spans="1:6">
      <c r="A15455" s="89"/>
      <c r="F15455" s="73"/>
    </row>
    <row r="15456" spans="1:6">
      <c r="A15456" s="89"/>
      <c r="F15456" s="73"/>
    </row>
    <row r="15457" spans="1:6">
      <c r="A15457" s="89"/>
      <c r="F15457" s="73"/>
    </row>
    <row r="15458" spans="1:6">
      <c r="A15458" s="89"/>
      <c r="F15458" s="73"/>
    </row>
    <row r="15459" spans="1:6">
      <c r="A15459" s="89"/>
      <c r="F15459" s="73"/>
    </row>
    <row r="15460" spans="1:6">
      <c r="A15460" s="89"/>
      <c r="F15460" s="73"/>
    </row>
    <row r="15461" spans="1:6">
      <c r="A15461" s="89"/>
      <c r="F15461" s="73"/>
    </row>
    <row r="15462" spans="1:6">
      <c r="A15462" s="89"/>
      <c r="F15462" s="73"/>
    </row>
    <row r="15463" spans="1:6">
      <c r="A15463" s="89"/>
      <c r="F15463" s="73"/>
    </row>
    <row r="15464" spans="1:6">
      <c r="A15464" s="89"/>
      <c r="F15464" s="73"/>
    </row>
    <row r="15465" spans="1:6">
      <c r="A15465" s="89"/>
      <c r="F15465" s="73"/>
    </row>
    <row r="15466" spans="1:6">
      <c r="A15466" s="89"/>
      <c r="F15466" s="73"/>
    </row>
    <row r="15467" spans="1:6">
      <c r="A15467" s="89"/>
      <c r="F15467" s="73"/>
    </row>
    <row r="15468" spans="1:6">
      <c r="A15468" s="89"/>
      <c r="F15468" s="73"/>
    </row>
    <row r="15469" spans="1:6">
      <c r="A15469" s="89"/>
      <c r="F15469" s="73"/>
    </row>
    <row r="15470" spans="1:6">
      <c r="A15470" s="89"/>
      <c r="F15470" s="73"/>
    </row>
    <row r="15471" spans="1:6">
      <c r="A15471" s="89"/>
      <c r="F15471" s="73"/>
    </row>
    <row r="15472" spans="1:6">
      <c r="A15472" s="89"/>
      <c r="F15472" s="73"/>
    </row>
    <row r="15473" spans="1:6">
      <c r="A15473" s="89"/>
      <c r="F15473" s="73"/>
    </row>
    <row r="15474" spans="1:6">
      <c r="A15474" s="89"/>
      <c r="F15474" s="73"/>
    </row>
    <row r="15475" spans="1:6">
      <c r="A15475" s="89"/>
      <c r="F15475" s="73"/>
    </row>
    <row r="15476" spans="1:6">
      <c r="A15476" s="89"/>
      <c r="F15476" s="73"/>
    </row>
    <row r="15477" spans="1:6">
      <c r="A15477" s="89"/>
      <c r="F15477" s="73"/>
    </row>
    <row r="15478" spans="1:6">
      <c r="A15478" s="89"/>
      <c r="F15478" s="73"/>
    </row>
    <row r="15479" spans="1:6">
      <c r="A15479" s="89"/>
      <c r="F15479" s="73"/>
    </row>
    <row r="15480" spans="1:6">
      <c r="A15480" s="89"/>
      <c r="F15480" s="73"/>
    </row>
    <row r="15481" spans="1:6">
      <c r="A15481" s="89"/>
      <c r="F15481" s="73"/>
    </row>
    <row r="15482" spans="1:6">
      <c r="A15482" s="89"/>
      <c r="F15482" s="73"/>
    </row>
    <row r="15483" spans="1:6">
      <c r="A15483" s="89"/>
      <c r="F15483" s="73"/>
    </row>
    <row r="15484" spans="1:6">
      <c r="A15484" s="89"/>
      <c r="F15484" s="73"/>
    </row>
    <row r="15485" spans="1:6">
      <c r="A15485" s="89"/>
      <c r="F15485" s="73"/>
    </row>
    <row r="15486" spans="1:6">
      <c r="A15486" s="89"/>
      <c r="F15486" s="73"/>
    </row>
    <row r="15487" spans="1:6">
      <c r="A15487" s="89"/>
      <c r="F15487" s="73"/>
    </row>
    <row r="15488" spans="1:6">
      <c r="A15488" s="89"/>
      <c r="F15488" s="73"/>
    </row>
    <row r="15489" spans="1:6">
      <c r="A15489" s="89"/>
      <c r="F15489" s="73"/>
    </row>
    <row r="15490" spans="1:6">
      <c r="A15490" s="89"/>
      <c r="F15490" s="73"/>
    </row>
    <row r="15491" spans="1:6">
      <c r="A15491" s="89"/>
      <c r="F15491" s="73"/>
    </row>
    <row r="15492" spans="1:6">
      <c r="A15492" s="89"/>
      <c r="F15492" s="73"/>
    </row>
    <row r="15493" spans="1:6">
      <c r="A15493" s="89"/>
      <c r="F15493" s="73"/>
    </row>
    <row r="15494" spans="1:6">
      <c r="A15494" s="89"/>
      <c r="F15494" s="73"/>
    </row>
    <row r="15495" spans="1:6">
      <c r="A15495" s="89"/>
      <c r="F15495" s="73"/>
    </row>
    <row r="15496" spans="1:6">
      <c r="A15496" s="89"/>
      <c r="F15496" s="73"/>
    </row>
    <row r="15497" spans="1:6">
      <c r="A15497" s="89"/>
      <c r="F15497" s="73"/>
    </row>
    <row r="15498" spans="1:6">
      <c r="A15498" s="89"/>
      <c r="F15498" s="73"/>
    </row>
    <row r="15499" spans="1:6">
      <c r="A15499" s="89"/>
      <c r="F15499" s="73"/>
    </row>
    <row r="15500" spans="1:6">
      <c r="A15500" s="89"/>
      <c r="F15500" s="73"/>
    </row>
    <row r="15501" spans="1:6">
      <c r="A15501" s="89"/>
      <c r="F15501" s="73"/>
    </row>
    <row r="15502" spans="1:6">
      <c r="A15502" s="89"/>
      <c r="F15502" s="73"/>
    </row>
    <row r="15503" spans="1:6">
      <c r="A15503" s="89"/>
      <c r="F15503" s="73"/>
    </row>
    <row r="15504" spans="1:6">
      <c r="A15504" s="89"/>
      <c r="F15504" s="73"/>
    </row>
    <row r="15505" spans="1:6">
      <c r="A15505" s="89"/>
      <c r="F15505" s="73"/>
    </row>
    <row r="15506" spans="1:6">
      <c r="A15506" s="89"/>
      <c r="F15506" s="73"/>
    </row>
    <row r="15507" spans="1:6">
      <c r="A15507" s="89"/>
      <c r="F15507" s="73"/>
    </row>
    <row r="15508" spans="1:6">
      <c r="A15508" s="89"/>
      <c r="F15508" s="73"/>
    </row>
    <row r="15509" spans="1:6">
      <c r="A15509" s="89"/>
      <c r="F15509" s="73"/>
    </row>
    <row r="15510" spans="1:6">
      <c r="A15510" s="89"/>
      <c r="F15510" s="73"/>
    </row>
    <row r="15511" spans="1:6">
      <c r="A15511" s="89"/>
      <c r="F15511" s="73"/>
    </row>
    <row r="15512" spans="1:6">
      <c r="A15512" s="89"/>
      <c r="F15512" s="73"/>
    </row>
    <row r="15513" spans="1:6">
      <c r="A15513" s="89"/>
      <c r="F15513" s="73"/>
    </row>
    <row r="15514" spans="1:6">
      <c r="A15514" s="89"/>
      <c r="F15514" s="73"/>
    </row>
    <row r="15515" spans="1:6">
      <c r="A15515" s="89"/>
      <c r="F15515" s="73"/>
    </row>
    <row r="15516" spans="1:6">
      <c r="A15516" s="89"/>
      <c r="F15516" s="73"/>
    </row>
    <row r="15517" spans="1:6">
      <c r="A15517" s="89"/>
      <c r="F15517" s="73"/>
    </row>
    <row r="15518" spans="1:6">
      <c r="A15518" s="89"/>
      <c r="F15518" s="73"/>
    </row>
    <row r="15519" spans="1:6">
      <c r="A15519" s="89"/>
      <c r="F15519" s="73"/>
    </row>
    <row r="15520" spans="1:6">
      <c r="A15520" s="89"/>
      <c r="F15520" s="73"/>
    </row>
    <row r="15521" spans="1:6">
      <c r="A15521" s="89"/>
      <c r="F15521" s="73"/>
    </row>
    <row r="15522" spans="1:6">
      <c r="A15522" s="89"/>
      <c r="F15522" s="73"/>
    </row>
    <row r="15523" spans="1:6">
      <c r="A15523" s="89"/>
      <c r="F15523" s="73"/>
    </row>
    <row r="15524" spans="1:6">
      <c r="A15524" s="89"/>
      <c r="F15524" s="73"/>
    </row>
    <row r="15525" spans="1:6">
      <c r="A15525" s="89"/>
      <c r="F15525" s="73"/>
    </row>
    <row r="15526" spans="1:6">
      <c r="A15526" s="89"/>
      <c r="F15526" s="73"/>
    </row>
    <row r="15527" spans="1:6">
      <c r="A15527" s="89"/>
      <c r="F15527" s="73"/>
    </row>
    <row r="15528" spans="1:6">
      <c r="A15528" s="89"/>
      <c r="F15528" s="73"/>
    </row>
    <row r="15529" spans="1:6">
      <c r="A15529" s="89"/>
      <c r="F15529" s="73"/>
    </row>
    <row r="15530" spans="1:6">
      <c r="A15530" s="89"/>
      <c r="F15530" s="73"/>
    </row>
    <row r="15531" spans="1:6">
      <c r="A15531" s="89"/>
      <c r="F15531" s="73"/>
    </row>
    <row r="15532" spans="1:6">
      <c r="A15532" s="89"/>
      <c r="F15532" s="73"/>
    </row>
    <row r="15533" spans="1:6">
      <c r="A15533" s="89"/>
      <c r="F15533" s="73"/>
    </row>
    <row r="15534" spans="1:6">
      <c r="A15534" s="89"/>
      <c r="F15534" s="73"/>
    </row>
    <row r="15535" spans="1:6">
      <c r="A15535" s="89"/>
      <c r="F15535" s="73"/>
    </row>
    <row r="15536" spans="1:6">
      <c r="A15536" s="89"/>
      <c r="F15536" s="73"/>
    </row>
    <row r="15537" spans="1:6">
      <c r="A15537" s="89"/>
      <c r="F15537" s="73"/>
    </row>
    <row r="15538" spans="1:6">
      <c r="A15538" s="89"/>
      <c r="F15538" s="73"/>
    </row>
    <row r="15539" spans="1:6">
      <c r="A15539" s="89"/>
      <c r="F15539" s="73"/>
    </row>
    <row r="15540" spans="1:6">
      <c r="A15540" s="89"/>
      <c r="F15540" s="73"/>
    </row>
    <row r="15541" spans="1:6">
      <c r="A15541" s="89"/>
      <c r="F15541" s="73"/>
    </row>
    <row r="15542" spans="1:6">
      <c r="A15542" s="89"/>
      <c r="F15542" s="73"/>
    </row>
    <row r="15543" spans="1:6">
      <c r="A15543" s="89"/>
      <c r="F15543" s="73"/>
    </row>
    <row r="15544" spans="1:6">
      <c r="A15544" s="89"/>
      <c r="F15544" s="73"/>
    </row>
    <row r="15545" spans="1:6">
      <c r="A15545" s="89"/>
      <c r="F15545" s="73"/>
    </row>
    <row r="15546" spans="1:6">
      <c r="A15546" s="89"/>
      <c r="F15546" s="73"/>
    </row>
    <row r="15547" spans="1:6">
      <c r="A15547" s="89"/>
      <c r="F15547" s="73"/>
    </row>
    <row r="15548" spans="1:6">
      <c r="A15548" s="89"/>
      <c r="F15548" s="73"/>
    </row>
    <row r="15549" spans="1:6">
      <c r="A15549" s="89"/>
      <c r="F15549" s="73"/>
    </row>
    <row r="15550" spans="1:6">
      <c r="A15550" s="89"/>
      <c r="F15550" s="73"/>
    </row>
    <row r="15551" spans="1:6">
      <c r="A15551" s="89"/>
      <c r="F15551" s="73"/>
    </row>
    <row r="15552" spans="1:6">
      <c r="A15552" s="89"/>
      <c r="F15552" s="73"/>
    </row>
    <row r="15553" spans="1:6">
      <c r="A15553" s="89"/>
      <c r="F15553" s="73"/>
    </row>
    <row r="15554" spans="1:6">
      <c r="A15554" s="89"/>
      <c r="F15554" s="73"/>
    </row>
    <row r="15555" spans="1:6">
      <c r="A15555" s="89"/>
      <c r="F15555" s="73"/>
    </row>
    <row r="15556" spans="1:6">
      <c r="A15556" s="89"/>
      <c r="F15556" s="73"/>
    </row>
    <row r="15557" spans="1:6">
      <c r="A15557" s="89"/>
      <c r="F15557" s="73"/>
    </row>
    <row r="15558" spans="1:6">
      <c r="A15558" s="89"/>
      <c r="F15558" s="73"/>
    </row>
    <row r="15559" spans="1:6">
      <c r="A15559" s="89"/>
      <c r="F15559" s="73"/>
    </row>
    <row r="15560" spans="1:6">
      <c r="A15560" s="89"/>
      <c r="F15560" s="73"/>
    </row>
    <row r="15561" spans="1:6">
      <c r="A15561" s="89"/>
      <c r="F15561" s="73"/>
    </row>
    <row r="15562" spans="1:6">
      <c r="A15562" s="89"/>
      <c r="F15562" s="73"/>
    </row>
    <row r="15563" spans="1:6">
      <c r="A15563" s="89"/>
      <c r="F15563" s="73"/>
    </row>
    <row r="15564" spans="1:6">
      <c r="A15564" s="89"/>
      <c r="F15564" s="73"/>
    </row>
    <row r="15565" spans="1:6">
      <c r="A15565" s="89"/>
      <c r="F15565" s="73"/>
    </row>
    <row r="15566" spans="1:6">
      <c r="A15566" s="89"/>
      <c r="F15566" s="73"/>
    </row>
    <row r="15567" spans="1:6">
      <c r="A15567" s="89"/>
      <c r="F15567" s="73"/>
    </row>
    <row r="15568" spans="1:6">
      <c r="A15568" s="89"/>
      <c r="F15568" s="73"/>
    </row>
    <row r="15569" spans="1:6">
      <c r="A15569" s="89"/>
      <c r="F15569" s="73"/>
    </row>
    <row r="15570" spans="1:6">
      <c r="A15570" s="89"/>
      <c r="F15570" s="73"/>
    </row>
    <row r="15571" spans="1:6">
      <c r="A15571" s="89"/>
      <c r="F15571" s="73"/>
    </row>
    <row r="15572" spans="1:6">
      <c r="A15572" s="89"/>
      <c r="F15572" s="73"/>
    </row>
    <row r="15573" spans="1:6">
      <c r="A15573" s="89"/>
      <c r="F15573" s="73"/>
    </row>
    <row r="15574" spans="1:6">
      <c r="A15574" s="89"/>
      <c r="F15574" s="73"/>
    </row>
    <row r="15575" spans="1:6">
      <c r="A15575" s="89"/>
      <c r="F15575" s="73"/>
    </row>
    <row r="15576" spans="1:6">
      <c r="A15576" s="89"/>
      <c r="F15576" s="73"/>
    </row>
    <row r="15577" spans="1:6">
      <c r="A15577" s="89"/>
      <c r="F15577" s="73"/>
    </row>
    <row r="15578" spans="1:6">
      <c r="A15578" s="89"/>
      <c r="F15578" s="73"/>
    </row>
    <row r="15579" spans="1:6">
      <c r="A15579" s="89"/>
      <c r="F15579" s="73"/>
    </row>
    <row r="15580" spans="1:6">
      <c r="A15580" s="89"/>
      <c r="F15580" s="73"/>
    </row>
    <row r="15581" spans="1:6">
      <c r="A15581" s="89"/>
      <c r="F15581" s="73"/>
    </row>
    <row r="15582" spans="1:6">
      <c r="A15582" s="89"/>
      <c r="F15582" s="73"/>
    </row>
    <row r="15583" spans="1:6">
      <c r="A15583" s="89"/>
      <c r="F15583" s="73"/>
    </row>
    <row r="15584" spans="1:6">
      <c r="A15584" s="89"/>
      <c r="F15584" s="73"/>
    </row>
    <row r="15585" spans="1:6">
      <c r="A15585" s="89"/>
      <c r="F15585" s="73"/>
    </row>
    <row r="15586" spans="1:6">
      <c r="A15586" s="89"/>
      <c r="F15586" s="73"/>
    </row>
    <row r="15587" spans="1:6">
      <c r="A15587" s="89"/>
      <c r="F15587" s="73"/>
    </row>
    <row r="15588" spans="1:6">
      <c r="A15588" s="89"/>
      <c r="F15588" s="73"/>
    </row>
    <row r="15589" spans="1:6">
      <c r="A15589" s="89"/>
      <c r="F15589" s="73"/>
    </row>
    <row r="15590" spans="1:6">
      <c r="A15590" s="89"/>
      <c r="F15590" s="73"/>
    </row>
    <row r="15591" spans="1:6">
      <c r="A15591" s="89"/>
      <c r="F15591" s="73"/>
    </row>
    <row r="15592" spans="1:6">
      <c r="A15592" s="89"/>
      <c r="F15592" s="73"/>
    </row>
    <row r="15593" spans="1:6">
      <c r="A15593" s="89"/>
      <c r="F15593" s="73"/>
    </row>
    <row r="15594" spans="1:6">
      <c r="A15594" s="89"/>
      <c r="F15594" s="73"/>
    </row>
    <row r="15595" spans="1:6">
      <c r="A15595" s="89"/>
      <c r="F15595" s="73"/>
    </row>
    <row r="15596" spans="1:6">
      <c r="A15596" s="89"/>
      <c r="F15596" s="73"/>
    </row>
    <row r="15597" spans="1:6">
      <c r="A15597" s="89"/>
      <c r="F15597" s="73"/>
    </row>
    <row r="15598" spans="1:6">
      <c r="A15598" s="89"/>
      <c r="F15598" s="73"/>
    </row>
    <row r="15599" spans="1:6">
      <c r="A15599" s="89"/>
      <c r="F15599" s="73"/>
    </row>
    <row r="15600" spans="1:6">
      <c r="A15600" s="89"/>
      <c r="F15600" s="73"/>
    </row>
    <row r="15601" spans="1:6">
      <c r="A15601" s="89"/>
      <c r="F15601" s="73"/>
    </row>
    <row r="15602" spans="1:6">
      <c r="A15602" s="89"/>
      <c r="F15602" s="73"/>
    </row>
    <row r="15603" spans="1:6">
      <c r="A15603" s="89"/>
      <c r="F15603" s="73"/>
    </row>
    <row r="15604" spans="1:6">
      <c r="A15604" s="89"/>
      <c r="F15604" s="73"/>
    </row>
    <row r="15605" spans="1:6">
      <c r="A15605" s="89"/>
      <c r="F15605" s="73"/>
    </row>
    <row r="15606" spans="1:6">
      <c r="A15606" s="89"/>
      <c r="F15606" s="73"/>
    </row>
    <row r="15607" spans="1:6">
      <c r="A15607" s="89"/>
      <c r="F15607" s="73"/>
    </row>
    <row r="15608" spans="1:6">
      <c r="A15608" s="89"/>
      <c r="F15608" s="73"/>
    </row>
    <row r="15609" spans="1:6">
      <c r="A15609" s="89"/>
      <c r="F15609" s="73"/>
    </row>
    <row r="15610" spans="1:6">
      <c r="A15610" s="89"/>
      <c r="F15610" s="73"/>
    </row>
    <row r="15611" spans="1:6">
      <c r="A15611" s="89"/>
      <c r="F15611" s="73"/>
    </row>
    <row r="15612" spans="1:6">
      <c r="A15612" s="89"/>
      <c r="F15612" s="73"/>
    </row>
    <row r="15613" spans="1:6">
      <c r="A15613" s="89"/>
      <c r="F15613" s="73"/>
    </row>
    <row r="15614" spans="1:6">
      <c r="A15614" s="89"/>
      <c r="F15614" s="73"/>
    </row>
    <row r="15615" spans="1:6">
      <c r="A15615" s="89"/>
      <c r="F15615" s="73"/>
    </row>
    <row r="15616" spans="1:6">
      <c r="A15616" s="89"/>
      <c r="F15616" s="73"/>
    </row>
    <row r="15617" spans="1:6">
      <c r="A15617" s="89"/>
      <c r="F15617" s="73"/>
    </row>
    <row r="15618" spans="1:6">
      <c r="A15618" s="89"/>
      <c r="F15618" s="73"/>
    </row>
    <row r="15619" spans="1:6">
      <c r="A15619" s="89"/>
      <c r="F15619" s="73"/>
    </row>
    <row r="15620" spans="1:6">
      <c r="A15620" s="89"/>
      <c r="F15620" s="73"/>
    </row>
    <row r="15621" spans="1:6">
      <c r="A15621" s="89"/>
      <c r="F15621" s="73"/>
    </row>
    <row r="15622" spans="1:6">
      <c r="A15622" s="89"/>
      <c r="F15622" s="73"/>
    </row>
    <row r="15623" spans="1:6">
      <c r="A15623" s="89"/>
      <c r="F15623" s="73"/>
    </row>
    <row r="15624" spans="1:6">
      <c r="A15624" s="89"/>
      <c r="F15624" s="73"/>
    </row>
    <row r="15625" spans="1:6">
      <c r="A15625" s="89"/>
      <c r="F15625" s="73"/>
    </row>
    <row r="15626" spans="1:6">
      <c r="A15626" s="89"/>
      <c r="F15626" s="73"/>
    </row>
    <row r="15627" spans="1:6">
      <c r="A15627" s="89"/>
      <c r="F15627" s="73"/>
    </row>
    <row r="15628" spans="1:6">
      <c r="A15628" s="89"/>
      <c r="F15628" s="73"/>
    </row>
    <row r="15629" spans="1:6">
      <c r="A15629" s="89"/>
      <c r="F15629" s="73"/>
    </row>
    <row r="15630" spans="1:6">
      <c r="A15630" s="89"/>
      <c r="F15630" s="73"/>
    </row>
    <row r="15631" spans="1:6">
      <c r="A15631" s="89"/>
      <c r="F15631" s="73"/>
    </row>
    <row r="15632" spans="1:6">
      <c r="A15632" s="89"/>
      <c r="F15632" s="73"/>
    </row>
    <row r="15633" spans="1:6">
      <c r="A15633" s="89"/>
      <c r="F15633" s="73"/>
    </row>
    <row r="15634" spans="1:6">
      <c r="A15634" s="89"/>
      <c r="F15634" s="73"/>
    </row>
    <row r="15635" spans="1:6">
      <c r="A15635" s="89"/>
      <c r="F15635" s="73"/>
    </row>
    <row r="15636" spans="1:6">
      <c r="A15636" s="89"/>
      <c r="F15636" s="73"/>
    </row>
    <row r="15637" spans="1:6">
      <c r="A15637" s="89"/>
      <c r="F15637" s="73"/>
    </row>
    <row r="15638" spans="1:6">
      <c r="A15638" s="89"/>
      <c r="F15638" s="73"/>
    </row>
    <row r="15639" spans="1:6">
      <c r="A15639" s="89"/>
      <c r="F15639" s="73"/>
    </row>
    <row r="15640" spans="1:6">
      <c r="A15640" s="89"/>
      <c r="F15640" s="73"/>
    </row>
    <row r="15641" spans="1:6">
      <c r="A15641" s="89"/>
      <c r="F15641" s="73"/>
    </row>
    <row r="15642" spans="1:6">
      <c r="A15642" s="89"/>
      <c r="F15642" s="73"/>
    </row>
    <row r="15643" spans="1:6">
      <c r="A15643" s="89"/>
      <c r="F15643" s="73"/>
    </row>
    <row r="15644" spans="1:6">
      <c r="A15644" s="89"/>
      <c r="F15644" s="73"/>
    </row>
    <row r="15645" spans="1:6">
      <c r="A15645" s="89"/>
      <c r="F15645" s="73"/>
    </row>
    <row r="15646" spans="1:6">
      <c r="A15646" s="89"/>
      <c r="F15646" s="73"/>
    </row>
    <row r="15647" spans="1:6">
      <c r="A15647" s="89"/>
      <c r="F15647" s="73"/>
    </row>
    <row r="15648" spans="1:6">
      <c r="A15648" s="89"/>
      <c r="F15648" s="73"/>
    </row>
    <row r="15649" spans="1:6">
      <c r="A15649" s="89"/>
      <c r="F15649" s="73"/>
    </row>
    <row r="15650" spans="1:6">
      <c r="A15650" s="89"/>
      <c r="F15650" s="73"/>
    </row>
    <row r="15651" spans="1:6">
      <c r="A15651" s="89"/>
      <c r="F15651" s="73"/>
    </row>
    <row r="15652" spans="1:6">
      <c r="A15652" s="89"/>
      <c r="F15652" s="73"/>
    </row>
    <row r="15653" spans="1:6">
      <c r="A15653" s="89"/>
      <c r="F15653" s="73"/>
    </row>
    <row r="15654" spans="1:6">
      <c r="A15654" s="89"/>
      <c r="F15654" s="73"/>
    </row>
    <row r="15655" spans="1:6">
      <c r="A15655" s="89"/>
      <c r="F15655" s="73"/>
    </row>
    <row r="15656" spans="1:6">
      <c r="A15656" s="89"/>
      <c r="F15656" s="73"/>
    </row>
    <row r="15657" spans="1:6">
      <c r="A15657" s="89"/>
      <c r="F15657" s="73"/>
    </row>
    <row r="15658" spans="1:6">
      <c r="A15658" s="89"/>
      <c r="F15658" s="73"/>
    </row>
    <row r="15659" spans="1:6">
      <c r="A15659" s="89"/>
      <c r="F15659" s="73"/>
    </row>
    <row r="15660" spans="1:6">
      <c r="A15660" s="89"/>
      <c r="F15660" s="73"/>
    </row>
    <row r="15661" spans="1:6">
      <c r="A15661" s="89"/>
      <c r="F15661" s="73"/>
    </row>
    <row r="15662" spans="1:6">
      <c r="A15662" s="89"/>
      <c r="F15662" s="73"/>
    </row>
    <row r="15663" spans="1:6">
      <c r="A15663" s="89"/>
      <c r="F15663" s="73"/>
    </row>
    <row r="15664" spans="1:6">
      <c r="A15664" s="89"/>
      <c r="F15664" s="73"/>
    </row>
    <row r="15665" spans="1:6">
      <c r="A15665" s="89"/>
      <c r="F15665" s="73"/>
    </row>
    <row r="15666" spans="1:6">
      <c r="A15666" s="89"/>
      <c r="F15666" s="73"/>
    </row>
    <row r="15667" spans="1:6">
      <c r="A15667" s="89"/>
      <c r="F15667" s="73"/>
    </row>
    <row r="15668" spans="1:6">
      <c r="A15668" s="89"/>
      <c r="F15668" s="73"/>
    </row>
    <row r="15669" spans="1:6">
      <c r="A15669" s="89"/>
      <c r="F15669" s="73"/>
    </row>
    <row r="15670" spans="1:6">
      <c r="A15670" s="89"/>
      <c r="F15670" s="73"/>
    </row>
    <row r="15671" spans="1:6">
      <c r="A15671" s="89"/>
      <c r="F15671" s="73"/>
    </row>
    <row r="15672" spans="1:6">
      <c r="A15672" s="89"/>
      <c r="F15672" s="73"/>
    </row>
    <row r="15673" spans="1:6">
      <c r="A15673" s="89"/>
      <c r="F15673" s="73"/>
    </row>
    <row r="15674" spans="1:6">
      <c r="A15674" s="89"/>
      <c r="F15674" s="73"/>
    </row>
    <row r="15675" spans="1:6">
      <c r="A15675" s="89"/>
      <c r="F15675" s="73"/>
    </row>
    <row r="15676" spans="1:6">
      <c r="A15676" s="89"/>
      <c r="F15676" s="73"/>
    </row>
    <row r="15677" spans="1:6">
      <c r="A15677" s="89"/>
      <c r="F15677" s="73"/>
    </row>
    <row r="15678" spans="1:6">
      <c r="A15678" s="89"/>
      <c r="F15678" s="73"/>
    </row>
    <row r="15679" spans="1:6">
      <c r="A15679" s="89"/>
      <c r="F15679" s="73"/>
    </row>
    <row r="15680" spans="1:6">
      <c r="A15680" s="89"/>
      <c r="F15680" s="73"/>
    </row>
    <row r="15681" spans="1:6">
      <c r="A15681" s="89"/>
      <c r="F15681" s="73"/>
    </row>
    <row r="15682" spans="1:6">
      <c r="A15682" s="89"/>
      <c r="F15682" s="73"/>
    </row>
    <row r="15683" spans="1:6">
      <c r="A15683" s="89"/>
      <c r="F15683" s="73"/>
    </row>
    <row r="15684" spans="1:6">
      <c r="A15684" s="89"/>
      <c r="F15684" s="73"/>
    </row>
    <row r="15685" spans="1:6">
      <c r="A15685" s="89"/>
      <c r="F15685" s="73"/>
    </row>
    <row r="15686" spans="1:6">
      <c r="A15686" s="89"/>
      <c r="F15686" s="73"/>
    </row>
    <row r="15687" spans="1:6">
      <c r="A15687" s="89"/>
      <c r="F15687" s="73"/>
    </row>
    <row r="15688" spans="1:6">
      <c r="A15688" s="89"/>
      <c r="F15688" s="73"/>
    </row>
    <row r="15689" spans="1:6">
      <c r="A15689" s="89"/>
      <c r="F15689" s="73"/>
    </row>
    <row r="15690" spans="1:6">
      <c r="A15690" s="89"/>
      <c r="F15690" s="73"/>
    </row>
    <row r="15691" spans="1:6">
      <c r="A15691" s="89"/>
      <c r="F15691" s="73"/>
    </row>
    <row r="15692" spans="1:6">
      <c r="A15692" s="89"/>
      <c r="F15692" s="73"/>
    </row>
    <row r="15693" spans="1:6">
      <c r="A15693" s="89"/>
      <c r="F15693" s="73"/>
    </row>
    <row r="15694" spans="1:6">
      <c r="A15694" s="89"/>
      <c r="F15694" s="73"/>
    </row>
    <row r="15695" spans="1:6">
      <c r="A15695" s="89"/>
      <c r="F15695" s="73"/>
    </row>
    <row r="15696" spans="1:6">
      <c r="A15696" s="89"/>
      <c r="F15696" s="73"/>
    </row>
    <row r="15697" spans="1:6">
      <c r="A15697" s="89"/>
      <c r="F15697" s="73"/>
    </row>
    <row r="15698" spans="1:6">
      <c r="A15698" s="89"/>
      <c r="F15698" s="73"/>
    </row>
    <row r="15699" spans="1:6">
      <c r="A15699" s="89"/>
      <c r="F15699" s="73"/>
    </row>
    <row r="15700" spans="1:6">
      <c r="A15700" s="89"/>
      <c r="F15700" s="73"/>
    </row>
    <row r="15701" spans="1:6">
      <c r="A15701" s="89"/>
      <c r="F15701" s="73"/>
    </row>
    <row r="15702" spans="1:6">
      <c r="A15702" s="89"/>
      <c r="F15702" s="73"/>
    </row>
    <row r="15703" spans="1:6">
      <c r="A15703" s="89"/>
      <c r="F15703" s="73"/>
    </row>
    <row r="15704" spans="1:6">
      <c r="A15704" s="89"/>
      <c r="F15704" s="73"/>
    </row>
    <row r="15705" spans="1:6">
      <c r="A15705" s="89"/>
      <c r="F15705" s="73"/>
    </row>
    <row r="15706" spans="1:6">
      <c r="A15706" s="89"/>
      <c r="F15706" s="73"/>
    </row>
    <row r="15707" spans="1:6">
      <c r="A15707" s="89"/>
      <c r="F15707" s="73"/>
    </row>
    <row r="15708" spans="1:6">
      <c r="A15708" s="89"/>
      <c r="F15708" s="73"/>
    </row>
    <row r="15709" spans="1:6">
      <c r="A15709" s="89"/>
      <c r="F15709" s="73"/>
    </row>
    <row r="15710" spans="1:6">
      <c r="A15710" s="89"/>
      <c r="F15710" s="73"/>
    </row>
    <row r="15711" spans="1:6">
      <c r="A15711" s="89"/>
      <c r="F15711" s="73"/>
    </row>
    <row r="15712" spans="1:6">
      <c r="A15712" s="89"/>
      <c r="F15712" s="73"/>
    </row>
    <row r="15713" spans="1:6">
      <c r="A15713" s="89"/>
      <c r="F15713" s="73"/>
    </row>
    <row r="15714" spans="1:6">
      <c r="A15714" s="89"/>
      <c r="F15714" s="73"/>
    </row>
    <row r="15715" spans="1:6">
      <c r="A15715" s="89"/>
      <c r="F15715" s="73"/>
    </row>
    <row r="15716" spans="1:6">
      <c r="A15716" s="89"/>
      <c r="F15716" s="73"/>
    </row>
    <row r="15717" spans="1:6">
      <c r="A15717" s="89"/>
      <c r="F15717" s="73"/>
    </row>
    <row r="15718" spans="1:6">
      <c r="A15718" s="89"/>
      <c r="F15718" s="73"/>
    </row>
    <row r="15719" spans="1:6">
      <c r="A15719" s="89"/>
      <c r="F15719" s="73"/>
    </row>
    <row r="15720" spans="1:6">
      <c r="A15720" s="89"/>
      <c r="F15720" s="73"/>
    </row>
    <row r="15721" spans="1:6">
      <c r="A15721" s="89"/>
      <c r="F15721" s="73"/>
    </row>
    <row r="15722" spans="1:6">
      <c r="A15722" s="89"/>
      <c r="F15722" s="73"/>
    </row>
    <row r="15723" spans="1:6">
      <c r="A15723" s="89"/>
      <c r="F15723" s="73"/>
    </row>
    <row r="15724" spans="1:6">
      <c r="A15724" s="89"/>
      <c r="F15724" s="73"/>
    </row>
    <row r="15725" spans="1:6">
      <c r="A15725" s="89"/>
      <c r="F15725" s="73"/>
    </row>
    <row r="15726" spans="1:6">
      <c r="A15726" s="89"/>
      <c r="F15726" s="73"/>
    </row>
    <row r="15727" spans="1:6">
      <c r="A15727" s="89"/>
      <c r="F15727" s="73"/>
    </row>
    <row r="15728" spans="1:6">
      <c r="A15728" s="89"/>
      <c r="F15728" s="73"/>
    </row>
    <row r="15729" spans="1:6">
      <c r="A15729" s="89"/>
      <c r="F15729" s="73"/>
    </row>
    <row r="15730" spans="1:6">
      <c r="A15730" s="89"/>
      <c r="F15730" s="73"/>
    </row>
    <row r="15731" spans="1:6">
      <c r="A15731" s="89"/>
      <c r="F15731" s="73"/>
    </row>
    <row r="15732" spans="1:6">
      <c r="A15732" s="89"/>
      <c r="F15732" s="73"/>
    </row>
    <row r="15733" spans="1:6">
      <c r="A15733" s="89"/>
      <c r="F15733" s="73"/>
    </row>
    <row r="15734" spans="1:6">
      <c r="A15734" s="89"/>
      <c r="F15734" s="73"/>
    </row>
    <row r="15735" spans="1:6">
      <c r="A15735" s="89"/>
      <c r="F15735" s="73"/>
    </row>
    <row r="15736" spans="1:6">
      <c r="A15736" s="89"/>
      <c r="F15736" s="73"/>
    </row>
    <row r="15737" spans="1:6">
      <c r="A15737" s="89"/>
      <c r="F15737" s="73"/>
    </row>
    <row r="15738" spans="1:6">
      <c r="A15738" s="89"/>
      <c r="F15738" s="73"/>
    </row>
    <row r="15739" spans="1:6">
      <c r="A15739" s="89"/>
      <c r="F15739" s="73"/>
    </row>
    <row r="15740" spans="1:6">
      <c r="A15740" s="89"/>
      <c r="F15740" s="73"/>
    </row>
    <row r="15741" spans="1:6">
      <c r="A15741" s="89"/>
      <c r="F15741" s="73"/>
    </row>
    <row r="15742" spans="1:6">
      <c r="A15742" s="89"/>
      <c r="F15742" s="73"/>
    </row>
    <row r="15743" spans="1:6">
      <c r="A15743" s="89"/>
      <c r="F15743" s="73"/>
    </row>
    <row r="15744" spans="1:6">
      <c r="A15744" s="89"/>
      <c r="F15744" s="73"/>
    </row>
    <row r="15745" spans="1:6">
      <c r="A15745" s="89"/>
      <c r="F15745" s="73"/>
    </row>
    <row r="15746" spans="1:6">
      <c r="A15746" s="89"/>
      <c r="F15746" s="73"/>
    </row>
    <row r="15747" spans="1:6">
      <c r="A15747" s="89"/>
      <c r="F15747" s="73"/>
    </row>
    <row r="15748" spans="1:6">
      <c r="A15748" s="89"/>
      <c r="F15748" s="73"/>
    </row>
    <row r="15749" spans="1:6">
      <c r="A15749" s="89"/>
      <c r="F15749" s="73"/>
    </row>
    <row r="15750" spans="1:6">
      <c r="A15750" s="89"/>
      <c r="F15750" s="73"/>
    </row>
    <row r="15751" spans="1:6">
      <c r="A15751" s="89"/>
      <c r="F15751" s="73"/>
    </row>
    <row r="15752" spans="1:6">
      <c r="A15752" s="89"/>
      <c r="F15752" s="73"/>
    </row>
    <row r="15753" spans="1:6">
      <c r="A15753" s="89"/>
      <c r="F15753" s="73"/>
    </row>
    <row r="15754" spans="1:6">
      <c r="A15754" s="89"/>
      <c r="F15754" s="73"/>
    </row>
    <row r="15755" spans="1:6">
      <c r="A15755" s="89"/>
      <c r="F15755" s="73"/>
    </row>
    <row r="15756" spans="1:6">
      <c r="A15756" s="89"/>
      <c r="F15756" s="73"/>
    </row>
    <row r="15757" spans="1:6">
      <c r="A15757" s="89"/>
      <c r="F15757" s="73"/>
    </row>
    <row r="15758" spans="1:6">
      <c r="A15758" s="89"/>
      <c r="F15758" s="73"/>
    </row>
    <row r="15759" spans="1:6">
      <c r="A15759" s="89"/>
      <c r="F15759" s="73"/>
    </row>
    <row r="15760" spans="1:6">
      <c r="A15760" s="89"/>
      <c r="F15760" s="73"/>
    </row>
    <row r="15761" spans="1:6">
      <c r="A15761" s="89"/>
      <c r="F15761" s="73"/>
    </row>
    <row r="15762" spans="1:6">
      <c r="A15762" s="89"/>
      <c r="F15762" s="73"/>
    </row>
    <row r="15763" spans="1:6">
      <c r="A15763" s="89"/>
      <c r="F15763" s="73"/>
    </row>
    <row r="15764" spans="1:6">
      <c r="A15764" s="89"/>
      <c r="F15764" s="73"/>
    </row>
    <row r="15765" spans="1:6">
      <c r="A15765" s="89"/>
      <c r="F15765" s="73"/>
    </row>
    <row r="15766" spans="1:6">
      <c r="A15766" s="89"/>
      <c r="F15766" s="73"/>
    </row>
    <row r="15767" spans="1:6">
      <c r="A15767" s="89"/>
      <c r="F15767" s="73"/>
    </row>
    <row r="15768" spans="1:6">
      <c r="A15768" s="89"/>
      <c r="F15768" s="73"/>
    </row>
    <row r="15769" spans="1:6">
      <c r="A15769" s="89"/>
      <c r="F15769" s="73"/>
    </row>
    <row r="15770" spans="1:6">
      <c r="A15770" s="89"/>
      <c r="F15770" s="73"/>
    </row>
    <row r="15771" spans="1:6">
      <c r="A15771" s="89"/>
      <c r="F15771" s="73"/>
    </row>
    <row r="15772" spans="1:6">
      <c r="A15772" s="89"/>
      <c r="F15772" s="73"/>
    </row>
    <row r="15773" spans="1:6">
      <c r="A15773" s="89"/>
      <c r="F15773" s="73"/>
    </row>
    <row r="15774" spans="1:6">
      <c r="A15774" s="89"/>
      <c r="F15774" s="73"/>
    </row>
    <row r="15775" spans="1:6">
      <c r="A15775" s="89"/>
      <c r="F15775" s="73"/>
    </row>
    <row r="15776" spans="1:6">
      <c r="A15776" s="89"/>
      <c r="F15776" s="73"/>
    </row>
    <row r="15777" spans="1:6">
      <c r="A15777" s="89"/>
      <c r="F15777" s="73"/>
    </row>
    <row r="15778" spans="1:6">
      <c r="A15778" s="89"/>
      <c r="F15778" s="73"/>
    </row>
    <row r="15779" spans="1:6">
      <c r="A15779" s="89"/>
      <c r="F15779" s="73"/>
    </row>
    <row r="15780" spans="1:6">
      <c r="A15780" s="89"/>
      <c r="F15780" s="73"/>
    </row>
    <row r="15781" spans="1:6">
      <c r="A15781" s="89"/>
      <c r="F15781" s="73"/>
    </row>
    <row r="15782" spans="1:6">
      <c r="A15782" s="89"/>
      <c r="F15782" s="73"/>
    </row>
    <row r="15783" spans="1:6">
      <c r="A15783" s="89"/>
      <c r="F15783" s="73"/>
    </row>
    <row r="15784" spans="1:6">
      <c r="A15784" s="89"/>
      <c r="F15784" s="73"/>
    </row>
    <row r="15785" spans="1:6">
      <c r="A15785" s="89"/>
      <c r="F15785" s="73"/>
    </row>
    <row r="15786" spans="1:6">
      <c r="A15786" s="89"/>
      <c r="F15786" s="73"/>
    </row>
    <row r="15787" spans="1:6">
      <c r="A15787" s="89"/>
      <c r="F15787" s="73"/>
    </row>
    <row r="15788" spans="1:6">
      <c r="A15788" s="89"/>
      <c r="F15788" s="73"/>
    </row>
    <row r="15789" spans="1:6">
      <c r="A15789" s="89"/>
      <c r="F15789" s="73"/>
    </row>
    <row r="15790" spans="1:6">
      <c r="A15790" s="89"/>
      <c r="F15790" s="73"/>
    </row>
    <row r="15791" spans="1:6">
      <c r="A15791" s="89"/>
      <c r="F15791" s="73"/>
    </row>
    <row r="15792" spans="1:6">
      <c r="A15792" s="89"/>
      <c r="F15792" s="73"/>
    </row>
    <row r="15793" spans="1:6">
      <c r="A15793" s="89"/>
      <c r="F15793" s="73"/>
    </row>
    <row r="15794" spans="1:6">
      <c r="A15794" s="89"/>
      <c r="F15794" s="73"/>
    </row>
    <row r="15795" spans="1:6">
      <c r="A15795" s="89"/>
      <c r="F15795" s="73"/>
    </row>
    <row r="15796" spans="1:6">
      <c r="A15796" s="89"/>
      <c r="F15796" s="73"/>
    </row>
    <row r="15797" spans="1:6">
      <c r="A15797" s="89"/>
      <c r="F15797" s="73"/>
    </row>
    <row r="15798" spans="1:6">
      <c r="A15798" s="89"/>
      <c r="F15798" s="73"/>
    </row>
    <row r="15799" spans="1:6">
      <c r="A15799" s="89"/>
      <c r="F15799" s="73"/>
    </row>
    <row r="15800" spans="1:6">
      <c r="A15800" s="89"/>
      <c r="F15800" s="73"/>
    </row>
    <row r="15801" spans="1:6">
      <c r="A15801" s="89"/>
      <c r="F15801" s="73"/>
    </row>
    <row r="15802" spans="1:6">
      <c r="A15802" s="89"/>
      <c r="F15802" s="73"/>
    </row>
    <row r="15803" spans="1:6">
      <c r="A15803" s="89"/>
      <c r="F15803" s="73"/>
    </row>
    <row r="15804" spans="1:6">
      <c r="A15804" s="89"/>
      <c r="F15804" s="73"/>
    </row>
    <row r="15805" spans="1:6">
      <c r="A15805" s="89"/>
      <c r="F15805" s="73"/>
    </row>
    <row r="15806" spans="1:6">
      <c r="A15806" s="89"/>
      <c r="F15806" s="73"/>
    </row>
    <row r="15807" spans="1:6">
      <c r="A15807" s="89"/>
      <c r="F15807" s="73"/>
    </row>
    <row r="15808" spans="1:6">
      <c r="A15808" s="89"/>
      <c r="F15808" s="73"/>
    </row>
    <row r="15809" spans="1:6">
      <c r="A15809" s="89"/>
      <c r="F15809" s="73"/>
    </row>
    <row r="15810" spans="1:6">
      <c r="A15810" s="89"/>
      <c r="F15810" s="73"/>
    </row>
    <row r="15811" spans="1:6">
      <c r="A15811" s="89"/>
      <c r="F15811" s="73"/>
    </row>
    <row r="15812" spans="1:6">
      <c r="A15812" s="89"/>
      <c r="F15812" s="73"/>
    </row>
    <row r="15813" spans="1:6">
      <c r="A15813" s="89"/>
      <c r="F15813" s="73"/>
    </row>
    <row r="15814" spans="1:6">
      <c r="A15814" s="89"/>
      <c r="F15814" s="73"/>
    </row>
    <row r="15815" spans="1:6">
      <c r="A15815" s="89"/>
      <c r="F15815" s="73"/>
    </row>
    <row r="15816" spans="1:6">
      <c r="A15816" s="89"/>
      <c r="F15816" s="73"/>
    </row>
    <row r="15817" spans="1:6">
      <c r="A15817" s="89"/>
      <c r="F15817" s="73"/>
    </row>
    <row r="15818" spans="1:6">
      <c r="A15818" s="89"/>
      <c r="F15818" s="73"/>
    </row>
    <row r="15819" spans="1:6">
      <c r="A15819" s="89"/>
      <c r="F15819" s="73"/>
    </row>
    <row r="15820" spans="1:6">
      <c r="A15820" s="89"/>
      <c r="F15820" s="73"/>
    </row>
    <row r="15821" spans="1:6">
      <c r="A15821" s="89"/>
      <c r="F15821" s="73"/>
    </row>
    <row r="15822" spans="1:6">
      <c r="A15822" s="89"/>
      <c r="F15822" s="73"/>
    </row>
    <row r="15823" spans="1:6">
      <c r="A15823" s="89"/>
      <c r="F15823" s="73"/>
    </row>
    <row r="15824" spans="1:6">
      <c r="A15824" s="89"/>
      <c r="F15824" s="73"/>
    </row>
    <row r="15825" spans="1:6">
      <c r="A15825" s="89"/>
      <c r="F15825" s="73"/>
    </row>
    <row r="15826" spans="1:6">
      <c r="A15826" s="89"/>
      <c r="F15826" s="73"/>
    </row>
    <row r="15827" spans="1:6">
      <c r="A15827" s="89"/>
      <c r="F15827" s="73"/>
    </row>
    <row r="15828" spans="1:6">
      <c r="A15828" s="89"/>
      <c r="F15828" s="73"/>
    </row>
    <row r="15829" spans="1:6">
      <c r="A15829" s="89"/>
      <c r="F15829" s="73"/>
    </row>
    <row r="15830" spans="1:6">
      <c r="A15830" s="89"/>
      <c r="F15830" s="73"/>
    </row>
    <row r="15831" spans="1:6">
      <c r="A15831" s="89"/>
      <c r="F15831" s="73"/>
    </row>
    <row r="15832" spans="1:6">
      <c r="A15832" s="89"/>
      <c r="F15832" s="73"/>
    </row>
    <row r="15833" spans="1:6">
      <c r="A15833" s="89"/>
      <c r="F15833" s="73"/>
    </row>
    <row r="15834" spans="1:6">
      <c r="A15834" s="89"/>
      <c r="F15834" s="73"/>
    </row>
    <row r="15835" spans="1:6">
      <c r="A15835" s="89"/>
      <c r="F15835" s="73"/>
    </row>
    <row r="15836" spans="1:6">
      <c r="A15836" s="89"/>
      <c r="F15836" s="73"/>
    </row>
    <row r="15837" spans="1:6">
      <c r="A15837" s="89"/>
      <c r="F15837" s="73"/>
    </row>
    <row r="15838" spans="1:6">
      <c r="A15838" s="89"/>
      <c r="F15838" s="73"/>
    </row>
    <row r="15839" spans="1:6">
      <c r="A15839" s="89"/>
      <c r="F15839" s="73"/>
    </row>
    <row r="15840" spans="1:6">
      <c r="A15840" s="89"/>
      <c r="F15840" s="73"/>
    </row>
    <row r="15841" spans="1:6">
      <c r="A15841" s="89"/>
      <c r="F15841" s="73"/>
    </row>
    <row r="15842" spans="1:6">
      <c r="A15842" s="89"/>
      <c r="F15842" s="73"/>
    </row>
    <row r="15843" spans="1:6">
      <c r="A15843" s="89"/>
      <c r="F15843" s="73"/>
    </row>
    <row r="15844" spans="1:6">
      <c r="A15844" s="89"/>
      <c r="F15844" s="73"/>
    </row>
    <row r="15845" spans="1:6">
      <c r="A15845" s="89"/>
      <c r="F15845" s="73"/>
    </row>
    <row r="15846" spans="1:6">
      <c r="A15846" s="89"/>
      <c r="F15846" s="73"/>
    </row>
    <row r="15847" spans="1:6">
      <c r="A15847" s="89"/>
      <c r="F15847" s="73"/>
    </row>
    <row r="15848" spans="1:6">
      <c r="A15848" s="89"/>
      <c r="F15848" s="73"/>
    </row>
    <row r="15849" spans="1:6">
      <c r="A15849" s="89"/>
      <c r="F15849" s="73"/>
    </row>
    <row r="15850" spans="1:6">
      <c r="A15850" s="89"/>
      <c r="F15850" s="73"/>
    </row>
    <row r="15851" spans="1:6">
      <c r="A15851" s="89"/>
      <c r="F15851" s="73"/>
    </row>
    <row r="15852" spans="1:6">
      <c r="A15852" s="89"/>
      <c r="F15852" s="73"/>
    </row>
    <row r="15853" spans="1:6">
      <c r="A15853" s="89"/>
      <c r="F15853" s="73"/>
    </row>
    <row r="15854" spans="1:6">
      <c r="A15854" s="89"/>
      <c r="F15854" s="73"/>
    </row>
    <row r="15855" spans="1:6">
      <c r="A15855" s="89"/>
      <c r="F15855" s="73"/>
    </row>
    <row r="15856" spans="1:6">
      <c r="A15856" s="89"/>
      <c r="F15856" s="73"/>
    </row>
    <row r="15857" spans="1:6">
      <c r="A15857" s="89"/>
      <c r="F15857" s="73"/>
    </row>
    <row r="15858" spans="1:6">
      <c r="A15858" s="89"/>
      <c r="F15858" s="73"/>
    </row>
    <row r="15859" spans="1:6">
      <c r="A15859" s="89"/>
      <c r="F15859" s="73"/>
    </row>
    <row r="15860" spans="1:6">
      <c r="A15860" s="89"/>
      <c r="F15860" s="73"/>
    </row>
    <row r="15861" spans="1:6">
      <c r="A15861" s="89"/>
      <c r="F15861" s="73"/>
    </row>
    <row r="15862" spans="1:6">
      <c r="A15862" s="89"/>
      <c r="F15862" s="73"/>
    </row>
    <row r="15863" spans="1:6">
      <c r="A15863" s="89"/>
      <c r="F15863" s="73"/>
    </row>
    <row r="15864" spans="1:6">
      <c r="A15864" s="89"/>
      <c r="F15864" s="73"/>
    </row>
    <row r="15865" spans="1:6">
      <c r="A15865" s="89"/>
      <c r="F15865" s="73"/>
    </row>
    <row r="15866" spans="1:6">
      <c r="A15866" s="89"/>
      <c r="F15866" s="73"/>
    </row>
    <row r="15867" spans="1:6">
      <c r="A15867" s="89"/>
      <c r="F15867" s="73"/>
    </row>
    <row r="15868" spans="1:6">
      <c r="A15868" s="89"/>
      <c r="F15868" s="73"/>
    </row>
    <row r="15869" spans="1:6">
      <c r="A15869" s="89"/>
      <c r="F15869" s="73"/>
    </row>
    <row r="15870" spans="1:6">
      <c r="A15870" s="89"/>
      <c r="F15870" s="73"/>
    </row>
    <row r="15871" spans="1:6">
      <c r="A15871" s="89"/>
      <c r="F15871" s="73"/>
    </row>
    <row r="15872" spans="1:6">
      <c r="A15872" s="89"/>
      <c r="F15872" s="73"/>
    </row>
    <row r="15873" spans="1:6">
      <c r="A15873" s="89"/>
      <c r="F15873" s="73"/>
    </row>
    <row r="15874" spans="1:6">
      <c r="A15874" s="89"/>
      <c r="F15874" s="73"/>
    </row>
    <row r="15875" spans="1:6">
      <c r="A15875" s="89"/>
      <c r="F15875" s="73"/>
    </row>
    <row r="15876" spans="1:6">
      <c r="A15876" s="89"/>
      <c r="F15876" s="73"/>
    </row>
    <row r="15877" spans="1:6">
      <c r="A15877" s="89"/>
      <c r="F15877" s="73"/>
    </row>
    <row r="15878" spans="1:6">
      <c r="A15878" s="89"/>
      <c r="F15878" s="73"/>
    </row>
    <row r="15879" spans="1:6">
      <c r="A15879" s="89"/>
      <c r="F15879" s="73"/>
    </row>
    <row r="15880" spans="1:6">
      <c r="A15880" s="89"/>
      <c r="F15880" s="73"/>
    </row>
    <row r="15881" spans="1:6">
      <c r="A15881" s="89"/>
      <c r="F15881" s="73"/>
    </row>
    <row r="15882" spans="1:6">
      <c r="A15882" s="89"/>
      <c r="F15882" s="73"/>
    </row>
    <row r="15883" spans="1:6">
      <c r="A15883" s="89"/>
      <c r="F15883" s="73"/>
    </row>
    <row r="15884" spans="1:6">
      <c r="A15884" s="89"/>
      <c r="F15884" s="73"/>
    </row>
    <row r="15885" spans="1:6">
      <c r="A15885" s="89"/>
      <c r="F15885" s="73"/>
    </row>
    <row r="15886" spans="1:6">
      <c r="A15886" s="89"/>
      <c r="F15886" s="73"/>
    </row>
    <row r="15887" spans="1:6">
      <c r="A15887" s="89"/>
      <c r="F15887" s="73"/>
    </row>
    <row r="15888" spans="1:6">
      <c r="A15888" s="89"/>
      <c r="F15888" s="73"/>
    </row>
    <row r="15889" spans="1:6">
      <c r="A15889" s="89"/>
      <c r="F15889" s="73"/>
    </row>
    <row r="15890" spans="1:6">
      <c r="A15890" s="89"/>
      <c r="F15890" s="73"/>
    </row>
    <row r="15891" spans="1:6">
      <c r="A15891" s="89"/>
      <c r="F15891" s="73"/>
    </row>
    <row r="15892" spans="1:6">
      <c r="A15892" s="89"/>
      <c r="F15892" s="73"/>
    </row>
    <row r="15893" spans="1:6">
      <c r="A15893" s="89"/>
      <c r="F15893" s="73"/>
    </row>
    <row r="15894" spans="1:6">
      <c r="A15894" s="89"/>
      <c r="F15894" s="73"/>
    </row>
    <row r="15895" spans="1:6">
      <c r="A15895" s="89"/>
      <c r="F15895" s="73"/>
    </row>
    <row r="15896" spans="1:6">
      <c r="A15896" s="89"/>
      <c r="F15896" s="73"/>
    </row>
    <row r="15897" spans="1:6">
      <c r="A15897" s="89"/>
      <c r="F15897" s="73"/>
    </row>
    <row r="15898" spans="1:6">
      <c r="A15898" s="89"/>
      <c r="F15898" s="73"/>
    </row>
    <row r="15899" spans="1:6">
      <c r="A15899" s="89"/>
      <c r="F15899" s="73"/>
    </row>
    <row r="15900" spans="1:6">
      <c r="A15900" s="89"/>
      <c r="F15900" s="73"/>
    </row>
    <row r="15901" spans="1:6">
      <c r="A15901" s="89"/>
      <c r="F15901" s="73"/>
    </row>
    <row r="15902" spans="1:6">
      <c r="A15902" s="89"/>
      <c r="F15902" s="73"/>
    </row>
    <row r="15903" spans="1:6">
      <c r="A15903" s="89"/>
      <c r="F15903" s="73"/>
    </row>
    <row r="15904" spans="1:6">
      <c r="A15904" s="89"/>
      <c r="F15904" s="73"/>
    </row>
    <row r="15905" spans="1:6">
      <c r="A15905" s="89"/>
      <c r="F15905" s="73"/>
    </row>
    <row r="15906" spans="1:6">
      <c r="A15906" s="89"/>
      <c r="F15906" s="73"/>
    </row>
    <row r="15907" spans="1:6">
      <c r="A15907" s="89"/>
      <c r="F15907" s="73"/>
    </row>
    <row r="15908" spans="1:6">
      <c r="A15908" s="89"/>
      <c r="F15908" s="73"/>
    </row>
    <row r="15909" spans="1:6">
      <c r="A15909" s="89"/>
      <c r="F15909" s="73"/>
    </row>
    <row r="15910" spans="1:6">
      <c r="A15910" s="89"/>
      <c r="F15910" s="73"/>
    </row>
    <row r="15911" spans="1:6">
      <c r="A15911" s="89"/>
      <c r="F15911" s="73"/>
    </row>
    <row r="15912" spans="1:6">
      <c r="A15912" s="89"/>
      <c r="F15912" s="73"/>
    </row>
    <row r="15913" spans="1:6">
      <c r="A15913" s="89"/>
      <c r="F15913" s="73"/>
    </row>
    <row r="15914" spans="1:6">
      <c r="A15914" s="89"/>
      <c r="F15914" s="73"/>
    </row>
    <row r="15915" spans="1:6">
      <c r="A15915" s="89"/>
      <c r="F15915" s="73"/>
    </row>
    <row r="15916" spans="1:6">
      <c r="A15916" s="89"/>
      <c r="F15916" s="73"/>
    </row>
    <row r="15917" spans="1:6">
      <c r="A15917" s="89"/>
      <c r="F15917" s="73"/>
    </row>
    <row r="15918" spans="1:6">
      <c r="A15918" s="89"/>
      <c r="F15918" s="73"/>
    </row>
    <row r="15919" spans="1:6">
      <c r="A15919" s="89"/>
      <c r="F15919" s="73"/>
    </row>
    <row r="15920" spans="1:6">
      <c r="A15920" s="89"/>
      <c r="F15920" s="73"/>
    </row>
    <row r="15921" spans="1:6">
      <c r="A15921" s="89"/>
      <c r="F15921" s="73"/>
    </row>
    <row r="15922" spans="1:6">
      <c r="A15922" s="89"/>
      <c r="F15922" s="73"/>
    </row>
    <row r="15923" spans="1:6">
      <c r="A15923" s="89"/>
      <c r="F15923" s="73"/>
    </row>
    <row r="15924" spans="1:6">
      <c r="A15924" s="89"/>
      <c r="F15924" s="73"/>
    </row>
    <row r="15925" spans="1:6">
      <c r="A15925" s="89"/>
      <c r="F15925" s="73"/>
    </row>
    <row r="15926" spans="1:6">
      <c r="A15926" s="89"/>
      <c r="F15926" s="73"/>
    </row>
    <row r="15927" spans="1:6">
      <c r="A15927" s="89"/>
      <c r="F15927" s="73"/>
    </row>
    <row r="15928" spans="1:6">
      <c r="A15928" s="89"/>
      <c r="F15928" s="73"/>
    </row>
    <row r="15929" spans="1:6">
      <c r="A15929" s="89"/>
      <c r="F15929" s="73"/>
    </row>
    <row r="15930" spans="1:6">
      <c r="A15930" s="89"/>
      <c r="F15930" s="73"/>
    </row>
    <row r="15931" spans="1:6">
      <c r="A15931" s="89"/>
      <c r="F15931" s="73"/>
    </row>
    <row r="15932" spans="1:6">
      <c r="A15932" s="89"/>
      <c r="F15932" s="73"/>
    </row>
    <row r="15933" spans="1:6">
      <c r="A15933" s="89"/>
      <c r="F15933" s="73"/>
    </row>
    <row r="15934" spans="1:6">
      <c r="A15934" s="89"/>
      <c r="F15934" s="73"/>
    </row>
    <row r="15935" spans="1:6">
      <c r="A15935" s="89"/>
      <c r="F15935" s="73"/>
    </row>
    <row r="15936" spans="1:6">
      <c r="A15936" s="89"/>
      <c r="F15936" s="73"/>
    </row>
    <row r="15937" spans="1:6">
      <c r="A15937" s="89"/>
      <c r="F15937" s="73"/>
    </row>
    <row r="15938" spans="1:6">
      <c r="A15938" s="89"/>
      <c r="F15938" s="73"/>
    </row>
    <row r="15939" spans="1:6">
      <c r="A15939" s="89"/>
      <c r="F15939" s="73"/>
    </row>
    <row r="15940" spans="1:6">
      <c r="A15940" s="89"/>
      <c r="F15940" s="73"/>
    </row>
    <row r="15941" spans="1:6">
      <c r="A15941" s="89"/>
      <c r="F15941" s="73"/>
    </row>
    <row r="15942" spans="1:6">
      <c r="A15942" s="89"/>
      <c r="F15942" s="73"/>
    </row>
    <row r="15943" spans="1:6">
      <c r="A15943" s="89"/>
      <c r="F15943" s="73"/>
    </row>
    <row r="15944" spans="1:6">
      <c r="A15944" s="89"/>
      <c r="F15944" s="73"/>
    </row>
    <row r="15945" spans="1:6">
      <c r="A15945" s="89"/>
      <c r="F15945" s="73"/>
    </row>
    <row r="15946" spans="1:6">
      <c r="A15946" s="89"/>
      <c r="F15946" s="73"/>
    </row>
    <row r="15947" spans="1:6">
      <c r="A15947" s="89"/>
      <c r="F15947" s="73"/>
    </row>
    <row r="15948" spans="1:6">
      <c r="A15948" s="89"/>
      <c r="F15948" s="73"/>
    </row>
    <row r="15949" spans="1:6">
      <c r="A15949" s="89"/>
      <c r="F15949" s="73"/>
    </row>
    <row r="15950" spans="1:6">
      <c r="A15950" s="89"/>
      <c r="F15950" s="73"/>
    </row>
    <row r="15951" spans="1:6">
      <c r="A15951" s="89"/>
      <c r="F15951" s="73"/>
    </row>
    <row r="15952" spans="1:6">
      <c r="A15952" s="89"/>
      <c r="F15952" s="73"/>
    </row>
    <row r="15953" spans="1:6">
      <c r="A15953" s="89"/>
      <c r="F15953" s="73"/>
    </row>
    <row r="15954" spans="1:6">
      <c r="A15954" s="89"/>
      <c r="F15954" s="73"/>
    </row>
    <row r="15955" spans="1:6">
      <c r="A15955" s="89"/>
      <c r="F15955" s="73"/>
    </row>
    <row r="15956" spans="1:6">
      <c r="A15956" s="89"/>
      <c r="F15956" s="73"/>
    </row>
    <row r="15957" spans="1:6">
      <c r="A15957" s="89"/>
      <c r="F15957" s="73"/>
    </row>
    <row r="15958" spans="1:6">
      <c r="A15958" s="89"/>
      <c r="F15958" s="73"/>
    </row>
    <row r="15959" spans="1:6">
      <c r="A15959" s="89"/>
      <c r="F15959" s="73"/>
    </row>
    <row r="15960" spans="1:6">
      <c r="A15960" s="89"/>
      <c r="F15960" s="73"/>
    </row>
    <row r="15961" spans="1:6">
      <c r="A15961" s="89"/>
      <c r="F15961" s="73"/>
    </row>
    <row r="15962" spans="1:6">
      <c r="A15962" s="89"/>
      <c r="F15962" s="73"/>
    </row>
    <row r="15963" spans="1:6">
      <c r="A15963" s="89"/>
      <c r="F15963" s="73"/>
    </row>
    <row r="15964" spans="1:6">
      <c r="A15964" s="89"/>
      <c r="F15964" s="73"/>
    </row>
    <row r="15965" spans="1:6">
      <c r="A15965" s="89"/>
      <c r="F15965" s="73"/>
    </row>
    <row r="15966" spans="1:6">
      <c r="A15966" s="89"/>
      <c r="F15966" s="73"/>
    </row>
    <row r="15967" spans="1:6">
      <c r="A15967" s="89"/>
      <c r="F15967" s="73"/>
    </row>
    <row r="15968" spans="1:6">
      <c r="A15968" s="89"/>
      <c r="F15968" s="73"/>
    </row>
    <row r="15969" spans="1:6">
      <c r="A15969" s="89"/>
      <c r="F15969" s="73"/>
    </row>
    <row r="15970" spans="1:6">
      <c r="A15970" s="89"/>
      <c r="F15970" s="73"/>
    </row>
    <row r="15971" spans="1:6">
      <c r="A15971" s="89"/>
      <c r="F15971" s="73"/>
    </row>
    <row r="15972" spans="1:6">
      <c r="A15972" s="89"/>
      <c r="F15972" s="73"/>
    </row>
    <row r="15973" spans="1:6">
      <c r="A15973" s="89"/>
      <c r="F15973" s="73"/>
    </row>
    <row r="15974" spans="1:6">
      <c r="A15974" s="89"/>
      <c r="F15974" s="73"/>
    </row>
    <row r="15975" spans="1:6">
      <c r="A15975" s="89"/>
      <c r="F15975" s="73"/>
    </row>
    <row r="15976" spans="1:6">
      <c r="A15976" s="89"/>
      <c r="F15976" s="73"/>
    </row>
    <row r="15977" spans="1:6">
      <c r="A15977" s="89"/>
      <c r="F15977" s="73"/>
    </row>
    <row r="15978" spans="1:6">
      <c r="A15978" s="89"/>
      <c r="F15978" s="73"/>
    </row>
    <row r="15979" spans="1:6">
      <c r="A15979" s="89"/>
      <c r="F15979" s="73"/>
    </row>
    <row r="15980" spans="1:6">
      <c r="A15980" s="89"/>
      <c r="F15980" s="73"/>
    </row>
    <row r="15981" spans="1:6">
      <c r="A15981" s="89"/>
      <c r="F15981" s="73"/>
    </row>
    <row r="15982" spans="1:6">
      <c r="A15982" s="89"/>
      <c r="F15982" s="73"/>
    </row>
    <row r="15983" spans="1:6">
      <c r="A15983" s="89"/>
      <c r="F15983" s="73"/>
    </row>
    <row r="15984" spans="1:6">
      <c r="A15984" s="89"/>
      <c r="F15984" s="73"/>
    </row>
    <row r="15985" spans="1:6">
      <c r="A15985" s="89"/>
      <c r="F15985" s="73"/>
    </row>
    <row r="15986" spans="1:6">
      <c r="A15986" s="89"/>
      <c r="F15986" s="73"/>
    </row>
    <row r="15987" spans="1:6">
      <c r="A15987" s="89"/>
      <c r="F15987" s="73"/>
    </row>
    <row r="15988" spans="1:6">
      <c r="A15988" s="89"/>
      <c r="F15988" s="73"/>
    </row>
    <row r="15989" spans="1:6">
      <c r="A15989" s="89"/>
      <c r="F15989" s="73"/>
    </row>
    <row r="15990" spans="1:6">
      <c r="A15990" s="89"/>
      <c r="F15990" s="73"/>
    </row>
    <row r="15991" spans="1:6">
      <c r="A15991" s="89"/>
      <c r="F15991" s="73"/>
    </row>
    <row r="15992" spans="1:6">
      <c r="A15992" s="89"/>
      <c r="F15992" s="73"/>
    </row>
    <row r="15993" spans="1:6">
      <c r="A15993" s="89"/>
      <c r="F15993" s="73"/>
    </row>
    <row r="15994" spans="1:6">
      <c r="A15994" s="89"/>
      <c r="F15994" s="73"/>
    </row>
    <row r="15995" spans="1:6">
      <c r="A15995" s="89"/>
      <c r="F15995" s="73"/>
    </row>
    <row r="15996" spans="1:6">
      <c r="A15996" s="89"/>
      <c r="F15996" s="73"/>
    </row>
    <row r="15997" spans="1:6">
      <c r="A15997" s="89"/>
      <c r="F15997" s="73"/>
    </row>
    <row r="15998" spans="1:6">
      <c r="A15998" s="89"/>
      <c r="F15998" s="73"/>
    </row>
    <row r="15999" spans="1:6">
      <c r="A15999" s="89"/>
      <c r="F15999" s="73"/>
    </row>
    <row r="16000" spans="1:6">
      <c r="A16000" s="89"/>
      <c r="F16000" s="73"/>
    </row>
    <row r="16001" spans="1:6">
      <c r="A16001" s="89"/>
      <c r="F16001" s="73"/>
    </row>
    <row r="16002" spans="1:6">
      <c r="A16002" s="89"/>
      <c r="F16002" s="73"/>
    </row>
    <row r="16003" spans="1:6">
      <c r="A16003" s="89"/>
      <c r="F16003" s="73"/>
    </row>
    <row r="16004" spans="1:6">
      <c r="A16004" s="89"/>
      <c r="F16004" s="73"/>
    </row>
    <row r="16005" spans="1:6">
      <c r="A16005" s="89"/>
      <c r="F16005" s="73"/>
    </row>
    <row r="16006" spans="1:6">
      <c r="A16006" s="89"/>
      <c r="F16006" s="73"/>
    </row>
    <row r="16007" spans="1:6">
      <c r="A16007" s="89"/>
      <c r="F16007" s="73"/>
    </row>
    <row r="16008" spans="1:6">
      <c r="A16008" s="89"/>
      <c r="F16008" s="73"/>
    </row>
    <row r="16009" spans="1:6">
      <c r="A16009" s="89"/>
      <c r="F16009" s="73"/>
    </row>
    <row r="16010" spans="1:6">
      <c r="A16010" s="89"/>
      <c r="F16010" s="73"/>
    </row>
    <row r="16011" spans="1:6">
      <c r="A16011" s="89"/>
      <c r="F16011" s="73"/>
    </row>
    <row r="16012" spans="1:6">
      <c r="A16012" s="89"/>
      <c r="F16012" s="73"/>
    </row>
    <row r="16013" spans="1:6">
      <c r="A16013" s="89"/>
      <c r="F16013" s="73"/>
    </row>
    <row r="16014" spans="1:6">
      <c r="A16014" s="89"/>
      <c r="F16014" s="73"/>
    </row>
    <row r="16015" spans="1:6">
      <c r="A16015" s="89"/>
      <c r="F16015" s="73"/>
    </row>
    <row r="16016" spans="1:6">
      <c r="A16016" s="89"/>
      <c r="F16016" s="73"/>
    </row>
    <row r="16017" spans="1:6">
      <c r="A16017" s="89"/>
      <c r="F16017" s="73"/>
    </row>
    <row r="16018" spans="1:6">
      <c r="A16018" s="89"/>
      <c r="F16018" s="73"/>
    </row>
    <row r="16019" spans="1:6">
      <c r="A16019" s="89"/>
      <c r="F16019" s="73"/>
    </row>
    <row r="16020" spans="1:6">
      <c r="A16020" s="89"/>
      <c r="F16020" s="73"/>
    </row>
    <row r="16021" spans="1:6">
      <c r="A16021" s="89"/>
      <c r="F16021" s="73"/>
    </row>
    <row r="16022" spans="1:6">
      <c r="A16022" s="89"/>
      <c r="F16022" s="73"/>
    </row>
    <row r="16023" spans="1:6">
      <c r="A16023" s="89"/>
      <c r="F16023" s="73"/>
    </row>
    <row r="16024" spans="1:6">
      <c r="A16024" s="89"/>
      <c r="F16024" s="73"/>
    </row>
    <row r="16025" spans="1:6">
      <c r="A16025" s="89"/>
      <c r="F16025" s="73"/>
    </row>
    <row r="16026" spans="1:6">
      <c r="A16026" s="89"/>
      <c r="F16026" s="73"/>
    </row>
    <row r="16027" spans="1:6">
      <c r="A16027" s="89"/>
      <c r="F16027" s="73"/>
    </row>
    <row r="16028" spans="1:6">
      <c r="A16028" s="89"/>
      <c r="F16028" s="73"/>
    </row>
    <row r="16029" spans="1:6">
      <c r="A16029" s="89"/>
      <c r="F16029" s="73"/>
    </row>
    <row r="16030" spans="1:6">
      <c r="A16030" s="89"/>
      <c r="F16030" s="73"/>
    </row>
    <row r="16031" spans="1:6">
      <c r="A16031" s="89"/>
      <c r="F16031" s="73"/>
    </row>
    <row r="16032" spans="1:6">
      <c r="A16032" s="89"/>
      <c r="F16032" s="73"/>
    </row>
    <row r="16033" spans="1:6">
      <c r="A16033" s="89"/>
      <c r="F16033" s="73"/>
    </row>
    <row r="16034" spans="1:6">
      <c r="A16034" s="89"/>
      <c r="F16034" s="73"/>
    </row>
    <row r="16035" spans="1:6">
      <c r="A16035" s="89"/>
      <c r="F16035" s="73"/>
    </row>
    <row r="16036" spans="1:6">
      <c r="A16036" s="89"/>
      <c r="F16036" s="73"/>
    </row>
    <row r="16037" spans="1:6">
      <c r="A16037" s="89"/>
      <c r="F16037" s="73"/>
    </row>
    <row r="16038" spans="1:6">
      <c r="A16038" s="89"/>
      <c r="F16038" s="73"/>
    </row>
    <row r="16039" spans="1:6">
      <c r="A16039" s="89"/>
      <c r="F16039" s="73"/>
    </row>
    <row r="16040" spans="1:6">
      <c r="A16040" s="89"/>
      <c r="F16040" s="73"/>
    </row>
    <row r="16041" spans="1:6">
      <c r="A16041" s="89"/>
      <c r="F16041" s="73"/>
    </row>
    <row r="16042" spans="1:6">
      <c r="A16042" s="89"/>
      <c r="F16042" s="73"/>
    </row>
    <row r="16043" spans="1:6">
      <c r="A16043" s="89"/>
      <c r="F16043" s="73"/>
    </row>
    <row r="16044" spans="1:6">
      <c r="A16044" s="89"/>
      <c r="F16044" s="73"/>
    </row>
    <row r="16045" spans="1:6">
      <c r="A16045" s="89"/>
      <c r="F16045" s="73"/>
    </row>
    <row r="16046" spans="1:6">
      <c r="A16046" s="89"/>
      <c r="F16046" s="73"/>
    </row>
    <row r="16047" spans="1:6">
      <c r="A16047" s="89"/>
      <c r="F16047" s="73"/>
    </row>
    <row r="16048" spans="1:6">
      <c r="A16048" s="89"/>
      <c r="F16048" s="73"/>
    </row>
    <row r="16049" spans="1:6">
      <c r="A16049" s="89"/>
      <c r="F16049" s="73"/>
    </row>
    <row r="16050" spans="1:6">
      <c r="A16050" s="89"/>
      <c r="F16050" s="73"/>
    </row>
    <row r="16051" spans="1:6">
      <c r="A16051" s="89"/>
      <c r="F16051" s="73"/>
    </row>
    <row r="16052" spans="1:6">
      <c r="A16052" s="89"/>
      <c r="F16052" s="73"/>
    </row>
    <row r="16053" spans="1:6">
      <c r="A16053" s="89"/>
      <c r="F16053" s="73"/>
    </row>
    <row r="16054" spans="1:6">
      <c r="A16054" s="89"/>
      <c r="F16054" s="73"/>
    </row>
    <row r="16055" spans="1:6">
      <c r="A16055" s="89"/>
      <c r="F16055" s="73"/>
    </row>
    <row r="16056" spans="1:6">
      <c r="A16056" s="89"/>
      <c r="F16056" s="73"/>
    </row>
    <row r="16057" spans="1:6">
      <c r="A16057" s="89"/>
      <c r="F16057" s="73"/>
    </row>
    <row r="16058" spans="1:6">
      <c r="A16058" s="89"/>
      <c r="F16058" s="73"/>
    </row>
    <row r="16059" spans="1:6">
      <c r="A16059" s="89"/>
      <c r="F16059" s="73"/>
    </row>
    <row r="16060" spans="1:6">
      <c r="A16060" s="89"/>
      <c r="F16060" s="73"/>
    </row>
    <row r="16061" spans="1:6">
      <c r="A16061" s="89"/>
      <c r="F16061" s="73"/>
    </row>
    <row r="16062" spans="1:6">
      <c r="A16062" s="89"/>
      <c r="F16062" s="73"/>
    </row>
    <row r="16063" spans="1:6">
      <c r="A16063" s="89"/>
      <c r="F16063" s="73"/>
    </row>
    <row r="16064" spans="1:6">
      <c r="A16064" s="89"/>
      <c r="F16064" s="73"/>
    </row>
    <row r="16065" spans="1:6">
      <c r="A16065" s="89"/>
      <c r="F16065" s="73"/>
    </row>
    <row r="16066" spans="1:6">
      <c r="A16066" s="89"/>
      <c r="F16066" s="73"/>
    </row>
    <row r="16067" spans="1:6">
      <c r="A16067" s="89"/>
      <c r="F16067" s="73"/>
    </row>
    <row r="16068" spans="1:6">
      <c r="A16068" s="89"/>
      <c r="F16068" s="73"/>
    </row>
    <row r="16069" spans="1:6">
      <c r="A16069" s="89"/>
      <c r="F16069" s="73"/>
    </row>
    <row r="16070" spans="1:6">
      <c r="A16070" s="89"/>
      <c r="F16070" s="73"/>
    </row>
    <row r="16071" spans="1:6">
      <c r="A16071" s="89"/>
      <c r="F16071" s="73"/>
    </row>
    <row r="16072" spans="1:6">
      <c r="A16072" s="89"/>
      <c r="F16072" s="73"/>
    </row>
    <row r="16073" spans="1:6">
      <c r="A16073" s="89"/>
      <c r="F16073" s="73"/>
    </row>
    <row r="16074" spans="1:6">
      <c r="A16074" s="89"/>
      <c r="F16074" s="73"/>
    </row>
    <row r="16075" spans="1:6">
      <c r="A16075" s="89"/>
      <c r="F16075" s="73"/>
    </row>
    <row r="16076" spans="1:6">
      <c r="A16076" s="89"/>
      <c r="F16076" s="73"/>
    </row>
    <row r="16077" spans="1:6">
      <c r="A16077" s="89"/>
      <c r="F16077" s="73"/>
    </row>
    <row r="16078" spans="1:6">
      <c r="A16078" s="89"/>
      <c r="F16078" s="73"/>
    </row>
    <row r="16079" spans="1:6">
      <c r="A16079" s="89"/>
      <c r="F16079" s="73"/>
    </row>
    <row r="16080" spans="1:6">
      <c r="A16080" s="89"/>
      <c r="F16080" s="73"/>
    </row>
    <row r="16081" spans="1:6">
      <c r="A16081" s="89"/>
      <c r="F16081" s="73"/>
    </row>
    <row r="16082" spans="1:6">
      <c r="A16082" s="89"/>
      <c r="F16082" s="73"/>
    </row>
    <row r="16083" spans="1:6">
      <c r="A16083" s="89"/>
      <c r="F16083" s="73"/>
    </row>
    <row r="16084" spans="1:6">
      <c r="A16084" s="89"/>
      <c r="F16084" s="73"/>
    </row>
    <row r="16085" spans="1:6">
      <c r="A16085" s="89"/>
      <c r="F16085" s="73"/>
    </row>
    <row r="16086" spans="1:6">
      <c r="A16086" s="89"/>
      <c r="F16086" s="73"/>
    </row>
    <row r="16087" spans="1:6">
      <c r="A16087" s="89"/>
      <c r="F16087" s="73"/>
    </row>
    <row r="16088" spans="1:6">
      <c r="A16088" s="89"/>
      <c r="F16088" s="73"/>
    </row>
    <row r="16089" spans="1:6">
      <c r="A16089" s="89"/>
      <c r="F16089" s="73"/>
    </row>
    <row r="16090" spans="1:6">
      <c r="A16090" s="89"/>
      <c r="F16090" s="73"/>
    </row>
    <row r="16091" spans="1:6">
      <c r="A16091" s="89"/>
      <c r="F16091" s="73"/>
    </row>
    <row r="16092" spans="1:6">
      <c r="A16092" s="89"/>
      <c r="F16092" s="73"/>
    </row>
    <row r="16093" spans="1:6">
      <c r="A16093" s="89"/>
      <c r="F16093" s="73"/>
    </row>
    <row r="16094" spans="1:6">
      <c r="A16094" s="89"/>
      <c r="F16094" s="73"/>
    </row>
    <row r="16095" spans="1:6">
      <c r="A16095" s="89"/>
      <c r="F16095" s="73"/>
    </row>
    <row r="16096" spans="1:6">
      <c r="A16096" s="89"/>
      <c r="F16096" s="73"/>
    </row>
    <row r="16097" spans="1:6">
      <c r="A16097" s="89"/>
      <c r="F16097" s="73"/>
    </row>
    <row r="16098" spans="1:6">
      <c r="A16098" s="89"/>
      <c r="F16098" s="73"/>
    </row>
    <row r="16099" spans="1:6">
      <c r="A16099" s="89"/>
      <c r="F16099" s="73"/>
    </row>
    <row r="16100" spans="1:6">
      <c r="A16100" s="89"/>
      <c r="F16100" s="73"/>
    </row>
    <row r="16101" spans="1:6">
      <c r="A16101" s="89"/>
      <c r="F16101" s="73"/>
    </row>
    <row r="16102" spans="1:6">
      <c r="A16102" s="89"/>
      <c r="F16102" s="73"/>
    </row>
    <row r="16103" spans="1:6">
      <c r="A16103" s="89"/>
      <c r="F16103" s="73"/>
    </row>
    <row r="16104" spans="1:6">
      <c r="A16104" s="89"/>
      <c r="F16104" s="73"/>
    </row>
    <row r="16105" spans="1:6">
      <c r="A16105" s="89"/>
      <c r="F16105" s="73"/>
    </row>
    <row r="16106" spans="1:6">
      <c r="A16106" s="89"/>
      <c r="F16106" s="73"/>
    </row>
    <row r="16107" spans="1:6">
      <c r="A16107" s="89"/>
      <c r="F16107" s="73"/>
    </row>
    <row r="16108" spans="1:6">
      <c r="A16108" s="89"/>
      <c r="F16108" s="73"/>
    </row>
    <row r="16109" spans="1:6">
      <c r="A16109" s="89"/>
      <c r="F16109" s="73"/>
    </row>
    <row r="16110" spans="1:6">
      <c r="A16110" s="89"/>
      <c r="F16110" s="73"/>
    </row>
    <row r="16111" spans="1:6">
      <c r="A16111" s="89"/>
      <c r="F16111" s="73"/>
    </row>
    <row r="16112" spans="1:6">
      <c r="A16112" s="89"/>
      <c r="F16112" s="73"/>
    </row>
    <row r="16113" spans="1:6">
      <c r="A16113" s="89"/>
      <c r="F16113" s="73"/>
    </row>
    <row r="16114" spans="1:6">
      <c r="A16114" s="89"/>
      <c r="F16114" s="73"/>
    </row>
    <row r="16115" spans="1:6">
      <c r="A16115" s="89"/>
      <c r="F16115" s="73"/>
    </row>
    <row r="16116" spans="1:6">
      <c r="A16116" s="89"/>
      <c r="F16116" s="73"/>
    </row>
    <row r="16117" spans="1:6">
      <c r="A16117" s="89"/>
      <c r="F16117" s="73"/>
    </row>
    <row r="16118" spans="1:6">
      <c r="A16118" s="89"/>
      <c r="F16118" s="73"/>
    </row>
    <row r="16119" spans="1:6">
      <c r="A16119" s="89"/>
      <c r="F16119" s="73"/>
    </row>
    <row r="16120" spans="1:6">
      <c r="A16120" s="89"/>
      <c r="F16120" s="73"/>
    </row>
    <row r="16121" spans="1:6">
      <c r="A16121" s="89"/>
      <c r="F16121" s="73"/>
    </row>
    <row r="16122" spans="1:6">
      <c r="A16122" s="89"/>
      <c r="F16122" s="73"/>
    </row>
    <row r="16123" spans="1:6">
      <c r="A16123" s="89"/>
      <c r="F16123" s="73"/>
    </row>
    <row r="16124" spans="1:6">
      <c r="A16124" s="89"/>
      <c r="F16124" s="73"/>
    </row>
    <row r="16125" spans="1:6">
      <c r="A16125" s="89"/>
      <c r="F16125" s="73"/>
    </row>
    <row r="16126" spans="1:6">
      <c r="A16126" s="89"/>
      <c r="F16126" s="73"/>
    </row>
    <row r="16127" spans="1:6">
      <c r="A16127" s="89"/>
      <c r="F16127" s="73"/>
    </row>
    <row r="16128" spans="1:6">
      <c r="A16128" s="89"/>
      <c r="F16128" s="73"/>
    </row>
    <row r="16129" spans="1:6">
      <c r="A16129" s="89"/>
      <c r="F16129" s="73"/>
    </row>
    <row r="16130" spans="1:6">
      <c r="A16130" s="89"/>
      <c r="F16130" s="73"/>
    </row>
    <row r="16131" spans="1:6">
      <c r="A16131" s="89"/>
      <c r="F16131" s="73"/>
    </row>
    <row r="16132" spans="1:6">
      <c r="A16132" s="89"/>
      <c r="F16132" s="73"/>
    </row>
    <row r="16133" spans="1:6">
      <c r="A16133" s="89"/>
      <c r="F16133" s="73"/>
    </row>
    <row r="16134" spans="1:6">
      <c r="A16134" s="89"/>
      <c r="F16134" s="73"/>
    </row>
    <row r="16135" spans="1:6">
      <c r="A16135" s="89"/>
      <c r="F16135" s="73"/>
    </row>
    <row r="16136" spans="1:6">
      <c r="A16136" s="89"/>
      <c r="F16136" s="73"/>
    </row>
    <row r="16137" spans="1:6">
      <c r="A16137" s="89"/>
      <c r="F16137" s="73"/>
    </row>
    <row r="16138" spans="1:6">
      <c r="A16138" s="89"/>
      <c r="F16138" s="73"/>
    </row>
    <row r="16139" spans="1:6">
      <c r="A16139" s="89"/>
      <c r="F16139" s="73"/>
    </row>
    <row r="16140" spans="1:6">
      <c r="A16140" s="89"/>
      <c r="F16140" s="73"/>
    </row>
    <row r="16141" spans="1:6">
      <c r="A16141" s="89"/>
      <c r="F16141" s="73"/>
    </row>
    <row r="16142" spans="1:6">
      <c r="A16142" s="89"/>
      <c r="F16142" s="73"/>
    </row>
    <row r="16143" spans="1:6">
      <c r="A16143" s="89"/>
      <c r="F16143" s="73"/>
    </row>
    <row r="16144" spans="1:6">
      <c r="A16144" s="89"/>
      <c r="F16144" s="73"/>
    </row>
    <row r="16145" spans="1:6">
      <c r="A16145" s="89"/>
      <c r="F16145" s="73"/>
    </row>
    <row r="16146" spans="1:6">
      <c r="A16146" s="89"/>
      <c r="F16146" s="73"/>
    </row>
    <row r="16147" spans="1:6">
      <c r="A16147" s="89"/>
      <c r="F16147" s="73"/>
    </row>
    <row r="16148" spans="1:6">
      <c r="A16148" s="89"/>
      <c r="F16148" s="73"/>
    </row>
    <row r="16149" spans="1:6">
      <c r="A16149" s="89"/>
      <c r="F16149" s="73"/>
    </row>
    <row r="16150" spans="1:6">
      <c r="A16150" s="89"/>
      <c r="F16150" s="73"/>
    </row>
    <row r="16151" spans="1:6">
      <c r="A16151" s="89"/>
      <c r="F16151" s="73"/>
    </row>
    <row r="16152" spans="1:6">
      <c r="A16152" s="89"/>
      <c r="F16152" s="73"/>
    </row>
    <row r="16153" spans="1:6">
      <c r="A16153" s="89"/>
      <c r="F16153" s="73"/>
    </row>
    <row r="16154" spans="1:6">
      <c r="A16154" s="89"/>
      <c r="F16154" s="73"/>
    </row>
    <row r="16155" spans="1:6">
      <c r="A16155" s="89"/>
      <c r="F16155" s="73"/>
    </row>
    <row r="16156" spans="1:6">
      <c r="A16156" s="89"/>
      <c r="F16156" s="73"/>
    </row>
    <row r="16157" spans="1:6">
      <c r="A16157" s="89"/>
      <c r="F16157" s="73"/>
    </row>
    <row r="16158" spans="1:6">
      <c r="A16158" s="89"/>
      <c r="F16158" s="73"/>
    </row>
    <row r="16159" spans="1:6">
      <c r="A16159" s="89"/>
      <c r="F16159" s="73"/>
    </row>
    <row r="16160" spans="1:6">
      <c r="A16160" s="89"/>
      <c r="F16160" s="73"/>
    </row>
    <row r="16161" spans="1:6">
      <c r="A16161" s="89"/>
      <c r="F16161" s="73"/>
    </row>
    <row r="16162" spans="1:6">
      <c r="A16162" s="89"/>
      <c r="F16162" s="73"/>
    </row>
    <row r="16163" spans="1:6">
      <c r="A16163" s="89"/>
      <c r="F16163" s="73"/>
    </row>
    <row r="16164" spans="1:6">
      <c r="A16164" s="89"/>
      <c r="F16164" s="73"/>
    </row>
    <row r="16165" spans="1:6">
      <c r="A16165" s="89"/>
      <c r="F16165" s="73"/>
    </row>
    <row r="16166" spans="1:6">
      <c r="A16166" s="89"/>
      <c r="F16166" s="73"/>
    </row>
    <row r="16167" spans="1:6">
      <c r="A16167" s="89"/>
      <c r="F16167" s="73"/>
    </row>
    <row r="16168" spans="1:6">
      <c r="A16168" s="89"/>
      <c r="F16168" s="73"/>
    </row>
    <row r="16169" spans="1:6">
      <c r="A16169" s="89"/>
      <c r="F16169" s="73"/>
    </row>
    <row r="16170" spans="1:6">
      <c r="A16170" s="89"/>
      <c r="F16170" s="73"/>
    </row>
    <row r="16171" spans="1:6">
      <c r="A16171" s="89"/>
      <c r="F16171" s="73"/>
    </row>
    <row r="16172" spans="1:6">
      <c r="A16172" s="89"/>
      <c r="F16172" s="73"/>
    </row>
    <row r="16173" spans="1:6">
      <c r="A16173" s="89"/>
      <c r="F16173" s="73"/>
    </row>
    <row r="16174" spans="1:6">
      <c r="A16174" s="89"/>
      <c r="F16174" s="73"/>
    </row>
    <row r="16175" spans="1:6">
      <c r="A16175" s="89"/>
      <c r="F16175" s="73"/>
    </row>
    <row r="16176" spans="1:6">
      <c r="A16176" s="89"/>
      <c r="F16176" s="73"/>
    </row>
    <row r="16177" spans="1:6">
      <c r="A16177" s="89"/>
      <c r="F16177" s="73"/>
    </row>
    <row r="16178" spans="1:6">
      <c r="A16178" s="89"/>
      <c r="F16178" s="73"/>
    </row>
    <row r="16179" spans="1:6">
      <c r="A16179" s="89"/>
      <c r="F16179" s="73"/>
    </row>
    <row r="16180" spans="1:6">
      <c r="A16180" s="89"/>
      <c r="F16180" s="73"/>
    </row>
    <row r="16181" spans="1:6">
      <c r="A16181" s="89"/>
      <c r="F16181" s="73"/>
    </row>
    <row r="16182" spans="1:6">
      <c r="A16182" s="89"/>
      <c r="F16182" s="73"/>
    </row>
    <row r="16183" spans="1:6">
      <c r="A16183" s="89"/>
      <c r="F16183" s="73"/>
    </row>
    <row r="16184" spans="1:6">
      <c r="A16184" s="89"/>
      <c r="F16184" s="73"/>
    </row>
    <row r="16185" spans="1:6">
      <c r="A16185" s="89"/>
      <c r="F16185" s="73"/>
    </row>
    <row r="16186" spans="1:6">
      <c r="A16186" s="89"/>
      <c r="F16186" s="73"/>
    </row>
    <row r="16187" spans="1:6">
      <c r="A16187" s="89"/>
      <c r="F16187" s="73"/>
    </row>
    <row r="16188" spans="1:6">
      <c r="A16188" s="89"/>
      <c r="F16188" s="73"/>
    </row>
    <row r="16189" spans="1:6">
      <c r="A16189" s="89"/>
      <c r="F16189" s="73"/>
    </row>
    <row r="16190" spans="1:6">
      <c r="A16190" s="89"/>
      <c r="F16190" s="73"/>
    </row>
    <row r="16191" spans="1:6">
      <c r="A16191" s="89"/>
      <c r="F16191" s="73"/>
    </row>
    <row r="16192" spans="1:6">
      <c r="A16192" s="89"/>
      <c r="F16192" s="73"/>
    </row>
    <row r="16193" spans="1:6">
      <c r="A16193" s="89"/>
      <c r="F16193" s="73"/>
    </row>
    <row r="16194" spans="1:6">
      <c r="A16194" s="89"/>
      <c r="F16194" s="73"/>
    </row>
    <row r="16195" spans="1:6">
      <c r="A16195" s="89"/>
      <c r="F16195" s="73"/>
    </row>
    <row r="16196" spans="1:6">
      <c r="A16196" s="89"/>
      <c r="F16196" s="73"/>
    </row>
    <row r="16197" spans="1:6">
      <c r="A16197" s="89"/>
      <c r="F16197" s="73"/>
    </row>
    <row r="16198" spans="1:6">
      <c r="A16198" s="89"/>
      <c r="F16198" s="73"/>
    </row>
    <row r="16199" spans="1:6">
      <c r="A16199" s="89"/>
      <c r="F16199" s="73"/>
    </row>
    <row r="16200" spans="1:6">
      <c r="A16200" s="89"/>
      <c r="F16200" s="73"/>
    </row>
    <row r="16201" spans="1:6">
      <c r="A16201" s="89"/>
      <c r="F16201" s="73"/>
    </row>
    <row r="16202" spans="1:6">
      <c r="A16202" s="89"/>
      <c r="F16202" s="73"/>
    </row>
    <row r="16203" spans="1:6">
      <c r="A16203" s="89"/>
      <c r="F16203" s="73"/>
    </row>
    <row r="16204" spans="1:6">
      <c r="A16204" s="89"/>
      <c r="F16204" s="73"/>
    </row>
    <row r="16205" spans="1:6">
      <c r="A16205" s="89"/>
      <c r="F16205" s="73"/>
    </row>
    <row r="16206" spans="1:6">
      <c r="A16206" s="89"/>
      <c r="F16206" s="73"/>
    </row>
    <row r="16207" spans="1:6">
      <c r="A16207" s="89"/>
      <c r="F16207" s="73"/>
    </row>
    <row r="16208" spans="1:6">
      <c r="A16208" s="89"/>
      <c r="F16208" s="73"/>
    </row>
    <row r="16209" spans="1:6">
      <c r="A16209" s="89"/>
      <c r="F16209" s="73"/>
    </row>
    <row r="16210" spans="1:6">
      <c r="A16210" s="89"/>
      <c r="F16210" s="73"/>
    </row>
    <row r="16211" spans="1:6">
      <c r="A16211" s="89"/>
      <c r="F16211" s="73"/>
    </row>
    <row r="16212" spans="1:6">
      <c r="A16212" s="89"/>
      <c r="F16212" s="73"/>
    </row>
    <row r="16213" spans="1:6">
      <c r="A16213" s="89"/>
      <c r="F16213" s="73"/>
    </row>
    <row r="16214" spans="1:6">
      <c r="A16214" s="89"/>
      <c r="F16214" s="73"/>
    </row>
    <row r="16215" spans="1:6">
      <c r="A16215" s="89"/>
      <c r="F16215" s="73"/>
    </row>
    <row r="16216" spans="1:6">
      <c r="A16216" s="89"/>
      <c r="F16216" s="73"/>
    </row>
    <row r="16217" spans="1:6">
      <c r="A16217" s="89"/>
      <c r="F16217" s="73"/>
    </row>
    <row r="16218" spans="1:6">
      <c r="A16218" s="89"/>
      <c r="F16218" s="73"/>
    </row>
    <row r="16219" spans="1:6">
      <c r="A16219" s="89"/>
      <c r="F16219" s="73"/>
    </row>
    <row r="16220" spans="1:6">
      <c r="A16220" s="89"/>
      <c r="F16220" s="73"/>
    </row>
    <row r="16221" spans="1:6">
      <c r="A16221" s="89"/>
      <c r="F16221" s="73"/>
    </row>
    <row r="16222" spans="1:6">
      <c r="A16222" s="89"/>
      <c r="F16222" s="73"/>
    </row>
    <row r="16223" spans="1:6">
      <c r="A16223" s="89"/>
      <c r="F16223" s="73"/>
    </row>
    <row r="16224" spans="1:6">
      <c r="A16224" s="89"/>
      <c r="F16224" s="73"/>
    </row>
    <row r="16225" spans="1:6">
      <c r="A16225" s="89"/>
      <c r="F16225" s="73"/>
    </row>
    <row r="16226" spans="1:6">
      <c r="A16226" s="89"/>
      <c r="F16226" s="73"/>
    </row>
    <row r="16227" spans="1:6">
      <c r="A16227" s="89"/>
      <c r="F16227" s="73"/>
    </row>
    <row r="16228" spans="1:6">
      <c r="A16228" s="89"/>
      <c r="F16228" s="73"/>
    </row>
    <row r="16229" spans="1:6">
      <c r="A16229" s="89"/>
      <c r="F16229" s="73"/>
    </row>
    <row r="16230" spans="1:6">
      <c r="A16230" s="89"/>
      <c r="F16230" s="73"/>
    </row>
    <row r="16231" spans="1:6">
      <c r="A16231" s="89"/>
      <c r="F16231" s="73"/>
    </row>
    <row r="16232" spans="1:6">
      <c r="A16232" s="89"/>
      <c r="F16232" s="73"/>
    </row>
    <row r="16233" spans="1:6">
      <c r="A16233" s="89"/>
      <c r="F16233" s="73"/>
    </row>
    <row r="16234" spans="1:6">
      <c r="A16234" s="89"/>
      <c r="F16234" s="73"/>
    </row>
    <row r="16235" spans="1:6">
      <c r="A16235" s="89"/>
      <c r="F16235" s="73"/>
    </row>
    <row r="16236" spans="1:6">
      <c r="A16236" s="89"/>
      <c r="F16236" s="73"/>
    </row>
    <row r="16237" spans="1:6">
      <c r="A16237" s="89"/>
      <c r="F16237" s="73"/>
    </row>
    <row r="16238" spans="1:6">
      <c r="A16238" s="89"/>
      <c r="F16238" s="73"/>
    </row>
    <row r="16239" spans="1:6">
      <c r="A16239" s="89"/>
      <c r="F16239" s="73"/>
    </row>
    <row r="16240" spans="1:6">
      <c r="A16240" s="89"/>
      <c r="F16240" s="73"/>
    </row>
    <row r="16241" spans="1:6">
      <c r="A16241" s="89"/>
      <c r="F16241" s="73"/>
    </row>
    <row r="16242" spans="1:6">
      <c r="A16242" s="89"/>
      <c r="F16242" s="73"/>
    </row>
    <row r="16243" spans="1:6">
      <c r="A16243" s="89"/>
      <c r="F16243" s="73"/>
    </row>
    <row r="16244" spans="1:6">
      <c r="A16244" s="89"/>
      <c r="F16244" s="73"/>
    </row>
    <row r="16245" spans="1:6">
      <c r="A16245" s="89"/>
      <c r="F16245" s="73"/>
    </row>
    <row r="16246" spans="1:6">
      <c r="A16246" s="89"/>
      <c r="F16246" s="73"/>
    </row>
    <row r="16247" spans="1:6">
      <c r="A16247" s="89"/>
      <c r="F16247" s="73"/>
    </row>
    <row r="16248" spans="1:6">
      <c r="A16248" s="89"/>
      <c r="F16248" s="73"/>
    </row>
    <row r="16249" spans="1:6">
      <c r="A16249" s="89"/>
      <c r="F16249" s="73"/>
    </row>
    <row r="16250" spans="1:6">
      <c r="A16250" s="89"/>
      <c r="F16250" s="73"/>
    </row>
    <row r="16251" spans="1:6">
      <c r="A16251" s="89"/>
      <c r="F16251" s="73"/>
    </row>
    <row r="16252" spans="1:6">
      <c r="A16252" s="89"/>
      <c r="F16252" s="73"/>
    </row>
    <row r="16253" spans="1:6">
      <c r="A16253" s="89"/>
      <c r="F16253" s="73"/>
    </row>
    <row r="16254" spans="1:6">
      <c r="A16254" s="89"/>
      <c r="F16254" s="73"/>
    </row>
    <row r="16255" spans="1:6">
      <c r="A16255" s="89"/>
      <c r="F16255" s="73"/>
    </row>
    <row r="16256" spans="1:6">
      <c r="A16256" s="89"/>
      <c r="F16256" s="73"/>
    </row>
    <row r="16257" spans="1:6">
      <c r="A16257" s="89"/>
      <c r="F16257" s="73"/>
    </row>
    <row r="16258" spans="1:6">
      <c r="A16258" s="89"/>
      <c r="F16258" s="73"/>
    </row>
    <row r="16259" spans="1:6">
      <c r="A16259" s="89"/>
      <c r="F16259" s="73"/>
    </row>
    <row r="16260" spans="1:6">
      <c r="A16260" s="89"/>
      <c r="F16260" s="73"/>
    </row>
    <row r="16261" spans="1:6">
      <c r="A16261" s="89"/>
      <c r="F16261" s="73"/>
    </row>
    <row r="16262" spans="1:6">
      <c r="A16262" s="89"/>
      <c r="F16262" s="73"/>
    </row>
    <row r="16263" spans="1:6">
      <c r="A16263" s="89"/>
      <c r="F16263" s="73"/>
    </row>
    <row r="16264" spans="1:6">
      <c r="A16264" s="89"/>
      <c r="F16264" s="73"/>
    </row>
    <row r="16265" spans="1:6">
      <c r="A16265" s="89"/>
      <c r="F16265" s="73"/>
    </row>
    <row r="16266" spans="1:6">
      <c r="A16266" s="89"/>
      <c r="F16266" s="73"/>
    </row>
    <row r="16267" spans="1:6">
      <c r="A16267" s="89"/>
      <c r="F16267" s="73"/>
    </row>
    <row r="16268" spans="1:6">
      <c r="A16268" s="89"/>
      <c r="F16268" s="73"/>
    </row>
    <row r="16269" spans="1:6">
      <c r="A16269" s="89"/>
      <c r="F16269" s="73"/>
    </row>
    <row r="16270" spans="1:6">
      <c r="A16270" s="89"/>
      <c r="F16270" s="73"/>
    </row>
    <row r="16271" spans="1:6">
      <c r="A16271" s="89"/>
      <c r="F16271" s="73"/>
    </row>
    <row r="16272" spans="1:6">
      <c r="A16272" s="89"/>
      <c r="F16272" s="73"/>
    </row>
    <row r="16273" spans="1:6">
      <c r="A16273" s="89"/>
      <c r="F16273" s="73"/>
    </row>
    <row r="16274" spans="1:6">
      <c r="A16274" s="89"/>
      <c r="F16274" s="73"/>
    </row>
    <row r="16275" spans="1:6">
      <c r="A16275" s="89"/>
      <c r="F16275" s="73"/>
    </row>
    <row r="16276" spans="1:6">
      <c r="A16276" s="89"/>
      <c r="F16276" s="73"/>
    </row>
    <row r="16277" spans="1:6">
      <c r="A16277" s="89"/>
      <c r="F16277" s="73"/>
    </row>
    <row r="16278" spans="1:6">
      <c r="A16278" s="89"/>
      <c r="F16278" s="73"/>
    </row>
    <row r="16279" spans="1:6">
      <c r="A16279" s="89"/>
      <c r="F16279" s="73"/>
    </row>
    <row r="16280" spans="1:6">
      <c r="A16280" s="89"/>
      <c r="F16280" s="73"/>
    </row>
    <row r="16281" spans="1:6">
      <c r="A16281" s="89"/>
      <c r="F16281" s="73"/>
    </row>
    <row r="16282" spans="1:6">
      <c r="A16282" s="89"/>
      <c r="F16282" s="73"/>
    </row>
    <row r="16283" spans="1:6">
      <c r="A16283" s="89"/>
      <c r="F16283" s="73"/>
    </row>
    <row r="16284" spans="1:6">
      <c r="A16284" s="89"/>
      <c r="F16284" s="73"/>
    </row>
    <row r="16285" spans="1:6">
      <c r="A16285" s="89"/>
      <c r="F16285" s="73"/>
    </row>
    <row r="16286" spans="1:6">
      <c r="A16286" s="89"/>
      <c r="F16286" s="73"/>
    </row>
    <row r="16287" spans="1:6">
      <c r="A16287" s="89"/>
      <c r="F16287" s="73"/>
    </row>
    <row r="16288" spans="1:6">
      <c r="A16288" s="89"/>
      <c r="F16288" s="73"/>
    </row>
    <row r="16289" spans="1:6">
      <c r="A16289" s="89"/>
      <c r="F16289" s="73"/>
    </row>
    <row r="16290" spans="1:6">
      <c r="A16290" s="89"/>
      <c r="F16290" s="73"/>
    </row>
    <row r="16291" spans="1:6">
      <c r="A16291" s="89"/>
      <c r="F16291" s="73"/>
    </row>
    <row r="16292" spans="1:6">
      <c r="A16292" s="89"/>
      <c r="F16292" s="73"/>
    </row>
    <row r="16293" spans="1:6">
      <c r="A16293" s="89"/>
      <c r="F16293" s="73"/>
    </row>
    <row r="16294" spans="1:6">
      <c r="A16294" s="89"/>
      <c r="F16294" s="73"/>
    </row>
    <row r="16295" spans="1:6">
      <c r="A16295" s="89"/>
      <c r="F16295" s="73"/>
    </row>
    <row r="16296" spans="1:6">
      <c r="A16296" s="89"/>
      <c r="F16296" s="73"/>
    </row>
    <row r="16297" spans="1:6">
      <c r="A16297" s="89"/>
      <c r="F16297" s="73"/>
    </row>
    <row r="16298" spans="1:6">
      <c r="A16298" s="89"/>
      <c r="F16298" s="73"/>
    </row>
    <row r="16299" spans="1:6">
      <c r="A16299" s="89"/>
      <c r="F16299" s="73"/>
    </row>
    <row r="16300" spans="1:6">
      <c r="A16300" s="89"/>
      <c r="F16300" s="73"/>
    </row>
    <row r="16301" spans="1:6">
      <c r="A16301" s="89"/>
      <c r="F16301" s="73"/>
    </row>
    <row r="16302" spans="1:6">
      <c r="A16302" s="89"/>
      <c r="F16302" s="73"/>
    </row>
    <row r="16303" spans="1:6">
      <c r="A16303" s="89"/>
      <c r="F16303" s="73"/>
    </row>
    <row r="16304" spans="1:6">
      <c r="A16304" s="89"/>
      <c r="F16304" s="73"/>
    </row>
    <row r="16305" spans="1:6">
      <c r="A16305" s="89"/>
      <c r="F16305" s="73"/>
    </row>
    <row r="16306" spans="1:6">
      <c r="A16306" s="89"/>
      <c r="F16306" s="73"/>
    </row>
    <row r="16307" spans="1:6">
      <c r="A16307" s="89"/>
      <c r="F16307" s="73"/>
    </row>
    <row r="16308" spans="1:6">
      <c r="A16308" s="89"/>
      <c r="F16308" s="73"/>
    </row>
    <row r="16309" spans="1:6">
      <c r="A16309" s="89"/>
      <c r="F16309" s="73"/>
    </row>
    <row r="16310" spans="1:6">
      <c r="A16310" s="89"/>
      <c r="F16310" s="73"/>
    </row>
    <row r="16311" spans="1:6">
      <c r="A16311" s="89"/>
      <c r="F16311" s="73"/>
    </row>
    <row r="16312" spans="1:6">
      <c r="A16312" s="89"/>
      <c r="F16312" s="73"/>
    </row>
    <row r="16313" spans="1:6">
      <c r="A16313" s="89"/>
      <c r="F16313" s="73"/>
    </row>
    <row r="16314" spans="1:6">
      <c r="A16314" s="89"/>
      <c r="F16314" s="73"/>
    </row>
    <row r="16315" spans="1:6">
      <c r="A16315" s="89"/>
      <c r="F16315" s="73"/>
    </row>
    <row r="16316" spans="1:6">
      <c r="A16316" s="89"/>
      <c r="F16316" s="73"/>
    </row>
    <row r="16317" spans="1:6">
      <c r="A16317" s="89"/>
      <c r="F16317" s="73"/>
    </row>
    <row r="16318" spans="1:6">
      <c r="A16318" s="89"/>
      <c r="F16318" s="73"/>
    </row>
    <row r="16319" spans="1:6">
      <c r="A16319" s="89"/>
      <c r="F16319" s="73"/>
    </row>
    <row r="16320" spans="1:6">
      <c r="A16320" s="89"/>
      <c r="F16320" s="73"/>
    </row>
    <row r="16321" spans="1:6">
      <c r="A16321" s="89"/>
      <c r="F16321" s="73"/>
    </row>
    <row r="16322" spans="1:6">
      <c r="A16322" s="89"/>
      <c r="F16322" s="73"/>
    </row>
    <row r="16323" spans="1:6">
      <c r="A16323" s="89"/>
      <c r="F16323" s="73"/>
    </row>
    <row r="16324" spans="1:6">
      <c r="A16324" s="89"/>
      <c r="F16324" s="73"/>
    </row>
    <row r="16325" spans="1:6">
      <c r="A16325" s="89"/>
      <c r="F16325" s="73"/>
    </row>
    <row r="16326" spans="1:6">
      <c r="A16326" s="89"/>
      <c r="F16326" s="73"/>
    </row>
    <row r="16327" spans="1:6">
      <c r="A16327" s="89"/>
      <c r="F16327" s="73"/>
    </row>
    <row r="16328" spans="1:6">
      <c r="A16328" s="89"/>
      <c r="F16328" s="73"/>
    </row>
    <row r="16329" spans="1:6">
      <c r="A16329" s="89"/>
      <c r="F16329" s="73"/>
    </row>
    <row r="16330" spans="1:6">
      <c r="A16330" s="89"/>
      <c r="F16330" s="73"/>
    </row>
    <row r="16331" spans="1:6">
      <c r="A16331" s="89"/>
      <c r="F16331" s="73"/>
    </row>
    <row r="16332" spans="1:6">
      <c r="A16332" s="89"/>
      <c r="F16332" s="73"/>
    </row>
    <row r="16333" spans="1:6">
      <c r="A16333" s="89"/>
      <c r="F16333" s="73"/>
    </row>
    <row r="16334" spans="1:6">
      <c r="A16334" s="89"/>
      <c r="F16334" s="73"/>
    </row>
    <row r="16335" spans="1:6">
      <c r="A16335" s="89"/>
      <c r="F16335" s="73"/>
    </row>
    <row r="16336" spans="1:6">
      <c r="A16336" s="89"/>
      <c r="F16336" s="73"/>
    </row>
    <row r="16337" spans="1:6">
      <c r="A16337" s="89"/>
      <c r="F16337" s="73"/>
    </row>
    <row r="16338" spans="1:6">
      <c r="A16338" s="89"/>
      <c r="F16338" s="73"/>
    </row>
    <row r="16339" spans="1:6">
      <c r="A16339" s="89"/>
      <c r="F16339" s="73"/>
    </row>
    <row r="16340" spans="1:6">
      <c r="A16340" s="89"/>
      <c r="F16340" s="73"/>
    </row>
    <row r="16341" spans="1:6">
      <c r="A16341" s="89"/>
      <c r="F16341" s="73"/>
    </row>
    <row r="16342" spans="1:6">
      <c r="A16342" s="89"/>
      <c r="F16342" s="73"/>
    </row>
    <row r="16343" spans="1:6">
      <c r="A16343" s="89"/>
      <c r="F16343" s="73"/>
    </row>
    <row r="16344" spans="1:6">
      <c r="A16344" s="89"/>
      <c r="F16344" s="73"/>
    </row>
    <row r="16345" spans="1:6">
      <c r="A16345" s="89"/>
      <c r="F16345" s="73"/>
    </row>
    <row r="16346" spans="1:6">
      <c r="A16346" s="89"/>
      <c r="F16346" s="73"/>
    </row>
    <row r="16347" spans="1:6">
      <c r="A16347" s="89"/>
      <c r="F16347" s="73"/>
    </row>
    <row r="16348" spans="1:6">
      <c r="A16348" s="89"/>
      <c r="F16348" s="73"/>
    </row>
    <row r="16349" spans="1:6">
      <c r="A16349" s="89"/>
      <c r="F16349" s="73"/>
    </row>
    <row r="16350" spans="1:6">
      <c r="A16350" s="89"/>
      <c r="F16350" s="73"/>
    </row>
    <row r="16351" spans="1:6">
      <c r="A16351" s="89"/>
      <c r="F16351" s="73"/>
    </row>
    <row r="16352" spans="1:6">
      <c r="A16352" s="89"/>
      <c r="F16352" s="73"/>
    </row>
    <row r="16353" spans="1:6">
      <c r="A16353" s="89"/>
      <c r="F16353" s="73"/>
    </row>
    <row r="16354" spans="1:6">
      <c r="A16354" s="89"/>
      <c r="F16354" s="73"/>
    </row>
    <row r="16355" spans="1:6">
      <c r="A16355" s="89"/>
      <c r="F16355" s="73"/>
    </row>
    <row r="16356" spans="1:6">
      <c r="A16356" s="89"/>
      <c r="F16356" s="73"/>
    </row>
    <row r="16357" spans="1:6">
      <c r="A16357" s="89"/>
      <c r="F16357" s="73"/>
    </row>
    <row r="16358" spans="1:6">
      <c r="A16358" s="89"/>
      <c r="F16358" s="73"/>
    </row>
    <row r="16359" spans="1:6">
      <c r="A16359" s="89"/>
      <c r="F16359" s="73"/>
    </row>
    <row r="16360" spans="1:6">
      <c r="A16360" s="89"/>
      <c r="F16360" s="73"/>
    </row>
    <row r="16361" spans="1:6">
      <c r="A16361" s="89"/>
      <c r="F16361" s="73"/>
    </row>
    <row r="16362" spans="1:6">
      <c r="A16362" s="89"/>
      <c r="F16362" s="73"/>
    </row>
    <row r="16363" spans="1:6">
      <c r="A16363" s="89"/>
      <c r="F16363" s="73"/>
    </row>
    <row r="16364" spans="1:6">
      <c r="A16364" s="89"/>
      <c r="F16364" s="73"/>
    </row>
    <row r="16365" spans="1:6">
      <c r="A16365" s="89"/>
      <c r="F16365" s="73"/>
    </row>
    <row r="16366" spans="1:6">
      <c r="A16366" s="89"/>
      <c r="F16366" s="73"/>
    </row>
    <row r="16367" spans="1:6">
      <c r="A16367" s="89"/>
      <c r="F16367" s="73"/>
    </row>
    <row r="16368" spans="1:6">
      <c r="A16368" s="89"/>
      <c r="F16368" s="73"/>
    </row>
    <row r="16369" spans="1:6">
      <c r="A16369" s="89"/>
      <c r="F16369" s="73"/>
    </row>
    <row r="16370" spans="1:6">
      <c r="A16370" s="89"/>
      <c r="F16370" s="73"/>
    </row>
    <row r="16371" spans="1:6">
      <c r="A16371" s="89"/>
      <c r="F16371" s="73"/>
    </row>
    <row r="16372" spans="1:6">
      <c r="A16372" s="89"/>
      <c r="F16372" s="73"/>
    </row>
    <row r="16373" spans="1:6">
      <c r="A16373" s="89"/>
      <c r="F16373" s="73"/>
    </row>
    <row r="16374" spans="1:6">
      <c r="A16374" s="89"/>
      <c r="F16374" s="73"/>
    </row>
    <row r="16375" spans="1:6">
      <c r="A16375" s="89"/>
      <c r="F16375" s="73"/>
    </row>
    <row r="16376" spans="1:6">
      <c r="A16376" s="89"/>
      <c r="F16376" s="73"/>
    </row>
    <row r="16377" spans="1:6">
      <c r="A16377" s="89"/>
      <c r="F16377" s="73"/>
    </row>
    <row r="16378" spans="1:6">
      <c r="A16378" s="89"/>
      <c r="F16378" s="73"/>
    </row>
    <row r="16379" spans="1:6">
      <c r="A16379" s="89"/>
      <c r="F16379" s="73"/>
    </row>
    <row r="16380" spans="1:6">
      <c r="A16380" s="89"/>
      <c r="F16380" s="73"/>
    </row>
    <row r="16381" spans="1:6">
      <c r="A16381" s="89"/>
      <c r="F16381" s="73"/>
    </row>
    <row r="16382" spans="1:6">
      <c r="A16382" s="89"/>
      <c r="F16382" s="73"/>
    </row>
    <row r="16383" spans="1:6">
      <c r="A16383" s="89"/>
      <c r="F16383" s="73"/>
    </row>
    <row r="16384" spans="1:6">
      <c r="A16384" s="89"/>
      <c r="F16384" s="73"/>
    </row>
    <row r="16385" spans="1:6">
      <c r="A16385" s="89"/>
      <c r="F16385" s="73"/>
    </row>
    <row r="16386" spans="1:6">
      <c r="A16386" s="89"/>
      <c r="F16386" s="7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Frugivore data</vt:lpstr>
      <vt:lpstr>Plant data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2017-02-15T18:29:22Z</dcterms:created>
  <dcterms:modified xsi:type="dcterms:W3CDTF">2017-07-03T11:34:45Z</dcterms:modified>
</cp:coreProperties>
</file>