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4"/>
  </bookViews>
  <sheets>
    <sheet name="METADATA" sheetId="6" r:id="rId1"/>
    <sheet name="RAW" sheetId="1" r:id="rId2"/>
    <sheet name="Imputation" sheetId="2" r:id="rId3"/>
    <sheet name="FINAL" sheetId="5" r:id="rId4"/>
    <sheet name="digest data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7" l="1"/>
  <c r="L23" i="7"/>
  <c r="L9" i="7"/>
  <c r="L8" i="7"/>
  <c r="P14" i="7"/>
  <c r="P15" i="7"/>
  <c r="P16" i="7"/>
  <c r="P17" i="7"/>
  <c r="P18" i="7"/>
  <c r="P19" i="7"/>
  <c r="P20" i="7"/>
  <c r="P21" i="7"/>
  <c r="P13" i="7"/>
  <c r="L22" i="7"/>
  <c r="L7" i="7"/>
  <c r="P3" i="7"/>
  <c r="P4" i="7"/>
  <c r="P5" i="7"/>
  <c r="P6" i="7"/>
  <c r="P2" i="7"/>
  <c r="P22" i="7"/>
  <c r="Q22" i="7"/>
  <c r="R22" i="7"/>
  <c r="Q7" i="7"/>
  <c r="R7" i="7"/>
  <c r="P7" i="7"/>
  <c r="I14" i="5"/>
  <c r="K14" i="5"/>
  <c r="K7" i="5"/>
  <c r="K5" i="5"/>
  <c r="K2" i="5"/>
  <c r="H41" i="2"/>
  <c r="H2" i="2"/>
  <c r="C11" i="6"/>
  <c r="C12" i="6"/>
  <c r="K10" i="5"/>
  <c r="K21" i="5"/>
  <c r="K3" i="5"/>
  <c r="K8" i="5"/>
  <c r="K9" i="5"/>
  <c r="K11" i="5"/>
  <c r="K15" i="5"/>
  <c r="K22" i="5"/>
  <c r="K24" i="5"/>
  <c r="K4" i="5"/>
  <c r="K12" i="5"/>
  <c r="K16" i="5"/>
  <c r="K17" i="5"/>
  <c r="K19" i="5"/>
  <c r="K6" i="5"/>
  <c r="K13" i="5"/>
  <c r="K18" i="5"/>
  <c r="K20" i="5"/>
  <c r="K23" i="5"/>
  <c r="I2" i="2"/>
  <c r="Z54" i="2"/>
  <c r="N54" i="2"/>
  <c r="L54" i="2"/>
  <c r="L56" i="2"/>
  <c r="X56" i="2"/>
  <c r="AA56" i="2"/>
  <c r="Y55" i="2"/>
  <c r="AA55" i="2"/>
  <c r="X54" i="2"/>
  <c r="AA54" i="2"/>
  <c r="X45" i="2"/>
  <c r="AA45" i="2"/>
  <c r="Y43" i="2"/>
  <c r="AA43" i="2"/>
  <c r="Y44" i="2"/>
  <c r="AA44" i="2"/>
  <c r="Y42" i="2"/>
  <c r="AA42" i="2"/>
  <c r="Y40" i="2"/>
  <c r="AA40" i="2"/>
  <c r="Z39" i="2"/>
  <c r="AA39" i="2"/>
  <c r="Y38" i="2"/>
  <c r="AA38" i="2"/>
  <c r="X28" i="2"/>
  <c r="AA28" i="2"/>
  <c r="Y27" i="2"/>
  <c r="AA27" i="2"/>
  <c r="L26" i="2"/>
  <c r="X26" i="2"/>
  <c r="AA26" i="2"/>
  <c r="Y25" i="2"/>
  <c r="AA25" i="2"/>
  <c r="X15" i="2"/>
  <c r="AA15" i="2"/>
  <c r="Z14" i="2"/>
  <c r="AA14" i="2"/>
  <c r="Y12" i="2"/>
  <c r="AA12" i="2"/>
  <c r="Y11" i="2"/>
  <c r="AA11" i="2"/>
  <c r="Y10" i="2"/>
  <c r="AA10" i="2"/>
  <c r="X8" i="2"/>
  <c r="L8" i="2"/>
  <c r="AA8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Y8" i="2"/>
  <c r="Z8" i="2"/>
  <c r="X9" i="2"/>
  <c r="Y9" i="2"/>
  <c r="Z9" i="2"/>
  <c r="AA9" i="2"/>
  <c r="X10" i="2"/>
  <c r="Z10" i="2"/>
  <c r="X11" i="2"/>
  <c r="Z11" i="2"/>
  <c r="X12" i="2"/>
  <c r="Z12" i="2"/>
  <c r="X13" i="2"/>
  <c r="Y13" i="2"/>
  <c r="Z13" i="2"/>
  <c r="AA13" i="2"/>
  <c r="X14" i="2"/>
  <c r="Y14" i="2"/>
  <c r="Y15" i="2"/>
  <c r="Z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Z25" i="2"/>
  <c r="Y26" i="2"/>
  <c r="Z26" i="2"/>
  <c r="X27" i="2"/>
  <c r="Z27" i="2"/>
  <c r="Y28" i="2"/>
  <c r="Z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Z38" i="2"/>
  <c r="X39" i="2"/>
  <c r="Y39" i="2"/>
  <c r="X40" i="2"/>
  <c r="Z40" i="2"/>
  <c r="X41" i="2"/>
  <c r="Y41" i="2"/>
  <c r="Z41" i="2"/>
  <c r="AA41" i="2"/>
  <c r="X42" i="2"/>
  <c r="Z42" i="2"/>
  <c r="X43" i="2"/>
  <c r="Z43" i="2"/>
  <c r="X44" i="2"/>
  <c r="Z44" i="2"/>
  <c r="Y45" i="2"/>
  <c r="Z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Y54" i="2"/>
  <c r="X55" i="2"/>
  <c r="Z55" i="2"/>
  <c r="Y56" i="2"/>
  <c r="Z56" i="2"/>
  <c r="X2" i="2"/>
  <c r="AA2" i="2"/>
  <c r="Y2" i="2"/>
  <c r="Z2" i="2"/>
</calcChain>
</file>

<file path=xl/sharedStrings.xml><?xml version="1.0" encoding="utf-8"?>
<sst xmlns="http://schemas.openxmlformats.org/spreadsheetml/2006/main" count="1193" uniqueCount="118">
  <si>
    <t>species</t>
  </si>
  <si>
    <t>plant</t>
  </si>
  <si>
    <t>plant_family</t>
  </si>
  <si>
    <t>n_visits</t>
  </si>
  <si>
    <t>obs_time</t>
  </si>
  <si>
    <t>n_fruits</t>
  </si>
  <si>
    <t>visit_rate</t>
  </si>
  <si>
    <t>fruit_visit</t>
  </si>
  <si>
    <t>QTY</t>
  </si>
  <si>
    <t>frug_capacity</t>
  </si>
  <si>
    <t>FRFM</t>
  </si>
  <si>
    <t>PDM</t>
  </si>
  <si>
    <t>PFM</t>
  </si>
  <si>
    <t>PDM/FFM</t>
  </si>
  <si>
    <t>PFM/FFM</t>
  </si>
  <si>
    <t>WATER</t>
  </si>
  <si>
    <t>LIP</t>
  </si>
  <si>
    <t>PRO</t>
  </si>
  <si>
    <t>TOTALC</t>
  </si>
  <si>
    <t>SSUGAR</t>
  </si>
  <si>
    <t>INSUGAR</t>
  </si>
  <si>
    <t>TOTALSUG</t>
  </si>
  <si>
    <t>NSC</t>
  </si>
  <si>
    <t>s_energy(TC)</t>
  </si>
  <si>
    <t>s_energy(TOTSUG)</t>
  </si>
  <si>
    <t>s_energy(NSC)</t>
  </si>
  <si>
    <t>energy_fruit</t>
  </si>
  <si>
    <t>Ramphastos dicolorus</t>
  </si>
  <si>
    <t>Cabralea canjerana</t>
  </si>
  <si>
    <t>NA</t>
  </si>
  <si>
    <t>Ramphastidae</t>
  </si>
  <si>
    <t>Meliaceae</t>
  </si>
  <si>
    <t>Cecropia glaziovii</t>
  </si>
  <si>
    <t>Urticaceae</t>
  </si>
  <si>
    <t>Coussapoa microcarpa</t>
  </si>
  <si>
    <t>Erythroxylum ambiguum</t>
  </si>
  <si>
    <t>Erythroxylaceae</t>
  </si>
  <si>
    <t>Eugenia uniflora</t>
  </si>
  <si>
    <t>Myrtaceae</t>
  </si>
  <si>
    <t>Euterpe edulis</t>
  </si>
  <si>
    <t>Arecaceae</t>
  </si>
  <si>
    <t>Miconia cinerascens</t>
  </si>
  <si>
    <t>Melastomataceae</t>
  </si>
  <si>
    <t>Miconia cinnamomifolia</t>
  </si>
  <si>
    <t>Myrsine coriacea</t>
  </si>
  <si>
    <t>Primulaceae</t>
  </si>
  <si>
    <t>Virola oleifera</t>
  </si>
  <si>
    <t>Myristicaceae</t>
  </si>
  <si>
    <t>Vitex polygama</t>
  </si>
  <si>
    <t>Lamiaceae</t>
  </si>
  <si>
    <t>Ramphastos vitellinus</t>
  </si>
  <si>
    <t>Paullinia carpopoda</t>
  </si>
  <si>
    <t>Sapindaceae</t>
  </si>
  <si>
    <t>Protium heptaphyllum</t>
  </si>
  <si>
    <t>Burseraceae</t>
  </si>
  <si>
    <t>Schefflera morototoni</t>
  </si>
  <si>
    <t>Araliaceae</t>
  </si>
  <si>
    <t>Virola bicuhyba</t>
  </si>
  <si>
    <t>Selenidera maculirostris</t>
  </si>
  <si>
    <t>Sloanea guianensis</t>
  </si>
  <si>
    <t>Elaeocarpaceae</t>
  </si>
  <si>
    <t>Baillonius bailloni</t>
  </si>
  <si>
    <t>frug</t>
  </si>
  <si>
    <t>frug_family</t>
  </si>
  <si>
    <t>body_mass</t>
  </si>
  <si>
    <t>gape_size</t>
  </si>
  <si>
    <t>FRDIAM</t>
  </si>
  <si>
    <t>FRLENG</t>
  </si>
  <si>
    <t>SFM</t>
  </si>
  <si>
    <t>SDM</t>
  </si>
  <si>
    <t>SEEDS</t>
  </si>
  <si>
    <t>QTY_SD</t>
  </si>
  <si>
    <t>QLY_SD</t>
  </si>
  <si>
    <t>QTY_SE</t>
  </si>
  <si>
    <t>QLY_SE</t>
  </si>
  <si>
    <t>TE</t>
  </si>
  <si>
    <t>digest</t>
  </si>
  <si>
    <t>QLY_digest</t>
  </si>
  <si>
    <t>Frugivore species</t>
  </si>
  <si>
    <t>Plant species</t>
  </si>
  <si>
    <t>Plant family</t>
  </si>
  <si>
    <r>
      <t xml:space="preserve">number visits per hour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number of fruits per visit</t>
    </r>
  </si>
  <si>
    <r>
      <t xml:space="preserve">specific energy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pulp dry mass</t>
    </r>
  </si>
  <si>
    <t>Standard deviation of QTY</t>
  </si>
  <si>
    <t>Standard error of QTY</t>
  </si>
  <si>
    <t>digestibility (absorved mass/absorbable mass)</t>
  </si>
  <si>
    <r>
      <t xml:space="preserve">energy_fruit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digest</t>
    </r>
  </si>
  <si>
    <t>QTY x energy_fruit</t>
  </si>
  <si>
    <t>VARIABLES</t>
  </si>
  <si>
    <t>DESCRIPTION</t>
  </si>
  <si>
    <t>EXAMPLE</t>
  </si>
  <si>
    <t>digestibility</t>
  </si>
  <si>
    <t>Cecropia pachystachya</t>
  </si>
  <si>
    <t>Ramphastos toco</t>
  </si>
  <si>
    <t>frug_familiy</t>
  </si>
  <si>
    <t>frug_sp</t>
  </si>
  <si>
    <t>exp_time</t>
  </si>
  <si>
    <t>offered</t>
  </si>
  <si>
    <t>left/not_swallowed</t>
  </si>
  <si>
    <t>eaten</t>
  </si>
  <si>
    <t>seed/regurgitated</t>
  </si>
  <si>
    <t>defecated</t>
  </si>
  <si>
    <t>absorbed</t>
  </si>
  <si>
    <t>r_digestibility</t>
  </si>
  <si>
    <t>regur_time</t>
  </si>
  <si>
    <t>digest_time</t>
  </si>
  <si>
    <t>Fruit energy</t>
  </si>
  <si>
    <t>QLY</t>
  </si>
  <si>
    <t>digest_data</t>
  </si>
  <si>
    <t>NO</t>
  </si>
  <si>
    <t>Cecropia glaziovii digest</t>
  </si>
  <si>
    <t>Euterpe edulis digest</t>
  </si>
  <si>
    <t>YES</t>
  </si>
  <si>
    <t>Standard error of QLY of digestibility</t>
  </si>
  <si>
    <t>Is there information for digestibility?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</si>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</sst>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1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2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164" fontId="0" fillId="0" borderId="0" xfId="0" applyNumberFormat="1" applyFill="1" applyAlignment="1"/>
    <xf numFmtId="0" fontId="5" fillId="4" borderId="0" xfId="0" applyFont="1" applyFill="1"/>
    <xf numFmtId="0" fontId="0" fillId="4" borderId="0" xfId="0" applyFill="1"/>
    <xf numFmtId="0" fontId="0" fillId="0" borderId="0" xfId="0" applyFill="1"/>
    <xf numFmtId="0" fontId="1" fillId="5" borderId="0" xfId="0" applyFont="1" applyFill="1"/>
    <xf numFmtId="0" fontId="1" fillId="6" borderId="0" xfId="0" applyFont="1" applyFill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2" fontId="6" fillId="0" borderId="1" xfId="0" applyNumberFormat="1" applyFont="1" applyBorder="1"/>
    <xf numFmtId="2" fontId="6" fillId="0" borderId="0" xfId="0" applyNumberFormat="1" applyFont="1"/>
    <xf numFmtId="0" fontId="0" fillId="0" borderId="0" xfId="0" applyFont="1" applyFill="1"/>
    <xf numFmtId="2" fontId="0" fillId="0" borderId="0" xfId="0" applyNumberFormat="1" applyFill="1"/>
    <xf numFmtId="0" fontId="6" fillId="0" borderId="0" xfId="0" applyFont="1" applyFill="1"/>
    <xf numFmtId="0" fontId="2" fillId="4" borderId="0" xfId="0" applyFont="1" applyFill="1"/>
    <xf numFmtId="0" fontId="1" fillId="0" borderId="0" xfId="0" applyFont="1"/>
    <xf numFmtId="2" fontId="0" fillId="4" borderId="0" xfId="0" applyNumberFormat="1" applyFont="1" applyFill="1" applyBorder="1"/>
    <xf numFmtId="164" fontId="0" fillId="0" borderId="0" xfId="0" applyNumberFormat="1" applyFont="1" applyFill="1"/>
    <xf numFmtId="2" fontId="0" fillId="0" borderId="3" xfId="0" applyNumberFormat="1" applyFont="1" applyBorder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6" fillId="0" borderId="0" xfId="0" applyFont="1" applyBorder="1" applyAlignment="1">
      <alignment horizontal="left"/>
    </xf>
    <xf numFmtId="0" fontId="0" fillId="0" borderId="1" xfId="0" applyBorder="1"/>
    <xf numFmtId="2" fontId="6" fillId="0" borderId="0" xfId="0" applyNumberFormat="1" applyFont="1" applyBorder="1"/>
    <xf numFmtId="2" fontId="0" fillId="0" borderId="1" xfId="0" applyNumberFormat="1" applyBorder="1"/>
    <xf numFmtId="2" fontId="0" fillId="0" borderId="0" xfId="0" applyNumberFormat="1" applyFont="1" applyBorder="1"/>
    <xf numFmtId="2" fontId="6" fillId="0" borderId="2" xfId="0" applyNumberFormat="1" applyFont="1" applyBorder="1"/>
    <xf numFmtId="0" fontId="0" fillId="0" borderId="0" xfId="0" applyBorder="1"/>
    <xf numFmtId="0" fontId="0" fillId="0" borderId="0" xfId="0" applyFon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 applyBorder="1"/>
  </cellXfs>
  <cellStyles count="19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5" zoomScaleNormal="125" zoomScalePageLayoutView="125" workbookViewId="0">
      <selection activeCell="I9" sqref="I9"/>
    </sheetView>
  </sheetViews>
  <sheetFormatPr baseColWidth="10" defaultRowHeight="15" x14ac:dyDescent="0"/>
  <cols>
    <col min="1" max="1" width="11.83203125" bestFit="1" customWidth="1"/>
    <col min="2" max="2" width="51.6640625" bestFit="1" customWidth="1"/>
    <col min="3" max="3" width="19.1640625" bestFit="1" customWidth="1"/>
  </cols>
  <sheetData>
    <row r="1" spans="1:5">
      <c r="A1" s="24" t="s">
        <v>88</v>
      </c>
      <c r="B1" s="24" t="s">
        <v>89</v>
      </c>
      <c r="C1" s="24" t="s">
        <v>90</v>
      </c>
      <c r="E1" s="13"/>
    </row>
    <row r="2" spans="1:5">
      <c r="A2" s="14" t="s">
        <v>0</v>
      </c>
      <c r="B2" t="s">
        <v>78</v>
      </c>
      <c r="C2" t="s">
        <v>27</v>
      </c>
      <c r="E2" s="29"/>
    </row>
    <row r="3" spans="1:5">
      <c r="A3" s="14" t="s">
        <v>1</v>
      </c>
      <c r="B3" t="s">
        <v>79</v>
      </c>
      <c r="C3" t="s">
        <v>39</v>
      </c>
      <c r="E3" s="29"/>
    </row>
    <row r="4" spans="1:5">
      <c r="A4" s="14" t="s">
        <v>2</v>
      </c>
      <c r="B4" t="s">
        <v>80</v>
      </c>
      <c r="C4" s="20" t="s">
        <v>40</v>
      </c>
      <c r="E4" s="29"/>
    </row>
    <row r="5" spans="1:5">
      <c r="A5" s="15" t="s">
        <v>8</v>
      </c>
      <c r="B5" t="s">
        <v>81</v>
      </c>
      <c r="C5" s="7">
        <v>4.2500000000000003E-2</v>
      </c>
      <c r="E5" s="29"/>
    </row>
    <row r="6" spans="1:5">
      <c r="A6" s="15" t="s">
        <v>26</v>
      </c>
      <c r="B6" t="s">
        <v>82</v>
      </c>
      <c r="C6" s="7">
        <v>5.1789819999999986</v>
      </c>
      <c r="E6" s="29"/>
    </row>
    <row r="7" spans="1:5">
      <c r="A7" s="15" t="s">
        <v>71</v>
      </c>
      <c r="B7" t="s">
        <v>83</v>
      </c>
      <c r="C7" s="7">
        <v>2.8218534942227501E-2</v>
      </c>
      <c r="E7" s="29"/>
    </row>
    <row r="8" spans="1:5">
      <c r="A8" s="15" t="s">
        <v>73</v>
      </c>
      <c r="B8" t="s">
        <v>84</v>
      </c>
      <c r="C8" s="7">
        <v>9.9767587063993024E-3</v>
      </c>
      <c r="E8" s="29"/>
    </row>
    <row r="9" spans="1:5">
      <c r="A9" s="4" t="s">
        <v>76</v>
      </c>
      <c r="B9" t="s">
        <v>85</v>
      </c>
      <c r="C9" s="7">
        <v>0.28521804555722102</v>
      </c>
      <c r="E9" s="28"/>
    </row>
    <row r="10" spans="1:5">
      <c r="A10" s="4" t="s">
        <v>74</v>
      </c>
      <c r="B10" t="s">
        <v>113</v>
      </c>
      <c r="C10" s="7">
        <v>0.26498765564166948</v>
      </c>
      <c r="E10" s="13"/>
    </row>
    <row r="11" spans="1:5">
      <c r="A11" s="4" t="s">
        <v>77</v>
      </c>
      <c r="B11" t="s">
        <v>86</v>
      </c>
      <c r="C11" s="7">
        <f>C6*C9</f>
        <v>1.4771391240160272</v>
      </c>
      <c r="E11" s="28"/>
    </row>
    <row r="12" spans="1:5">
      <c r="A12" s="23" t="s">
        <v>75</v>
      </c>
      <c r="B12" t="s">
        <v>87</v>
      </c>
      <c r="C12" s="7">
        <f>C5*C6</f>
        <v>0.22010673499999997</v>
      </c>
      <c r="E12" s="30"/>
    </row>
    <row r="13" spans="1:5">
      <c r="A13" s="28" t="s">
        <v>108</v>
      </c>
      <c r="B13" t="s">
        <v>114</v>
      </c>
      <c r="C13" s="7" t="s">
        <v>112</v>
      </c>
      <c r="E13" s="13"/>
    </row>
    <row r="14" spans="1:5">
      <c r="E14" s="13"/>
    </row>
    <row r="15" spans="1:5">
      <c r="E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opLeftCell="A2" workbookViewId="0">
      <selection activeCell="D39" sqref="D39"/>
    </sheetView>
  </sheetViews>
  <sheetFormatPr baseColWidth="10" defaultRowHeight="15" x14ac:dyDescent="0"/>
  <sheetData>
    <row r="1" spans="1:30">
      <c r="B1" t="s">
        <v>62</v>
      </c>
      <c r="C1" t="s">
        <v>1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63</v>
      </c>
      <c r="K1" t="s">
        <v>64</v>
      </c>
      <c r="L1" t="s">
        <v>65</v>
      </c>
      <c r="M1" t="s">
        <v>2</v>
      </c>
      <c r="N1" t="s">
        <v>66</v>
      </c>
      <c r="O1" t="s">
        <v>67</v>
      </c>
      <c r="P1" t="s">
        <v>10</v>
      </c>
      <c r="Q1" t="s">
        <v>12</v>
      </c>
      <c r="R1" t="s">
        <v>68</v>
      </c>
      <c r="S1" t="s">
        <v>11</v>
      </c>
      <c r="T1" t="s">
        <v>69</v>
      </c>
      <c r="U1" t="s">
        <v>70</v>
      </c>
      <c r="V1" t="s">
        <v>15</v>
      </c>
      <c r="W1" t="s">
        <v>16</v>
      </c>
      <c r="X1" t="s">
        <v>17</v>
      </c>
      <c r="Y1" t="s">
        <v>19</v>
      </c>
      <c r="Z1" t="s">
        <v>20</v>
      </c>
      <c r="AA1" t="s">
        <v>22</v>
      </c>
      <c r="AB1" t="s">
        <v>18</v>
      </c>
      <c r="AC1" t="s">
        <v>21</v>
      </c>
      <c r="AD1" t="s">
        <v>9</v>
      </c>
    </row>
    <row r="2" spans="1:30">
      <c r="A2">
        <v>35</v>
      </c>
      <c r="B2" t="s">
        <v>61</v>
      </c>
      <c r="C2" t="s">
        <v>28</v>
      </c>
      <c r="D2">
        <v>12</v>
      </c>
      <c r="E2">
        <v>70.2</v>
      </c>
      <c r="F2">
        <v>0.17100000000000001</v>
      </c>
      <c r="G2" t="s">
        <v>29</v>
      </c>
      <c r="H2" t="s">
        <v>29</v>
      </c>
      <c r="I2" t="s">
        <v>29</v>
      </c>
      <c r="J2" t="s">
        <v>30</v>
      </c>
      <c r="K2">
        <v>146</v>
      </c>
      <c r="L2">
        <v>23.6</v>
      </c>
      <c r="M2" t="s">
        <v>31</v>
      </c>
      <c r="N2">
        <v>9.73</v>
      </c>
      <c r="O2">
        <v>17.309999999999999</v>
      </c>
      <c r="P2">
        <v>0.93500000000000005</v>
      </c>
      <c r="Q2">
        <v>0.39500000000000002</v>
      </c>
      <c r="R2">
        <v>0.13900000000000001</v>
      </c>
      <c r="S2">
        <v>0.51600000000000001</v>
      </c>
      <c r="T2">
        <v>0.40400000000000003</v>
      </c>
      <c r="U2">
        <v>3.1</v>
      </c>
      <c r="V2">
        <v>0.41</v>
      </c>
      <c r="W2">
        <v>0.71099999999999997</v>
      </c>
      <c r="X2">
        <v>8.7999999999999995E-2</v>
      </c>
      <c r="Y2">
        <v>1.2E-2</v>
      </c>
      <c r="Z2" t="s">
        <v>29</v>
      </c>
      <c r="AA2" t="s">
        <v>29</v>
      </c>
      <c r="AB2">
        <v>0.16500000000000001</v>
      </c>
      <c r="AC2">
        <v>1.2E-2</v>
      </c>
      <c r="AD2">
        <v>2.8752927229999998</v>
      </c>
    </row>
    <row r="3" spans="1:30">
      <c r="A3">
        <v>157</v>
      </c>
      <c r="B3" t="s">
        <v>61</v>
      </c>
      <c r="C3" t="s">
        <v>39</v>
      </c>
      <c r="D3">
        <v>6</v>
      </c>
      <c r="E3">
        <v>330</v>
      </c>
      <c r="F3">
        <v>5.5E-2</v>
      </c>
      <c r="G3" t="s">
        <v>29</v>
      </c>
      <c r="H3">
        <v>9</v>
      </c>
      <c r="I3">
        <v>0.49099999999999999</v>
      </c>
      <c r="J3" t="s">
        <v>30</v>
      </c>
      <c r="K3">
        <v>146</v>
      </c>
      <c r="L3">
        <v>23.6</v>
      </c>
      <c r="M3" t="s">
        <v>40</v>
      </c>
      <c r="N3">
        <v>13.29</v>
      </c>
      <c r="O3">
        <v>12.98</v>
      </c>
      <c r="P3">
        <v>1.421</v>
      </c>
      <c r="Q3">
        <v>0.46</v>
      </c>
      <c r="R3">
        <v>1.0649999999999999</v>
      </c>
      <c r="S3">
        <v>0.32300000000000001</v>
      </c>
      <c r="T3">
        <v>0.96299999999999997</v>
      </c>
      <c r="U3">
        <v>1</v>
      </c>
      <c r="V3">
        <v>0.68</v>
      </c>
      <c r="W3">
        <v>0.13600000000000001</v>
      </c>
      <c r="X3">
        <v>5.0999999999999997E-2</v>
      </c>
      <c r="Y3">
        <v>4.0000000000000001E-3</v>
      </c>
      <c r="Z3">
        <v>0.182</v>
      </c>
      <c r="AA3" t="s">
        <v>29</v>
      </c>
      <c r="AB3">
        <v>0.69899999999999995</v>
      </c>
      <c r="AC3">
        <v>0.186</v>
      </c>
      <c r="AD3">
        <v>2.8752927229999998</v>
      </c>
    </row>
    <row r="4" spans="1:30">
      <c r="A4">
        <v>158</v>
      </c>
      <c r="B4" t="s">
        <v>61</v>
      </c>
      <c r="C4" t="s">
        <v>39</v>
      </c>
      <c r="D4" t="s">
        <v>29</v>
      </c>
      <c r="E4" t="s">
        <v>29</v>
      </c>
      <c r="F4">
        <v>4.4999999999999998E-2</v>
      </c>
      <c r="G4" t="s">
        <v>29</v>
      </c>
      <c r="H4">
        <v>3.6</v>
      </c>
      <c r="I4">
        <v>0.16200000000000001</v>
      </c>
      <c r="J4" t="s">
        <v>30</v>
      </c>
      <c r="K4">
        <v>146</v>
      </c>
      <c r="L4">
        <v>23.6</v>
      </c>
      <c r="M4" t="s">
        <v>40</v>
      </c>
      <c r="N4">
        <v>13.29</v>
      </c>
      <c r="O4">
        <v>12.98</v>
      </c>
      <c r="P4">
        <v>1.421</v>
      </c>
      <c r="Q4">
        <v>0.46</v>
      </c>
      <c r="R4">
        <v>1.0649999999999999</v>
      </c>
      <c r="S4">
        <v>0.32300000000000001</v>
      </c>
      <c r="T4">
        <v>0.96299999999999997</v>
      </c>
      <c r="U4">
        <v>1</v>
      </c>
      <c r="V4">
        <v>0.68</v>
      </c>
      <c r="W4">
        <v>0.13600000000000001</v>
      </c>
      <c r="X4">
        <v>5.0999999999999997E-2</v>
      </c>
      <c r="Y4">
        <v>4.0000000000000001E-3</v>
      </c>
      <c r="Z4">
        <v>0.182</v>
      </c>
      <c r="AA4" t="s">
        <v>29</v>
      </c>
      <c r="AB4">
        <v>0.69899999999999995</v>
      </c>
      <c r="AC4">
        <v>0.186</v>
      </c>
      <c r="AD4">
        <v>2.8752927229999998</v>
      </c>
    </row>
    <row r="5" spans="1:30">
      <c r="A5">
        <v>159</v>
      </c>
      <c r="B5" t="s">
        <v>61</v>
      </c>
      <c r="C5" t="s">
        <v>39</v>
      </c>
      <c r="D5">
        <v>6</v>
      </c>
      <c r="E5">
        <v>750</v>
      </c>
      <c r="F5">
        <v>8.0000000000000002E-3</v>
      </c>
      <c r="G5" t="s">
        <v>29</v>
      </c>
      <c r="H5">
        <v>6.3</v>
      </c>
      <c r="I5">
        <v>0.05</v>
      </c>
      <c r="J5" t="s">
        <v>30</v>
      </c>
      <c r="K5">
        <v>146</v>
      </c>
      <c r="L5">
        <v>23.6</v>
      </c>
      <c r="M5" t="s">
        <v>40</v>
      </c>
      <c r="N5">
        <v>13.29</v>
      </c>
      <c r="O5">
        <v>12.98</v>
      </c>
      <c r="P5">
        <v>1.421</v>
      </c>
      <c r="Q5">
        <v>0.46</v>
      </c>
      <c r="R5">
        <v>1.0649999999999999</v>
      </c>
      <c r="S5">
        <v>0.32300000000000001</v>
      </c>
      <c r="T5">
        <v>0.96299999999999997</v>
      </c>
      <c r="U5">
        <v>1</v>
      </c>
      <c r="V5">
        <v>0.68</v>
      </c>
      <c r="W5">
        <v>0.13600000000000001</v>
      </c>
      <c r="X5">
        <v>5.0999999999999997E-2</v>
      </c>
      <c r="Y5">
        <v>4.0000000000000001E-3</v>
      </c>
      <c r="Z5">
        <v>0.182</v>
      </c>
      <c r="AA5" t="s">
        <v>29</v>
      </c>
      <c r="AB5">
        <v>0.69899999999999995</v>
      </c>
      <c r="AC5">
        <v>0.186</v>
      </c>
      <c r="AD5">
        <v>2.8752927229999998</v>
      </c>
    </row>
    <row r="6" spans="1:30">
      <c r="A6">
        <v>306</v>
      </c>
      <c r="B6" t="s">
        <v>61</v>
      </c>
      <c r="C6" t="s">
        <v>43</v>
      </c>
      <c r="D6">
        <v>2</v>
      </c>
      <c r="E6">
        <v>250</v>
      </c>
      <c r="F6">
        <v>8.0000000000000002E-3</v>
      </c>
      <c r="G6" t="s">
        <v>29</v>
      </c>
      <c r="H6" t="s">
        <v>29</v>
      </c>
      <c r="I6" t="s">
        <v>29</v>
      </c>
      <c r="J6" t="s">
        <v>30</v>
      </c>
      <c r="K6">
        <v>146</v>
      </c>
      <c r="L6">
        <v>23.6</v>
      </c>
      <c r="M6" t="s">
        <v>42</v>
      </c>
      <c r="N6">
        <v>3.16</v>
      </c>
      <c r="O6">
        <v>4.03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>
        <v>2.8752927229999998</v>
      </c>
    </row>
    <row r="7" spans="1:30">
      <c r="A7">
        <v>307</v>
      </c>
      <c r="B7" t="s">
        <v>61</v>
      </c>
      <c r="C7" t="s">
        <v>43</v>
      </c>
      <c r="D7">
        <v>2</v>
      </c>
      <c r="E7">
        <v>177.8</v>
      </c>
      <c r="F7">
        <v>1.0999999999999999E-2</v>
      </c>
      <c r="G7" t="s">
        <v>29</v>
      </c>
      <c r="H7" t="s">
        <v>29</v>
      </c>
      <c r="I7" t="s">
        <v>29</v>
      </c>
      <c r="J7" t="s">
        <v>30</v>
      </c>
      <c r="K7">
        <v>146</v>
      </c>
      <c r="L7">
        <v>23.6</v>
      </c>
      <c r="M7" t="s">
        <v>42</v>
      </c>
      <c r="N7">
        <v>3.16</v>
      </c>
      <c r="O7">
        <v>4.03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>
        <v>2.8752927229999998</v>
      </c>
    </row>
    <row r="8" spans="1:30">
      <c r="A8">
        <v>527</v>
      </c>
      <c r="B8" t="s">
        <v>61</v>
      </c>
      <c r="C8" t="s">
        <v>46</v>
      </c>
      <c r="D8">
        <v>5</v>
      </c>
      <c r="E8">
        <v>750</v>
      </c>
      <c r="F8">
        <v>7.0000000000000001E-3</v>
      </c>
      <c r="G8" t="s">
        <v>29</v>
      </c>
      <c r="H8">
        <v>1</v>
      </c>
      <c r="I8">
        <v>7.0000000000000001E-3</v>
      </c>
      <c r="J8" t="s">
        <v>30</v>
      </c>
      <c r="K8">
        <v>146</v>
      </c>
      <c r="L8">
        <v>23.6</v>
      </c>
      <c r="M8" t="s">
        <v>47</v>
      </c>
      <c r="N8">
        <v>15.7</v>
      </c>
      <c r="O8">
        <v>23.7</v>
      </c>
      <c r="P8">
        <v>3.5</v>
      </c>
      <c r="Q8">
        <v>1.1000000000000001</v>
      </c>
      <c r="R8" t="s">
        <v>29</v>
      </c>
      <c r="S8" t="s">
        <v>29</v>
      </c>
      <c r="T8" t="s">
        <v>29</v>
      </c>
      <c r="U8">
        <v>1</v>
      </c>
      <c r="V8">
        <v>0.63</v>
      </c>
      <c r="W8">
        <v>0.61799999999999999</v>
      </c>
      <c r="X8">
        <v>4.5999999999999999E-2</v>
      </c>
      <c r="Y8" t="s">
        <v>29</v>
      </c>
      <c r="Z8" t="s">
        <v>29</v>
      </c>
      <c r="AA8" t="s">
        <v>29</v>
      </c>
      <c r="AB8">
        <v>0.32100000000000001</v>
      </c>
      <c r="AC8" t="s">
        <v>29</v>
      </c>
      <c r="AD8">
        <v>2.8752927229999998</v>
      </c>
    </row>
    <row r="9" spans="1:30">
      <c r="A9">
        <v>36</v>
      </c>
      <c r="B9" t="s">
        <v>27</v>
      </c>
      <c r="C9" t="s">
        <v>28</v>
      </c>
      <c r="D9">
        <v>7</v>
      </c>
      <c r="E9">
        <v>70.2</v>
      </c>
      <c r="F9">
        <v>0.1</v>
      </c>
      <c r="G9" t="s">
        <v>29</v>
      </c>
      <c r="H9">
        <v>20</v>
      </c>
      <c r="I9">
        <v>1.994</v>
      </c>
      <c r="J9" t="s">
        <v>30</v>
      </c>
      <c r="K9">
        <v>331</v>
      </c>
      <c r="L9">
        <v>30.7</v>
      </c>
      <c r="M9" t="s">
        <v>31</v>
      </c>
      <c r="N9">
        <v>9.73</v>
      </c>
      <c r="O9">
        <v>17.309999999999999</v>
      </c>
      <c r="P9">
        <v>0.93500000000000005</v>
      </c>
      <c r="Q9">
        <v>0.39500000000000002</v>
      </c>
      <c r="R9">
        <v>0.13900000000000001</v>
      </c>
      <c r="S9">
        <v>0.51600000000000001</v>
      </c>
      <c r="T9">
        <v>0.40400000000000003</v>
      </c>
      <c r="U9">
        <v>3.1</v>
      </c>
      <c r="V9">
        <v>0.41</v>
      </c>
      <c r="W9">
        <v>0.71099999999999997</v>
      </c>
      <c r="X9">
        <v>8.7999999999999995E-2</v>
      </c>
      <c r="Y9">
        <v>1.2E-2</v>
      </c>
      <c r="Z9" t="s">
        <v>29</v>
      </c>
      <c r="AA9" t="s">
        <v>29</v>
      </c>
      <c r="AB9">
        <v>0.16500000000000001</v>
      </c>
      <c r="AC9">
        <v>1.2E-2</v>
      </c>
      <c r="AD9">
        <v>5.8798753819999998</v>
      </c>
    </row>
    <row r="10" spans="1:30">
      <c r="A10">
        <v>58</v>
      </c>
      <c r="B10" t="s">
        <v>27</v>
      </c>
      <c r="C10" t="s">
        <v>32</v>
      </c>
      <c r="D10">
        <v>6</v>
      </c>
      <c r="E10">
        <v>48.2</v>
      </c>
      <c r="F10">
        <v>0.125</v>
      </c>
      <c r="G10">
        <v>10</v>
      </c>
      <c r="H10">
        <v>0.35</v>
      </c>
      <c r="I10">
        <v>4.3999999999999997E-2</v>
      </c>
      <c r="J10" t="s">
        <v>30</v>
      </c>
      <c r="K10">
        <v>331</v>
      </c>
      <c r="L10">
        <v>30.7</v>
      </c>
      <c r="M10" t="s">
        <v>33</v>
      </c>
      <c r="N10">
        <v>11.2</v>
      </c>
      <c r="O10">
        <v>147.6</v>
      </c>
      <c r="P10">
        <v>14.87</v>
      </c>
      <c r="Q10" t="s">
        <v>29</v>
      </c>
      <c r="R10">
        <v>1E-3</v>
      </c>
      <c r="S10">
        <v>9.7370000000000001</v>
      </c>
      <c r="T10" t="s">
        <v>29</v>
      </c>
      <c r="U10">
        <v>2964</v>
      </c>
      <c r="V10" t="s">
        <v>29</v>
      </c>
      <c r="W10">
        <v>3.6999999999999998E-2</v>
      </c>
      <c r="X10">
        <v>0.121</v>
      </c>
      <c r="Y10">
        <v>8.0000000000000002E-3</v>
      </c>
      <c r="Z10">
        <v>7.6999999999999999E-2</v>
      </c>
      <c r="AA10" t="s">
        <v>29</v>
      </c>
      <c r="AB10" t="s">
        <v>29</v>
      </c>
      <c r="AC10">
        <v>8.4000000000000005E-2</v>
      </c>
      <c r="AD10">
        <v>5.8798753819999998</v>
      </c>
    </row>
    <row r="11" spans="1:30">
      <c r="A11">
        <v>59</v>
      </c>
      <c r="B11" t="s">
        <v>27</v>
      </c>
      <c r="C11" t="s">
        <v>32</v>
      </c>
      <c r="D11">
        <v>1</v>
      </c>
      <c r="E11">
        <v>750</v>
      </c>
      <c r="F11">
        <v>1E-3</v>
      </c>
      <c r="G11" t="s">
        <v>29</v>
      </c>
      <c r="H11">
        <v>0.35</v>
      </c>
      <c r="I11">
        <v>0</v>
      </c>
      <c r="J11" t="s">
        <v>30</v>
      </c>
      <c r="K11">
        <v>331</v>
      </c>
      <c r="L11">
        <v>30.7</v>
      </c>
      <c r="M11" t="s">
        <v>33</v>
      </c>
      <c r="N11">
        <v>11.2</v>
      </c>
      <c r="O11">
        <v>147.6</v>
      </c>
      <c r="P11">
        <v>14.87</v>
      </c>
      <c r="Q11" t="s">
        <v>29</v>
      </c>
      <c r="R11">
        <v>1E-3</v>
      </c>
      <c r="S11">
        <v>9.7370000000000001</v>
      </c>
      <c r="T11" t="s">
        <v>29</v>
      </c>
      <c r="U11">
        <v>2964</v>
      </c>
      <c r="V11" t="s">
        <v>29</v>
      </c>
      <c r="W11">
        <v>3.6999999999999998E-2</v>
      </c>
      <c r="X11">
        <v>0.121</v>
      </c>
      <c r="Y11">
        <v>8.0000000000000002E-3</v>
      </c>
      <c r="Z11">
        <v>7.6999999999999999E-2</v>
      </c>
      <c r="AA11" t="s">
        <v>29</v>
      </c>
      <c r="AB11" t="s">
        <v>29</v>
      </c>
      <c r="AC11">
        <v>8.4000000000000005E-2</v>
      </c>
      <c r="AD11">
        <v>5.8798753819999998</v>
      </c>
    </row>
    <row r="12" spans="1:30">
      <c r="A12">
        <v>109</v>
      </c>
      <c r="B12" t="s">
        <v>27</v>
      </c>
      <c r="C12" t="s">
        <v>34</v>
      </c>
      <c r="D12">
        <v>5</v>
      </c>
      <c r="E12">
        <v>177.8</v>
      </c>
      <c r="F12">
        <v>2.8000000000000001E-2</v>
      </c>
      <c r="G12" t="s">
        <v>29</v>
      </c>
      <c r="H12" t="s">
        <v>29</v>
      </c>
      <c r="I12" t="s">
        <v>29</v>
      </c>
      <c r="J12" t="s">
        <v>30</v>
      </c>
      <c r="K12">
        <v>331</v>
      </c>
      <c r="L12">
        <v>30.7</v>
      </c>
      <c r="M12" t="s">
        <v>33</v>
      </c>
      <c r="N12">
        <v>12.11</v>
      </c>
      <c r="O12">
        <v>9.9600000000000009</v>
      </c>
      <c r="P12">
        <v>0.35899999999999999</v>
      </c>
      <c r="Q12">
        <v>0.45800000000000002</v>
      </c>
      <c r="R12">
        <v>2E-3</v>
      </c>
      <c r="S12">
        <v>0.13400000000000001</v>
      </c>
      <c r="T12" t="s">
        <v>29</v>
      </c>
      <c r="U12">
        <v>37.299999999999997</v>
      </c>
      <c r="V12" t="s">
        <v>29</v>
      </c>
      <c r="W12">
        <v>2.3E-2</v>
      </c>
      <c r="X12">
        <v>0.124</v>
      </c>
      <c r="Y12">
        <v>5.0000000000000001E-3</v>
      </c>
      <c r="Z12">
        <v>6.9000000000000006E-2</v>
      </c>
      <c r="AA12" t="s">
        <v>29</v>
      </c>
      <c r="AB12" t="s">
        <v>29</v>
      </c>
      <c r="AC12">
        <v>7.4999999999999997E-2</v>
      </c>
      <c r="AD12">
        <v>5.8798753819999998</v>
      </c>
    </row>
    <row r="13" spans="1:30">
      <c r="A13">
        <v>130</v>
      </c>
      <c r="B13" t="s">
        <v>27</v>
      </c>
      <c r="C13" t="s">
        <v>35</v>
      </c>
      <c r="D13">
        <v>1</v>
      </c>
      <c r="E13">
        <v>148.5</v>
      </c>
      <c r="F13">
        <v>7.0000000000000001E-3</v>
      </c>
      <c r="G13" t="s">
        <v>29</v>
      </c>
      <c r="H13">
        <v>8</v>
      </c>
      <c r="I13">
        <v>5.3999999999999999E-2</v>
      </c>
      <c r="J13" t="s">
        <v>30</v>
      </c>
      <c r="K13">
        <v>331</v>
      </c>
      <c r="L13">
        <v>30.7</v>
      </c>
      <c r="M13" t="s">
        <v>36</v>
      </c>
      <c r="N13">
        <v>5.49</v>
      </c>
      <c r="O13">
        <v>7.51</v>
      </c>
      <c r="P13">
        <v>0.16800000000000001</v>
      </c>
      <c r="Q13" t="s">
        <v>29</v>
      </c>
      <c r="R13">
        <v>5.0999999999999997E-2</v>
      </c>
      <c r="S13">
        <v>0.13600000000000001</v>
      </c>
      <c r="T13">
        <v>3.3000000000000002E-2</v>
      </c>
      <c r="U13">
        <v>1</v>
      </c>
      <c r="V13" t="s">
        <v>29</v>
      </c>
      <c r="W13">
        <v>0.88</v>
      </c>
      <c r="X13">
        <v>8.0000000000000002E-3</v>
      </c>
      <c r="Y13" t="s">
        <v>29</v>
      </c>
      <c r="Z13" t="s">
        <v>29</v>
      </c>
      <c r="AA13" t="s">
        <v>29</v>
      </c>
      <c r="AB13">
        <v>0.04</v>
      </c>
      <c r="AC13" t="s">
        <v>29</v>
      </c>
      <c r="AD13">
        <v>5.8798753819999998</v>
      </c>
    </row>
    <row r="14" spans="1:30">
      <c r="A14">
        <v>146</v>
      </c>
      <c r="B14" t="s">
        <v>27</v>
      </c>
      <c r="C14" t="s">
        <v>37</v>
      </c>
      <c r="D14">
        <v>1</v>
      </c>
      <c r="E14">
        <v>60</v>
      </c>
      <c r="F14">
        <v>1.7000000000000001E-2</v>
      </c>
      <c r="G14">
        <v>2</v>
      </c>
      <c r="H14">
        <v>2</v>
      </c>
      <c r="I14">
        <v>3.3000000000000002E-2</v>
      </c>
      <c r="J14" t="s">
        <v>30</v>
      </c>
      <c r="K14">
        <v>331</v>
      </c>
      <c r="L14">
        <v>30.7</v>
      </c>
      <c r="M14" t="s">
        <v>38</v>
      </c>
      <c r="N14">
        <v>19.5</v>
      </c>
      <c r="O14">
        <v>25</v>
      </c>
      <c r="P14">
        <v>0.5</v>
      </c>
      <c r="Q14" t="s">
        <v>29</v>
      </c>
      <c r="R14">
        <v>0.2</v>
      </c>
      <c r="S14" t="s">
        <v>29</v>
      </c>
      <c r="T14" t="s">
        <v>29</v>
      </c>
      <c r="U14" t="s">
        <v>29</v>
      </c>
      <c r="V14">
        <v>0.86</v>
      </c>
      <c r="W14">
        <v>2.8000000000000001E-2</v>
      </c>
      <c r="X14">
        <v>5.6000000000000001E-2</v>
      </c>
      <c r="Y14" t="s">
        <v>29</v>
      </c>
      <c r="Z14" t="s">
        <v>29</v>
      </c>
      <c r="AA14">
        <v>0.88</v>
      </c>
      <c r="AB14" t="s">
        <v>29</v>
      </c>
      <c r="AC14" t="s">
        <v>29</v>
      </c>
      <c r="AD14">
        <v>5.8798753819999998</v>
      </c>
    </row>
    <row r="15" spans="1:30">
      <c r="A15">
        <v>174</v>
      </c>
      <c r="B15" t="s">
        <v>27</v>
      </c>
      <c r="C15" t="s">
        <v>39</v>
      </c>
      <c r="D15">
        <v>2</v>
      </c>
      <c r="E15">
        <v>330</v>
      </c>
      <c r="F15">
        <v>1.7999999999999999E-2</v>
      </c>
      <c r="G15" t="s">
        <v>29</v>
      </c>
      <c r="H15">
        <v>4.5</v>
      </c>
      <c r="I15">
        <v>8.2000000000000003E-2</v>
      </c>
      <c r="J15" t="s">
        <v>30</v>
      </c>
      <c r="K15">
        <v>331</v>
      </c>
      <c r="L15">
        <v>30.7</v>
      </c>
      <c r="M15" t="s">
        <v>40</v>
      </c>
      <c r="N15">
        <v>13.29</v>
      </c>
      <c r="O15">
        <v>12.98</v>
      </c>
      <c r="P15">
        <v>1.421</v>
      </c>
      <c r="Q15">
        <v>0.46</v>
      </c>
      <c r="R15">
        <v>1.0649999999999999</v>
      </c>
      <c r="S15">
        <v>0.32300000000000001</v>
      </c>
      <c r="T15">
        <v>0.96299999999999997</v>
      </c>
      <c r="U15">
        <v>1</v>
      </c>
      <c r="V15">
        <v>0.68</v>
      </c>
      <c r="W15">
        <v>0.13600000000000001</v>
      </c>
      <c r="X15">
        <v>5.0999999999999997E-2</v>
      </c>
      <c r="Y15">
        <v>4.0000000000000001E-3</v>
      </c>
      <c r="Z15">
        <v>0.182</v>
      </c>
      <c r="AA15" t="s">
        <v>29</v>
      </c>
      <c r="AB15">
        <v>0.69899999999999995</v>
      </c>
      <c r="AC15">
        <v>0.186</v>
      </c>
      <c r="AD15">
        <v>5.8798753819999998</v>
      </c>
    </row>
    <row r="16" spans="1:30">
      <c r="A16">
        <v>175</v>
      </c>
      <c r="B16" t="s">
        <v>27</v>
      </c>
      <c r="C16" t="s">
        <v>39</v>
      </c>
      <c r="D16">
        <v>1</v>
      </c>
      <c r="E16">
        <v>330</v>
      </c>
      <c r="F16">
        <v>6.0000000000000001E-3</v>
      </c>
      <c r="G16" t="s">
        <v>29</v>
      </c>
      <c r="H16">
        <v>12</v>
      </c>
      <c r="I16">
        <v>7.2999999999999995E-2</v>
      </c>
      <c r="J16" t="s">
        <v>30</v>
      </c>
      <c r="K16">
        <v>331</v>
      </c>
      <c r="L16">
        <v>30.7</v>
      </c>
      <c r="M16" t="s">
        <v>40</v>
      </c>
      <c r="N16">
        <v>13.29</v>
      </c>
      <c r="O16">
        <v>12.98</v>
      </c>
      <c r="P16">
        <v>1.421</v>
      </c>
      <c r="Q16">
        <v>0.46</v>
      </c>
      <c r="R16">
        <v>1.0649999999999999</v>
      </c>
      <c r="S16">
        <v>0.32300000000000001</v>
      </c>
      <c r="T16">
        <v>0.96299999999999997</v>
      </c>
      <c r="U16">
        <v>1</v>
      </c>
      <c r="V16">
        <v>0.68</v>
      </c>
      <c r="W16">
        <v>0.13600000000000001</v>
      </c>
      <c r="X16">
        <v>5.0999999999999997E-2</v>
      </c>
      <c r="Y16">
        <v>4.0000000000000001E-3</v>
      </c>
      <c r="Z16">
        <v>0.182</v>
      </c>
      <c r="AA16" t="s">
        <v>29</v>
      </c>
      <c r="AB16">
        <v>0.69899999999999995</v>
      </c>
      <c r="AC16">
        <v>0.186</v>
      </c>
      <c r="AD16">
        <v>5.8798753819999998</v>
      </c>
    </row>
    <row r="17" spans="1:30">
      <c r="A17">
        <v>176</v>
      </c>
      <c r="B17" t="s">
        <v>27</v>
      </c>
      <c r="C17" t="s">
        <v>39</v>
      </c>
      <c r="D17" t="s">
        <v>29</v>
      </c>
      <c r="E17" t="s">
        <v>29</v>
      </c>
      <c r="F17">
        <v>1.4E-2</v>
      </c>
      <c r="G17" t="s">
        <v>29</v>
      </c>
      <c r="H17">
        <v>4.4400000000000004</v>
      </c>
      <c r="I17">
        <v>6.2E-2</v>
      </c>
      <c r="J17" t="s">
        <v>30</v>
      </c>
      <c r="K17">
        <v>331</v>
      </c>
      <c r="L17">
        <v>30.7</v>
      </c>
      <c r="M17" t="s">
        <v>40</v>
      </c>
      <c r="N17">
        <v>13.29</v>
      </c>
      <c r="O17">
        <v>12.98</v>
      </c>
      <c r="P17">
        <v>1.421</v>
      </c>
      <c r="Q17">
        <v>0.46</v>
      </c>
      <c r="R17">
        <v>1.0649999999999999</v>
      </c>
      <c r="S17">
        <v>0.32300000000000001</v>
      </c>
      <c r="T17">
        <v>0.96299999999999997</v>
      </c>
      <c r="U17">
        <v>1</v>
      </c>
      <c r="V17">
        <v>0.68</v>
      </c>
      <c r="W17">
        <v>0.13600000000000001</v>
      </c>
      <c r="X17">
        <v>5.0999999999999997E-2</v>
      </c>
      <c r="Y17">
        <v>4.0000000000000001E-3</v>
      </c>
      <c r="Z17">
        <v>0.182</v>
      </c>
      <c r="AA17" t="s">
        <v>29</v>
      </c>
      <c r="AB17">
        <v>0.69899999999999995</v>
      </c>
      <c r="AC17">
        <v>0.186</v>
      </c>
      <c r="AD17">
        <v>5.8798753819999998</v>
      </c>
    </row>
    <row r="18" spans="1:30">
      <c r="A18">
        <v>177</v>
      </c>
      <c r="B18" t="s">
        <v>27</v>
      </c>
      <c r="C18" t="s">
        <v>39</v>
      </c>
      <c r="D18">
        <v>3</v>
      </c>
      <c r="E18">
        <v>276</v>
      </c>
      <c r="F18">
        <v>0.01</v>
      </c>
      <c r="G18">
        <v>14</v>
      </c>
      <c r="H18">
        <v>4.67</v>
      </c>
      <c r="I18">
        <v>4.4999999999999998E-2</v>
      </c>
      <c r="J18" t="s">
        <v>30</v>
      </c>
      <c r="K18">
        <v>331</v>
      </c>
      <c r="L18">
        <v>30.7</v>
      </c>
      <c r="M18" t="s">
        <v>40</v>
      </c>
      <c r="N18">
        <v>13.29</v>
      </c>
      <c r="O18">
        <v>12.98</v>
      </c>
      <c r="P18">
        <v>1.421</v>
      </c>
      <c r="Q18">
        <v>0.46</v>
      </c>
      <c r="R18">
        <v>1.0649999999999999</v>
      </c>
      <c r="S18">
        <v>0.32300000000000001</v>
      </c>
      <c r="T18">
        <v>0.96299999999999997</v>
      </c>
      <c r="U18">
        <v>1</v>
      </c>
      <c r="V18">
        <v>0.68</v>
      </c>
      <c r="W18">
        <v>0.13600000000000001</v>
      </c>
      <c r="X18">
        <v>5.0999999999999997E-2</v>
      </c>
      <c r="Y18">
        <v>4.0000000000000001E-3</v>
      </c>
      <c r="Z18">
        <v>0.182</v>
      </c>
      <c r="AA18" t="s">
        <v>29</v>
      </c>
      <c r="AB18">
        <v>0.69899999999999995</v>
      </c>
      <c r="AC18">
        <v>0.186</v>
      </c>
      <c r="AD18">
        <v>5.8798753819999998</v>
      </c>
    </row>
    <row r="19" spans="1:30">
      <c r="A19">
        <v>178</v>
      </c>
      <c r="B19" t="s">
        <v>27</v>
      </c>
      <c r="C19" t="s">
        <v>39</v>
      </c>
      <c r="D19">
        <v>4</v>
      </c>
      <c r="E19">
        <v>324</v>
      </c>
      <c r="F19">
        <v>1.2E-2</v>
      </c>
      <c r="G19">
        <v>13</v>
      </c>
      <c r="H19">
        <v>3.25</v>
      </c>
      <c r="I19">
        <v>0.04</v>
      </c>
      <c r="J19" t="s">
        <v>30</v>
      </c>
      <c r="K19">
        <v>331</v>
      </c>
      <c r="L19">
        <v>30.7</v>
      </c>
      <c r="M19" t="s">
        <v>40</v>
      </c>
      <c r="N19">
        <v>13.29</v>
      </c>
      <c r="O19">
        <v>12.98</v>
      </c>
      <c r="P19">
        <v>1.421</v>
      </c>
      <c r="Q19">
        <v>0.46</v>
      </c>
      <c r="R19">
        <v>1.0649999999999999</v>
      </c>
      <c r="S19">
        <v>0.32300000000000001</v>
      </c>
      <c r="T19">
        <v>0.96299999999999997</v>
      </c>
      <c r="U19">
        <v>1</v>
      </c>
      <c r="V19">
        <v>0.68</v>
      </c>
      <c r="W19">
        <v>0.13600000000000001</v>
      </c>
      <c r="X19">
        <v>5.0999999999999997E-2</v>
      </c>
      <c r="Y19">
        <v>4.0000000000000001E-3</v>
      </c>
      <c r="Z19">
        <v>0.182</v>
      </c>
      <c r="AA19" t="s">
        <v>29</v>
      </c>
      <c r="AB19">
        <v>0.69899999999999995</v>
      </c>
      <c r="AC19">
        <v>0.186</v>
      </c>
      <c r="AD19">
        <v>5.8798753819999998</v>
      </c>
    </row>
    <row r="20" spans="1:30">
      <c r="A20">
        <v>179</v>
      </c>
      <c r="B20" t="s">
        <v>27</v>
      </c>
      <c r="C20" t="s">
        <v>39</v>
      </c>
      <c r="D20">
        <v>1</v>
      </c>
      <c r="E20">
        <v>324</v>
      </c>
      <c r="F20">
        <v>3.0000000000000001E-3</v>
      </c>
      <c r="G20">
        <v>5</v>
      </c>
      <c r="H20">
        <v>5</v>
      </c>
      <c r="I20">
        <v>1.4999999999999999E-2</v>
      </c>
      <c r="J20" t="s">
        <v>30</v>
      </c>
      <c r="K20">
        <v>331</v>
      </c>
      <c r="L20">
        <v>30.7</v>
      </c>
      <c r="M20" t="s">
        <v>40</v>
      </c>
      <c r="N20">
        <v>13.29</v>
      </c>
      <c r="O20">
        <v>12.98</v>
      </c>
      <c r="P20">
        <v>1.421</v>
      </c>
      <c r="Q20">
        <v>0.46</v>
      </c>
      <c r="R20">
        <v>1.0649999999999999</v>
      </c>
      <c r="S20">
        <v>0.32300000000000001</v>
      </c>
      <c r="T20">
        <v>0.96299999999999997</v>
      </c>
      <c r="U20">
        <v>1</v>
      </c>
      <c r="V20">
        <v>0.68</v>
      </c>
      <c r="W20">
        <v>0.13600000000000001</v>
      </c>
      <c r="X20">
        <v>5.0999999999999997E-2</v>
      </c>
      <c r="Y20">
        <v>4.0000000000000001E-3</v>
      </c>
      <c r="Z20">
        <v>0.182</v>
      </c>
      <c r="AA20" t="s">
        <v>29</v>
      </c>
      <c r="AB20">
        <v>0.69899999999999995</v>
      </c>
      <c r="AC20">
        <v>0.186</v>
      </c>
      <c r="AD20">
        <v>5.8798753819999998</v>
      </c>
    </row>
    <row r="21" spans="1:30">
      <c r="A21">
        <v>180</v>
      </c>
      <c r="B21" t="s">
        <v>27</v>
      </c>
      <c r="C21" t="s">
        <v>39</v>
      </c>
      <c r="D21">
        <v>2</v>
      </c>
      <c r="E21">
        <v>750</v>
      </c>
      <c r="F21">
        <v>3.0000000000000001E-3</v>
      </c>
      <c r="G21" t="s">
        <v>29</v>
      </c>
      <c r="H21">
        <v>5.27</v>
      </c>
      <c r="I21">
        <v>1.4E-2</v>
      </c>
      <c r="J21" t="s">
        <v>30</v>
      </c>
      <c r="K21">
        <v>331</v>
      </c>
      <c r="L21">
        <v>30.7</v>
      </c>
      <c r="M21" t="s">
        <v>40</v>
      </c>
      <c r="N21">
        <v>13.29</v>
      </c>
      <c r="O21">
        <v>12.98</v>
      </c>
      <c r="P21">
        <v>1.421</v>
      </c>
      <c r="Q21">
        <v>0.46</v>
      </c>
      <c r="R21">
        <v>1.0649999999999999</v>
      </c>
      <c r="S21">
        <v>0.32300000000000001</v>
      </c>
      <c r="T21">
        <v>0.96299999999999997</v>
      </c>
      <c r="U21">
        <v>1</v>
      </c>
      <c r="V21">
        <v>0.68</v>
      </c>
      <c r="W21">
        <v>0.13600000000000001</v>
      </c>
      <c r="X21">
        <v>5.0999999999999997E-2</v>
      </c>
      <c r="Y21">
        <v>4.0000000000000001E-3</v>
      </c>
      <c r="Z21">
        <v>0.182</v>
      </c>
      <c r="AA21" t="s">
        <v>29</v>
      </c>
      <c r="AB21">
        <v>0.69899999999999995</v>
      </c>
      <c r="AC21">
        <v>0.186</v>
      </c>
      <c r="AD21">
        <v>5.8798753819999998</v>
      </c>
    </row>
    <row r="22" spans="1:30">
      <c r="A22">
        <v>181</v>
      </c>
      <c r="B22" t="s">
        <v>27</v>
      </c>
      <c r="C22" t="s">
        <v>39</v>
      </c>
      <c r="D22">
        <v>1</v>
      </c>
      <c r="E22">
        <v>324</v>
      </c>
      <c r="F22">
        <v>3.0000000000000001E-3</v>
      </c>
      <c r="G22">
        <v>3</v>
      </c>
      <c r="H22">
        <v>3</v>
      </c>
      <c r="I22">
        <v>8.9999999999999993E-3</v>
      </c>
      <c r="J22" t="s">
        <v>30</v>
      </c>
      <c r="K22">
        <v>331</v>
      </c>
      <c r="L22">
        <v>30.7</v>
      </c>
      <c r="M22" t="s">
        <v>40</v>
      </c>
      <c r="N22">
        <v>13.29</v>
      </c>
      <c r="O22">
        <v>12.98</v>
      </c>
      <c r="P22">
        <v>1.421</v>
      </c>
      <c r="Q22">
        <v>0.46</v>
      </c>
      <c r="R22">
        <v>1.0649999999999999</v>
      </c>
      <c r="S22">
        <v>0.32300000000000001</v>
      </c>
      <c r="T22">
        <v>0.96299999999999997</v>
      </c>
      <c r="U22">
        <v>1</v>
      </c>
      <c r="V22">
        <v>0.68</v>
      </c>
      <c r="W22">
        <v>0.13600000000000001</v>
      </c>
      <c r="X22">
        <v>5.0999999999999997E-2</v>
      </c>
      <c r="Y22">
        <v>4.0000000000000001E-3</v>
      </c>
      <c r="Z22">
        <v>0.182</v>
      </c>
      <c r="AA22" t="s">
        <v>29</v>
      </c>
      <c r="AB22">
        <v>0.69899999999999995</v>
      </c>
      <c r="AC22">
        <v>0.186</v>
      </c>
      <c r="AD22">
        <v>5.8798753819999998</v>
      </c>
    </row>
    <row r="23" spans="1:30">
      <c r="A23">
        <v>302</v>
      </c>
      <c r="B23" t="s">
        <v>27</v>
      </c>
      <c r="C23" t="s">
        <v>41</v>
      </c>
      <c r="D23">
        <v>3</v>
      </c>
      <c r="E23">
        <v>44</v>
      </c>
      <c r="F23">
        <v>6.8000000000000005E-2</v>
      </c>
      <c r="G23">
        <v>9</v>
      </c>
      <c r="H23">
        <v>3</v>
      </c>
      <c r="I23">
        <v>0.20499999999999999</v>
      </c>
      <c r="J23" t="s">
        <v>30</v>
      </c>
      <c r="K23">
        <v>331</v>
      </c>
      <c r="L23">
        <v>30.7</v>
      </c>
      <c r="M23" t="s">
        <v>42</v>
      </c>
      <c r="N23">
        <v>4.8899999999999997</v>
      </c>
      <c r="O23">
        <v>4.2</v>
      </c>
      <c r="P23">
        <v>0.124</v>
      </c>
      <c r="Q23" t="s">
        <v>29</v>
      </c>
      <c r="R23">
        <v>4.0000000000000001E-3</v>
      </c>
      <c r="S23" t="s">
        <v>29</v>
      </c>
      <c r="T23" t="s">
        <v>29</v>
      </c>
      <c r="U23">
        <v>4.5999999999999996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  <c r="AB23" t="s">
        <v>29</v>
      </c>
      <c r="AC23" t="s">
        <v>29</v>
      </c>
      <c r="AD23">
        <v>5.8798753819999998</v>
      </c>
    </row>
    <row r="24" spans="1:30">
      <c r="A24">
        <v>310</v>
      </c>
      <c r="B24" t="s">
        <v>27</v>
      </c>
      <c r="C24" t="s">
        <v>43</v>
      </c>
      <c r="D24">
        <v>27</v>
      </c>
      <c r="E24">
        <v>177.8</v>
      </c>
      <c r="F24">
        <v>0.152</v>
      </c>
      <c r="G24" t="s">
        <v>29</v>
      </c>
      <c r="H24">
        <v>3</v>
      </c>
      <c r="I24">
        <v>0.45600000000000002</v>
      </c>
      <c r="J24" t="s">
        <v>30</v>
      </c>
      <c r="K24">
        <v>331</v>
      </c>
      <c r="L24">
        <v>30.7</v>
      </c>
      <c r="M24" t="s">
        <v>42</v>
      </c>
      <c r="N24">
        <v>3.16</v>
      </c>
      <c r="O24">
        <v>4.03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  <c r="AB24" t="s">
        <v>29</v>
      </c>
      <c r="AC24" t="s">
        <v>29</v>
      </c>
      <c r="AD24">
        <v>5.8798753819999998</v>
      </c>
    </row>
    <row r="25" spans="1:30">
      <c r="A25">
        <v>359</v>
      </c>
      <c r="B25" t="s">
        <v>27</v>
      </c>
      <c r="C25" t="s">
        <v>44</v>
      </c>
      <c r="D25">
        <v>2</v>
      </c>
      <c r="E25">
        <v>21</v>
      </c>
      <c r="F25">
        <v>9.5000000000000001E-2</v>
      </c>
      <c r="G25">
        <v>23</v>
      </c>
      <c r="H25">
        <v>11.5</v>
      </c>
      <c r="I25">
        <v>1.095</v>
      </c>
      <c r="J25" t="s">
        <v>30</v>
      </c>
      <c r="K25">
        <v>331</v>
      </c>
      <c r="L25">
        <v>30.7</v>
      </c>
      <c r="M25" t="s">
        <v>45</v>
      </c>
      <c r="N25">
        <v>3.52</v>
      </c>
      <c r="O25">
        <v>3.77</v>
      </c>
      <c r="P25">
        <v>2.5000000000000001E-2</v>
      </c>
      <c r="Q25" t="s">
        <v>29</v>
      </c>
      <c r="R25">
        <v>1.2999999999999999E-2</v>
      </c>
      <c r="S25">
        <v>1.2999999999999999E-2</v>
      </c>
      <c r="T25">
        <v>1.2E-2</v>
      </c>
      <c r="U25">
        <v>1</v>
      </c>
      <c r="V25" t="s">
        <v>29</v>
      </c>
      <c r="W25">
        <v>0.50800000000000001</v>
      </c>
      <c r="X25" t="s">
        <v>29</v>
      </c>
      <c r="Y25">
        <v>1.2E-2</v>
      </c>
      <c r="Z25">
        <v>4.2000000000000003E-2</v>
      </c>
      <c r="AA25" t="s">
        <v>29</v>
      </c>
      <c r="AB25" t="s">
        <v>29</v>
      </c>
      <c r="AC25">
        <v>5.3999999999999999E-2</v>
      </c>
      <c r="AD25">
        <v>5.8798753819999998</v>
      </c>
    </row>
    <row r="26" spans="1:30">
      <c r="A26">
        <v>529</v>
      </c>
      <c r="B26" t="s">
        <v>27</v>
      </c>
      <c r="C26" t="s">
        <v>46</v>
      </c>
      <c r="D26">
        <v>11</v>
      </c>
      <c r="E26">
        <v>750</v>
      </c>
      <c r="F26">
        <v>1.4999999999999999E-2</v>
      </c>
      <c r="G26" t="s">
        <v>29</v>
      </c>
      <c r="H26">
        <v>1</v>
      </c>
      <c r="I26">
        <v>1.4999999999999999E-2</v>
      </c>
      <c r="J26" t="s">
        <v>30</v>
      </c>
      <c r="K26">
        <v>331</v>
      </c>
      <c r="L26">
        <v>30.7</v>
      </c>
      <c r="M26" t="s">
        <v>47</v>
      </c>
      <c r="N26">
        <v>15.7</v>
      </c>
      <c r="O26">
        <v>23.7</v>
      </c>
      <c r="P26">
        <v>3.5</v>
      </c>
      <c r="Q26">
        <v>1.1000000000000001</v>
      </c>
      <c r="R26" t="s">
        <v>29</v>
      </c>
      <c r="S26" t="s">
        <v>29</v>
      </c>
      <c r="T26" t="s">
        <v>29</v>
      </c>
      <c r="U26">
        <v>1</v>
      </c>
      <c r="V26">
        <v>0.63</v>
      </c>
      <c r="W26">
        <v>0.61799999999999999</v>
      </c>
      <c r="X26">
        <v>4.5999999999999999E-2</v>
      </c>
      <c r="Y26" t="s">
        <v>29</v>
      </c>
      <c r="Z26" t="s">
        <v>29</v>
      </c>
      <c r="AA26" t="s">
        <v>29</v>
      </c>
      <c r="AB26">
        <v>0.32100000000000001</v>
      </c>
      <c r="AC26" t="s">
        <v>29</v>
      </c>
      <c r="AD26">
        <v>5.8798753819999998</v>
      </c>
    </row>
    <row r="27" spans="1:30">
      <c r="A27">
        <v>538</v>
      </c>
      <c r="B27" t="s">
        <v>27</v>
      </c>
      <c r="C27" t="s">
        <v>48</v>
      </c>
      <c r="D27">
        <v>3</v>
      </c>
      <c r="E27">
        <v>2.5</v>
      </c>
      <c r="F27">
        <v>1.2</v>
      </c>
      <c r="G27" t="s">
        <v>29</v>
      </c>
      <c r="H27">
        <v>8.5</v>
      </c>
      <c r="I27">
        <v>10.199999999999999</v>
      </c>
      <c r="J27" t="s">
        <v>30</v>
      </c>
      <c r="K27">
        <v>331</v>
      </c>
      <c r="L27">
        <v>30.7</v>
      </c>
      <c r="M27" t="s">
        <v>49</v>
      </c>
      <c r="N27">
        <v>16.63</v>
      </c>
      <c r="O27">
        <v>17.059999999999999</v>
      </c>
      <c r="P27">
        <v>2.57</v>
      </c>
      <c r="Q27">
        <v>1.97</v>
      </c>
      <c r="R27" t="s">
        <v>29</v>
      </c>
      <c r="S27">
        <v>0.48</v>
      </c>
      <c r="T27">
        <v>0.59</v>
      </c>
      <c r="U27">
        <v>1</v>
      </c>
      <c r="V27">
        <v>0.76</v>
      </c>
      <c r="W27">
        <v>1.6E-2</v>
      </c>
      <c r="X27">
        <v>3.5999999999999997E-2</v>
      </c>
      <c r="Y27">
        <v>0.02</v>
      </c>
      <c r="Z27" t="s">
        <v>29</v>
      </c>
      <c r="AA27" t="s">
        <v>29</v>
      </c>
      <c r="AB27" t="s">
        <v>29</v>
      </c>
      <c r="AC27">
        <v>0.02</v>
      </c>
      <c r="AD27">
        <v>5.8798753819999998</v>
      </c>
    </row>
    <row r="28" spans="1:30">
      <c r="A28">
        <v>37</v>
      </c>
      <c r="B28" t="s">
        <v>50</v>
      </c>
      <c r="C28" t="s">
        <v>28</v>
      </c>
      <c r="D28">
        <v>5</v>
      </c>
      <c r="E28">
        <v>32</v>
      </c>
      <c r="F28">
        <v>0.156</v>
      </c>
      <c r="G28">
        <v>90</v>
      </c>
      <c r="H28">
        <v>20</v>
      </c>
      <c r="I28">
        <v>3.125</v>
      </c>
      <c r="J28" t="s">
        <v>30</v>
      </c>
      <c r="K28">
        <v>343.5</v>
      </c>
      <c r="L28">
        <v>30.1</v>
      </c>
      <c r="M28" t="s">
        <v>31</v>
      </c>
      <c r="N28">
        <v>9.73</v>
      </c>
      <c r="O28">
        <v>17.309999999999999</v>
      </c>
      <c r="P28">
        <v>0.93500000000000005</v>
      </c>
      <c r="Q28">
        <v>0.39500000000000002</v>
      </c>
      <c r="R28">
        <v>0.13900000000000001</v>
      </c>
      <c r="S28">
        <v>0.51600000000000001</v>
      </c>
      <c r="T28">
        <v>0.40400000000000003</v>
      </c>
      <c r="U28">
        <v>3.1</v>
      </c>
      <c r="V28">
        <v>0.41</v>
      </c>
      <c r="W28">
        <v>0.71099999999999997</v>
      </c>
      <c r="X28">
        <v>8.7999999999999995E-2</v>
      </c>
      <c r="Y28">
        <v>1.2E-2</v>
      </c>
      <c r="Z28" t="s">
        <v>29</v>
      </c>
      <c r="AA28" t="s">
        <v>29</v>
      </c>
      <c r="AB28">
        <v>0.16500000000000001</v>
      </c>
      <c r="AC28">
        <v>1.2E-2</v>
      </c>
      <c r="AD28">
        <v>6.0734919850000004</v>
      </c>
    </row>
    <row r="29" spans="1:30">
      <c r="A29">
        <v>182</v>
      </c>
      <c r="B29" t="s">
        <v>50</v>
      </c>
      <c r="C29" t="s">
        <v>39</v>
      </c>
      <c r="D29" t="s">
        <v>29</v>
      </c>
      <c r="E29" t="s">
        <v>29</v>
      </c>
      <c r="F29">
        <v>3.4000000000000002E-2</v>
      </c>
      <c r="G29" t="s">
        <v>29</v>
      </c>
      <c r="H29">
        <v>6.95</v>
      </c>
      <c r="I29">
        <v>0.23599999999999999</v>
      </c>
      <c r="J29" t="s">
        <v>30</v>
      </c>
      <c r="K29">
        <v>343.5</v>
      </c>
      <c r="L29">
        <v>30.1</v>
      </c>
      <c r="M29" t="s">
        <v>40</v>
      </c>
      <c r="N29">
        <v>13.29</v>
      </c>
      <c r="O29">
        <v>12.98</v>
      </c>
      <c r="P29">
        <v>1.421</v>
      </c>
      <c r="Q29">
        <v>0.46</v>
      </c>
      <c r="R29">
        <v>1.0649999999999999</v>
      </c>
      <c r="S29">
        <v>0.32300000000000001</v>
      </c>
      <c r="T29">
        <v>0.96299999999999997</v>
      </c>
      <c r="U29">
        <v>1</v>
      </c>
      <c r="V29">
        <v>0.68</v>
      </c>
      <c r="W29">
        <v>0.13600000000000001</v>
      </c>
      <c r="X29">
        <v>5.0999999999999997E-2</v>
      </c>
      <c r="Y29">
        <v>4.0000000000000001E-3</v>
      </c>
      <c r="Z29">
        <v>0.182</v>
      </c>
      <c r="AA29" t="s">
        <v>29</v>
      </c>
      <c r="AB29">
        <v>0.69899999999999995</v>
      </c>
      <c r="AC29">
        <v>0.186</v>
      </c>
      <c r="AD29">
        <v>6.0734919850000004</v>
      </c>
    </row>
    <row r="30" spans="1:30">
      <c r="A30">
        <v>183</v>
      </c>
      <c r="B30" t="s">
        <v>50</v>
      </c>
      <c r="C30" t="s">
        <v>39</v>
      </c>
      <c r="D30">
        <v>10</v>
      </c>
      <c r="E30">
        <v>324</v>
      </c>
      <c r="F30">
        <v>3.1E-2</v>
      </c>
      <c r="G30">
        <v>55</v>
      </c>
      <c r="H30">
        <v>5.5</v>
      </c>
      <c r="I30">
        <v>0.17</v>
      </c>
      <c r="J30" t="s">
        <v>30</v>
      </c>
      <c r="K30">
        <v>343.5</v>
      </c>
      <c r="L30">
        <v>30.1</v>
      </c>
      <c r="M30" t="s">
        <v>40</v>
      </c>
      <c r="N30">
        <v>13.29</v>
      </c>
      <c r="O30">
        <v>12.98</v>
      </c>
      <c r="P30">
        <v>1.421</v>
      </c>
      <c r="Q30">
        <v>0.46</v>
      </c>
      <c r="R30">
        <v>1.0649999999999999</v>
      </c>
      <c r="S30">
        <v>0.32300000000000001</v>
      </c>
      <c r="T30">
        <v>0.96299999999999997</v>
      </c>
      <c r="U30">
        <v>1</v>
      </c>
      <c r="V30">
        <v>0.68</v>
      </c>
      <c r="W30">
        <v>0.13600000000000001</v>
      </c>
      <c r="X30">
        <v>5.0999999999999997E-2</v>
      </c>
      <c r="Y30">
        <v>4.0000000000000001E-3</v>
      </c>
      <c r="Z30">
        <v>0.182</v>
      </c>
      <c r="AA30" t="s">
        <v>29</v>
      </c>
      <c r="AB30">
        <v>0.69899999999999995</v>
      </c>
      <c r="AC30">
        <v>0.186</v>
      </c>
      <c r="AD30">
        <v>6.0734919850000004</v>
      </c>
    </row>
    <row r="31" spans="1:30">
      <c r="A31">
        <v>184</v>
      </c>
      <c r="B31" t="s">
        <v>50</v>
      </c>
      <c r="C31" t="s">
        <v>39</v>
      </c>
      <c r="D31">
        <v>7</v>
      </c>
      <c r="E31">
        <v>324</v>
      </c>
      <c r="F31">
        <v>2.1999999999999999E-2</v>
      </c>
      <c r="G31">
        <v>49</v>
      </c>
      <c r="H31">
        <v>7</v>
      </c>
      <c r="I31">
        <v>0.151</v>
      </c>
      <c r="J31" t="s">
        <v>30</v>
      </c>
      <c r="K31">
        <v>343.5</v>
      </c>
      <c r="L31">
        <v>30.1</v>
      </c>
      <c r="M31" t="s">
        <v>40</v>
      </c>
      <c r="N31">
        <v>13.29</v>
      </c>
      <c r="O31">
        <v>12.98</v>
      </c>
      <c r="P31">
        <v>1.421</v>
      </c>
      <c r="Q31">
        <v>0.46</v>
      </c>
      <c r="R31">
        <v>1.0649999999999999</v>
      </c>
      <c r="S31">
        <v>0.32300000000000001</v>
      </c>
      <c r="T31">
        <v>0.96299999999999997</v>
      </c>
      <c r="U31">
        <v>1</v>
      </c>
      <c r="V31">
        <v>0.68</v>
      </c>
      <c r="W31">
        <v>0.13600000000000001</v>
      </c>
      <c r="X31">
        <v>5.0999999999999997E-2</v>
      </c>
      <c r="Y31">
        <v>4.0000000000000001E-3</v>
      </c>
      <c r="Z31">
        <v>0.182</v>
      </c>
      <c r="AA31" t="s">
        <v>29</v>
      </c>
      <c r="AB31">
        <v>0.69899999999999995</v>
      </c>
      <c r="AC31">
        <v>0.186</v>
      </c>
      <c r="AD31">
        <v>6.0734919850000004</v>
      </c>
    </row>
    <row r="32" spans="1:30">
      <c r="A32">
        <v>185</v>
      </c>
      <c r="B32" t="s">
        <v>50</v>
      </c>
      <c r="C32" t="s">
        <v>39</v>
      </c>
      <c r="D32">
        <v>6</v>
      </c>
      <c r="E32">
        <v>190</v>
      </c>
      <c r="F32">
        <v>3.2000000000000001E-2</v>
      </c>
      <c r="G32">
        <v>21</v>
      </c>
      <c r="H32">
        <v>3.5</v>
      </c>
      <c r="I32">
        <v>0.111</v>
      </c>
      <c r="J32" t="s">
        <v>30</v>
      </c>
      <c r="K32">
        <v>343.5</v>
      </c>
      <c r="L32">
        <v>30.1</v>
      </c>
      <c r="M32" t="s">
        <v>40</v>
      </c>
      <c r="N32">
        <v>13.29</v>
      </c>
      <c r="O32">
        <v>12.98</v>
      </c>
      <c r="P32">
        <v>1.421</v>
      </c>
      <c r="Q32">
        <v>0.46</v>
      </c>
      <c r="R32">
        <v>1.0649999999999999</v>
      </c>
      <c r="S32">
        <v>0.32300000000000001</v>
      </c>
      <c r="T32">
        <v>0.96299999999999997</v>
      </c>
      <c r="U32">
        <v>1</v>
      </c>
      <c r="V32">
        <v>0.68</v>
      </c>
      <c r="W32">
        <v>0.13600000000000001</v>
      </c>
      <c r="X32">
        <v>5.0999999999999997E-2</v>
      </c>
      <c r="Y32">
        <v>4.0000000000000001E-3</v>
      </c>
      <c r="Z32">
        <v>0.182</v>
      </c>
      <c r="AA32" t="s">
        <v>29</v>
      </c>
      <c r="AB32">
        <v>0.69899999999999995</v>
      </c>
      <c r="AC32">
        <v>0.186</v>
      </c>
      <c r="AD32">
        <v>6.0734919850000004</v>
      </c>
    </row>
    <row r="33" spans="1:30">
      <c r="A33">
        <v>186</v>
      </c>
      <c r="B33" t="s">
        <v>50</v>
      </c>
      <c r="C33" t="s">
        <v>39</v>
      </c>
      <c r="D33">
        <v>3</v>
      </c>
      <c r="E33">
        <v>190</v>
      </c>
      <c r="F33">
        <v>1.6E-2</v>
      </c>
      <c r="G33">
        <v>16</v>
      </c>
      <c r="H33">
        <v>5.33</v>
      </c>
      <c r="I33">
        <v>8.4000000000000005E-2</v>
      </c>
      <c r="J33" t="s">
        <v>30</v>
      </c>
      <c r="K33">
        <v>343.5</v>
      </c>
      <c r="L33">
        <v>30.1</v>
      </c>
      <c r="M33" t="s">
        <v>40</v>
      </c>
      <c r="N33">
        <v>13.29</v>
      </c>
      <c r="O33">
        <v>12.98</v>
      </c>
      <c r="P33">
        <v>1.421</v>
      </c>
      <c r="Q33">
        <v>0.46</v>
      </c>
      <c r="R33">
        <v>1.0649999999999999</v>
      </c>
      <c r="S33">
        <v>0.32300000000000001</v>
      </c>
      <c r="T33">
        <v>0.96299999999999997</v>
      </c>
      <c r="U33">
        <v>1</v>
      </c>
      <c r="V33">
        <v>0.68</v>
      </c>
      <c r="W33">
        <v>0.13600000000000001</v>
      </c>
      <c r="X33">
        <v>5.0999999999999997E-2</v>
      </c>
      <c r="Y33">
        <v>4.0000000000000001E-3</v>
      </c>
      <c r="Z33">
        <v>0.182</v>
      </c>
      <c r="AA33" t="s">
        <v>29</v>
      </c>
      <c r="AB33">
        <v>0.69899999999999995</v>
      </c>
      <c r="AC33">
        <v>0.186</v>
      </c>
      <c r="AD33">
        <v>6.0734919850000004</v>
      </c>
    </row>
    <row r="34" spans="1:30">
      <c r="A34">
        <v>187</v>
      </c>
      <c r="B34" t="s">
        <v>50</v>
      </c>
      <c r="C34" t="s">
        <v>39</v>
      </c>
      <c r="D34">
        <v>1</v>
      </c>
      <c r="E34">
        <v>330</v>
      </c>
      <c r="F34">
        <v>6.0000000000000001E-3</v>
      </c>
      <c r="G34" t="s">
        <v>29</v>
      </c>
      <c r="H34">
        <v>5</v>
      </c>
      <c r="I34">
        <v>0.03</v>
      </c>
      <c r="J34" t="s">
        <v>30</v>
      </c>
      <c r="K34">
        <v>343.5</v>
      </c>
      <c r="L34">
        <v>30.1</v>
      </c>
      <c r="M34" t="s">
        <v>40</v>
      </c>
      <c r="N34">
        <v>13.29</v>
      </c>
      <c r="O34">
        <v>12.98</v>
      </c>
      <c r="P34">
        <v>1.421</v>
      </c>
      <c r="Q34">
        <v>0.46</v>
      </c>
      <c r="R34">
        <v>1.0649999999999999</v>
      </c>
      <c r="S34">
        <v>0.32300000000000001</v>
      </c>
      <c r="T34">
        <v>0.96299999999999997</v>
      </c>
      <c r="U34">
        <v>1</v>
      </c>
      <c r="V34">
        <v>0.68</v>
      </c>
      <c r="W34">
        <v>0.13600000000000001</v>
      </c>
      <c r="X34">
        <v>5.0999999999999997E-2</v>
      </c>
      <c r="Y34">
        <v>4.0000000000000001E-3</v>
      </c>
      <c r="Z34">
        <v>0.182</v>
      </c>
      <c r="AA34" t="s">
        <v>29</v>
      </c>
      <c r="AB34">
        <v>0.69899999999999995</v>
      </c>
      <c r="AC34">
        <v>0.186</v>
      </c>
      <c r="AD34">
        <v>6.0734919850000004</v>
      </c>
    </row>
    <row r="35" spans="1:30">
      <c r="A35">
        <v>188</v>
      </c>
      <c r="B35" t="s">
        <v>50</v>
      </c>
      <c r="C35" t="s">
        <v>39</v>
      </c>
      <c r="D35">
        <v>3</v>
      </c>
      <c r="E35">
        <v>324</v>
      </c>
      <c r="F35">
        <v>8.9999999999999993E-3</v>
      </c>
      <c r="G35">
        <v>9</v>
      </c>
      <c r="H35">
        <v>3</v>
      </c>
      <c r="I35">
        <v>2.8000000000000001E-2</v>
      </c>
      <c r="J35" t="s">
        <v>30</v>
      </c>
      <c r="K35">
        <v>343.5</v>
      </c>
      <c r="L35">
        <v>30.1</v>
      </c>
      <c r="M35" t="s">
        <v>40</v>
      </c>
      <c r="N35">
        <v>13.29</v>
      </c>
      <c r="O35">
        <v>12.98</v>
      </c>
      <c r="P35">
        <v>1.421</v>
      </c>
      <c r="Q35">
        <v>0.46</v>
      </c>
      <c r="R35">
        <v>1.0649999999999999</v>
      </c>
      <c r="S35">
        <v>0.32300000000000001</v>
      </c>
      <c r="T35">
        <v>0.96299999999999997</v>
      </c>
      <c r="U35">
        <v>1</v>
      </c>
      <c r="V35">
        <v>0.68</v>
      </c>
      <c r="W35">
        <v>0.13600000000000001</v>
      </c>
      <c r="X35">
        <v>5.0999999999999997E-2</v>
      </c>
      <c r="Y35">
        <v>4.0000000000000001E-3</v>
      </c>
      <c r="Z35">
        <v>0.182</v>
      </c>
      <c r="AA35" t="s">
        <v>29</v>
      </c>
      <c r="AB35">
        <v>0.69899999999999995</v>
      </c>
      <c r="AC35">
        <v>0.186</v>
      </c>
      <c r="AD35">
        <v>6.0734919850000004</v>
      </c>
    </row>
    <row r="36" spans="1:30">
      <c r="A36">
        <v>189</v>
      </c>
      <c r="B36" t="s">
        <v>50</v>
      </c>
      <c r="C36" t="s">
        <v>39</v>
      </c>
      <c r="D36">
        <v>1</v>
      </c>
      <c r="E36">
        <v>276</v>
      </c>
      <c r="F36">
        <v>3.0000000000000001E-3</v>
      </c>
      <c r="G36">
        <v>8</v>
      </c>
      <c r="H36">
        <v>8</v>
      </c>
      <c r="I36">
        <v>2.5999999999999999E-2</v>
      </c>
      <c r="J36" t="s">
        <v>30</v>
      </c>
      <c r="K36">
        <v>343.5</v>
      </c>
      <c r="L36">
        <v>30.1</v>
      </c>
      <c r="M36" t="s">
        <v>40</v>
      </c>
      <c r="N36">
        <v>13.29</v>
      </c>
      <c r="O36">
        <v>12.98</v>
      </c>
      <c r="P36">
        <v>1.421</v>
      </c>
      <c r="Q36">
        <v>0.46</v>
      </c>
      <c r="R36">
        <v>1.0649999999999999</v>
      </c>
      <c r="S36">
        <v>0.32300000000000001</v>
      </c>
      <c r="T36">
        <v>0.96299999999999997</v>
      </c>
      <c r="U36">
        <v>1</v>
      </c>
      <c r="V36">
        <v>0.68</v>
      </c>
      <c r="W36">
        <v>0.13600000000000001</v>
      </c>
      <c r="X36">
        <v>5.0999999999999997E-2</v>
      </c>
      <c r="Y36">
        <v>4.0000000000000001E-3</v>
      </c>
      <c r="Z36">
        <v>0.182</v>
      </c>
      <c r="AA36" t="s">
        <v>29</v>
      </c>
      <c r="AB36">
        <v>0.69899999999999995</v>
      </c>
      <c r="AC36">
        <v>0.186</v>
      </c>
      <c r="AD36">
        <v>6.0734919850000004</v>
      </c>
    </row>
    <row r="37" spans="1:30">
      <c r="A37">
        <v>406</v>
      </c>
      <c r="B37" t="s">
        <v>50</v>
      </c>
      <c r="C37" t="s">
        <v>51</v>
      </c>
      <c r="D37">
        <v>6</v>
      </c>
      <c r="E37">
        <v>32</v>
      </c>
      <c r="F37">
        <v>0.188</v>
      </c>
      <c r="G37">
        <v>16</v>
      </c>
      <c r="H37">
        <v>4</v>
      </c>
      <c r="I37">
        <v>0.75</v>
      </c>
      <c r="J37" t="s">
        <v>30</v>
      </c>
      <c r="K37">
        <v>343.5</v>
      </c>
      <c r="L37">
        <v>30.1</v>
      </c>
      <c r="M37" t="s">
        <v>52</v>
      </c>
      <c r="N37">
        <v>14.1</v>
      </c>
      <c r="O37">
        <v>12.8</v>
      </c>
      <c r="P37">
        <v>1.6</v>
      </c>
      <c r="Q37" t="s">
        <v>29</v>
      </c>
      <c r="R37" t="s">
        <v>29</v>
      </c>
      <c r="S37" t="s">
        <v>29</v>
      </c>
      <c r="T37" t="s">
        <v>29</v>
      </c>
      <c r="U37">
        <v>1.1000000000000001</v>
      </c>
      <c r="V37">
        <v>0.62</v>
      </c>
      <c r="W37">
        <v>0.01</v>
      </c>
      <c r="X37" t="s">
        <v>29</v>
      </c>
      <c r="Y37" t="s">
        <v>29</v>
      </c>
      <c r="Z37" t="s">
        <v>29</v>
      </c>
      <c r="AA37" t="s">
        <v>29</v>
      </c>
      <c r="AB37" t="s">
        <v>29</v>
      </c>
      <c r="AC37" t="s">
        <v>29</v>
      </c>
      <c r="AD37">
        <v>6.0734919850000004</v>
      </c>
    </row>
    <row r="38" spans="1:30">
      <c r="A38">
        <v>434</v>
      </c>
      <c r="B38" t="s">
        <v>50</v>
      </c>
      <c r="C38" t="s">
        <v>53</v>
      </c>
      <c r="D38">
        <v>1</v>
      </c>
      <c r="E38">
        <v>32</v>
      </c>
      <c r="F38">
        <v>3.1E-2</v>
      </c>
      <c r="G38">
        <v>5</v>
      </c>
      <c r="H38">
        <v>5</v>
      </c>
      <c r="I38">
        <v>0.156</v>
      </c>
      <c r="J38" t="s">
        <v>30</v>
      </c>
      <c r="K38">
        <v>343.5</v>
      </c>
      <c r="L38">
        <v>30.1</v>
      </c>
      <c r="M38" t="s">
        <v>54</v>
      </c>
      <c r="N38">
        <v>12.7</v>
      </c>
      <c r="O38">
        <v>20.350000000000001</v>
      </c>
      <c r="P38">
        <v>1.9570000000000001</v>
      </c>
      <c r="Q38">
        <v>2.74</v>
      </c>
      <c r="R38">
        <v>0.26500000000000001</v>
      </c>
      <c r="S38">
        <v>0.91800000000000004</v>
      </c>
      <c r="T38">
        <v>0.317</v>
      </c>
      <c r="U38">
        <v>1.1000000000000001</v>
      </c>
      <c r="V38">
        <v>0.8</v>
      </c>
      <c r="W38">
        <v>9.9000000000000005E-2</v>
      </c>
      <c r="X38">
        <v>6.4000000000000001E-2</v>
      </c>
      <c r="Y38">
        <v>1.4E-2</v>
      </c>
      <c r="Z38" t="s">
        <v>29</v>
      </c>
      <c r="AA38" t="s">
        <v>29</v>
      </c>
      <c r="AB38" t="s">
        <v>29</v>
      </c>
      <c r="AC38">
        <v>1.4E-2</v>
      </c>
      <c r="AD38">
        <v>6.0734919850000004</v>
      </c>
    </row>
    <row r="39" spans="1:30">
      <c r="A39">
        <v>449</v>
      </c>
      <c r="B39" t="s">
        <v>50</v>
      </c>
      <c r="C39" t="s">
        <v>55</v>
      </c>
      <c r="D39">
        <v>1</v>
      </c>
      <c r="E39">
        <v>32</v>
      </c>
      <c r="F39">
        <v>3.1E-2</v>
      </c>
      <c r="G39">
        <v>15</v>
      </c>
      <c r="H39">
        <v>15</v>
      </c>
      <c r="I39">
        <v>0.46899999999999997</v>
      </c>
      <c r="J39" t="s">
        <v>30</v>
      </c>
      <c r="K39">
        <v>343.5</v>
      </c>
      <c r="L39">
        <v>30.1</v>
      </c>
      <c r="M39" t="s">
        <v>56</v>
      </c>
      <c r="N39">
        <v>6.9</v>
      </c>
      <c r="O39">
        <v>7.9</v>
      </c>
      <c r="P39">
        <v>0.505</v>
      </c>
      <c r="Q39" t="s">
        <v>29</v>
      </c>
      <c r="R39">
        <v>4.4999999999999998E-2</v>
      </c>
      <c r="S39">
        <v>0.11600000000000001</v>
      </c>
      <c r="T39">
        <v>1.4E-2</v>
      </c>
      <c r="U39">
        <v>1.6</v>
      </c>
      <c r="V39">
        <v>0.78</v>
      </c>
      <c r="W39">
        <v>0.17899999999999999</v>
      </c>
      <c r="X39">
        <v>0.11899999999999999</v>
      </c>
      <c r="Y39" t="s">
        <v>29</v>
      </c>
      <c r="Z39" t="s">
        <v>29</v>
      </c>
      <c r="AA39">
        <v>0.54600000000000004</v>
      </c>
      <c r="AB39" t="s">
        <v>29</v>
      </c>
      <c r="AC39" t="s">
        <v>29</v>
      </c>
      <c r="AD39">
        <v>6.0734919850000004</v>
      </c>
    </row>
    <row r="40" spans="1:30">
      <c r="A40">
        <v>519</v>
      </c>
      <c r="B40" t="s">
        <v>50</v>
      </c>
      <c r="C40" t="s">
        <v>57</v>
      </c>
      <c r="D40">
        <v>1</v>
      </c>
      <c r="E40">
        <v>77.3</v>
      </c>
      <c r="F40">
        <v>1.2999999999999999E-2</v>
      </c>
      <c r="G40">
        <v>1</v>
      </c>
      <c r="H40">
        <v>1</v>
      </c>
      <c r="I40">
        <v>1.2999999999999999E-2</v>
      </c>
      <c r="J40" t="s">
        <v>30</v>
      </c>
      <c r="K40">
        <v>343.5</v>
      </c>
      <c r="L40">
        <v>30.1</v>
      </c>
      <c r="M40" t="s">
        <v>47</v>
      </c>
      <c r="N40">
        <v>17.91</v>
      </c>
      <c r="O40">
        <v>29.71</v>
      </c>
      <c r="P40">
        <v>5.258</v>
      </c>
      <c r="Q40">
        <v>1.55</v>
      </c>
      <c r="R40">
        <v>2.1989999999999998</v>
      </c>
      <c r="S40">
        <v>0.71</v>
      </c>
      <c r="T40">
        <v>1.5569999999999999</v>
      </c>
      <c r="U40">
        <v>1</v>
      </c>
      <c r="V40">
        <v>0.54</v>
      </c>
      <c r="W40">
        <v>0.56899999999999995</v>
      </c>
      <c r="X40">
        <v>5.5E-2</v>
      </c>
      <c r="Y40">
        <v>3.0000000000000001E-3</v>
      </c>
      <c r="Z40" t="s">
        <v>29</v>
      </c>
      <c r="AA40" t="s">
        <v>29</v>
      </c>
      <c r="AB40" t="s">
        <v>29</v>
      </c>
      <c r="AC40">
        <v>3.0000000000000001E-3</v>
      </c>
      <c r="AD40">
        <v>6.0734919850000004</v>
      </c>
    </row>
    <row r="41" spans="1:30">
      <c r="A41">
        <v>38</v>
      </c>
      <c r="B41" t="s">
        <v>58</v>
      </c>
      <c r="C41" t="s">
        <v>28</v>
      </c>
      <c r="D41">
        <v>1</v>
      </c>
      <c r="E41">
        <v>70.2</v>
      </c>
      <c r="F41">
        <v>1.4E-2</v>
      </c>
      <c r="G41" t="s">
        <v>29</v>
      </c>
      <c r="H41">
        <v>20</v>
      </c>
      <c r="I41">
        <v>0.28499999999999998</v>
      </c>
      <c r="J41" t="s">
        <v>30</v>
      </c>
      <c r="K41">
        <v>164</v>
      </c>
      <c r="L41">
        <v>25</v>
      </c>
      <c r="M41" t="s">
        <v>31</v>
      </c>
      <c r="N41">
        <v>9.73</v>
      </c>
      <c r="O41">
        <v>17.309999999999999</v>
      </c>
      <c r="P41">
        <v>0.93500000000000005</v>
      </c>
      <c r="Q41">
        <v>0.39500000000000002</v>
      </c>
      <c r="R41">
        <v>0.13900000000000001</v>
      </c>
      <c r="S41">
        <v>0.51600000000000001</v>
      </c>
      <c r="T41">
        <v>0.40400000000000003</v>
      </c>
      <c r="U41">
        <v>3.1</v>
      </c>
      <c r="V41">
        <v>0.41</v>
      </c>
      <c r="W41">
        <v>0.71099999999999997</v>
      </c>
      <c r="X41">
        <v>8.7999999999999995E-2</v>
      </c>
      <c r="Y41">
        <v>1.2E-2</v>
      </c>
      <c r="Z41" t="s">
        <v>29</v>
      </c>
      <c r="AA41" t="s">
        <v>29</v>
      </c>
      <c r="AB41">
        <v>0.16500000000000001</v>
      </c>
      <c r="AC41">
        <v>1.2E-2</v>
      </c>
      <c r="AD41">
        <v>3.1828143249999998</v>
      </c>
    </row>
    <row r="42" spans="1:30">
      <c r="A42">
        <v>60</v>
      </c>
      <c r="B42" t="s">
        <v>58</v>
      </c>
      <c r="C42" t="s">
        <v>32</v>
      </c>
      <c r="D42">
        <v>3</v>
      </c>
      <c r="E42">
        <v>48.2</v>
      </c>
      <c r="F42">
        <v>6.2E-2</v>
      </c>
      <c r="G42">
        <v>23</v>
      </c>
      <c r="H42">
        <v>1.27</v>
      </c>
      <c r="I42">
        <v>7.9000000000000001E-2</v>
      </c>
      <c r="J42" t="s">
        <v>30</v>
      </c>
      <c r="K42">
        <v>164</v>
      </c>
      <c r="L42">
        <v>25</v>
      </c>
      <c r="M42" t="s">
        <v>33</v>
      </c>
      <c r="N42">
        <v>11.2</v>
      </c>
      <c r="O42">
        <v>147.6</v>
      </c>
      <c r="P42">
        <v>14.87</v>
      </c>
      <c r="Q42" t="s">
        <v>29</v>
      </c>
      <c r="R42">
        <v>1E-3</v>
      </c>
      <c r="S42">
        <v>9.7370000000000001</v>
      </c>
      <c r="T42" t="s">
        <v>29</v>
      </c>
      <c r="U42">
        <v>2964</v>
      </c>
      <c r="V42" t="s">
        <v>29</v>
      </c>
      <c r="W42">
        <v>3.6999999999999998E-2</v>
      </c>
      <c r="X42">
        <v>0.121</v>
      </c>
      <c r="Y42">
        <v>8.0000000000000002E-3</v>
      </c>
      <c r="Z42">
        <v>7.6999999999999999E-2</v>
      </c>
      <c r="AA42" t="s">
        <v>29</v>
      </c>
      <c r="AB42" t="s">
        <v>29</v>
      </c>
      <c r="AC42">
        <v>8.4000000000000005E-2</v>
      </c>
      <c r="AD42">
        <v>3.1828143249999998</v>
      </c>
    </row>
    <row r="43" spans="1:30">
      <c r="A43">
        <v>61</v>
      </c>
      <c r="B43" t="s">
        <v>58</v>
      </c>
      <c r="C43" t="s">
        <v>32</v>
      </c>
      <c r="D43">
        <v>5</v>
      </c>
      <c r="E43">
        <v>750</v>
      </c>
      <c r="F43">
        <v>7.0000000000000001E-3</v>
      </c>
      <c r="G43" t="s">
        <v>29</v>
      </c>
      <c r="H43">
        <v>1.27</v>
      </c>
      <c r="I43">
        <v>8.0000000000000002E-3</v>
      </c>
      <c r="J43" t="s">
        <v>30</v>
      </c>
      <c r="K43">
        <v>164</v>
      </c>
      <c r="L43">
        <v>25</v>
      </c>
      <c r="M43" t="s">
        <v>33</v>
      </c>
      <c r="N43">
        <v>11.2</v>
      </c>
      <c r="O43">
        <v>147.6</v>
      </c>
      <c r="P43">
        <v>14.87</v>
      </c>
      <c r="Q43" t="s">
        <v>29</v>
      </c>
      <c r="R43">
        <v>1E-3</v>
      </c>
      <c r="S43">
        <v>9.7370000000000001</v>
      </c>
      <c r="T43" t="s">
        <v>29</v>
      </c>
      <c r="U43">
        <v>2964</v>
      </c>
      <c r="V43" t="s">
        <v>29</v>
      </c>
      <c r="W43">
        <v>3.6999999999999998E-2</v>
      </c>
      <c r="X43">
        <v>0.121</v>
      </c>
      <c r="Y43">
        <v>8.0000000000000002E-3</v>
      </c>
      <c r="Z43">
        <v>7.6999999999999999E-2</v>
      </c>
      <c r="AA43" t="s">
        <v>29</v>
      </c>
      <c r="AB43" t="s">
        <v>29</v>
      </c>
      <c r="AC43">
        <v>8.4000000000000005E-2</v>
      </c>
      <c r="AD43">
        <v>3.1828143249999998</v>
      </c>
    </row>
    <row r="44" spans="1:30">
      <c r="A44">
        <v>62</v>
      </c>
      <c r="B44" t="s">
        <v>58</v>
      </c>
      <c r="C44" t="s">
        <v>32</v>
      </c>
      <c r="D44">
        <v>1</v>
      </c>
      <c r="E44">
        <v>140</v>
      </c>
      <c r="F44">
        <v>7.0000000000000001E-3</v>
      </c>
      <c r="G44" t="s">
        <v>29</v>
      </c>
      <c r="H44">
        <v>0.17</v>
      </c>
      <c r="I44">
        <v>1E-3</v>
      </c>
      <c r="J44" t="s">
        <v>30</v>
      </c>
      <c r="K44">
        <v>164</v>
      </c>
      <c r="L44">
        <v>25</v>
      </c>
      <c r="M44" t="s">
        <v>33</v>
      </c>
      <c r="N44">
        <v>11.2</v>
      </c>
      <c r="O44">
        <v>147.6</v>
      </c>
      <c r="P44">
        <v>14.87</v>
      </c>
      <c r="Q44" t="s">
        <v>29</v>
      </c>
      <c r="R44">
        <v>1E-3</v>
      </c>
      <c r="S44">
        <v>9.7370000000000001</v>
      </c>
      <c r="T44" t="s">
        <v>29</v>
      </c>
      <c r="U44">
        <v>2964</v>
      </c>
      <c r="V44" t="s">
        <v>29</v>
      </c>
      <c r="W44">
        <v>3.6999999999999998E-2</v>
      </c>
      <c r="X44">
        <v>0.121</v>
      </c>
      <c r="Y44">
        <v>8.0000000000000002E-3</v>
      </c>
      <c r="Z44">
        <v>7.6999999999999999E-2</v>
      </c>
      <c r="AA44" t="s">
        <v>29</v>
      </c>
      <c r="AB44" t="s">
        <v>29</v>
      </c>
      <c r="AC44">
        <v>8.4000000000000005E-2</v>
      </c>
      <c r="AD44">
        <v>3.1828143249999998</v>
      </c>
    </row>
    <row r="45" spans="1:30">
      <c r="A45">
        <v>190</v>
      </c>
      <c r="B45" t="s">
        <v>58</v>
      </c>
      <c r="C45" t="s">
        <v>39</v>
      </c>
      <c r="D45">
        <v>3</v>
      </c>
      <c r="E45">
        <v>33</v>
      </c>
      <c r="F45">
        <v>0.182</v>
      </c>
      <c r="G45" t="s">
        <v>29</v>
      </c>
      <c r="H45">
        <v>10</v>
      </c>
      <c r="I45">
        <v>1.8180000000000001</v>
      </c>
      <c r="J45" t="s">
        <v>30</v>
      </c>
      <c r="K45">
        <v>164</v>
      </c>
      <c r="L45">
        <v>25</v>
      </c>
      <c r="M45" t="s">
        <v>40</v>
      </c>
      <c r="N45">
        <v>13.29</v>
      </c>
      <c r="O45">
        <v>12.98</v>
      </c>
      <c r="P45">
        <v>1.421</v>
      </c>
      <c r="Q45">
        <v>0.46</v>
      </c>
      <c r="R45">
        <v>1.0649999999999999</v>
      </c>
      <c r="S45">
        <v>0.32300000000000001</v>
      </c>
      <c r="T45">
        <v>0.96299999999999997</v>
      </c>
      <c r="U45">
        <v>1</v>
      </c>
      <c r="V45">
        <v>0.68</v>
      </c>
      <c r="W45">
        <v>0.13600000000000001</v>
      </c>
      <c r="X45">
        <v>5.0999999999999997E-2</v>
      </c>
      <c r="Y45">
        <v>4.0000000000000001E-3</v>
      </c>
      <c r="Z45">
        <v>0.182</v>
      </c>
      <c r="AA45" t="s">
        <v>29</v>
      </c>
      <c r="AB45">
        <v>0.69899999999999995</v>
      </c>
      <c r="AC45">
        <v>0.186</v>
      </c>
      <c r="AD45">
        <v>3.1828143249999998</v>
      </c>
    </row>
    <row r="46" spans="1:30">
      <c r="A46">
        <v>191</v>
      </c>
      <c r="B46" t="s">
        <v>58</v>
      </c>
      <c r="C46" t="s">
        <v>39</v>
      </c>
      <c r="D46">
        <v>26</v>
      </c>
      <c r="E46">
        <v>276</v>
      </c>
      <c r="F46">
        <v>8.4000000000000005E-2</v>
      </c>
      <c r="G46">
        <v>166</v>
      </c>
      <c r="H46">
        <v>6.31</v>
      </c>
      <c r="I46">
        <v>0.52700000000000002</v>
      </c>
      <c r="J46" t="s">
        <v>30</v>
      </c>
      <c r="K46">
        <v>164</v>
      </c>
      <c r="L46">
        <v>25</v>
      </c>
      <c r="M46" t="s">
        <v>40</v>
      </c>
      <c r="N46">
        <v>13.29</v>
      </c>
      <c r="O46">
        <v>12.98</v>
      </c>
      <c r="P46">
        <v>1.421</v>
      </c>
      <c r="Q46">
        <v>0.46</v>
      </c>
      <c r="R46">
        <v>1.0649999999999999</v>
      </c>
      <c r="S46">
        <v>0.32300000000000001</v>
      </c>
      <c r="T46">
        <v>0.96299999999999997</v>
      </c>
      <c r="U46">
        <v>1</v>
      </c>
      <c r="V46">
        <v>0.68</v>
      </c>
      <c r="W46">
        <v>0.13600000000000001</v>
      </c>
      <c r="X46">
        <v>5.0999999999999997E-2</v>
      </c>
      <c r="Y46">
        <v>4.0000000000000001E-3</v>
      </c>
      <c r="Z46">
        <v>0.182</v>
      </c>
      <c r="AA46" t="s">
        <v>29</v>
      </c>
      <c r="AB46">
        <v>0.69899999999999995</v>
      </c>
      <c r="AC46">
        <v>0.186</v>
      </c>
      <c r="AD46">
        <v>3.1828143249999998</v>
      </c>
    </row>
    <row r="47" spans="1:30">
      <c r="A47">
        <v>192</v>
      </c>
      <c r="B47" t="s">
        <v>58</v>
      </c>
      <c r="C47" t="s">
        <v>39</v>
      </c>
      <c r="D47" t="s">
        <v>29</v>
      </c>
      <c r="E47" t="s">
        <v>29</v>
      </c>
      <c r="F47">
        <v>5.0999999999999997E-2</v>
      </c>
      <c r="G47" t="s">
        <v>29</v>
      </c>
      <c r="H47">
        <v>6.28</v>
      </c>
      <c r="I47">
        <v>0.32</v>
      </c>
      <c r="J47" t="s">
        <v>30</v>
      </c>
      <c r="K47">
        <v>164</v>
      </c>
      <c r="L47">
        <v>25</v>
      </c>
      <c r="M47" t="s">
        <v>40</v>
      </c>
      <c r="N47">
        <v>13.29</v>
      </c>
      <c r="O47">
        <v>12.98</v>
      </c>
      <c r="P47">
        <v>1.421</v>
      </c>
      <c r="Q47">
        <v>0.46</v>
      </c>
      <c r="R47">
        <v>1.0649999999999999</v>
      </c>
      <c r="S47">
        <v>0.32300000000000001</v>
      </c>
      <c r="T47">
        <v>0.96299999999999997</v>
      </c>
      <c r="U47">
        <v>1</v>
      </c>
      <c r="V47">
        <v>0.68</v>
      </c>
      <c r="W47">
        <v>0.13600000000000001</v>
      </c>
      <c r="X47">
        <v>5.0999999999999997E-2</v>
      </c>
      <c r="Y47">
        <v>4.0000000000000001E-3</v>
      </c>
      <c r="Z47">
        <v>0.182</v>
      </c>
      <c r="AA47" t="s">
        <v>29</v>
      </c>
      <c r="AB47">
        <v>0.69899999999999995</v>
      </c>
      <c r="AC47">
        <v>0.186</v>
      </c>
      <c r="AD47">
        <v>3.1828143249999998</v>
      </c>
    </row>
    <row r="48" spans="1:30">
      <c r="A48">
        <v>193</v>
      </c>
      <c r="B48" t="s">
        <v>58</v>
      </c>
      <c r="C48" t="s">
        <v>39</v>
      </c>
      <c r="D48">
        <v>6</v>
      </c>
      <c r="E48">
        <v>330</v>
      </c>
      <c r="F48">
        <v>2.7E-2</v>
      </c>
      <c r="G48" t="s">
        <v>29</v>
      </c>
      <c r="H48">
        <v>9.8000000000000007</v>
      </c>
      <c r="I48">
        <v>0.26700000000000002</v>
      </c>
      <c r="J48" t="s">
        <v>30</v>
      </c>
      <c r="K48">
        <v>164</v>
      </c>
      <c r="L48">
        <v>25</v>
      </c>
      <c r="M48" t="s">
        <v>40</v>
      </c>
      <c r="N48">
        <v>13.29</v>
      </c>
      <c r="O48">
        <v>12.98</v>
      </c>
      <c r="P48">
        <v>1.421</v>
      </c>
      <c r="Q48">
        <v>0.46</v>
      </c>
      <c r="R48">
        <v>1.0649999999999999</v>
      </c>
      <c r="S48">
        <v>0.32300000000000001</v>
      </c>
      <c r="T48">
        <v>0.96299999999999997</v>
      </c>
      <c r="U48">
        <v>1</v>
      </c>
      <c r="V48">
        <v>0.68</v>
      </c>
      <c r="W48">
        <v>0.13600000000000001</v>
      </c>
      <c r="X48">
        <v>5.0999999999999997E-2</v>
      </c>
      <c r="Y48">
        <v>4.0000000000000001E-3</v>
      </c>
      <c r="Z48">
        <v>0.182</v>
      </c>
      <c r="AA48" t="s">
        <v>29</v>
      </c>
      <c r="AB48">
        <v>0.69899999999999995</v>
      </c>
      <c r="AC48">
        <v>0.186</v>
      </c>
      <c r="AD48">
        <v>3.1828143249999998</v>
      </c>
    </row>
    <row r="49" spans="1:30">
      <c r="A49">
        <v>194</v>
      </c>
      <c r="B49" t="s">
        <v>58</v>
      </c>
      <c r="C49" t="s">
        <v>39</v>
      </c>
      <c r="D49">
        <v>2</v>
      </c>
      <c r="E49">
        <v>190</v>
      </c>
      <c r="F49">
        <v>1.0999999999999999E-2</v>
      </c>
      <c r="G49">
        <v>27</v>
      </c>
      <c r="H49">
        <v>13.5</v>
      </c>
      <c r="I49">
        <v>0.14199999999999999</v>
      </c>
      <c r="J49" t="s">
        <v>30</v>
      </c>
      <c r="K49">
        <v>164</v>
      </c>
      <c r="L49">
        <v>25</v>
      </c>
      <c r="M49" t="s">
        <v>40</v>
      </c>
      <c r="N49">
        <v>13.29</v>
      </c>
      <c r="O49">
        <v>12.98</v>
      </c>
      <c r="P49">
        <v>1.421</v>
      </c>
      <c r="Q49">
        <v>0.46</v>
      </c>
      <c r="R49">
        <v>1.0649999999999999</v>
      </c>
      <c r="S49">
        <v>0.32300000000000001</v>
      </c>
      <c r="T49">
        <v>0.96299999999999997</v>
      </c>
      <c r="U49">
        <v>1</v>
      </c>
      <c r="V49">
        <v>0.68</v>
      </c>
      <c r="W49">
        <v>0.13600000000000001</v>
      </c>
      <c r="X49">
        <v>5.0999999999999997E-2</v>
      </c>
      <c r="Y49">
        <v>4.0000000000000001E-3</v>
      </c>
      <c r="Z49">
        <v>0.182</v>
      </c>
      <c r="AA49" t="s">
        <v>29</v>
      </c>
      <c r="AB49">
        <v>0.69899999999999995</v>
      </c>
      <c r="AC49">
        <v>0.186</v>
      </c>
      <c r="AD49">
        <v>3.1828143249999998</v>
      </c>
    </row>
    <row r="50" spans="1:30">
      <c r="A50">
        <v>195</v>
      </c>
      <c r="B50" t="s">
        <v>58</v>
      </c>
      <c r="C50" t="s">
        <v>39</v>
      </c>
      <c r="D50">
        <v>6</v>
      </c>
      <c r="E50">
        <v>750</v>
      </c>
      <c r="F50">
        <v>8.0000000000000002E-3</v>
      </c>
      <c r="G50" t="s">
        <v>29</v>
      </c>
      <c r="H50">
        <v>7.43</v>
      </c>
      <c r="I50">
        <v>5.8999999999999997E-2</v>
      </c>
      <c r="J50" t="s">
        <v>30</v>
      </c>
      <c r="K50">
        <v>164</v>
      </c>
      <c r="L50">
        <v>25</v>
      </c>
      <c r="M50" t="s">
        <v>40</v>
      </c>
      <c r="N50">
        <v>13.29</v>
      </c>
      <c r="O50">
        <v>12.98</v>
      </c>
      <c r="P50">
        <v>1.421</v>
      </c>
      <c r="Q50">
        <v>0.46</v>
      </c>
      <c r="R50">
        <v>1.0649999999999999</v>
      </c>
      <c r="S50">
        <v>0.32300000000000001</v>
      </c>
      <c r="T50">
        <v>0.96299999999999997</v>
      </c>
      <c r="U50">
        <v>1</v>
      </c>
      <c r="V50">
        <v>0.68</v>
      </c>
      <c r="W50">
        <v>0.13600000000000001</v>
      </c>
      <c r="X50">
        <v>5.0999999999999997E-2</v>
      </c>
      <c r="Y50">
        <v>4.0000000000000001E-3</v>
      </c>
      <c r="Z50">
        <v>0.182</v>
      </c>
      <c r="AA50" t="s">
        <v>29</v>
      </c>
      <c r="AB50">
        <v>0.69899999999999995</v>
      </c>
      <c r="AC50">
        <v>0.186</v>
      </c>
      <c r="AD50">
        <v>3.1828143249999998</v>
      </c>
    </row>
    <row r="51" spans="1:30">
      <c r="A51">
        <v>196</v>
      </c>
      <c r="B51" t="s">
        <v>58</v>
      </c>
      <c r="C51" t="s">
        <v>39</v>
      </c>
      <c r="D51">
        <v>4</v>
      </c>
      <c r="E51">
        <v>324</v>
      </c>
      <c r="F51">
        <v>1.2E-2</v>
      </c>
      <c r="G51">
        <v>18</v>
      </c>
      <c r="H51">
        <v>4.5</v>
      </c>
      <c r="I51">
        <v>5.6000000000000001E-2</v>
      </c>
      <c r="J51" t="s">
        <v>30</v>
      </c>
      <c r="K51">
        <v>164</v>
      </c>
      <c r="L51">
        <v>25</v>
      </c>
      <c r="M51" t="s">
        <v>40</v>
      </c>
      <c r="N51">
        <v>13.29</v>
      </c>
      <c r="O51">
        <v>12.98</v>
      </c>
      <c r="P51">
        <v>1.421</v>
      </c>
      <c r="Q51">
        <v>0.46</v>
      </c>
      <c r="R51">
        <v>1.0649999999999999</v>
      </c>
      <c r="S51">
        <v>0.32300000000000001</v>
      </c>
      <c r="T51">
        <v>0.96299999999999997</v>
      </c>
      <c r="U51">
        <v>1</v>
      </c>
      <c r="V51">
        <v>0.68</v>
      </c>
      <c r="W51">
        <v>0.13600000000000001</v>
      </c>
      <c r="X51">
        <v>5.0999999999999997E-2</v>
      </c>
      <c r="Y51">
        <v>4.0000000000000001E-3</v>
      </c>
      <c r="Z51">
        <v>0.182</v>
      </c>
      <c r="AA51" t="s">
        <v>29</v>
      </c>
      <c r="AB51">
        <v>0.69899999999999995</v>
      </c>
      <c r="AC51">
        <v>0.186</v>
      </c>
      <c r="AD51">
        <v>3.1828143249999998</v>
      </c>
    </row>
    <row r="52" spans="1:30">
      <c r="A52">
        <v>197</v>
      </c>
      <c r="B52" t="s">
        <v>58</v>
      </c>
      <c r="C52" t="s">
        <v>39</v>
      </c>
      <c r="D52">
        <v>5</v>
      </c>
      <c r="E52">
        <v>324</v>
      </c>
      <c r="F52">
        <v>1.4999999999999999E-2</v>
      </c>
      <c r="G52">
        <v>8</v>
      </c>
      <c r="H52">
        <v>1.6</v>
      </c>
      <c r="I52">
        <v>2.5000000000000001E-2</v>
      </c>
      <c r="J52" t="s">
        <v>30</v>
      </c>
      <c r="K52">
        <v>164</v>
      </c>
      <c r="L52">
        <v>25</v>
      </c>
      <c r="M52" t="s">
        <v>40</v>
      </c>
      <c r="N52">
        <v>13.29</v>
      </c>
      <c r="O52">
        <v>12.98</v>
      </c>
      <c r="P52">
        <v>1.421</v>
      </c>
      <c r="Q52">
        <v>0.46</v>
      </c>
      <c r="R52">
        <v>1.0649999999999999</v>
      </c>
      <c r="S52">
        <v>0.32300000000000001</v>
      </c>
      <c r="T52">
        <v>0.96299999999999997</v>
      </c>
      <c r="U52">
        <v>1</v>
      </c>
      <c r="V52">
        <v>0.68</v>
      </c>
      <c r="W52">
        <v>0.13600000000000001</v>
      </c>
      <c r="X52">
        <v>5.0999999999999997E-2</v>
      </c>
      <c r="Y52">
        <v>4.0000000000000001E-3</v>
      </c>
      <c r="Z52">
        <v>0.182</v>
      </c>
      <c r="AA52" t="s">
        <v>29</v>
      </c>
      <c r="AB52">
        <v>0.69899999999999995</v>
      </c>
      <c r="AC52">
        <v>0.186</v>
      </c>
      <c r="AD52">
        <v>3.1828143249999998</v>
      </c>
    </row>
    <row r="53" spans="1:30">
      <c r="A53">
        <v>311</v>
      </c>
      <c r="B53" t="s">
        <v>58</v>
      </c>
      <c r="C53" t="s">
        <v>43</v>
      </c>
      <c r="D53">
        <v>4</v>
      </c>
      <c r="E53">
        <v>85.3</v>
      </c>
      <c r="F53">
        <v>4.7E-2</v>
      </c>
      <c r="G53" t="s">
        <v>29</v>
      </c>
      <c r="H53" t="s">
        <v>29</v>
      </c>
      <c r="I53" t="s">
        <v>29</v>
      </c>
      <c r="J53" t="s">
        <v>30</v>
      </c>
      <c r="K53">
        <v>164</v>
      </c>
      <c r="L53">
        <v>25</v>
      </c>
      <c r="M53" t="s">
        <v>42</v>
      </c>
      <c r="N53">
        <v>3.16</v>
      </c>
      <c r="O53">
        <v>4.03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  <c r="AB53" t="s">
        <v>29</v>
      </c>
      <c r="AC53" t="s">
        <v>29</v>
      </c>
      <c r="AD53">
        <v>3.1828143249999998</v>
      </c>
    </row>
    <row r="54" spans="1:30">
      <c r="A54">
        <v>472</v>
      </c>
      <c r="B54" t="s">
        <v>58</v>
      </c>
      <c r="C54" t="s">
        <v>59</v>
      </c>
      <c r="D54">
        <v>7</v>
      </c>
      <c r="E54">
        <v>28</v>
      </c>
      <c r="F54">
        <v>0.25</v>
      </c>
      <c r="G54">
        <v>10</v>
      </c>
      <c r="H54">
        <v>1.43</v>
      </c>
      <c r="I54">
        <v>0.35699999999999998</v>
      </c>
      <c r="J54" t="s">
        <v>30</v>
      </c>
      <c r="K54">
        <v>164</v>
      </c>
      <c r="L54">
        <v>25</v>
      </c>
      <c r="M54" t="s">
        <v>60</v>
      </c>
      <c r="N54">
        <v>7</v>
      </c>
      <c r="O54">
        <v>12</v>
      </c>
      <c r="P54">
        <v>0.3</v>
      </c>
      <c r="Q54" t="s">
        <v>29</v>
      </c>
      <c r="R54">
        <v>0.2</v>
      </c>
      <c r="S54" t="s">
        <v>29</v>
      </c>
      <c r="T54" t="s">
        <v>29</v>
      </c>
      <c r="U54">
        <v>1</v>
      </c>
      <c r="V54">
        <v>0.91</v>
      </c>
      <c r="W54">
        <v>2.5000000000000001E-2</v>
      </c>
      <c r="X54">
        <v>6.9000000000000006E-2</v>
      </c>
      <c r="Y54" t="s">
        <v>29</v>
      </c>
      <c r="Z54" t="s">
        <v>29</v>
      </c>
      <c r="AA54" t="s">
        <v>29</v>
      </c>
      <c r="AB54">
        <v>0.877</v>
      </c>
      <c r="AC54" t="s">
        <v>29</v>
      </c>
      <c r="AD54">
        <v>3.1828143249999998</v>
      </c>
    </row>
    <row r="55" spans="1:30">
      <c r="A55">
        <v>520</v>
      </c>
      <c r="B55" t="s">
        <v>58</v>
      </c>
      <c r="C55" t="s">
        <v>57</v>
      </c>
      <c r="D55">
        <v>6</v>
      </c>
      <c r="E55">
        <v>77.3</v>
      </c>
      <c r="F55">
        <v>7.8E-2</v>
      </c>
      <c r="G55">
        <v>6</v>
      </c>
      <c r="H55">
        <v>1</v>
      </c>
      <c r="I55">
        <v>7.8E-2</v>
      </c>
      <c r="J55" t="s">
        <v>30</v>
      </c>
      <c r="K55">
        <v>164</v>
      </c>
      <c r="L55">
        <v>25</v>
      </c>
      <c r="M55" t="s">
        <v>47</v>
      </c>
      <c r="N55">
        <v>17.91</v>
      </c>
      <c r="O55">
        <v>29.71</v>
      </c>
      <c r="P55">
        <v>5.258</v>
      </c>
      <c r="Q55">
        <v>1.55</v>
      </c>
      <c r="R55">
        <v>2.1989999999999998</v>
      </c>
      <c r="S55">
        <v>0.71</v>
      </c>
      <c r="T55">
        <v>1.5569999999999999</v>
      </c>
      <c r="U55">
        <v>1</v>
      </c>
      <c r="V55">
        <v>0.54</v>
      </c>
      <c r="W55">
        <v>0.56899999999999995</v>
      </c>
      <c r="X55">
        <v>5.5E-2</v>
      </c>
      <c r="Y55">
        <v>3.0000000000000001E-3</v>
      </c>
      <c r="Z55" t="s">
        <v>29</v>
      </c>
      <c r="AA55" t="s">
        <v>29</v>
      </c>
      <c r="AB55" t="s">
        <v>29</v>
      </c>
      <c r="AC55">
        <v>3.0000000000000001E-3</v>
      </c>
      <c r="AD55">
        <v>3.1828143249999998</v>
      </c>
    </row>
    <row r="56" spans="1:30">
      <c r="A56">
        <v>530</v>
      </c>
      <c r="B56" t="s">
        <v>58</v>
      </c>
      <c r="C56" t="s">
        <v>46</v>
      </c>
      <c r="D56">
        <v>3</v>
      </c>
      <c r="E56">
        <v>750</v>
      </c>
      <c r="F56">
        <v>4.0000000000000001E-3</v>
      </c>
      <c r="G56" t="s">
        <v>29</v>
      </c>
      <c r="H56">
        <v>1</v>
      </c>
      <c r="I56">
        <v>4.0000000000000001E-3</v>
      </c>
      <c r="J56" t="s">
        <v>30</v>
      </c>
      <c r="K56">
        <v>164</v>
      </c>
      <c r="L56">
        <v>25</v>
      </c>
      <c r="M56" t="s">
        <v>47</v>
      </c>
      <c r="N56">
        <v>15.7</v>
      </c>
      <c r="O56">
        <v>23.7</v>
      </c>
      <c r="P56">
        <v>3.5</v>
      </c>
      <c r="Q56">
        <v>1.1000000000000001</v>
      </c>
      <c r="R56" t="s">
        <v>29</v>
      </c>
      <c r="S56" t="s">
        <v>29</v>
      </c>
      <c r="T56" t="s">
        <v>29</v>
      </c>
      <c r="U56">
        <v>1</v>
      </c>
      <c r="V56">
        <v>0.63</v>
      </c>
      <c r="W56">
        <v>0.61799999999999999</v>
      </c>
      <c r="X56">
        <v>4.5999999999999999E-2</v>
      </c>
      <c r="Y56" t="s">
        <v>29</v>
      </c>
      <c r="Z56" t="s">
        <v>29</v>
      </c>
      <c r="AA56" t="s">
        <v>29</v>
      </c>
      <c r="AB56">
        <v>0.32100000000000001</v>
      </c>
      <c r="AC56" t="s">
        <v>29</v>
      </c>
      <c r="AD56">
        <v>3.1828143249999998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125" zoomScaleNormal="125" zoomScalePageLayoutView="125" workbookViewId="0">
      <pane ySplit="1" topLeftCell="A2" activePane="bottomLeft" state="frozen"/>
      <selection pane="bottomLeft" activeCell="AB1" sqref="AB1:AB1048576"/>
    </sheetView>
  </sheetViews>
  <sheetFormatPr baseColWidth="10" defaultRowHeight="15" x14ac:dyDescent="0"/>
  <cols>
    <col min="1" max="1" width="21.33203125" bestFit="1" customWidth="1"/>
    <col min="2" max="2" width="20.83203125" bestFit="1" customWidth="1"/>
    <col min="3" max="3" width="21.33203125" bestFit="1" customWidth="1"/>
    <col min="4" max="4" width="8" bestFit="1" customWidth="1"/>
    <col min="5" max="5" width="9.33203125" bestFit="1" customWidth="1"/>
    <col min="6" max="6" width="8.1640625" bestFit="1" customWidth="1"/>
    <col min="7" max="8" width="9.5" bestFit="1" customWidth="1"/>
    <col min="9" max="9" width="7" bestFit="1" customWidth="1"/>
    <col min="11" max="13" width="7" bestFit="1" customWidth="1"/>
    <col min="14" max="14" width="10.1640625" bestFit="1" customWidth="1"/>
    <col min="15" max="15" width="9.6640625" bestFit="1" customWidth="1"/>
    <col min="16" max="16" width="7.6640625" bestFit="1" customWidth="1"/>
    <col min="17" max="18" width="7" bestFit="1" customWidth="1"/>
    <col min="19" max="19" width="8" bestFit="1" customWidth="1"/>
    <col min="20" max="20" width="8.33203125" bestFit="1" customWidth="1"/>
    <col min="21" max="21" width="9.33203125" bestFit="1" customWidth="1"/>
    <col min="22" max="22" width="10.6640625" bestFit="1" customWidth="1"/>
    <col min="23" max="23" width="7" bestFit="1" customWidth="1"/>
    <col min="24" max="24" width="12.33203125" bestFit="1" customWidth="1"/>
    <col min="25" max="25" width="17.33203125" bestFit="1" customWidth="1"/>
    <col min="26" max="26" width="13.6640625" bestFit="1" customWidth="1"/>
    <col min="27" max="27" width="12" bestFit="1" customWidth="1"/>
  </cols>
  <sheetData>
    <row r="1" spans="1:27" s="6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61</v>
      </c>
      <c r="B2" t="s">
        <v>28</v>
      </c>
      <c r="C2" t="s">
        <v>31</v>
      </c>
      <c r="D2">
        <v>12</v>
      </c>
      <c r="E2">
        <v>70.2</v>
      </c>
      <c r="F2" t="s">
        <v>29</v>
      </c>
      <c r="G2">
        <v>0.17100000000000001</v>
      </c>
      <c r="H2" s="12">
        <f>J2/K2</f>
        <v>3.0751793828877001</v>
      </c>
      <c r="I2" s="12">
        <f>H2*G2</f>
        <v>0.52585567447379677</v>
      </c>
      <c r="J2" s="7">
        <v>2.8752927229999998</v>
      </c>
      <c r="K2">
        <v>0.93500000000000005</v>
      </c>
      <c r="L2">
        <v>0.51600000000000001</v>
      </c>
      <c r="M2">
        <v>0.39500000000000002</v>
      </c>
      <c r="P2">
        <v>0.41</v>
      </c>
      <c r="Q2">
        <v>0.71099999999999997</v>
      </c>
      <c r="R2">
        <v>8.7999999999999995E-2</v>
      </c>
      <c r="S2">
        <v>0.16500000000000001</v>
      </c>
      <c r="T2">
        <v>1.2E-2</v>
      </c>
      <c r="U2" t="s">
        <v>29</v>
      </c>
      <c r="V2">
        <v>1.2E-2</v>
      </c>
      <c r="W2" t="s">
        <v>29</v>
      </c>
      <c r="X2" s="8">
        <f>IFERROR(35*Q2+14.1*R2+15.1*S2, "NA")</f>
        <v>28.6173</v>
      </c>
      <c r="Y2" s="9">
        <f>IFERROR(35*Q2+14.1*R2+15.1*V2, "NA")</f>
        <v>26.306999999999999</v>
      </c>
      <c r="Z2" s="9" t="str">
        <f>IFERROR(35*Q2+14.1*R2+15.1*W2, "NA")</f>
        <v>NA</v>
      </c>
      <c r="AA2" s="9">
        <f>IFERROR(X2*L2, "NA")</f>
        <v>14.766526800000001</v>
      </c>
    </row>
    <row r="3" spans="1:27">
      <c r="A3" t="s">
        <v>61</v>
      </c>
      <c r="B3" t="s">
        <v>39</v>
      </c>
      <c r="C3" t="s">
        <v>40</v>
      </c>
      <c r="D3">
        <v>6</v>
      </c>
      <c r="E3">
        <v>330</v>
      </c>
      <c r="F3" t="s">
        <v>29</v>
      </c>
      <c r="G3">
        <v>5.5E-2</v>
      </c>
      <c r="H3">
        <v>9</v>
      </c>
      <c r="I3">
        <v>0.49099999999999999</v>
      </c>
      <c r="J3" s="7">
        <v>2.8752927229999998</v>
      </c>
      <c r="K3">
        <v>1.421</v>
      </c>
      <c r="L3">
        <v>0.32300000000000001</v>
      </c>
      <c r="M3">
        <v>0.46</v>
      </c>
      <c r="P3">
        <v>0.68</v>
      </c>
      <c r="Q3">
        <v>0.13600000000000001</v>
      </c>
      <c r="R3">
        <v>5.0999999999999997E-2</v>
      </c>
      <c r="S3">
        <v>0.69899999999999995</v>
      </c>
      <c r="T3">
        <v>4.0000000000000001E-3</v>
      </c>
      <c r="U3">
        <v>0.182</v>
      </c>
      <c r="V3">
        <v>0.186</v>
      </c>
      <c r="W3" t="s">
        <v>29</v>
      </c>
      <c r="X3" s="8">
        <f t="shared" ref="X3:X56" si="0">IFERROR(35*Q3+14.1*R3+15.1*S3, "NA")</f>
        <v>16.033999999999999</v>
      </c>
      <c r="Y3" s="9">
        <f t="shared" ref="Y3:Y56" si="1">IFERROR(35*Q3+14.1*R3+15.1*V3, "NA")</f>
        <v>8.287700000000001</v>
      </c>
      <c r="Z3" s="9" t="str">
        <f t="shared" ref="Z3:Z56" si="2">IFERROR(35*Q3+14.1*R3+15.1*W3, "NA")</f>
        <v>NA</v>
      </c>
      <c r="AA3" s="9">
        <f t="shared" ref="AA3:AA53" si="3">IFERROR(X3*L3, "NA")</f>
        <v>5.1789819999999995</v>
      </c>
    </row>
    <row r="4" spans="1:27">
      <c r="A4" t="s">
        <v>61</v>
      </c>
      <c r="B4" t="s">
        <v>39</v>
      </c>
      <c r="C4" t="s">
        <v>40</v>
      </c>
      <c r="D4" t="s">
        <v>29</v>
      </c>
      <c r="E4" t="s">
        <v>29</v>
      </c>
      <c r="F4" t="s">
        <v>29</v>
      </c>
      <c r="G4">
        <v>4.4999999999999998E-2</v>
      </c>
      <c r="H4">
        <v>3.6</v>
      </c>
      <c r="I4">
        <v>0.16200000000000001</v>
      </c>
      <c r="J4" s="7">
        <v>2.8752927229999998</v>
      </c>
      <c r="K4">
        <v>1.421</v>
      </c>
      <c r="L4">
        <v>0.32300000000000001</v>
      </c>
      <c r="M4">
        <v>0.46</v>
      </c>
      <c r="P4">
        <v>0.68</v>
      </c>
      <c r="Q4">
        <v>0.13600000000000001</v>
      </c>
      <c r="R4">
        <v>5.0999999999999997E-2</v>
      </c>
      <c r="S4">
        <v>0.69899999999999995</v>
      </c>
      <c r="T4">
        <v>4.0000000000000001E-3</v>
      </c>
      <c r="U4">
        <v>0.182</v>
      </c>
      <c r="V4">
        <v>0.186</v>
      </c>
      <c r="W4" t="s">
        <v>29</v>
      </c>
      <c r="X4" s="8">
        <f t="shared" si="0"/>
        <v>16.033999999999999</v>
      </c>
      <c r="Y4" s="9">
        <f t="shared" si="1"/>
        <v>8.287700000000001</v>
      </c>
      <c r="Z4" s="9" t="str">
        <f t="shared" si="2"/>
        <v>NA</v>
      </c>
      <c r="AA4" s="9">
        <f t="shared" si="3"/>
        <v>5.1789819999999995</v>
      </c>
    </row>
    <row r="5" spans="1:27">
      <c r="A5" t="s">
        <v>61</v>
      </c>
      <c r="B5" t="s">
        <v>39</v>
      </c>
      <c r="C5" t="s">
        <v>40</v>
      </c>
      <c r="D5">
        <v>6</v>
      </c>
      <c r="E5">
        <v>750</v>
      </c>
      <c r="F5" t="s">
        <v>29</v>
      </c>
      <c r="G5">
        <v>8.0000000000000002E-3</v>
      </c>
      <c r="H5">
        <v>6.3</v>
      </c>
      <c r="I5">
        <v>0.05</v>
      </c>
      <c r="J5" s="7">
        <v>2.8752927229999998</v>
      </c>
      <c r="K5">
        <v>1.421</v>
      </c>
      <c r="L5">
        <v>0.32300000000000001</v>
      </c>
      <c r="M5">
        <v>0.46</v>
      </c>
      <c r="P5">
        <v>0.68</v>
      </c>
      <c r="Q5">
        <v>0.13600000000000001</v>
      </c>
      <c r="R5">
        <v>5.0999999999999997E-2</v>
      </c>
      <c r="S5">
        <v>0.69899999999999995</v>
      </c>
      <c r="T5">
        <v>4.0000000000000001E-3</v>
      </c>
      <c r="U5">
        <v>0.182</v>
      </c>
      <c r="V5">
        <v>0.186</v>
      </c>
      <c r="W5" t="s">
        <v>29</v>
      </c>
      <c r="X5" s="8">
        <f t="shared" si="0"/>
        <v>16.033999999999999</v>
      </c>
      <c r="Y5" s="9">
        <f t="shared" si="1"/>
        <v>8.287700000000001</v>
      </c>
      <c r="Z5" s="9" t="str">
        <f t="shared" si="2"/>
        <v>NA</v>
      </c>
      <c r="AA5" s="9">
        <f t="shared" si="3"/>
        <v>5.1789819999999995</v>
      </c>
    </row>
    <row r="6" spans="1:27">
      <c r="A6" t="s">
        <v>61</v>
      </c>
      <c r="B6" t="s">
        <v>43</v>
      </c>
      <c r="C6" t="s">
        <v>42</v>
      </c>
      <c r="D6">
        <v>2</v>
      </c>
      <c r="E6">
        <v>250</v>
      </c>
      <c r="F6" t="s">
        <v>29</v>
      </c>
      <c r="G6">
        <v>8.0000000000000002E-3</v>
      </c>
      <c r="H6" t="s">
        <v>29</v>
      </c>
      <c r="I6" t="s">
        <v>29</v>
      </c>
      <c r="J6" s="7">
        <v>2.8752927229999998</v>
      </c>
      <c r="K6" t="s">
        <v>29</v>
      </c>
      <c r="L6" t="s">
        <v>29</v>
      </c>
      <c r="M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s="8" t="str">
        <f t="shared" si="0"/>
        <v>NA</v>
      </c>
      <c r="Y6" s="9" t="str">
        <f t="shared" si="1"/>
        <v>NA</v>
      </c>
      <c r="Z6" s="9" t="str">
        <f t="shared" si="2"/>
        <v>NA</v>
      </c>
      <c r="AA6" s="9" t="str">
        <f t="shared" si="3"/>
        <v>NA</v>
      </c>
    </row>
    <row r="7" spans="1:27">
      <c r="A7" t="s">
        <v>61</v>
      </c>
      <c r="B7" t="s">
        <v>43</v>
      </c>
      <c r="C7" t="s">
        <v>42</v>
      </c>
      <c r="D7">
        <v>2</v>
      </c>
      <c r="E7">
        <v>177.8</v>
      </c>
      <c r="F7" t="s">
        <v>29</v>
      </c>
      <c r="G7">
        <v>1.0999999999999999E-2</v>
      </c>
      <c r="H7" t="s">
        <v>29</v>
      </c>
      <c r="I7" t="s">
        <v>29</v>
      </c>
      <c r="J7" s="7">
        <v>2.8752927229999998</v>
      </c>
      <c r="K7" t="s">
        <v>29</v>
      </c>
      <c r="L7" t="s">
        <v>29</v>
      </c>
      <c r="M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s="8" t="str">
        <f t="shared" si="0"/>
        <v>NA</v>
      </c>
      <c r="Y7" s="9" t="str">
        <f t="shared" si="1"/>
        <v>NA</v>
      </c>
      <c r="Z7" s="9" t="str">
        <f t="shared" si="2"/>
        <v>NA</v>
      </c>
      <c r="AA7" s="9" t="str">
        <f t="shared" si="3"/>
        <v>NA</v>
      </c>
    </row>
    <row r="8" spans="1:27">
      <c r="A8" t="s">
        <v>61</v>
      </c>
      <c r="B8" t="s">
        <v>46</v>
      </c>
      <c r="C8" t="s">
        <v>47</v>
      </c>
      <c r="D8">
        <v>5</v>
      </c>
      <c r="E8">
        <v>750</v>
      </c>
      <c r="F8" t="s">
        <v>29</v>
      </c>
      <c r="G8">
        <v>7.0000000000000001E-3</v>
      </c>
      <c r="H8">
        <v>1</v>
      </c>
      <c r="I8">
        <v>7.0000000000000001E-3</v>
      </c>
      <c r="J8" s="7">
        <v>2.8752927229999998</v>
      </c>
      <c r="K8">
        <v>3.5</v>
      </c>
      <c r="L8">
        <f>M8*(1-P8)</f>
        <v>0.40700000000000003</v>
      </c>
      <c r="M8">
        <v>1.1000000000000001</v>
      </c>
      <c r="P8">
        <v>0.63</v>
      </c>
      <c r="Q8">
        <v>0.61799999999999999</v>
      </c>
      <c r="R8">
        <v>4.5999999999999999E-2</v>
      </c>
      <c r="S8">
        <v>0.32100000000000001</v>
      </c>
      <c r="T8" t="s">
        <v>29</v>
      </c>
      <c r="U8" t="s">
        <v>29</v>
      </c>
      <c r="V8" t="s">
        <v>29</v>
      </c>
      <c r="W8" t="s">
        <v>29</v>
      </c>
      <c r="X8" s="8">
        <f t="shared" si="0"/>
        <v>27.125699999999998</v>
      </c>
      <c r="Y8" s="9" t="str">
        <f t="shared" si="1"/>
        <v>NA</v>
      </c>
      <c r="Z8" s="9" t="str">
        <f t="shared" si="2"/>
        <v>NA</v>
      </c>
      <c r="AA8" s="9">
        <f>IFERROR(X8*L8, "NA")</f>
        <v>11.040159900000001</v>
      </c>
    </row>
    <row r="9" spans="1:27">
      <c r="A9" t="s">
        <v>27</v>
      </c>
      <c r="B9" t="s">
        <v>28</v>
      </c>
      <c r="C9" t="s">
        <v>31</v>
      </c>
      <c r="D9">
        <v>7</v>
      </c>
      <c r="E9">
        <v>70.2</v>
      </c>
      <c r="F9" t="s">
        <v>29</v>
      </c>
      <c r="G9">
        <v>0.1</v>
      </c>
      <c r="H9">
        <v>20</v>
      </c>
      <c r="I9">
        <v>1.994</v>
      </c>
      <c r="J9" s="7">
        <v>5.8798753819999998</v>
      </c>
      <c r="K9">
        <v>0.93500000000000005</v>
      </c>
      <c r="L9">
        <v>0.51600000000000001</v>
      </c>
      <c r="M9">
        <v>0.39500000000000002</v>
      </c>
      <c r="P9">
        <v>0.41</v>
      </c>
      <c r="Q9">
        <v>0.71099999999999997</v>
      </c>
      <c r="R9">
        <v>8.7999999999999995E-2</v>
      </c>
      <c r="S9">
        <v>0.16500000000000001</v>
      </c>
      <c r="T9">
        <v>1.2E-2</v>
      </c>
      <c r="U9" t="s">
        <v>29</v>
      </c>
      <c r="V9">
        <v>1.2E-2</v>
      </c>
      <c r="W9" t="s">
        <v>29</v>
      </c>
      <c r="X9" s="8">
        <f t="shared" si="0"/>
        <v>28.6173</v>
      </c>
      <c r="Y9" s="9">
        <f t="shared" si="1"/>
        <v>26.306999999999999</v>
      </c>
      <c r="Z9" s="9" t="str">
        <f t="shared" si="2"/>
        <v>NA</v>
      </c>
      <c r="AA9" s="9">
        <f t="shared" si="3"/>
        <v>14.766526800000001</v>
      </c>
    </row>
    <row r="10" spans="1:27">
      <c r="A10" t="s">
        <v>27</v>
      </c>
      <c r="B10" t="s">
        <v>32</v>
      </c>
      <c r="C10" t="s">
        <v>33</v>
      </c>
      <c r="D10">
        <v>6</v>
      </c>
      <c r="E10">
        <v>48.2</v>
      </c>
      <c r="F10">
        <v>10</v>
      </c>
      <c r="G10">
        <v>0.125</v>
      </c>
      <c r="H10">
        <v>0.35</v>
      </c>
      <c r="I10">
        <v>4.3999999999999997E-2</v>
      </c>
      <c r="J10" s="7">
        <v>5.8798753819999998</v>
      </c>
      <c r="K10">
        <v>14.87</v>
      </c>
      <c r="L10">
        <v>9.7370000000000001</v>
      </c>
      <c r="M10" t="s">
        <v>29</v>
      </c>
      <c r="P10" t="s">
        <v>29</v>
      </c>
      <c r="Q10">
        <v>3.6999999999999998E-2</v>
      </c>
      <c r="R10">
        <v>0.121</v>
      </c>
      <c r="S10" t="s">
        <v>29</v>
      </c>
      <c r="T10">
        <v>8.0000000000000002E-3</v>
      </c>
      <c r="U10">
        <v>7.6999999999999999E-2</v>
      </c>
      <c r="V10">
        <v>8.4000000000000005E-2</v>
      </c>
      <c r="W10" t="s">
        <v>29</v>
      </c>
      <c r="X10" s="8" t="str">
        <f t="shared" si="0"/>
        <v>NA</v>
      </c>
      <c r="Y10" s="9">
        <f t="shared" si="1"/>
        <v>4.2694999999999999</v>
      </c>
      <c r="Z10" s="9" t="str">
        <f t="shared" si="2"/>
        <v>NA</v>
      </c>
      <c r="AA10" s="9">
        <f>IFERROR(Y10*L10, "NA")</f>
        <v>41.572121500000002</v>
      </c>
    </row>
    <row r="11" spans="1:27">
      <c r="A11" t="s">
        <v>27</v>
      </c>
      <c r="B11" t="s">
        <v>32</v>
      </c>
      <c r="C11" t="s">
        <v>33</v>
      </c>
      <c r="D11">
        <v>1</v>
      </c>
      <c r="E11">
        <v>750</v>
      </c>
      <c r="F11" t="s">
        <v>29</v>
      </c>
      <c r="G11">
        <v>1E-3</v>
      </c>
      <c r="H11">
        <v>0.35</v>
      </c>
      <c r="I11">
        <v>0</v>
      </c>
      <c r="J11" s="7">
        <v>5.8798753819999998</v>
      </c>
      <c r="K11">
        <v>14.87</v>
      </c>
      <c r="L11">
        <v>9.7370000000000001</v>
      </c>
      <c r="M11" t="s">
        <v>29</v>
      </c>
      <c r="P11" t="s">
        <v>29</v>
      </c>
      <c r="Q11">
        <v>3.6999999999999998E-2</v>
      </c>
      <c r="R11">
        <v>0.121</v>
      </c>
      <c r="S11" t="s">
        <v>29</v>
      </c>
      <c r="T11">
        <v>8.0000000000000002E-3</v>
      </c>
      <c r="U11">
        <v>7.6999999999999999E-2</v>
      </c>
      <c r="V11">
        <v>8.4000000000000005E-2</v>
      </c>
      <c r="W11" t="s">
        <v>29</v>
      </c>
      <c r="X11" s="8" t="str">
        <f t="shared" si="0"/>
        <v>NA</v>
      </c>
      <c r="Y11" s="9">
        <f t="shared" si="1"/>
        <v>4.2694999999999999</v>
      </c>
      <c r="Z11" s="9" t="str">
        <f t="shared" si="2"/>
        <v>NA</v>
      </c>
      <c r="AA11" s="9">
        <f t="shared" ref="AA11" si="4">IFERROR(Y11*L11, "NA")</f>
        <v>41.572121500000002</v>
      </c>
    </row>
    <row r="12" spans="1:27">
      <c r="A12" t="s">
        <v>27</v>
      </c>
      <c r="B12" t="s">
        <v>34</v>
      </c>
      <c r="C12" t="s">
        <v>33</v>
      </c>
      <c r="D12">
        <v>5</v>
      </c>
      <c r="E12">
        <v>177.8</v>
      </c>
      <c r="F12" t="s">
        <v>29</v>
      </c>
      <c r="G12">
        <v>2.8000000000000001E-2</v>
      </c>
      <c r="H12" t="s">
        <v>29</v>
      </c>
      <c r="I12" t="s">
        <v>29</v>
      </c>
      <c r="J12" s="7">
        <v>5.8798753819999998</v>
      </c>
      <c r="K12">
        <v>0.35899999999999999</v>
      </c>
      <c r="L12">
        <v>0.13400000000000001</v>
      </c>
      <c r="M12">
        <v>0.45800000000000002</v>
      </c>
      <c r="P12" t="s">
        <v>29</v>
      </c>
      <c r="Q12">
        <v>2.3E-2</v>
      </c>
      <c r="R12">
        <v>0.124</v>
      </c>
      <c r="S12" t="s">
        <v>29</v>
      </c>
      <c r="T12">
        <v>5.0000000000000001E-3</v>
      </c>
      <c r="U12">
        <v>6.9000000000000006E-2</v>
      </c>
      <c r="V12">
        <v>7.4999999999999997E-2</v>
      </c>
      <c r="W12" t="s">
        <v>29</v>
      </c>
      <c r="X12" s="8" t="str">
        <f t="shared" si="0"/>
        <v>NA</v>
      </c>
      <c r="Y12" s="9">
        <f>IFERROR(35*Q12+14.1*R12+15.1*V12, "NA")</f>
        <v>3.6858999999999997</v>
      </c>
      <c r="Z12" s="9" t="str">
        <f t="shared" si="2"/>
        <v>NA</v>
      </c>
      <c r="AA12" s="9">
        <f>IFERROR(Y12*L12, "NA")</f>
        <v>0.49391059999999998</v>
      </c>
    </row>
    <row r="13" spans="1:27">
      <c r="A13" t="s">
        <v>27</v>
      </c>
      <c r="B13" t="s">
        <v>35</v>
      </c>
      <c r="C13" t="s">
        <v>36</v>
      </c>
      <c r="D13">
        <v>1</v>
      </c>
      <c r="E13">
        <v>148.5</v>
      </c>
      <c r="F13" t="s">
        <v>29</v>
      </c>
      <c r="G13">
        <v>7.0000000000000001E-3</v>
      </c>
      <c r="H13">
        <v>8</v>
      </c>
      <c r="I13">
        <v>5.3999999999999999E-2</v>
      </c>
      <c r="J13" s="7">
        <v>5.8798753819999998</v>
      </c>
      <c r="K13">
        <v>0.16800000000000001</v>
      </c>
      <c r="L13">
        <v>0.13600000000000001</v>
      </c>
      <c r="M13" t="s">
        <v>29</v>
      </c>
      <c r="P13" t="s">
        <v>29</v>
      </c>
      <c r="Q13">
        <v>0.88</v>
      </c>
      <c r="R13">
        <v>8.0000000000000002E-3</v>
      </c>
      <c r="S13">
        <v>0.04</v>
      </c>
      <c r="T13" t="s">
        <v>29</v>
      </c>
      <c r="U13" t="s">
        <v>29</v>
      </c>
      <c r="V13" t="s">
        <v>29</v>
      </c>
      <c r="W13" t="s">
        <v>29</v>
      </c>
      <c r="X13" s="8">
        <f t="shared" si="0"/>
        <v>31.5168</v>
      </c>
      <c r="Y13" s="9" t="str">
        <f t="shared" si="1"/>
        <v>NA</v>
      </c>
      <c r="Z13" s="9" t="str">
        <f t="shared" si="2"/>
        <v>NA</v>
      </c>
      <c r="AA13" s="9">
        <f t="shared" si="3"/>
        <v>4.2862848000000007</v>
      </c>
    </row>
    <row r="14" spans="1:27">
      <c r="A14" t="s">
        <v>27</v>
      </c>
      <c r="B14" t="s">
        <v>37</v>
      </c>
      <c r="C14" t="s">
        <v>38</v>
      </c>
      <c r="D14">
        <v>1</v>
      </c>
      <c r="E14">
        <v>60</v>
      </c>
      <c r="F14">
        <v>2</v>
      </c>
      <c r="G14">
        <v>1.7000000000000001E-2</v>
      </c>
      <c r="H14">
        <v>2</v>
      </c>
      <c r="I14">
        <v>3.3000000000000002E-2</v>
      </c>
      <c r="J14" s="7">
        <v>5.8798753819999998</v>
      </c>
      <c r="K14" s="10">
        <v>4.9989999999999997</v>
      </c>
      <c r="L14" s="10">
        <v>0.43099999999999999</v>
      </c>
      <c r="M14" t="s">
        <v>29</v>
      </c>
      <c r="P14">
        <v>0.86</v>
      </c>
      <c r="Q14">
        <v>2.8000000000000001E-2</v>
      </c>
      <c r="R14">
        <v>5.6000000000000001E-2</v>
      </c>
      <c r="S14" t="s">
        <v>29</v>
      </c>
      <c r="T14" t="s">
        <v>29</v>
      </c>
      <c r="U14" t="s">
        <v>29</v>
      </c>
      <c r="V14" t="s">
        <v>29</v>
      </c>
      <c r="W14">
        <v>0.88</v>
      </c>
      <c r="X14" s="8" t="str">
        <f t="shared" si="0"/>
        <v>NA</v>
      </c>
      <c r="Y14" s="9" t="str">
        <f t="shared" si="1"/>
        <v>NA</v>
      </c>
      <c r="Z14" s="9">
        <f t="shared" si="2"/>
        <v>15.057600000000001</v>
      </c>
      <c r="AA14" s="9">
        <f>IFERROR(Z14*L14, "NA")</f>
        <v>6.4898256000000005</v>
      </c>
    </row>
    <row r="15" spans="1:27">
      <c r="A15" t="s">
        <v>27</v>
      </c>
      <c r="B15" t="s">
        <v>39</v>
      </c>
      <c r="C15" t="s">
        <v>40</v>
      </c>
      <c r="D15">
        <v>2</v>
      </c>
      <c r="E15">
        <v>330</v>
      </c>
      <c r="F15" t="s">
        <v>29</v>
      </c>
      <c r="G15">
        <v>1.7999999999999999E-2</v>
      </c>
      <c r="H15">
        <v>4.5</v>
      </c>
      <c r="I15">
        <v>8.2000000000000003E-2</v>
      </c>
      <c r="J15" s="7">
        <v>5.8798753819999998</v>
      </c>
      <c r="K15">
        <v>1.421</v>
      </c>
      <c r="L15">
        <v>0.32300000000000001</v>
      </c>
      <c r="M15">
        <v>0.46</v>
      </c>
      <c r="P15">
        <v>0.68</v>
      </c>
      <c r="Q15">
        <v>0.13600000000000001</v>
      </c>
      <c r="R15">
        <v>5.0999999999999997E-2</v>
      </c>
      <c r="S15">
        <v>0.69899999999999995</v>
      </c>
      <c r="T15">
        <v>4.0000000000000001E-3</v>
      </c>
      <c r="U15">
        <v>0.182</v>
      </c>
      <c r="V15">
        <v>0.186</v>
      </c>
      <c r="W15" t="s">
        <v>29</v>
      </c>
      <c r="X15" s="8">
        <f t="shared" si="0"/>
        <v>16.033999999999999</v>
      </c>
      <c r="Y15" s="9">
        <f t="shared" si="1"/>
        <v>8.287700000000001</v>
      </c>
      <c r="Z15" s="9" t="str">
        <f t="shared" si="2"/>
        <v>NA</v>
      </c>
      <c r="AA15" s="9">
        <f>IFERROR(X15*L15, "NA")</f>
        <v>5.1789819999999995</v>
      </c>
    </row>
    <row r="16" spans="1:27">
      <c r="A16" t="s">
        <v>27</v>
      </c>
      <c r="B16" t="s">
        <v>39</v>
      </c>
      <c r="C16" t="s">
        <v>40</v>
      </c>
      <c r="D16">
        <v>1</v>
      </c>
      <c r="E16">
        <v>330</v>
      </c>
      <c r="F16" t="s">
        <v>29</v>
      </c>
      <c r="G16">
        <v>6.0000000000000001E-3</v>
      </c>
      <c r="H16">
        <v>12</v>
      </c>
      <c r="I16">
        <v>7.2999999999999995E-2</v>
      </c>
      <c r="J16" s="7">
        <v>5.8798753819999998</v>
      </c>
      <c r="K16">
        <v>1.421</v>
      </c>
      <c r="L16">
        <v>0.32300000000000001</v>
      </c>
      <c r="M16">
        <v>0.46</v>
      </c>
      <c r="P16">
        <v>0.68</v>
      </c>
      <c r="Q16">
        <v>0.13600000000000001</v>
      </c>
      <c r="R16">
        <v>5.0999999999999997E-2</v>
      </c>
      <c r="S16">
        <v>0.69899999999999995</v>
      </c>
      <c r="T16">
        <v>4.0000000000000001E-3</v>
      </c>
      <c r="U16">
        <v>0.182</v>
      </c>
      <c r="V16">
        <v>0.186</v>
      </c>
      <c r="W16" t="s">
        <v>29</v>
      </c>
      <c r="X16" s="8">
        <f t="shared" si="0"/>
        <v>16.033999999999999</v>
      </c>
      <c r="Y16" s="9">
        <f t="shared" si="1"/>
        <v>8.287700000000001</v>
      </c>
      <c r="Z16" s="9" t="str">
        <f t="shared" si="2"/>
        <v>NA</v>
      </c>
      <c r="AA16" s="9">
        <f t="shared" si="3"/>
        <v>5.1789819999999995</v>
      </c>
    </row>
    <row r="17" spans="1:27">
      <c r="A17" t="s">
        <v>27</v>
      </c>
      <c r="B17" t="s">
        <v>39</v>
      </c>
      <c r="C17" t="s">
        <v>40</v>
      </c>
      <c r="D17" t="s">
        <v>29</v>
      </c>
      <c r="E17" t="s">
        <v>29</v>
      </c>
      <c r="F17" t="s">
        <v>29</v>
      </c>
      <c r="G17">
        <v>1.4E-2</v>
      </c>
      <c r="H17">
        <v>4.4400000000000004</v>
      </c>
      <c r="I17">
        <v>6.2E-2</v>
      </c>
      <c r="J17" s="7">
        <v>5.8798753819999998</v>
      </c>
      <c r="K17">
        <v>1.421</v>
      </c>
      <c r="L17">
        <v>0.32300000000000001</v>
      </c>
      <c r="M17">
        <v>0.46</v>
      </c>
      <c r="P17">
        <v>0.68</v>
      </c>
      <c r="Q17">
        <v>0.13600000000000001</v>
      </c>
      <c r="R17">
        <v>5.0999999999999997E-2</v>
      </c>
      <c r="S17">
        <v>0.69899999999999995</v>
      </c>
      <c r="T17">
        <v>4.0000000000000001E-3</v>
      </c>
      <c r="U17">
        <v>0.182</v>
      </c>
      <c r="V17">
        <v>0.186</v>
      </c>
      <c r="W17" t="s">
        <v>29</v>
      </c>
      <c r="X17" s="8">
        <f t="shared" si="0"/>
        <v>16.033999999999999</v>
      </c>
      <c r="Y17" s="9">
        <f t="shared" si="1"/>
        <v>8.287700000000001</v>
      </c>
      <c r="Z17" s="9" t="str">
        <f t="shared" si="2"/>
        <v>NA</v>
      </c>
      <c r="AA17" s="9">
        <f t="shared" si="3"/>
        <v>5.1789819999999995</v>
      </c>
    </row>
    <row r="18" spans="1:27">
      <c r="A18" t="s">
        <v>27</v>
      </c>
      <c r="B18" t="s">
        <v>39</v>
      </c>
      <c r="C18" t="s">
        <v>40</v>
      </c>
      <c r="D18">
        <v>3</v>
      </c>
      <c r="E18">
        <v>276</v>
      </c>
      <c r="F18">
        <v>14</v>
      </c>
      <c r="G18">
        <v>0.01</v>
      </c>
      <c r="H18">
        <v>4.67</v>
      </c>
      <c r="I18">
        <v>4.4999999999999998E-2</v>
      </c>
      <c r="J18" s="7">
        <v>5.8798753819999998</v>
      </c>
      <c r="K18">
        <v>1.421</v>
      </c>
      <c r="L18">
        <v>0.32300000000000001</v>
      </c>
      <c r="M18">
        <v>0.46</v>
      </c>
      <c r="P18">
        <v>0.68</v>
      </c>
      <c r="Q18">
        <v>0.13600000000000001</v>
      </c>
      <c r="R18">
        <v>5.0999999999999997E-2</v>
      </c>
      <c r="S18">
        <v>0.69899999999999995</v>
      </c>
      <c r="T18">
        <v>4.0000000000000001E-3</v>
      </c>
      <c r="U18">
        <v>0.182</v>
      </c>
      <c r="V18">
        <v>0.186</v>
      </c>
      <c r="W18" t="s">
        <v>29</v>
      </c>
      <c r="X18" s="8">
        <f t="shared" si="0"/>
        <v>16.033999999999999</v>
      </c>
      <c r="Y18" s="9">
        <f t="shared" si="1"/>
        <v>8.287700000000001</v>
      </c>
      <c r="Z18" s="9" t="str">
        <f t="shared" si="2"/>
        <v>NA</v>
      </c>
      <c r="AA18" s="9">
        <f t="shared" si="3"/>
        <v>5.1789819999999995</v>
      </c>
    </row>
    <row r="19" spans="1:27">
      <c r="A19" t="s">
        <v>27</v>
      </c>
      <c r="B19" t="s">
        <v>39</v>
      </c>
      <c r="C19" t="s">
        <v>40</v>
      </c>
      <c r="D19">
        <v>4</v>
      </c>
      <c r="E19">
        <v>324</v>
      </c>
      <c r="F19">
        <v>13</v>
      </c>
      <c r="G19">
        <v>1.2E-2</v>
      </c>
      <c r="H19">
        <v>3.25</v>
      </c>
      <c r="I19">
        <v>0.04</v>
      </c>
      <c r="J19" s="7">
        <v>5.8798753819999998</v>
      </c>
      <c r="K19">
        <v>1.421</v>
      </c>
      <c r="L19">
        <v>0.32300000000000001</v>
      </c>
      <c r="M19">
        <v>0.46</v>
      </c>
      <c r="P19">
        <v>0.68</v>
      </c>
      <c r="Q19">
        <v>0.13600000000000001</v>
      </c>
      <c r="R19">
        <v>5.0999999999999997E-2</v>
      </c>
      <c r="S19">
        <v>0.69899999999999995</v>
      </c>
      <c r="T19">
        <v>4.0000000000000001E-3</v>
      </c>
      <c r="U19">
        <v>0.182</v>
      </c>
      <c r="V19">
        <v>0.186</v>
      </c>
      <c r="W19" t="s">
        <v>29</v>
      </c>
      <c r="X19" s="8">
        <f t="shared" si="0"/>
        <v>16.033999999999999</v>
      </c>
      <c r="Y19" s="9">
        <f t="shared" si="1"/>
        <v>8.287700000000001</v>
      </c>
      <c r="Z19" s="9" t="str">
        <f t="shared" si="2"/>
        <v>NA</v>
      </c>
      <c r="AA19" s="9">
        <f t="shared" si="3"/>
        <v>5.1789819999999995</v>
      </c>
    </row>
    <row r="20" spans="1:27">
      <c r="A20" t="s">
        <v>27</v>
      </c>
      <c r="B20" t="s">
        <v>39</v>
      </c>
      <c r="C20" t="s">
        <v>40</v>
      </c>
      <c r="D20">
        <v>1</v>
      </c>
      <c r="E20">
        <v>324</v>
      </c>
      <c r="F20">
        <v>5</v>
      </c>
      <c r="G20">
        <v>3.0000000000000001E-3</v>
      </c>
      <c r="H20">
        <v>5</v>
      </c>
      <c r="I20">
        <v>1.4999999999999999E-2</v>
      </c>
      <c r="J20" s="7">
        <v>5.8798753819999998</v>
      </c>
      <c r="K20">
        <v>1.421</v>
      </c>
      <c r="L20">
        <v>0.32300000000000001</v>
      </c>
      <c r="M20">
        <v>0.46</v>
      </c>
      <c r="P20">
        <v>0.68</v>
      </c>
      <c r="Q20">
        <v>0.13600000000000001</v>
      </c>
      <c r="R20">
        <v>5.0999999999999997E-2</v>
      </c>
      <c r="S20">
        <v>0.69899999999999995</v>
      </c>
      <c r="T20">
        <v>4.0000000000000001E-3</v>
      </c>
      <c r="U20">
        <v>0.182</v>
      </c>
      <c r="V20">
        <v>0.186</v>
      </c>
      <c r="W20" t="s">
        <v>29</v>
      </c>
      <c r="X20" s="8">
        <f t="shared" si="0"/>
        <v>16.033999999999999</v>
      </c>
      <c r="Y20" s="9">
        <f t="shared" si="1"/>
        <v>8.287700000000001</v>
      </c>
      <c r="Z20" s="9" t="str">
        <f t="shared" si="2"/>
        <v>NA</v>
      </c>
      <c r="AA20" s="9">
        <f t="shared" si="3"/>
        <v>5.1789819999999995</v>
      </c>
    </row>
    <row r="21" spans="1:27">
      <c r="A21" t="s">
        <v>27</v>
      </c>
      <c r="B21" t="s">
        <v>39</v>
      </c>
      <c r="C21" t="s">
        <v>40</v>
      </c>
      <c r="D21">
        <v>2</v>
      </c>
      <c r="E21">
        <v>750</v>
      </c>
      <c r="F21" t="s">
        <v>29</v>
      </c>
      <c r="G21">
        <v>3.0000000000000001E-3</v>
      </c>
      <c r="H21">
        <v>5.27</v>
      </c>
      <c r="I21">
        <v>1.4E-2</v>
      </c>
      <c r="J21" s="7">
        <v>5.8798753819999998</v>
      </c>
      <c r="K21">
        <v>1.421</v>
      </c>
      <c r="L21">
        <v>0.32300000000000001</v>
      </c>
      <c r="M21">
        <v>0.46</v>
      </c>
      <c r="P21">
        <v>0.68</v>
      </c>
      <c r="Q21">
        <v>0.13600000000000001</v>
      </c>
      <c r="R21">
        <v>5.0999999999999997E-2</v>
      </c>
      <c r="S21">
        <v>0.69899999999999995</v>
      </c>
      <c r="T21">
        <v>4.0000000000000001E-3</v>
      </c>
      <c r="U21">
        <v>0.182</v>
      </c>
      <c r="V21">
        <v>0.186</v>
      </c>
      <c r="W21" t="s">
        <v>29</v>
      </c>
      <c r="X21" s="8">
        <f t="shared" si="0"/>
        <v>16.033999999999999</v>
      </c>
      <c r="Y21" s="9">
        <f t="shared" si="1"/>
        <v>8.287700000000001</v>
      </c>
      <c r="Z21" s="9" t="str">
        <f t="shared" si="2"/>
        <v>NA</v>
      </c>
      <c r="AA21" s="9">
        <f t="shared" si="3"/>
        <v>5.1789819999999995</v>
      </c>
    </row>
    <row r="22" spans="1:27">
      <c r="A22" t="s">
        <v>27</v>
      </c>
      <c r="B22" t="s">
        <v>39</v>
      </c>
      <c r="C22" t="s">
        <v>40</v>
      </c>
      <c r="D22">
        <v>1</v>
      </c>
      <c r="E22">
        <v>324</v>
      </c>
      <c r="F22">
        <v>3</v>
      </c>
      <c r="G22">
        <v>3.0000000000000001E-3</v>
      </c>
      <c r="H22">
        <v>3</v>
      </c>
      <c r="I22">
        <v>8.9999999999999993E-3</v>
      </c>
      <c r="J22" s="7">
        <v>5.8798753819999998</v>
      </c>
      <c r="K22">
        <v>1.421</v>
      </c>
      <c r="L22">
        <v>0.32300000000000001</v>
      </c>
      <c r="M22">
        <v>0.46</v>
      </c>
      <c r="P22">
        <v>0.68</v>
      </c>
      <c r="Q22">
        <v>0.13600000000000001</v>
      </c>
      <c r="R22">
        <v>5.0999999999999997E-2</v>
      </c>
      <c r="S22">
        <v>0.69899999999999995</v>
      </c>
      <c r="T22">
        <v>4.0000000000000001E-3</v>
      </c>
      <c r="U22">
        <v>0.182</v>
      </c>
      <c r="V22">
        <v>0.186</v>
      </c>
      <c r="W22" t="s">
        <v>29</v>
      </c>
      <c r="X22" s="8">
        <f t="shared" si="0"/>
        <v>16.033999999999999</v>
      </c>
      <c r="Y22" s="9">
        <f t="shared" si="1"/>
        <v>8.287700000000001</v>
      </c>
      <c r="Z22" s="9" t="str">
        <f t="shared" si="2"/>
        <v>NA</v>
      </c>
      <c r="AA22" s="9">
        <f t="shared" si="3"/>
        <v>5.1789819999999995</v>
      </c>
    </row>
    <row r="23" spans="1:27">
      <c r="A23" t="s">
        <v>27</v>
      </c>
      <c r="B23" t="s">
        <v>41</v>
      </c>
      <c r="C23" t="s">
        <v>42</v>
      </c>
      <c r="D23">
        <v>3</v>
      </c>
      <c r="E23">
        <v>44</v>
      </c>
      <c r="F23">
        <v>9</v>
      </c>
      <c r="G23">
        <v>6.8000000000000005E-2</v>
      </c>
      <c r="H23">
        <v>3</v>
      </c>
      <c r="I23">
        <v>0.20499999999999999</v>
      </c>
      <c r="J23" s="7">
        <v>5.8798753819999998</v>
      </c>
      <c r="K23">
        <v>0.124</v>
      </c>
      <c r="L23" t="s">
        <v>29</v>
      </c>
      <c r="M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s="8" t="str">
        <f t="shared" si="0"/>
        <v>NA</v>
      </c>
      <c r="Y23" s="9" t="str">
        <f t="shared" si="1"/>
        <v>NA</v>
      </c>
      <c r="Z23" s="9" t="str">
        <f t="shared" si="2"/>
        <v>NA</v>
      </c>
      <c r="AA23" s="9" t="str">
        <f t="shared" si="3"/>
        <v>NA</v>
      </c>
    </row>
    <row r="24" spans="1:27">
      <c r="A24" t="s">
        <v>27</v>
      </c>
      <c r="B24" t="s">
        <v>43</v>
      </c>
      <c r="C24" t="s">
        <v>42</v>
      </c>
      <c r="D24">
        <v>27</v>
      </c>
      <c r="E24">
        <v>177.8</v>
      </c>
      <c r="F24" t="s">
        <v>29</v>
      </c>
      <c r="G24">
        <v>0.152</v>
      </c>
      <c r="H24">
        <v>3</v>
      </c>
      <c r="I24">
        <v>0.45600000000000002</v>
      </c>
      <c r="J24" s="7">
        <v>5.8798753819999998</v>
      </c>
      <c r="K24" t="s">
        <v>29</v>
      </c>
      <c r="L24" t="s">
        <v>29</v>
      </c>
      <c r="M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s="8" t="str">
        <f t="shared" si="0"/>
        <v>NA</v>
      </c>
      <c r="Y24" s="9" t="str">
        <f t="shared" si="1"/>
        <v>NA</v>
      </c>
      <c r="Z24" s="9" t="str">
        <f t="shared" si="2"/>
        <v>NA</v>
      </c>
      <c r="AA24" s="9" t="str">
        <f t="shared" si="3"/>
        <v>NA</v>
      </c>
    </row>
    <row r="25" spans="1:27">
      <c r="A25" t="s">
        <v>27</v>
      </c>
      <c r="B25" t="s">
        <v>44</v>
      </c>
      <c r="C25" t="s">
        <v>45</v>
      </c>
      <c r="D25">
        <v>2</v>
      </c>
      <c r="E25">
        <v>21</v>
      </c>
      <c r="F25">
        <v>23</v>
      </c>
      <c r="G25">
        <v>9.5000000000000001E-2</v>
      </c>
      <c r="H25">
        <v>11.5</v>
      </c>
      <c r="I25">
        <v>1.095</v>
      </c>
      <c r="J25" s="7">
        <v>5.8798753819999998</v>
      </c>
      <c r="K25">
        <v>2.5000000000000001E-2</v>
      </c>
      <c r="L25">
        <v>1.2999999999999999E-2</v>
      </c>
      <c r="M25" t="s">
        <v>29</v>
      </c>
      <c r="P25" t="s">
        <v>29</v>
      </c>
      <c r="Q25">
        <v>0.50800000000000001</v>
      </c>
      <c r="R25" s="11">
        <v>5.0398750000000006E-2</v>
      </c>
      <c r="S25" t="s">
        <v>29</v>
      </c>
      <c r="T25">
        <v>1.2E-2</v>
      </c>
      <c r="U25">
        <v>4.2000000000000003E-2</v>
      </c>
      <c r="V25">
        <v>5.3999999999999999E-2</v>
      </c>
      <c r="W25" t="s">
        <v>29</v>
      </c>
      <c r="X25" s="8" t="str">
        <f t="shared" si="0"/>
        <v>NA</v>
      </c>
      <c r="Y25" s="9">
        <f t="shared" si="1"/>
        <v>19.306022375000001</v>
      </c>
      <c r="Z25" s="9" t="str">
        <f t="shared" si="2"/>
        <v>NA</v>
      </c>
      <c r="AA25" s="9">
        <f>IFERROR(Y25*L25, "NA")</f>
        <v>0.25097829087500001</v>
      </c>
    </row>
    <row r="26" spans="1:27">
      <c r="A26" t="s">
        <v>27</v>
      </c>
      <c r="B26" t="s">
        <v>46</v>
      </c>
      <c r="C26" t="s">
        <v>47</v>
      </c>
      <c r="D26">
        <v>11</v>
      </c>
      <c r="E26">
        <v>750</v>
      </c>
      <c r="F26" t="s">
        <v>29</v>
      </c>
      <c r="G26">
        <v>1.4999999999999999E-2</v>
      </c>
      <c r="H26">
        <v>1</v>
      </c>
      <c r="I26">
        <v>1.4999999999999999E-2</v>
      </c>
      <c r="J26" s="7">
        <v>5.8798753819999998</v>
      </c>
      <c r="K26">
        <v>3.5</v>
      </c>
      <c r="L26">
        <f>M26*(1-P26)</f>
        <v>0.40700000000000003</v>
      </c>
      <c r="M26">
        <v>1.1000000000000001</v>
      </c>
      <c r="P26">
        <v>0.63</v>
      </c>
      <c r="Q26">
        <v>0.61799999999999999</v>
      </c>
      <c r="R26">
        <v>4.5999999999999999E-2</v>
      </c>
      <c r="S26">
        <v>0.32100000000000001</v>
      </c>
      <c r="T26" t="s">
        <v>29</v>
      </c>
      <c r="U26" t="s">
        <v>29</v>
      </c>
      <c r="V26" t="s">
        <v>29</v>
      </c>
      <c r="W26" t="s">
        <v>29</v>
      </c>
      <c r="X26" s="8">
        <f t="shared" si="0"/>
        <v>27.125699999999998</v>
      </c>
      <c r="Y26" s="9" t="str">
        <f t="shared" si="1"/>
        <v>NA</v>
      </c>
      <c r="Z26" s="9" t="str">
        <f t="shared" si="2"/>
        <v>NA</v>
      </c>
      <c r="AA26" s="9">
        <f>IFERROR(X26*L26, "NA")</f>
        <v>11.040159900000001</v>
      </c>
    </row>
    <row r="27" spans="1:27">
      <c r="A27" t="s">
        <v>27</v>
      </c>
      <c r="B27" t="s">
        <v>48</v>
      </c>
      <c r="C27" t="s">
        <v>49</v>
      </c>
      <c r="D27">
        <v>3</v>
      </c>
      <c r="E27">
        <v>2.5</v>
      </c>
      <c r="F27" t="s">
        <v>29</v>
      </c>
      <c r="G27">
        <v>1.2</v>
      </c>
      <c r="H27">
        <v>8.5</v>
      </c>
      <c r="I27">
        <v>10.199999999999999</v>
      </c>
      <c r="J27" s="7">
        <v>5.8798753819999998</v>
      </c>
      <c r="K27">
        <v>2.57</v>
      </c>
      <c r="L27">
        <v>0.48</v>
      </c>
      <c r="M27">
        <v>1.97</v>
      </c>
      <c r="P27">
        <v>0.76</v>
      </c>
      <c r="Q27">
        <v>1.6E-2</v>
      </c>
      <c r="R27">
        <v>3.5999999999999997E-2</v>
      </c>
      <c r="S27" t="s">
        <v>29</v>
      </c>
      <c r="T27">
        <v>0.02</v>
      </c>
      <c r="U27" t="s">
        <v>29</v>
      </c>
      <c r="V27">
        <v>0.02</v>
      </c>
      <c r="W27" t="s">
        <v>29</v>
      </c>
      <c r="X27" s="8" t="str">
        <f t="shared" si="0"/>
        <v>NA</v>
      </c>
      <c r="Y27" s="9">
        <f t="shared" si="1"/>
        <v>1.3696000000000002</v>
      </c>
      <c r="Z27" s="9" t="str">
        <f t="shared" si="2"/>
        <v>NA</v>
      </c>
      <c r="AA27" s="9">
        <f>IFERROR(Y27*L27, "NA")</f>
        <v>0.6574080000000001</v>
      </c>
    </row>
    <row r="28" spans="1:27">
      <c r="A28" t="s">
        <v>50</v>
      </c>
      <c r="B28" t="s">
        <v>28</v>
      </c>
      <c r="C28" t="s">
        <v>31</v>
      </c>
      <c r="D28">
        <v>5</v>
      </c>
      <c r="E28">
        <v>32</v>
      </c>
      <c r="F28">
        <v>90</v>
      </c>
      <c r="G28">
        <v>0.156</v>
      </c>
      <c r="H28">
        <v>20</v>
      </c>
      <c r="I28">
        <v>3.125</v>
      </c>
      <c r="J28" s="7">
        <v>6.0734919850000004</v>
      </c>
      <c r="K28">
        <v>0.93500000000000005</v>
      </c>
      <c r="L28">
        <v>0.51600000000000001</v>
      </c>
      <c r="M28">
        <v>0.39500000000000002</v>
      </c>
      <c r="P28">
        <v>0.41</v>
      </c>
      <c r="Q28">
        <v>0.71099999999999997</v>
      </c>
      <c r="R28">
        <v>8.7999999999999995E-2</v>
      </c>
      <c r="S28">
        <v>0.16500000000000001</v>
      </c>
      <c r="T28">
        <v>1.2E-2</v>
      </c>
      <c r="U28" t="s">
        <v>29</v>
      </c>
      <c r="V28">
        <v>1.2E-2</v>
      </c>
      <c r="W28" t="s">
        <v>29</v>
      </c>
      <c r="X28" s="8">
        <f t="shared" si="0"/>
        <v>28.6173</v>
      </c>
      <c r="Y28" s="9">
        <f t="shared" si="1"/>
        <v>26.306999999999999</v>
      </c>
      <c r="Z28" s="9" t="str">
        <f t="shared" si="2"/>
        <v>NA</v>
      </c>
      <c r="AA28" s="9">
        <f>IFERROR(X28*L28, "NA")</f>
        <v>14.766526800000001</v>
      </c>
    </row>
    <row r="29" spans="1:27">
      <c r="A29" t="s">
        <v>50</v>
      </c>
      <c r="B29" t="s">
        <v>39</v>
      </c>
      <c r="C29" t="s">
        <v>40</v>
      </c>
      <c r="D29" t="s">
        <v>29</v>
      </c>
      <c r="E29" t="s">
        <v>29</v>
      </c>
      <c r="F29" t="s">
        <v>29</v>
      </c>
      <c r="G29">
        <v>3.4000000000000002E-2</v>
      </c>
      <c r="H29">
        <v>6.95</v>
      </c>
      <c r="I29">
        <v>0.23599999999999999</v>
      </c>
      <c r="J29" s="7">
        <v>6.0734919850000004</v>
      </c>
      <c r="K29">
        <v>1.421</v>
      </c>
      <c r="L29">
        <v>0.32300000000000001</v>
      </c>
      <c r="M29">
        <v>0.46</v>
      </c>
      <c r="P29">
        <v>0.68</v>
      </c>
      <c r="Q29">
        <v>0.13600000000000001</v>
      </c>
      <c r="R29">
        <v>5.0999999999999997E-2</v>
      </c>
      <c r="S29">
        <v>0.69899999999999995</v>
      </c>
      <c r="T29">
        <v>4.0000000000000001E-3</v>
      </c>
      <c r="U29">
        <v>0.182</v>
      </c>
      <c r="V29">
        <v>0.186</v>
      </c>
      <c r="W29" t="s">
        <v>29</v>
      </c>
      <c r="X29" s="8">
        <f t="shared" si="0"/>
        <v>16.033999999999999</v>
      </c>
      <c r="Y29" s="9">
        <f t="shared" si="1"/>
        <v>8.287700000000001</v>
      </c>
      <c r="Z29" s="9" t="str">
        <f t="shared" si="2"/>
        <v>NA</v>
      </c>
      <c r="AA29" s="9">
        <f t="shared" si="3"/>
        <v>5.1789819999999995</v>
      </c>
    </row>
    <row r="30" spans="1:27">
      <c r="A30" t="s">
        <v>50</v>
      </c>
      <c r="B30" t="s">
        <v>39</v>
      </c>
      <c r="C30" t="s">
        <v>40</v>
      </c>
      <c r="D30">
        <v>10</v>
      </c>
      <c r="E30">
        <v>324</v>
      </c>
      <c r="F30">
        <v>55</v>
      </c>
      <c r="G30">
        <v>3.1E-2</v>
      </c>
      <c r="H30">
        <v>5.5</v>
      </c>
      <c r="I30">
        <v>0.17</v>
      </c>
      <c r="J30" s="7">
        <v>6.0734919850000004</v>
      </c>
      <c r="K30">
        <v>1.421</v>
      </c>
      <c r="L30">
        <v>0.32300000000000001</v>
      </c>
      <c r="M30">
        <v>0.46</v>
      </c>
      <c r="P30">
        <v>0.68</v>
      </c>
      <c r="Q30">
        <v>0.13600000000000001</v>
      </c>
      <c r="R30">
        <v>5.0999999999999997E-2</v>
      </c>
      <c r="S30">
        <v>0.69899999999999995</v>
      </c>
      <c r="T30">
        <v>4.0000000000000001E-3</v>
      </c>
      <c r="U30">
        <v>0.182</v>
      </c>
      <c r="V30">
        <v>0.186</v>
      </c>
      <c r="W30" t="s">
        <v>29</v>
      </c>
      <c r="X30" s="8">
        <f t="shared" si="0"/>
        <v>16.033999999999999</v>
      </c>
      <c r="Y30" s="9">
        <f t="shared" si="1"/>
        <v>8.287700000000001</v>
      </c>
      <c r="Z30" s="9" t="str">
        <f t="shared" si="2"/>
        <v>NA</v>
      </c>
      <c r="AA30" s="9">
        <f t="shared" si="3"/>
        <v>5.1789819999999995</v>
      </c>
    </row>
    <row r="31" spans="1:27">
      <c r="A31" t="s">
        <v>50</v>
      </c>
      <c r="B31" t="s">
        <v>39</v>
      </c>
      <c r="C31" t="s">
        <v>40</v>
      </c>
      <c r="D31">
        <v>7</v>
      </c>
      <c r="E31">
        <v>324</v>
      </c>
      <c r="F31">
        <v>49</v>
      </c>
      <c r="G31">
        <v>2.1999999999999999E-2</v>
      </c>
      <c r="H31">
        <v>7</v>
      </c>
      <c r="I31">
        <v>0.151</v>
      </c>
      <c r="J31" s="7">
        <v>6.0734919850000004</v>
      </c>
      <c r="K31">
        <v>1.421</v>
      </c>
      <c r="L31">
        <v>0.32300000000000001</v>
      </c>
      <c r="M31">
        <v>0.46</v>
      </c>
      <c r="P31">
        <v>0.68</v>
      </c>
      <c r="Q31">
        <v>0.13600000000000001</v>
      </c>
      <c r="R31">
        <v>5.0999999999999997E-2</v>
      </c>
      <c r="S31">
        <v>0.69899999999999995</v>
      </c>
      <c r="T31">
        <v>4.0000000000000001E-3</v>
      </c>
      <c r="U31">
        <v>0.182</v>
      </c>
      <c r="V31">
        <v>0.186</v>
      </c>
      <c r="W31" t="s">
        <v>29</v>
      </c>
      <c r="X31" s="8">
        <f t="shared" si="0"/>
        <v>16.033999999999999</v>
      </c>
      <c r="Y31" s="9">
        <f t="shared" si="1"/>
        <v>8.287700000000001</v>
      </c>
      <c r="Z31" s="9" t="str">
        <f t="shared" si="2"/>
        <v>NA</v>
      </c>
      <c r="AA31" s="9">
        <f t="shared" si="3"/>
        <v>5.1789819999999995</v>
      </c>
    </row>
    <row r="32" spans="1:27">
      <c r="A32" t="s">
        <v>50</v>
      </c>
      <c r="B32" t="s">
        <v>39</v>
      </c>
      <c r="C32" t="s">
        <v>40</v>
      </c>
      <c r="D32">
        <v>6</v>
      </c>
      <c r="E32">
        <v>190</v>
      </c>
      <c r="F32">
        <v>21</v>
      </c>
      <c r="G32">
        <v>3.2000000000000001E-2</v>
      </c>
      <c r="H32">
        <v>3.5</v>
      </c>
      <c r="I32">
        <v>0.111</v>
      </c>
      <c r="J32" s="7">
        <v>6.0734919850000004</v>
      </c>
      <c r="K32">
        <v>1.421</v>
      </c>
      <c r="L32">
        <v>0.32300000000000001</v>
      </c>
      <c r="M32">
        <v>0.46</v>
      </c>
      <c r="P32">
        <v>0.68</v>
      </c>
      <c r="Q32">
        <v>0.13600000000000001</v>
      </c>
      <c r="R32">
        <v>5.0999999999999997E-2</v>
      </c>
      <c r="S32">
        <v>0.69899999999999995</v>
      </c>
      <c r="T32">
        <v>4.0000000000000001E-3</v>
      </c>
      <c r="U32">
        <v>0.182</v>
      </c>
      <c r="V32">
        <v>0.186</v>
      </c>
      <c r="W32" t="s">
        <v>29</v>
      </c>
      <c r="X32" s="8">
        <f t="shared" si="0"/>
        <v>16.033999999999999</v>
      </c>
      <c r="Y32" s="9">
        <f t="shared" si="1"/>
        <v>8.287700000000001</v>
      </c>
      <c r="Z32" s="9" t="str">
        <f t="shared" si="2"/>
        <v>NA</v>
      </c>
      <c r="AA32" s="9">
        <f t="shared" si="3"/>
        <v>5.1789819999999995</v>
      </c>
    </row>
    <row r="33" spans="1:27">
      <c r="A33" t="s">
        <v>50</v>
      </c>
      <c r="B33" t="s">
        <v>39</v>
      </c>
      <c r="C33" t="s">
        <v>40</v>
      </c>
      <c r="D33">
        <v>3</v>
      </c>
      <c r="E33">
        <v>190</v>
      </c>
      <c r="F33">
        <v>16</v>
      </c>
      <c r="G33">
        <v>1.6E-2</v>
      </c>
      <c r="H33">
        <v>5.33</v>
      </c>
      <c r="I33">
        <v>8.4000000000000005E-2</v>
      </c>
      <c r="J33" s="7">
        <v>6.0734919850000004</v>
      </c>
      <c r="K33">
        <v>1.421</v>
      </c>
      <c r="L33">
        <v>0.32300000000000001</v>
      </c>
      <c r="M33">
        <v>0.46</v>
      </c>
      <c r="P33">
        <v>0.68</v>
      </c>
      <c r="Q33">
        <v>0.13600000000000001</v>
      </c>
      <c r="R33">
        <v>5.0999999999999997E-2</v>
      </c>
      <c r="S33">
        <v>0.69899999999999995</v>
      </c>
      <c r="T33">
        <v>4.0000000000000001E-3</v>
      </c>
      <c r="U33">
        <v>0.182</v>
      </c>
      <c r="V33">
        <v>0.186</v>
      </c>
      <c r="W33" t="s">
        <v>29</v>
      </c>
      <c r="X33" s="8">
        <f t="shared" si="0"/>
        <v>16.033999999999999</v>
      </c>
      <c r="Y33" s="9">
        <f t="shared" si="1"/>
        <v>8.287700000000001</v>
      </c>
      <c r="Z33" s="9" t="str">
        <f t="shared" si="2"/>
        <v>NA</v>
      </c>
      <c r="AA33" s="9">
        <f t="shared" si="3"/>
        <v>5.1789819999999995</v>
      </c>
    </row>
    <row r="34" spans="1:27">
      <c r="A34" t="s">
        <v>50</v>
      </c>
      <c r="B34" t="s">
        <v>39</v>
      </c>
      <c r="C34" t="s">
        <v>40</v>
      </c>
      <c r="D34">
        <v>1</v>
      </c>
      <c r="E34">
        <v>330</v>
      </c>
      <c r="F34" t="s">
        <v>29</v>
      </c>
      <c r="G34">
        <v>6.0000000000000001E-3</v>
      </c>
      <c r="H34">
        <v>5</v>
      </c>
      <c r="I34">
        <v>0.03</v>
      </c>
      <c r="J34" s="7">
        <v>6.0734919850000004</v>
      </c>
      <c r="K34">
        <v>1.421</v>
      </c>
      <c r="L34">
        <v>0.32300000000000001</v>
      </c>
      <c r="M34">
        <v>0.46</v>
      </c>
      <c r="P34">
        <v>0.68</v>
      </c>
      <c r="Q34">
        <v>0.13600000000000001</v>
      </c>
      <c r="R34">
        <v>5.0999999999999997E-2</v>
      </c>
      <c r="S34">
        <v>0.69899999999999995</v>
      </c>
      <c r="T34">
        <v>4.0000000000000001E-3</v>
      </c>
      <c r="U34">
        <v>0.182</v>
      </c>
      <c r="V34">
        <v>0.186</v>
      </c>
      <c r="W34" t="s">
        <v>29</v>
      </c>
      <c r="X34" s="8">
        <f t="shared" si="0"/>
        <v>16.033999999999999</v>
      </c>
      <c r="Y34" s="9">
        <f t="shared" si="1"/>
        <v>8.287700000000001</v>
      </c>
      <c r="Z34" s="9" t="str">
        <f t="shared" si="2"/>
        <v>NA</v>
      </c>
      <c r="AA34" s="9">
        <f t="shared" si="3"/>
        <v>5.1789819999999995</v>
      </c>
    </row>
    <row r="35" spans="1:27">
      <c r="A35" t="s">
        <v>50</v>
      </c>
      <c r="B35" t="s">
        <v>39</v>
      </c>
      <c r="C35" t="s">
        <v>40</v>
      </c>
      <c r="D35">
        <v>3</v>
      </c>
      <c r="E35">
        <v>324</v>
      </c>
      <c r="F35">
        <v>9</v>
      </c>
      <c r="G35">
        <v>8.9999999999999993E-3</v>
      </c>
      <c r="H35">
        <v>3</v>
      </c>
      <c r="I35">
        <v>2.8000000000000001E-2</v>
      </c>
      <c r="J35" s="7">
        <v>6.0734919850000004</v>
      </c>
      <c r="K35">
        <v>1.421</v>
      </c>
      <c r="L35">
        <v>0.32300000000000001</v>
      </c>
      <c r="M35">
        <v>0.46</v>
      </c>
      <c r="P35">
        <v>0.68</v>
      </c>
      <c r="Q35">
        <v>0.13600000000000001</v>
      </c>
      <c r="R35">
        <v>5.0999999999999997E-2</v>
      </c>
      <c r="S35">
        <v>0.69899999999999995</v>
      </c>
      <c r="T35">
        <v>4.0000000000000001E-3</v>
      </c>
      <c r="U35">
        <v>0.182</v>
      </c>
      <c r="V35">
        <v>0.186</v>
      </c>
      <c r="W35" t="s">
        <v>29</v>
      </c>
      <c r="X35" s="8">
        <f t="shared" si="0"/>
        <v>16.033999999999999</v>
      </c>
      <c r="Y35" s="9">
        <f t="shared" si="1"/>
        <v>8.287700000000001</v>
      </c>
      <c r="Z35" s="9" t="str">
        <f t="shared" si="2"/>
        <v>NA</v>
      </c>
      <c r="AA35" s="9">
        <f t="shared" si="3"/>
        <v>5.1789819999999995</v>
      </c>
    </row>
    <row r="36" spans="1:27">
      <c r="A36" t="s">
        <v>50</v>
      </c>
      <c r="B36" t="s">
        <v>39</v>
      </c>
      <c r="C36" t="s">
        <v>40</v>
      </c>
      <c r="D36">
        <v>1</v>
      </c>
      <c r="E36">
        <v>276</v>
      </c>
      <c r="F36">
        <v>8</v>
      </c>
      <c r="G36">
        <v>3.0000000000000001E-3</v>
      </c>
      <c r="H36">
        <v>8</v>
      </c>
      <c r="I36">
        <v>2.5999999999999999E-2</v>
      </c>
      <c r="J36" s="7">
        <v>6.0734919850000004</v>
      </c>
      <c r="K36">
        <v>1.421</v>
      </c>
      <c r="L36">
        <v>0.32300000000000001</v>
      </c>
      <c r="M36">
        <v>0.46</v>
      </c>
      <c r="P36">
        <v>0.68</v>
      </c>
      <c r="Q36">
        <v>0.13600000000000001</v>
      </c>
      <c r="R36">
        <v>5.0999999999999997E-2</v>
      </c>
      <c r="S36">
        <v>0.69899999999999995</v>
      </c>
      <c r="T36">
        <v>4.0000000000000001E-3</v>
      </c>
      <c r="U36">
        <v>0.182</v>
      </c>
      <c r="V36">
        <v>0.186</v>
      </c>
      <c r="W36" t="s">
        <v>29</v>
      </c>
      <c r="X36" s="8">
        <f t="shared" si="0"/>
        <v>16.033999999999999</v>
      </c>
      <c r="Y36" s="9">
        <f t="shared" si="1"/>
        <v>8.287700000000001</v>
      </c>
      <c r="Z36" s="9" t="str">
        <f t="shared" si="2"/>
        <v>NA</v>
      </c>
      <c r="AA36" s="9">
        <f t="shared" si="3"/>
        <v>5.1789819999999995</v>
      </c>
    </row>
    <row r="37" spans="1:27">
      <c r="A37" t="s">
        <v>50</v>
      </c>
      <c r="B37" t="s">
        <v>51</v>
      </c>
      <c r="C37" t="s">
        <v>52</v>
      </c>
      <c r="D37">
        <v>6</v>
      </c>
      <c r="E37">
        <v>32</v>
      </c>
      <c r="F37">
        <v>16</v>
      </c>
      <c r="G37">
        <v>0.188</v>
      </c>
      <c r="H37">
        <v>4</v>
      </c>
      <c r="I37">
        <v>0.75</v>
      </c>
      <c r="J37" s="7">
        <v>6.0734919850000004</v>
      </c>
      <c r="K37">
        <v>1.6</v>
      </c>
      <c r="L37" t="s">
        <v>29</v>
      </c>
      <c r="M37" t="s">
        <v>29</v>
      </c>
      <c r="P37">
        <v>0.62</v>
      </c>
      <c r="Q37">
        <v>0.01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s="8" t="str">
        <f t="shared" si="0"/>
        <v>NA</v>
      </c>
      <c r="Y37" s="9" t="str">
        <f t="shared" si="1"/>
        <v>NA</v>
      </c>
      <c r="Z37" s="9" t="str">
        <f t="shared" si="2"/>
        <v>NA</v>
      </c>
      <c r="AA37" s="9" t="str">
        <f t="shared" si="3"/>
        <v>NA</v>
      </c>
    </row>
    <row r="38" spans="1:27">
      <c r="A38" t="s">
        <v>50</v>
      </c>
      <c r="B38" t="s">
        <v>53</v>
      </c>
      <c r="C38" t="s">
        <v>54</v>
      </c>
      <c r="D38">
        <v>1</v>
      </c>
      <c r="E38">
        <v>32</v>
      </c>
      <c r="F38">
        <v>5</v>
      </c>
      <c r="G38">
        <v>3.1E-2</v>
      </c>
      <c r="H38">
        <v>5</v>
      </c>
      <c r="I38">
        <v>0.156</v>
      </c>
      <c r="J38" s="7">
        <v>6.0734919850000004</v>
      </c>
      <c r="K38">
        <v>1.9570000000000001</v>
      </c>
      <c r="L38">
        <v>0.91800000000000004</v>
      </c>
      <c r="M38">
        <v>2.74</v>
      </c>
      <c r="P38">
        <v>0.8</v>
      </c>
      <c r="Q38">
        <v>9.9000000000000005E-2</v>
      </c>
      <c r="R38">
        <v>6.4000000000000001E-2</v>
      </c>
      <c r="S38" t="s">
        <v>29</v>
      </c>
      <c r="T38">
        <v>1.4E-2</v>
      </c>
      <c r="U38" t="s">
        <v>29</v>
      </c>
      <c r="V38">
        <v>1.4E-2</v>
      </c>
      <c r="W38" t="s">
        <v>29</v>
      </c>
      <c r="X38" s="8" t="str">
        <f t="shared" si="0"/>
        <v>NA</v>
      </c>
      <c r="Y38" s="9">
        <f t="shared" si="1"/>
        <v>4.5788000000000002</v>
      </c>
      <c r="Z38" s="9" t="str">
        <f t="shared" si="2"/>
        <v>NA</v>
      </c>
      <c r="AA38" s="9">
        <f>IFERROR(Y38*L38, "NA")</f>
        <v>4.2033384000000007</v>
      </c>
    </row>
    <row r="39" spans="1:27">
      <c r="A39" t="s">
        <v>50</v>
      </c>
      <c r="B39" t="s">
        <v>55</v>
      </c>
      <c r="C39" t="s">
        <v>56</v>
      </c>
      <c r="D39">
        <v>1</v>
      </c>
      <c r="E39">
        <v>32</v>
      </c>
      <c r="F39">
        <v>15</v>
      </c>
      <c r="G39">
        <v>3.1E-2</v>
      </c>
      <c r="H39">
        <v>15</v>
      </c>
      <c r="I39">
        <v>0.46899999999999997</v>
      </c>
      <c r="J39" s="7">
        <v>6.0734919850000004</v>
      </c>
      <c r="K39">
        <v>0.505</v>
      </c>
      <c r="L39">
        <v>0.11600000000000001</v>
      </c>
      <c r="M39" t="s">
        <v>29</v>
      </c>
      <c r="P39">
        <v>0.78</v>
      </c>
      <c r="Q39">
        <v>0.17899999999999999</v>
      </c>
      <c r="R39">
        <v>0.11899999999999999</v>
      </c>
      <c r="S39" t="s">
        <v>29</v>
      </c>
      <c r="T39" t="s">
        <v>29</v>
      </c>
      <c r="U39" t="s">
        <v>29</v>
      </c>
      <c r="V39" t="s">
        <v>29</v>
      </c>
      <c r="W39">
        <v>0.54600000000000004</v>
      </c>
      <c r="X39" s="8" t="str">
        <f t="shared" si="0"/>
        <v>NA</v>
      </c>
      <c r="Y39" s="9" t="str">
        <f t="shared" si="1"/>
        <v>NA</v>
      </c>
      <c r="Z39" s="9">
        <f t="shared" si="2"/>
        <v>16.1875</v>
      </c>
      <c r="AA39" s="9">
        <f>IFERROR(Z39*L39, "NA")</f>
        <v>1.87775</v>
      </c>
    </row>
    <row r="40" spans="1:27">
      <c r="A40" t="s">
        <v>50</v>
      </c>
      <c r="B40" t="s">
        <v>57</v>
      </c>
      <c r="C40" t="s">
        <v>47</v>
      </c>
      <c r="D40">
        <v>1</v>
      </c>
      <c r="E40">
        <v>77.3</v>
      </c>
      <c r="F40">
        <v>1</v>
      </c>
      <c r="G40">
        <v>1.2999999999999999E-2</v>
      </c>
      <c r="H40">
        <v>1</v>
      </c>
      <c r="I40">
        <v>1.2999999999999999E-2</v>
      </c>
      <c r="J40" s="7">
        <v>6.0734919850000004</v>
      </c>
      <c r="K40">
        <v>5.258</v>
      </c>
      <c r="L40">
        <v>0.71</v>
      </c>
      <c r="M40">
        <v>1.55</v>
      </c>
      <c r="P40">
        <v>0.54</v>
      </c>
      <c r="Q40">
        <v>0.56899999999999995</v>
      </c>
      <c r="R40">
        <v>5.5E-2</v>
      </c>
      <c r="S40" t="s">
        <v>29</v>
      </c>
      <c r="T40">
        <v>3.0000000000000001E-3</v>
      </c>
      <c r="U40" t="s">
        <v>29</v>
      </c>
      <c r="V40">
        <v>3.0000000000000001E-3</v>
      </c>
      <c r="W40" t="s">
        <v>29</v>
      </c>
      <c r="X40" s="8" t="str">
        <f t="shared" si="0"/>
        <v>NA</v>
      </c>
      <c r="Y40" s="9">
        <f t="shared" si="1"/>
        <v>20.735800000000001</v>
      </c>
      <c r="Z40" s="9" t="str">
        <f t="shared" si="2"/>
        <v>NA</v>
      </c>
      <c r="AA40" s="9">
        <f>IFERROR(Y40*L40, "NA")</f>
        <v>14.722417999999999</v>
      </c>
    </row>
    <row r="41" spans="1:27">
      <c r="A41" t="s">
        <v>58</v>
      </c>
      <c r="B41" t="s">
        <v>28</v>
      </c>
      <c r="C41" t="s">
        <v>31</v>
      </c>
      <c r="D41">
        <v>1</v>
      </c>
      <c r="E41">
        <v>70.2</v>
      </c>
      <c r="F41" t="s">
        <v>29</v>
      </c>
      <c r="G41">
        <v>1.4E-2</v>
      </c>
      <c r="H41" s="12">
        <f>J41/K41</f>
        <v>3.4040794919786093</v>
      </c>
      <c r="I41" s="12">
        <v>0.28499999999999998</v>
      </c>
      <c r="J41" s="7">
        <v>3.1828143249999998</v>
      </c>
      <c r="K41">
        <v>0.93500000000000005</v>
      </c>
      <c r="L41">
        <v>0.51600000000000001</v>
      </c>
      <c r="M41">
        <v>0.39500000000000002</v>
      </c>
      <c r="P41">
        <v>0.41</v>
      </c>
      <c r="Q41">
        <v>0.71099999999999997</v>
      </c>
      <c r="R41">
        <v>8.7999999999999995E-2</v>
      </c>
      <c r="S41">
        <v>0.16500000000000001</v>
      </c>
      <c r="T41">
        <v>1.2E-2</v>
      </c>
      <c r="U41" t="s">
        <v>29</v>
      </c>
      <c r="V41">
        <v>1.2E-2</v>
      </c>
      <c r="W41" t="s">
        <v>29</v>
      </c>
      <c r="X41" s="8">
        <f t="shared" si="0"/>
        <v>28.6173</v>
      </c>
      <c r="Y41" s="9">
        <f t="shared" si="1"/>
        <v>26.306999999999999</v>
      </c>
      <c r="Z41" s="9" t="str">
        <f t="shared" si="2"/>
        <v>NA</v>
      </c>
      <c r="AA41" s="9">
        <f t="shared" si="3"/>
        <v>14.766526800000001</v>
      </c>
    </row>
    <row r="42" spans="1:27">
      <c r="A42" t="s">
        <v>58</v>
      </c>
      <c r="B42" t="s">
        <v>32</v>
      </c>
      <c r="C42" t="s">
        <v>33</v>
      </c>
      <c r="D42">
        <v>3</v>
      </c>
      <c r="E42">
        <v>48.2</v>
      </c>
      <c r="F42">
        <v>23</v>
      </c>
      <c r="G42">
        <v>6.2E-2</v>
      </c>
      <c r="H42">
        <v>1.27</v>
      </c>
      <c r="I42">
        <v>7.9000000000000001E-2</v>
      </c>
      <c r="J42" s="7">
        <v>3.1828143249999998</v>
      </c>
      <c r="K42">
        <v>14.87</v>
      </c>
      <c r="L42">
        <v>9.7370000000000001</v>
      </c>
      <c r="M42" t="s">
        <v>29</v>
      </c>
      <c r="P42" t="s">
        <v>29</v>
      </c>
      <c r="Q42">
        <v>3.6999999999999998E-2</v>
      </c>
      <c r="R42">
        <v>0.121</v>
      </c>
      <c r="S42" t="s">
        <v>29</v>
      </c>
      <c r="T42">
        <v>8.0000000000000002E-3</v>
      </c>
      <c r="U42">
        <v>7.6999999999999999E-2</v>
      </c>
      <c r="V42">
        <v>8.4000000000000005E-2</v>
      </c>
      <c r="W42" t="s">
        <v>29</v>
      </c>
      <c r="X42" s="8" t="str">
        <f t="shared" si="0"/>
        <v>NA</v>
      </c>
      <c r="Y42" s="9">
        <f t="shared" si="1"/>
        <v>4.2694999999999999</v>
      </c>
      <c r="Z42" s="9" t="str">
        <f t="shared" si="2"/>
        <v>NA</v>
      </c>
      <c r="AA42" s="9">
        <f>IFERROR(Y42*L42, "NA")</f>
        <v>41.572121500000002</v>
      </c>
    </row>
    <row r="43" spans="1:27">
      <c r="A43" t="s">
        <v>58</v>
      </c>
      <c r="B43" t="s">
        <v>32</v>
      </c>
      <c r="C43" t="s">
        <v>33</v>
      </c>
      <c r="D43">
        <v>5</v>
      </c>
      <c r="E43">
        <v>750</v>
      </c>
      <c r="F43" t="s">
        <v>29</v>
      </c>
      <c r="G43">
        <v>7.0000000000000001E-3</v>
      </c>
      <c r="H43">
        <v>1.27</v>
      </c>
      <c r="I43">
        <v>8.0000000000000002E-3</v>
      </c>
      <c r="J43" s="7">
        <v>3.1828143249999998</v>
      </c>
      <c r="K43">
        <v>14.87</v>
      </c>
      <c r="L43">
        <v>9.7370000000000001</v>
      </c>
      <c r="M43" t="s">
        <v>29</v>
      </c>
      <c r="P43" t="s">
        <v>29</v>
      </c>
      <c r="Q43">
        <v>3.6999999999999998E-2</v>
      </c>
      <c r="R43">
        <v>0.121</v>
      </c>
      <c r="S43" t="s">
        <v>29</v>
      </c>
      <c r="T43">
        <v>8.0000000000000002E-3</v>
      </c>
      <c r="U43">
        <v>7.6999999999999999E-2</v>
      </c>
      <c r="V43">
        <v>8.4000000000000005E-2</v>
      </c>
      <c r="W43" t="s">
        <v>29</v>
      </c>
      <c r="X43" s="8" t="str">
        <f t="shared" si="0"/>
        <v>NA</v>
      </c>
      <c r="Y43" s="9">
        <f t="shared" si="1"/>
        <v>4.2694999999999999</v>
      </c>
      <c r="Z43" s="9" t="str">
        <f t="shared" si="2"/>
        <v>NA</v>
      </c>
      <c r="AA43" s="9">
        <f t="shared" ref="AA43:AA44" si="5">IFERROR(Y43*L43, "NA")</f>
        <v>41.572121500000002</v>
      </c>
    </row>
    <row r="44" spans="1:27">
      <c r="A44" t="s">
        <v>58</v>
      </c>
      <c r="B44" t="s">
        <v>32</v>
      </c>
      <c r="C44" t="s">
        <v>33</v>
      </c>
      <c r="D44">
        <v>1</v>
      </c>
      <c r="E44">
        <v>140</v>
      </c>
      <c r="F44" t="s">
        <v>29</v>
      </c>
      <c r="G44">
        <v>7.0000000000000001E-3</v>
      </c>
      <c r="H44">
        <v>0.17</v>
      </c>
      <c r="I44">
        <v>1E-3</v>
      </c>
      <c r="J44" s="7">
        <v>3.1828143249999998</v>
      </c>
      <c r="K44">
        <v>14.87</v>
      </c>
      <c r="L44">
        <v>9.7370000000000001</v>
      </c>
      <c r="M44" t="s">
        <v>29</v>
      </c>
      <c r="P44" t="s">
        <v>29</v>
      </c>
      <c r="Q44">
        <v>3.6999999999999998E-2</v>
      </c>
      <c r="R44">
        <v>0.121</v>
      </c>
      <c r="S44" t="s">
        <v>29</v>
      </c>
      <c r="T44">
        <v>8.0000000000000002E-3</v>
      </c>
      <c r="U44">
        <v>7.6999999999999999E-2</v>
      </c>
      <c r="V44">
        <v>8.4000000000000005E-2</v>
      </c>
      <c r="W44" t="s">
        <v>29</v>
      </c>
      <c r="X44" s="8" t="str">
        <f t="shared" si="0"/>
        <v>NA</v>
      </c>
      <c r="Y44" s="9">
        <f t="shared" si="1"/>
        <v>4.2694999999999999</v>
      </c>
      <c r="Z44" s="9" t="str">
        <f t="shared" si="2"/>
        <v>NA</v>
      </c>
      <c r="AA44" s="9">
        <f t="shared" si="5"/>
        <v>41.572121500000002</v>
      </c>
    </row>
    <row r="45" spans="1:27">
      <c r="A45" t="s">
        <v>58</v>
      </c>
      <c r="B45" t="s">
        <v>39</v>
      </c>
      <c r="C45" t="s">
        <v>40</v>
      </c>
      <c r="D45">
        <v>3</v>
      </c>
      <c r="E45">
        <v>33</v>
      </c>
      <c r="F45" t="s">
        <v>29</v>
      </c>
      <c r="G45">
        <v>0.182</v>
      </c>
      <c r="H45">
        <v>10</v>
      </c>
      <c r="I45">
        <v>1.8180000000000001</v>
      </c>
      <c r="J45" s="7">
        <v>3.1828143249999998</v>
      </c>
      <c r="K45">
        <v>1.421</v>
      </c>
      <c r="L45">
        <v>0.32300000000000001</v>
      </c>
      <c r="M45">
        <v>0.46</v>
      </c>
      <c r="P45">
        <v>0.68</v>
      </c>
      <c r="Q45">
        <v>0.13600000000000001</v>
      </c>
      <c r="R45">
        <v>5.0999999999999997E-2</v>
      </c>
      <c r="S45">
        <v>0.69899999999999995</v>
      </c>
      <c r="T45">
        <v>4.0000000000000001E-3</v>
      </c>
      <c r="U45">
        <v>0.182</v>
      </c>
      <c r="V45">
        <v>0.186</v>
      </c>
      <c r="W45" t="s">
        <v>29</v>
      </c>
      <c r="X45" s="8">
        <f t="shared" si="0"/>
        <v>16.033999999999999</v>
      </c>
      <c r="Y45" s="9">
        <f t="shared" si="1"/>
        <v>8.287700000000001</v>
      </c>
      <c r="Z45" s="9" t="str">
        <f t="shared" si="2"/>
        <v>NA</v>
      </c>
      <c r="AA45" s="9">
        <f>IFERROR(X45*L45, "NA")</f>
        <v>5.1789819999999995</v>
      </c>
    </row>
    <row r="46" spans="1:27">
      <c r="A46" t="s">
        <v>58</v>
      </c>
      <c r="B46" t="s">
        <v>39</v>
      </c>
      <c r="C46" t="s">
        <v>40</v>
      </c>
      <c r="D46">
        <v>26</v>
      </c>
      <c r="E46">
        <v>276</v>
      </c>
      <c r="F46">
        <v>166</v>
      </c>
      <c r="G46">
        <v>8.4000000000000005E-2</v>
      </c>
      <c r="H46">
        <v>6.31</v>
      </c>
      <c r="I46">
        <v>0.52700000000000002</v>
      </c>
      <c r="J46" s="7">
        <v>3.1828143249999998</v>
      </c>
      <c r="K46">
        <v>1.421</v>
      </c>
      <c r="L46">
        <v>0.32300000000000001</v>
      </c>
      <c r="M46">
        <v>0.46</v>
      </c>
      <c r="P46">
        <v>0.68</v>
      </c>
      <c r="Q46">
        <v>0.13600000000000001</v>
      </c>
      <c r="R46">
        <v>5.0999999999999997E-2</v>
      </c>
      <c r="S46">
        <v>0.69899999999999995</v>
      </c>
      <c r="T46">
        <v>4.0000000000000001E-3</v>
      </c>
      <c r="U46">
        <v>0.182</v>
      </c>
      <c r="V46">
        <v>0.186</v>
      </c>
      <c r="W46" t="s">
        <v>29</v>
      </c>
      <c r="X46" s="8">
        <f t="shared" si="0"/>
        <v>16.033999999999999</v>
      </c>
      <c r="Y46" s="9">
        <f t="shared" si="1"/>
        <v>8.287700000000001</v>
      </c>
      <c r="Z46" s="9" t="str">
        <f t="shared" si="2"/>
        <v>NA</v>
      </c>
      <c r="AA46" s="9">
        <f t="shared" si="3"/>
        <v>5.1789819999999995</v>
      </c>
    </row>
    <row r="47" spans="1:27">
      <c r="A47" t="s">
        <v>58</v>
      </c>
      <c r="B47" t="s">
        <v>39</v>
      </c>
      <c r="C47" t="s">
        <v>40</v>
      </c>
      <c r="D47" t="s">
        <v>29</v>
      </c>
      <c r="E47" t="s">
        <v>29</v>
      </c>
      <c r="F47" t="s">
        <v>29</v>
      </c>
      <c r="G47">
        <v>5.0999999999999997E-2</v>
      </c>
      <c r="H47">
        <v>6.28</v>
      </c>
      <c r="I47">
        <v>0.32</v>
      </c>
      <c r="J47" s="7">
        <v>3.1828143249999998</v>
      </c>
      <c r="K47">
        <v>1.421</v>
      </c>
      <c r="L47">
        <v>0.32300000000000001</v>
      </c>
      <c r="M47">
        <v>0.46</v>
      </c>
      <c r="P47">
        <v>0.68</v>
      </c>
      <c r="Q47">
        <v>0.13600000000000001</v>
      </c>
      <c r="R47">
        <v>5.0999999999999997E-2</v>
      </c>
      <c r="S47">
        <v>0.69899999999999995</v>
      </c>
      <c r="T47">
        <v>4.0000000000000001E-3</v>
      </c>
      <c r="U47">
        <v>0.182</v>
      </c>
      <c r="V47">
        <v>0.186</v>
      </c>
      <c r="W47" t="s">
        <v>29</v>
      </c>
      <c r="X47" s="8">
        <f t="shared" si="0"/>
        <v>16.033999999999999</v>
      </c>
      <c r="Y47" s="9">
        <f t="shared" si="1"/>
        <v>8.287700000000001</v>
      </c>
      <c r="Z47" s="9" t="str">
        <f t="shared" si="2"/>
        <v>NA</v>
      </c>
      <c r="AA47" s="9">
        <f t="shared" si="3"/>
        <v>5.1789819999999995</v>
      </c>
    </row>
    <row r="48" spans="1:27">
      <c r="A48" t="s">
        <v>58</v>
      </c>
      <c r="B48" t="s">
        <v>39</v>
      </c>
      <c r="C48" t="s">
        <v>40</v>
      </c>
      <c r="D48">
        <v>6</v>
      </c>
      <c r="E48">
        <v>330</v>
      </c>
      <c r="F48" t="s">
        <v>29</v>
      </c>
      <c r="G48">
        <v>2.7E-2</v>
      </c>
      <c r="H48">
        <v>9.8000000000000007</v>
      </c>
      <c r="I48">
        <v>0.26700000000000002</v>
      </c>
      <c r="J48" s="7">
        <v>3.1828143249999998</v>
      </c>
      <c r="K48">
        <v>1.421</v>
      </c>
      <c r="L48">
        <v>0.32300000000000001</v>
      </c>
      <c r="M48">
        <v>0.46</v>
      </c>
      <c r="P48">
        <v>0.68</v>
      </c>
      <c r="Q48">
        <v>0.13600000000000001</v>
      </c>
      <c r="R48">
        <v>5.0999999999999997E-2</v>
      </c>
      <c r="S48">
        <v>0.69899999999999995</v>
      </c>
      <c r="T48">
        <v>4.0000000000000001E-3</v>
      </c>
      <c r="U48">
        <v>0.182</v>
      </c>
      <c r="V48">
        <v>0.186</v>
      </c>
      <c r="W48" t="s">
        <v>29</v>
      </c>
      <c r="X48" s="8">
        <f t="shared" si="0"/>
        <v>16.033999999999999</v>
      </c>
      <c r="Y48" s="9">
        <f t="shared" si="1"/>
        <v>8.287700000000001</v>
      </c>
      <c r="Z48" s="9" t="str">
        <f t="shared" si="2"/>
        <v>NA</v>
      </c>
      <c r="AA48" s="9">
        <f t="shared" si="3"/>
        <v>5.1789819999999995</v>
      </c>
    </row>
    <row r="49" spans="1:27">
      <c r="A49" t="s">
        <v>58</v>
      </c>
      <c r="B49" t="s">
        <v>39</v>
      </c>
      <c r="C49" t="s">
        <v>40</v>
      </c>
      <c r="D49">
        <v>2</v>
      </c>
      <c r="E49">
        <v>190</v>
      </c>
      <c r="F49">
        <v>27</v>
      </c>
      <c r="G49">
        <v>1.0999999999999999E-2</v>
      </c>
      <c r="H49">
        <v>13.5</v>
      </c>
      <c r="I49">
        <v>0.14199999999999999</v>
      </c>
      <c r="J49" s="7">
        <v>3.1828143249999998</v>
      </c>
      <c r="K49">
        <v>1.421</v>
      </c>
      <c r="L49">
        <v>0.32300000000000001</v>
      </c>
      <c r="M49">
        <v>0.46</v>
      </c>
      <c r="P49">
        <v>0.68</v>
      </c>
      <c r="Q49">
        <v>0.13600000000000001</v>
      </c>
      <c r="R49">
        <v>5.0999999999999997E-2</v>
      </c>
      <c r="S49">
        <v>0.69899999999999995</v>
      </c>
      <c r="T49">
        <v>4.0000000000000001E-3</v>
      </c>
      <c r="U49">
        <v>0.182</v>
      </c>
      <c r="V49">
        <v>0.186</v>
      </c>
      <c r="W49" t="s">
        <v>29</v>
      </c>
      <c r="X49" s="8">
        <f t="shared" si="0"/>
        <v>16.033999999999999</v>
      </c>
      <c r="Y49" s="9">
        <f t="shared" si="1"/>
        <v>8.287700000000001</v>
      </c>
      <c r="Z49" s="9" t="str">
        <f t="shared" si="2"/>
        <v>NA</v>
      </c>
      <c r="AA49" s="9">
        <f t="shared" si="3"/>
        <v>5.1789819999999995</v>
      </c>
    </row>
    <row r="50" spans="1:27">
      <c r="A50" t="s">
        <v>58</v>
      </c>
      <c r="B50" t="s">
        <v>39</v>
      </c>
      <c r="C50" t="s">
        <v>40</v>
      </c>
      <c r="D50">
        <v>6</v>
      </c>
      <c r="E50">
        <v>750</v>
      </c>
      <c r="F50" t="s">
        <v>29</v>
      </c>
      <c r="G50">
        <v>8.0000000000000002E-3</v>
      </c>
      <c r="H50">
        <v>7.43</v>
      </c>
      <c r="I50">
        <v>5.8999999999999997E-2</v>
      </c>
      <c r="J50" s="7">
        <v>3.1828143249999998</v>
      </c>
      <c r="K50">
        <v>1.421</v>
      </c>
      <c r="L50">
        <v>0.32300000000000001</v>
      </c>
      <c r="M50">
        <v>0.46</v>
      </c>
      <c r="P50">
        <v>0.68</v>
      </c>
      <c r="Q50">
        <v>0.13600000000000001</v>
      </c>
      <c r="R50">
        <v>5.0999999999999997E-2</v>
      </c>
      <c r="S50">
        <v>0.69899999999999995</v>
      </c>
      <c r="T50">
        <v>4.0000000000000001E-3</v>
      </c>
      <c r="U50">
        <v>0.182</v>
      </c>
      <c r="V50">
        <v>0.186</v>
      </c>
      <c r="W50" t="s">
        <v>29</v>
      </c>
      <c r="X50" s="8">
        <f t="shared" si="0"/>
        <v>16.033999999999999</v>
      </c>
      <c r="Y50" s="9">
        <f t="shared" si="1"/>
        <v>8.287700000000001</v>
      </c>
      <c r="Z50" s="9" t="str">
        <f t="shared" si="2"/>
        <v>NA</v>
      </c>
      <c r="AA50" s="9">
        <f t="shared" si="3"/>
        <v>5.1789819999999995</v>
      </c>
    </row>
    <row r="51" spans="1:27">
      <c r="A51" t="s">
        <v>58</v>
      </c>
      <c r="B51" t="s">
        <v>39</v>
      </c>
      <c r="C51" t="s">
        <v>40</v>
      </c>
      <c r="D51">
        <v>4</v>
      </c>
      <c r="E51">
        <v>324</v>
      </c>
      <c r="F51">
        <v>18</v>
      </c>
      <c r="G51">
        <v>1.2E-2</v>
      </c>
      <c r="H51">
        <v>4.5</v>
      </c>
      <c r="I51">
        <v>5.6000000000000001E-2</v>
      </c>
      <c r="J51" s="7">
        <v>3.1828143249999998</v>
      </c>
      <c r="K51">
        <v>1.421</v>
      </c>
      <c r="L51">
        <v>0.32300000000000001</v>
      </c>
      <c r="M51">
        <v>0.46</v>
      </c>
      <c r="P51">
        <v>0.68</v>
      </c>
      <c r="Q51">
        <v>0.13600000000000001</v>
      </c>
      <c r="R51">
        <v>5.0999999999999997E-2</v>
      </c>
      <c r="S51">
        <v>0.69899999999999995</v>
      </c>
      <c r="T51">
        <v>4.0000000000000001E-3</v>
      </c>
      <c r="U51">
        <v>0.182</v>
      </c>
      <c r="V51">
        <v>0.186</v>
      </c>
      <c r="W51" t="s">
        <v>29</v>
      </c>
      <c r="X51" s="8">
        <f t="shared" si="0"/>
        <v>16.033999999999999</v>
      </c>
      <c r="Y51" s="9">
        <f t="shared" si="1"/>
        <v>8.287700000000001</v>
      </c>
      <c r="Z51" s="9" t="str">
        <f t="shared" si="2"/>
        <v>NA</v>
      </c>
      <c r="AA51" s="9">
        <f t="shared" si="3"/>
        <v>5.1789819999999995</v>
      </c>
    </row>
    <row r="52" spans="1:27">
      <c r="A52" t="s">
        <v>58</v>
      </c>
      <c r="B52" t="s">
        <v>39</v>
      </c>
      <c r="C52" t="s">
        <v>40</v>
      </c>
      <c r="D52">
        <v>5</v>
      </c>
      <c r="E52">
        <v>324</v>
      </c>
      <c r="F52">
        <v>8</v>
      </c>
      <c r="G52">
        <v>1.4999999999999999E-2</v>
      </c>
      <c r="H52">
        <v>1.6</v>
      </c>
      <c r="I52">
        <v>2.5000000000000001E-2</v>
      </c>
      <c r="J52" s="7">
        <v>3.1828143249999998</v>
      </c>
      <c r="K52">
        <v>1.421</v>
      </c>
      <c r="L52">
        <v>0.32300000000000001</v>
      </c>
      <c r="M52">
        <v>0.46</v>
      </c>
      <c r="P52">
        <v>0.68</v>
      </c>
      <c r="Q52">
        <v>0.13600000000000001</v>
      </c>
      <c r="R52">
        <v>5.0999999999999997E-2</v>
      </c>
      <c r="S52">
        <v>0.69899999999999995</v>
      </c>
      <c r="T52">
        <v>4.0000000000000001E-3</v>
      </c>
      <c r="U52">
        <v>0.182</v>
      </c>
      <c r="V52">
        <v>0.186</v>
      </c>
      <c r="W52" t="s">
        <v>29</v>
      </c>
      <c r="X52" s="8">
        <f t="shared" si="0"/>
        <v>16.033999999999999</v>
      </c>
      <c r="Y52" s="9">
        <f t="shared" si="1"/>
        <v>8.287700000000001</v>
      </c>
      <c r="Z52" s="9" t="str">
        <f t="shared" si="2"/>
        <v>NA</v>
      </c>
      <c r="AA52" s="9">
        <f t="shared" si="3"/>
        <v>5.1789819999999995</v>
      </c>
    </row>
    <row r="53" spans="1:27">
      <c r="A53" t="s">
        <v>58</v>
      </c>
      <c r="B53" t="s">
        <v>43</v>
      </c>
      <c r="C53" t="s">
        <v>42</v>
      </c>
      <c r="D53">
        <v>4</v>
      </c>
      <c r="E53">
        <v>85.3</v>
      </c>
      <c r="F53" t="s">
        <v>29</v>
      </c>
      <c r="G53">
        <v>4.7E-2</v>
      </c>
      <c r="H53" t="s">
        <v>29</v>
      </c>
      <c r="I53" t="s">
        <v>29</v>
      </c>
      <c r="J53" s="7">
        <v>3.1828143249999998</v>
      </c>
      <c r="K53" t="s">
        <v>29</v>
      </c>
      <c r="L53" t="s">
        <v>29</v>
      </c>
      <c r="M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s="8" t="str">
        <f t="shared" si="0"/>
        <v>NA</v>
      </c>
      <c r="Y53" s="9" t="str">
        <f t="shared" si="1"/>
        <v>NA</v>
      </c>
      <c r="Z53" s="9" t="str">
        <f t="shared" si="2"/>
        <v>NA</v>
      </c>
      <c r="AA53" s="9" t="str">
        <f t="shared" si="3"/>
        <v>NA</v>
      </c>
    </row>
    <row r="54" spans="1:27">
      <c r="A54" t="s">
        <v>58</v>
      </c>
      <c r="B54" t="s">
        <v>59</v>
      </c>
      <c r="C54" t="s">
        <v>60</v>
      </c>
      <c r="D54">
        <v>7</v>
      </c>
      <c r="E54">
        <v>28</v>
      </c>
      <c r="F54">
        <v>10</v>
      </c>
      <c r="G54">
        <v>0.25</v>
      </c>
      <c r="H54">
        <v>1.43</v>
      </c>
      <c r="I54">
        <v>0.35699999999999998</v>
      </c>
      <c r="J54" s="7">
        <v>3.1828143249999998</v>
      </c>
      <c r="K54" s="13">
        <v>0.3</v>
      </c>
      <c r="L54" s="12">
        <f>N54*K54</f>
        <v>0.1823127592095633</v>
      </c>
      <c r="M54" t="s">
        <v>29</v>
      </c>
      <c r="N54" s="12">
        <f>0.7473/1.2297</f>
        <v>0.60770919736521101</v>
      </c>
      <c r="P54">
        <v>0.91</v>
      </c>
      <c r="Q54">
        <v>2.5000000000000001E-2</v>
      </c>
      <c r="R54">
        <v>6.9000000000000006E-2</v>
      </c>
      <c r="S54">
        <v>0.877</v>
      </c>
      <c r="T54" t="s">
        <v>29</v>
      </c>
      <c r="U54" t="s">
        <v>29</v>
      </c>
      <c r="V54" t="s">
        <v>29</v>
      </c>
      <c r="W54" t="s">
        <v>29</v>
      </c>
      <c r="X54" s="8">
        <f t="shared" si="0"/>
        <v>15.090599999999998</v>
      </c>
      <c r="Y54" s="9" t="str">
        <f t="shared" si="1"/>
        <v>NA</v>
      </c>
      <c r="Z54" s="9" t="str">
        <f>IFERROR(35*Q54+14.1*R54+15.1*W54, "NA")</f>
        <v>NA</v>
      </c>
      <c r="AA54" s="9">
        <f>IFERROR(X54*L54, "NA")</f>
        <v>2.7512089241278357</v>
      </c>
    </row>
    <row r="55" spans="1:27">
      <c r="A55" t="s">
        <v>58</v>
      </c>
      <c r="B55" t="s">
        <v>57</v>
      </c>
      <c r="C55" t="s">
        <v>47</v>
      </c>
      <c r="D55">
        <v>6</v>
      </c>
      <c r="E55">
        <v>77.3</v>
      </c>
      <c r="F55">
        <v>6</v>
      </c>
      <c r="G55">
        <v>7.8E-2</v>
      </c>
      <c r="H55">
        <v>1</v>
      </c>
      <c r="I55">
        <v>7.8E-2</v>
      </c>
      <c r="J55" s="7">
        <v>3.1828143249999998</v>
      </c>
      <c r="K55">
        <v>5.258</v>
      </c>
      <c r="L55">
        <v>0.71</v>
      </c>
      <c r="M55">
        <v>1.55</v>
      </c>
      <c r="P55">
        <v>0.54</v>
      </c>
      <c r="Q55">
        <v>0.56899999999999995</v>
      </c>
      <c r="R55">
        <v>5.5E-2</v>
      </c>
      <c r="S55" t="s">
        <v>29</v>
      </c>
      <c r="T55">
        <v>3.0000000000000001E-3</v>
      </c>
      <c r="U55" t="s">
        <v>29</v>
      </c>
      <c r="V55">
        <v>3.0000000000000001E-3</v>
      </c>
      <c r="W55" t="s">
        <v>29</v>
      </c>
      <c r="X55" s="8" t="str">
        <f t="shared" si="0"/>
        <v>NA</v>
      </c>
      <c r="Y55" s="9">
        <f t="shared" si="1"/>
        <v>20.735800000000001</v>
      </c>
      <c r="Z55" s="9" t="str">
        <f t="shared" si="2"/>
        <v>NA</v>
      </c>
      <c r="AA55" s="9">
        <f>IFERROR(Y55*L55, "NA")</f>
        <v>14.722417999999999</v>
      </c>
    </row>
    <row r="56" spans="1:27">
      <c r="A56" t="s">
        <v>58</v>
      </c>
      <c r="B56" t="s">
        <v>46</v>
      </c>
      <c r="C56" t="s">
        <v>47</v>
      </c>
      <c r="D56">
        <v>3</v>
      </c>
      <c r="E56">
        <v>750</v>
      </c>
      <c r="F56" t="s">
        <v>29</v>
      </c>
      <c r="G56">
        <v>4.0000000000000001E-3</v>
      </c>
      <c r="H56">
        <v>1</v>
      </c>
      <c r="I56">
        <v>4.0000000000000001E-3</v>
      </c>
      <c r="J56" s="7">
        <v>3.1828143249999998</v>
      </c>
      <c r="K56">
        <v>3.5</v>
      </c>
      <c r="L56">
        <f>M56*(1-P56)</f>
        <v>0.40700000000000003</v>
      </c>
      <c r="M56">
        <v>1.1000000000000001</v>
      </c>
      <c r="P56">
        <v>0.63</v>
      </c>
      <c r="Q56">
        <v>0.61799999999999999</v>
      </c>
      <c r="R56">
        <v>4.5999999999999999E-2</v>
      </c>
      <c r="S56">
        <v>0.32100000000000001</v>
      </c>
      <c r="T56" t="s">
        <v>29</v>
      </c>
      <c r="U56" t="s">
        <v>29</v>
      </c>
      <c r="V56" t="s">
        <v>29</v>
      </c>
      <c r="W56" t="s">
        <v>29</v>
      </c>
      <c r="X56" s="8">
        <f t="shared" si="0"/>
        <v>27.125699999999998</v>
      </c>
      <c r="Y56" s="9" t="str">
        <f t="shared" si="1"/>
        <v>NA</v>
      </c>
      <c r="Z56" s="9" t="str">
        <f t="shared" si="2"/>
        <v>NA</v>
      </c>
      <c r="AA56" s="9">
        <f>IFERROR(X56*L56, "NA")</f>
        <v>11.040159900000001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2" sqref="G2:G4"/>
    </sheetView>
  </sheetViews>
  <sheetFormatPr baseColWidth="10" defaultRowHeight="15" x14ac:dyDescent="0"/>
  <cols>
    <col min="1" max="1" width="20.83203125" bestFit="1" customWidth="1"/>
    <col min="2" max="2" width="21.33203125" bestFit="1" customWidth="1"/>
    <col min="3" max="3" width="14.33203125" bestFit="1" customWidth="1"/>
    <col min="7" max="7" width="11.5" bestFit="1" customWidth="1"/>
    <col min="9" max="9" width="11.5" bestFit="1" customWidth="1"/>
    <col min="10" max="10" width="11.5" customWidth="1"/>
    <col min="11" max="11" width="12.1640625" bestFit="1" customWidth="1"/>
  </cols>
  <sheetData>
    <row r="1" spans="1:12">
      <c r="A1" s="14" t="s">
        <v>0</v>
      </c>
      <c r="B1" s="14" t="s">
        <v>1</v>
      </c>
      <c r="C1" s="14" t="s">
        <v>2</v>
      </c>
      <c r="D1" s="15" t="s">
        <v>8</v>
      </c>
      <c r="E1" s="15" t="s">
        <v>71</v>
      </c>
      <c r="F1" s="15" t="s">
        <v>73</v>
      </c>
      <c r="G1" s="15" t="s">
        <v>26</v>
      </c>
      <c r="H1" s="4" t="s">
        <v>76</v>
      </c>
      <c r="I1" s="4" t="s">
        <v>77</v>
      </c>
      <c r="J1" s="4" t="s">
        <v>74</v>
      </c>
      <c r="K1" s="23" t="s">
        <v>75</v>
      </c>
      <c r="L1" s="28" t="s">
        <v>108</v>
      </c>
    </row>
    <row r="2" spans="1:12">
      <c r="A2" t="s">
        <v>61</v>
      </c>
      <c r="B2" s="37" t="s">
        <v>28</v>
      </c>
      <c r="C2" s="20" t="s">
        <v>31</v>
      </c>
      <c r="D2" s="38">
        <v>0.53</v>
      </c>
      <c r="E2" s="38" t="s">
        <v>29</v>
      </c>
      <c r="F2" s="20" t="s">
        <v>29</v>
      </c>
      <c r="G2" s="41">
        <v>10.016055</v>
      </c>
      <c r="H2" s="21" t="s">
        <v>29</v>
      </c>
      <c r="I2" s="27">
        <v>14.766526800000001</v>
      </c>
      <c r="J2" s="21" t="s">
        <v>29</v>
      </c>
      <c r="K2" s="26">
        <f>D2*G2</f>
        <v>5.3085091499999999</v>
      </c>
      <c r="L2" s="21" t="s">
        <v>109</v>
      </c>
    </row>
    <row r="3" spans="1:12">
      <c r="A3" t="s">
        <v>27</v>
      </c>
      <c r="B3" t="s">
        <v>28</v>
      </c>
      <c r="C3" s="20" t="s">
        <v>31</v>
      </c>
      <c r="D3" s="7">
        <v>1.994</v>
      </c>
      <c r="E3" s="7" t="s">
        <v>29</v>
      </c>
      <c r="F3" s="7" t="s">
        <v>29</v>
      </c>
      <c r="G3" s="41">
        <v>10.016055</v>
      </c>
      <c r="H3" s="40" t="s">
        <v>29</v>
      </c>
      <c r="I3" s="7">
        <v>14.766526800000001</v>
      </c>
      <c r="J3" s="21" t="s">
        <v>29</v>
      </c>
      <c r="K3" s="26">
        <f>D3*G3</f>
        <v>19.972013669999999</v>
      </c>
      <c r="L3" s="21" t="s">
        <v>109</v>
      </c>
    </row>
    <row r="4" spans="1:12">
      <c r="A4" t="s">
        <v>50</v>
      </c>
      <c r="B4" t="s">
        <v>28</v>
      </c>
      <c r="C4" s="20" t="s">
        <v>31</v>
      </c>
      <c r="D4" s="7">
        <v>3.125</v>
      </c>
      <c r="E4" s="7" t="s">
        <v>29</v>
      </c>
      <c r="F4" s="7" t="s">
        <v>29</v>
      </c>
      <c r="G4" s="41">
        <v>10.016055</v>
      </c>
      <c r="H4" s="33" t="s">
        <v>29</v>
      </c>
      <c r="I4" s="7">
        <v>14.766526800000001</v>
      </c>
      <c r="J4" s="19" t="s">
        <v>29</v>
      </c>
      <c r="K4" s="26">
        <f>D4*G4</f>
        <v>31.300171875</v>
      </c>
      <c r="L4" s="21" t="s">
        <v>109</v>
      </c>
    </row>
    <row r="5" spans="1:12">
      <c r="A5" t="s">
        <v>27</v>
      </c>
      <c r="B5" s="37" t="s">
        <v>32</v>
      </c>
      <c r="C5" s="20" t="s">
        <v>33</v>
      </c>
      <c r="D5" s="39">
        <v>2.2175E-2</v>
      </c>
      <c r="E5" s="39">
        <v>3.0865210998792796E-2</v>
      </c>
      <c r="F5" s="7">
        <v>2.1824999999999997E-2</v>
      </c>
      <c r="G5" s="39">
        <v>5.0789971999999999</v>
      </c>
      <c r="H5" s="21" t="s">
        <v>29</v>
      </c>
      <c r="I5" s="39">
        <v>5.0789971999999999</v>
      </c>
      <c r="J5" s="21" t="s">
        <v>29</v>
      </c>
      <c r="K5" s="26">
        <f>D5*G5</f>
        <v>0.11262676291</v>
      </c>
      <c r="L5" s="21" t="s">
        <v>109</v>
      </c>
    </row>
    <row r="6" spans="1:12">
      <c r="A6" t="s">
        <v>58</v>
      </c>
      <c r="B6" s="31" t="s">
        <v>32</v>
      </c>
      <c r="C6" s="20" t="s">
        <v>33</v>
      </c>
      <c r="D6" s="33">
        <v>4.3499999999999997E-2</v>
      </c>
      <c r="E6" s="33">
        <v>5.0204581464244877E-2</v>
      </c>
      <c r="F6" s="19">
        <v>3.5499999999999997E-2</v>
      </c>
      <c r="G6" s="33">
        <v>5.0789971999999999</v>
      </c>
      <c r="H6" s="19" t="s">
        <v>29</v>
      </c>
      <c r="I6" s="33">
        <v>5.0789971999999999</v>
      </c>
      <c r="J6" s="19" t="s">
        <v>29</v>
      </c>
      <c r="K6" s="26">
        <f>D6*G6</f>
        <v>0.22093637819999998</v>
      </c>
      <c r="L6" s="21" t="s">
        <v>109</v>
      </c>
    </row>
    <row r="7" spans="1:12">
      <c r="A7" t="s">
        <v>27</v>
      </c>
      <c r="B7" s="37" t="s">
        <v>110</v>
      </c>
      <c r="C7" s="20" t="s">
        <v>33</v>
      </c>
      <c r="D7" s="39">
        <v>2.2175E-2</v>
      </c>
      <c r="E7" s="39">
        <v>3.0865210998792796E-2</v>
      </c>
      <c r="F7" s="7">
        <v>2.1824999999999997E-2</v>
      </c>
      <c r="G7" s="39">
        <v>5.0789971999999999</v>
      </c>
      <c r="H7" s="35">
        <v>0.18253148772911401</v>
      </c>
      <c r="I7" s="25">
        <v>0.9270769150880056</v>
      </c>
      <c r="J7" s="25">
        <v>0.28739082229060536</v>
      </c>
      <c r="K7" s="26">
        <f>D7*I7</f>
        <v>2.0557930592076525E-2</v>
      </c>
      <c r="L7" s="21" t="s">
        <v>112</v>
      </c>
    </row>
    <row r="8" spans="1:12">
      <c r="A8" t="s">
        <v>27</v>
      </c>
      <c r="B8" s="37" t="s">
        <v>35</v>
      </c>
      <c r="C8" s="20" t="s">
        <v>36</v>
      </c>
      <c r="D8" s="39">
        <v>5.3999999999999999E-2</v>
      </c>
      <c r="E8" s="39" t="s">
        <v>29</v>
      </c>
      <c r="F8" s="7" t="s">
        <v>29</v>
      </c>
      <c r="G8" s="39">
        <v>4.2862848000000007</v>
      </c>
      <c r="H8" s="21" t="s">
        <v>29</v>
      </c>
      <c r="I8" s="39">
        <v>4.2862848000000007</v>
      </c>
      <c r="J8" s="21" t="s">
        <v>29</v>
      </c>
      <c r="K8" s="26">
        <f t="shared" ref="K8:K13" si="0">D8*G8</f>
        <v>0.23145937920000004</v>
      </c>
      <c r="L8" s="21" t="s">
        <v>109</v>
      </c>
    </row>
    <row r="9" spans="1:12">
      <c r="A9" t="s">
        <v>27</v>
      </c>
      <c r="B9" t="s">
        <v>37</v>
      </c>
      <c r="C9" s="20" t="s">
        <v>38</v>
      </c>
      <c r="D9" s="7">
        <v>3.3000000000000002E-2</v>
      </c>
      <c r="E9" s="7" t="s">
        <v>29</v>
      </c>
      <c r="F9" s="7" t="s">
        <v>29</v>
      </c>
      <c r="G9" s="7">
        <v>6.4898256000000005</v>
      </c>
      <c r="H9" s="21" t="s">
        <v>29</v>
      </c>
      <c r="I9" s="7">
        <v>6.4898256000000005</v>
      </c>
      <c r="J9" s="21" t="s">
        <v>29</v>
      </c>
      <c r="K9" s="26">
        <f t="shared" si="0"/>
        <v>0.21416424480000001</v>
      </c>
      <c r="L9" s="21" t="s">
        <v>109</v>
      </c>
    </row>
    <row r="10" spans="1:12">
      <c r="A10" t="s">
        <v>61</v>
      </c>
      <c r="B10" s="16" t="s">
        <v>39</v>
      </c>
      <c r="C10" s="20" t="s">
        <v>40</v>
      </c>
      <c r="D10" s="7">
        <v>0.23433333333333337</v>
      </c>
      <c r="E10" s="7">
        <v>0.22922550759750387</v>
      </c>
      <c r="F10" s="7">
        <v>0.13234340851654747</v>
      </c>
      <c r="G10" s="7">
        <v>5.1789819999999995</v>
      </c>
      <c r="H10" s="21" t="s">
        <v>29</v>
      </c>
      <c r="I10" s="7">
        <v>5.1789819999999995</v>
      </c>
      <c r="J10" s="21" t="s">
        <v>29</v>
      </c>
      <c r="K10" s="26">
        <f t="shared" si="0"/>
        <v>1.2136081153333333</v>
      </c>
      <c r="L10" s="21" t="s">
        <v>109</v>
      </c>
    </row>
    <row r="11" spans="1:12">
      <c r="A11" t="s">
        <v>27</v>
      </c>
      <c r="B11" t="s">
        <v>39</v>
      </c>
      <c r="C11" s="20" t="s">
        <v>40</v>
      </c>
      <c r="D11" s="7">
        <v>4.2500000000000003E-2</v>
      </c>
      <c r="E11" s="7">
        <v>2.8218534942227501E-2</v>
      </c>
      <c r="F11" s="7">
        <v>9.9767587063993024E-3</v>
      </c>
      <c r="G11" s="7">
        <v>5.1789819999999986</v>
      </c>
      <c r="H11" s="21" t="s">
        <v>29</v>
      </c>
      <c r="I11" s="7">
        <v>5.1789819999999986</v>
      </c>
      <c r="J11" s="21" t="s">
        <v>29</v>
      </c>
      <c r="K11" s="26">
        <f t="shared" si="0"/>
        <v>0.22010673499999997</v>
      </c>
      <c r="L11" s="21" t="s">
        <v>109</v>
      </c>
    </row>
    <row r="12" spans="1:12">
      <c r="A12" t="s">
        <v>50</v>
      </c>
      <c r="B12" t="s">
        <v>39</v>
      </c>
      <c r="C12" s="22" t="s">
        <v>40</v>
      </c>
      <c r="D12" s="7">
        <v>0.10450000000000001</v>
      </c>
      <c r="E12" s="7">
        <v>7.7249133143541315E-2</v>
      </c>
      <c r="F12" s="7">
        <v>2.7311692943290271E-2</v>
      </c>
      <c r="G12" s="7">
        <v>5.1789819999999986</v>
      </c>
      <c r="H12" s="19" t="s">
        <v>29</v>
      </c>
      <c r="I12" s="7">
        <v>5.1789819999999986</v>
      </c>
      <c r="J12" s="19" t="s">
        <v>29</v>
      </c>
      <c r="K12" s="26">
        <f t="shared" si="0"/>
        <v>0.54120361899999991</v>
      </c>
      <c r="L12" s="21" t="s">
        <v>109</v>
      </c>
    </row>
    <row r="13" spans="1:12">
      <c r="A13" t="s">
        <v>58</v>
      </c>
      <c r="B13" s="31" t="s">
        <v>39</v>
      </c>
      <c r="C13" s="20" t="s">
        <v>40</v>
      </c>
      <c r="D13" s="33">
        <v>0.40175</v>
      </c>
      <c r="E13" s="33">
        <v>0.59674396280386199</v>
      </c>
      <c r="F13" s="19">
        <v>0.21098085136537184</v>
      </c>
      <c r="G13" s="33">
        <v>5.1789819999999986</v>
      </c>
      <c r="H13" s="19" t="s">
        <v>29</v>
      </c>
      <c r="I13" s="33">
        <v>5.1789819999999986</v>
      </c>
      <c r="J13" s="19" t="s">
        <v>29</v>
      </c>
      <c r="K13" s="26">
        <f t="shared" si="0"/>
        <v>2.0806560184999996</v>
      </c>
      <c r="L13" s="21" t="s">
        <v>109</v>
      </c>
    </row>
    <row r="14" spans="1:12">
      <c r="A14" t="s">
        <v>27</v>
      </c>
      <c r="B14" t="s">
        <v>111</v>
      </c>
      <c r="C14" s="22" t="s">
        <v>40</v>
      </c>
      <c r="D14" s="7">
        <v>4.2500000000000003E-2</v>
      </c>
      <c r="E14" s="7">
        <v>2.8218534942227501E-2</v>
      </c>
      <c r="F14" s="7">
        <v>9.9767587063993024E-3</v>
      </c>
      <c r="G14" s="7">
        <v>5.1789819999999986</v>
      </c>
      <c r="H14" s="35">
        <v>0.31326051496407697</v>
      </c>
      <c r="I14" s="25" t="e">
        <f>#REF!*H14</f>
        <v>#REF!</v>
      </c>
      <c r="J14" s="25">
        <v>0.43376560210347442</v>
      </c>
      <c r="K14" s="26" t="e">
        <f>D14*I14</f>
        <v>#REF!</v>
      </c>
      <c r="L14" s="21" t="s">
        <v>112</v>
      </c>
    </row>
    <row r="15" spans="1:12">
      <c r="A15" t="s">
        <v>27</v>
      </c>
      <c r="B15" t="s">
        <v>44</v>
      </c>
      <c r="C15" s="20" t="s">
        <v>45</v>
      </c>
      <c r="D15" s="7">
        <v>1.095</v>
      </c>
      <c r="E15" s="7" t="s">
        <v>29</v>
      </c>
      <c r="F15" s="7" t="s">
        <v>29</v>
      </c>
      <c r="G15" s="7">
        <v>0.25090519999999999</v>
      </c>
      <c r="H15" s="19" t="s">
        <v>29</v>
      </c>
      <c r="I15" s="7">
        <v>0.25090519999999999</v>
      </c>
      <c r="J15" s="19" t="s">
        <v>29</v>
      </c>
      <c r="K15" s="26">
        <f t="shared" ref="K15:K24" si="1">D15*G15</f>
        <v>0.27474119399999997</v>
      </c>
      <c r="L15" s="21" t="s">
        <v>109</v>
      </c>
    </row>
    <row r="16" spans="1:12">
      <c r="A16" t="s">
        <v>50</v>
      </c>
      <c r="B16" t="s">
        <v>53</v>
      </c>
      <c r="C16" s="20" t="s">
        <v>54</v>
      </c>
      <c r="D16" s="7">
        <v>0.156</v>
      </c>
      <c r="E16" s="7" t="s">
        <v>29</v>
      </c>
      <c r="F16" s="7" t="s">
        <v>29</v>
      </c>
      <c r="G16" s="7">
        <v>4.2033384000000007</v>
      </c>
      <c r="H16" s="19" t="s">
        <v>29</v>
      </c>
      <c r="I16" s="7">
        <v>4.2033384000000007</v>
      </c>
      <c r="J16" s="19" t="s">
        <v>29</v>
      </c>
      <c r="K16" s="26">
        <f t="shared" si="1"/>
        <v>0.65572079040000009</v>
      </c>
      <c r="L16" s="21" t="s">
        <v>109</v>
      </c>
    </row>
    <row r="17" spans="1:12">
      <c r="A17" t="s">
        <v>50</v>
      </c>
      <c r="B17" t="s">
        <v>55</v>
      </c>
      <c r="C17" s="20" t="s">
        <v>56</v>
      </c>
      <c r="D17" s="7">
        <v>0.46899999999999997</v>
      </c>
      <c r="E17" s="7" t="s">
        <v>29</v>
      </c>
      <c r="F17" s="7" t="s">
        <v>29</v>
      </c>
      <c r="G17" s="7">
        <v>1.87775</v>
      </c>
      <c r="H17" s="19" t="s">
        <v>29</v>
      </c>
      <c r="I17" s="7">
        <v>1.87775</v>
      </c>
      <c r="J17" s="19" t="s">
        <v>29</v>
      </c>
      <c r="K17" s="26">
        <f t="shared" si="1"/>
        <v>0.88066475</v>
      </c>
      <c r="L17" s="21" t="s">
        <v>109</v>
      </c>
    </row>
    <row r="18" spans="1:12">
      <c r="A18" t="s">
        <v>58</v>
      </c>
      <c r="B18" s="17" t="s">
        <v>59</v>
      </c>
      <c r="C18" s="20" t="s">
        <v>60</v>
      </c>
      <c r="D18" s="18">
        <v>0.35699999999999998</v>
      </c>
      <c r="E18" s="18" t="s">
        <v>29</v>
      </c>
      <c r="F18" s="19" t="s">
        <v>29</v>
      </c>
      <c r="G18" s="18">
        <v>2.7512089241278357</v>
      </c>
      <c r="H18" s="19" t="s">
        <v>29</v>
      </c>
      <c r="I18" s="18">
        <v>2.7512089241278357</v>
      </c>
      <c r="J18" s="19" t="s">
        <v>29</v>
      </c>
      <c r="K18" s="26">
        <f t="shared" si="1"/>
        <v>0.98218158591363725</v>
      </c>
      <c r="L18" s="21" t="s">
        <v>109</v>
      </c>
    </row>
    <row r="19" spans="1:12">
      <c r="A19" t="s">
        <v>50</v>
      </c>
      <c r="B19" s="32" t="s">
        <v>57</v>
      </c>
      <c r="C19" s="20" t="s">
        <v>47</v>
      </c>
      <c r="D19" s="34">
        <v>1.2999999999999999E-2</v>
      </c>
      <c r="E19" s="34" t="s">
        <v>29</v>
      </c>
      <c r="F19" s="7" t="s">
        <v>29</v>
      </c>
      <c r="G19" s="34">
        <v>14.722417999999999</v>
      </c>
      <c r="H19" s="19" t="s">
        <v>29</v>
      </c>
      <c r="I19" s="34">
        <v>14.722417999999999</v>
      </c>
      <c r="J19" s="19" t="s">
        <v>29</v>
      </c>
      <c r="K19" s="26">
        <f t="shared" si="1"/>
        <v>0.19139143399999997</v>
      </c>
      <c r="L19" s="21" t="s">
        <v>109</v>
      </c>
    </row>
    <row r="20" spans="1:12">
      <c r="A20" t="s">
        <v>58</v>
      </c>
      <c r="B20" s="17" t="s">
        <v>57</v>
      </c>
      <c r="C20" s="20" t="s">
        <v>47</v>
      </c>
      <c r="D20" s="18">
        <v>7.8E-2</v>
      </c>
      <c r="E20" s="18" t="s">
        <v>29</v>
      </c>
      <c r="F20" s="19" t="s">
        <v>29</v>
      </c>
      <c r="G20" s="18">
        <v>14.722417999999999</v>
      </c>
      <c r="H20" s="19" t="s">
        <v>29</v>
      </c>
      <c r="I20" s="18">
        <v>14.722417999999999</v>
      </c>
      <c r="J20" s="19" t="s">
        <v>29</v>
      </c>
      <c r="K20" s="26">
        <f t="shared" si="1"/>
        <v>1.1483486039999999</v>
      </c>
      <c r="L20" s="21" t="s">
        <v>109</v>
      </c>
    </row>
    <row r="21" spans="1:12">
      <c r="A21" t="s">
        <v>61</v>
      </c>
      <c r="B21" s="32" t="s">
        <v>46</v>
      </c>
      <c r="C21" s="20" t="s">
        <v>47</v>
      </c>
      <c r="D21" s="34">
        <v>7.0000000000000001E-3</v>
      </c>
      <c r="E21" s="34" t="s">
        <v>29</v>
      </c>
      <c r="F21" s="7" t="s">
        <v>29</v>
      </c>
      <c r="G21" s="34">
        <v>11.040159900000001</v>
      </c>
      <c r="H21" s="21" t="s">
        <v>29</v>
      </c>
      <c r="I21" s="34">
        <v>11.040159900000001</v>
      </c>
      <c r="J21" s="21" t="s">
        <v>29</v>
      </c>
      <c r="K21" s="26">
        <f t="shared" si="1"/>
        <v>7.7281119300000006E-2</v>
      </c>
      <c r="L21" s="21" t="s">
        <v>109</v>
      </c>
    </row>
    <row r="22" spans="1:12">
      <c r="A22" t="s">
        <v>27</v>
      </c>
      <c r="B22" s="32" t="s">
        <v>46</v>
      </c>
      <c r="C22" s="20" t="s">
        <v>47</v>
      </c>
      <c r="D22" s="34">
        <v>1.4999999999999999E-2</v>
      </c>
      <c r="E22" s="34" t="s">
        <v>29</v>
      </c>
      <c r="F22" s="7" t="s">
        <v>29</v>
      </c>
      <c r="G22" s="34">
        <v>11.040159900000001</v>
      </c>
      <c r="H22" s="19" t="s">
        <v>29</v>
      </c>
      <c r="I22" s="34">
        <v>11.040159900000001</v>
      </c>
      <c r="J22" s="19" t="s">
        <v>29</v>
      </c>
      <c r="K22" s="26">
        <f t="shared" si="1"/>
        <v>0.1656023985</v>
      </c>
      <c r="L22" s="21" t="s">
        <v>109</v>
      </c>
    </row>
    <row r="23" spans="1:12">
      <c r="A23" t="s">
        <v>58</v>
      </c>
      <c r="B23" s="31" t="s">
        <v>46</v>
      </c>
      <c r="C23" s="20" t="s">
        <v>47</v>
      </c>
      <c r="D23" s="33">
        <v>4.0000000000000001E-3</v>
      </c>
      <c r="E23" s="33" t="s">
        <v>29</v>
      </c>
      <c r="F23" s="19" t="s">
        <v>29</v>
      </c>
      <c r="G23" s="33">
        <v>11.040159900000001</v>
      </c>
      <c r="H23" s="36" t="s">
        <v>29</v>
      </c>
      <c r="I23" s="33">
        <v>11.040159900000001</v>
      </c>
      <c r="J23" s="19" t="s">
        <v>29</v>
      </c>
      <c r="K23" s="26">
        <f t="shared" si="1"/>
        <v>4.4160639600000003E-2</v>
      </c>
      <c r="L23" s="21" t="s">
        <v>109</v>
      </c>
    </row>
    <row r="24" spans="1:12">
      <c r="A24" t="s">
        <v>27</v>
      </c>
      <c r="B24" t="s">
        <v>48</v>
      </c>
      <c r="C24" s="20" t="s">
        <v>49</v>
      </c>
      <c r="D24" s="7">
        <v>10.199999999999999</v>
      </c>
      <c r="E24" s="7" t="s">
        <v>29</v>
      </c>
      <c r="F24" s="7" t="s">
        <v>29</v>
      </c>
      <c r="G24" s="39">
        <v>0.6574080000000001</v>
      </c>
      <c r="H24" s="36" t="s">
        <v>29</v>
      </c>
      <c r="I24" s="39">
        <v>0.6574080000000001</v>
      </c>
      <c r="J24" s="19" t="s">
        <v>29</v>
      </c>
      <c r="K24" s="26">
        <f t="shared" si="1"/>
        <v>6.7055616000000002</v>
      </c>
      <c r="L24" s="21" t="s">
        <v>109</v>
      </c>
    </row>
  </sheetData>
  <sortState ref="A2:L24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sqref="A1:R24"/>
    </sheetView>
  </sheetViews>
  <sheetFormatPr baseColWidth="10" defaultRowHeight="15" x14ac:dyDescent="0"/>
  <cols>
    <col min="1" max="1" width="20.83203125" bestFit="1" customWidth="1"/>
    <col min="2" max="2" width="21.33203125" bestFit="1" customWidth="1"/>
    <col min="3" max="3" width="19.83203125" bestFit="1" customWidth="1"/>
  </cols>
  <sheetData>
    <row r="1" spans="1:18">
      <c r="A1" s="24" t="s">
        <v>94</v>
      </c>
      <c r="B1" s="24" t="s">
        <v>95</v>
      </c>
      <c r="C1" s="24" t="s">
        <v>1</v>
      </c>
      <c r="D1" s="24" t="s">
        <v>96</v>
      </c>
      <c r="E1" s="24" t="s">
        <v>97</v>
      </c>
      <c r="F1" s="24" t="s">
        <v>98</v>
      </c>
      <c r="G1" s="24" t="s">
        <v>99</v>
      </c>
      <c r="H1" s="24" t="s">
        <v>100</v>
      </c>
      <c r="I1" s="24" t="s">
        <v>101</v>
      </c>
      <c r="J1" s="24" t="s">
        <v>102</v>
      </c>
      <c r="K1" s="24" t="s">
        <v>91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72</v>
      </c>
      <c r="R1" s="24" t="s">
        <v>74</v>
      </c>
    </row>
    <row r="2" spans="1:18">
      <c r="A2" t="s">
        <v>30</v>
      </c>
      <c r="B2" t="s">
        <v>27</v>
      </c>
      <c r="C2" t="s">
        <v>92</v>
      </c>
      <c r="D2">
        <v>115</v>
      </c>
      <c r="E2">
        <v>14.4</v>
      </c>
      <c r="F2">
        <v>5.89</v>
      </c>
      <c r="G2">
        <v>8.5100000000000016</v>
      </c>
      <c r="H2">
        <v>2.8678700000000008</v>
      </c>
      <c r="I2">
        <v>7.4</v>
      </c>
      <c r="J2">
        <v>1.1100000000000012</v>
      </c>
      <c r="K2">
        <v>0.13043478260869576</v>
      </c>
      <c r="L2">
        <v>0.1967342120794808</v>
      </c>
      <c r="M2" t="s">
        <v>29</v>
      </c>
      <c r="N2">
        <v>24</v>
      </c>
      <c r="O2" s="7">
        <v>5.0789971999999999</v>
      </c>
      <c r="P2">
        <f>O2*L2</f>
        <v>0.99921251229588914</v>
      </c>
    </row>
    <row r="3" spans="1:18">
      <c r="A3" t="s">
        <v>30</v>
      </c>
      <c r="B3" t="s">
        <v>27</v>
      </c>
      <c r="C3" t="s">
        <v>92</v>
      </c>
      <c r="D3">
        <v>100</v>
      </c>
      <c r="E3">
        <v>8.24</v>
      </c>
      <c r="F3">
        <v>0.4</v>
      </c>
      <c r="G3">
        <v>7.84</v>
      </c>
      <c r="H3">
        <v>2.64208</v>
      </c>
      <c r="I3">
        <v>7.59</v>
      </c>
      <c r="J3">
        <v>0.25</v>
      </c>
      <c r="K3">
        <v>3.1887755102040817E-2</v>
      </c>
      <c r="L3">
        <v>4.8096161541539693E-2</v>
      </c>
      <c r="M3" t="s">
        <v>29</v>
      </c>
      <c r="N3">
        <v>17</v>
      </c>
      <c r="O3" s="7">
        <v>5.0789971999999999</v>
      </c>
      <c r="P3">
        <f t="shared" ref="P3:P6" si="0">O3*L3</f>
        <v>0.24428026980022777</v>
      </c>
    </row>
    <row r="4" spans="1:18">
      <c r="A4" t="s">
        <v>30</v>
      </c>
      <c r="B4" t="s">
        <v>27</v>
      </c>
      <c r="C4" t="s">
        <v>92</v>
      </c>
      <c r="D4">
        <v>130</v>
      </c>
      <c r="E4">
        <v>5.69</v>
      </c>
      <c r="F4">
        <v>0</v>
      </c>
      <c r="G4">
        <v>5.69</v>
      </c>
      <c r="H4">
        <v>1.9175300000000002</v>
      </c>
      <c r="I4">
        <v>4.79</v>
      </c>
      <c r="J4">
        <v>0.90000000000000036</v>
      </c>
      <c r="K4">
        <v>0.1581722319859403</v>
      </c>
      <c r="L4">
        <v>0.23857048564998537</v>
      </c>
      <c r="M4" t="s">
        <v>29</v>
      </c>
      <c r="N4" t="s">
        <v>29</v>
      </c>
      <c r="O4" s="7">
        <v>5.0789971999999999</v>
      </c>
      <c r="P4">
        <f t="shared" si="0"/>
        <v>1.2116988286189159</v>
      </c>
    </row>
    <row r="5" spans="1:18">
      <c r="A5" t="s">
        <v>30</v>
      </c>
      <c r="B5" t="s">
        <v>27</v>
      </c>
      <c r="C5" t="s">
        <v>92</v>
      </c>
      <c r="D5">
        <v>120</v>
      </c>
      <c r="E5">
        <v>5.43</v>
      </c>
      <c r="F5">
        <v>0</v>
      </c>
      <c r="G5">
        <v>5.43</v>
      </c>
      <c r="H5">
        <v>1.8299099999999999</v>
      </c>
      <c r="I5">
        <v>5.17</v>
      </c>
      <c r="J5">
        <v>0.25999999999999979</v>
      </c>
      <c r="K5">
        <v>4.7882136279926296E-2</v>
      </c>
      <c r="L5">
        <v>7.2220416711804375E-2</v>
      </c>
      <c r="M5" t="s">
        <v>29</v>
      </c>
      <c r="N5" t="s">
        <v>29</v>
      </c>
      <c r="O5" s="7">
        <v>5.0789971999999999</v>
      </c>
      <c r="P5">
        <f t="shared" si="0"/>
        <v>0.36680729426208764</v>
      </c>
    </row>
    <row r="6" spans="1:18">
      <c r="A6" t="s">
        <v>30</v>
      </c>
      <c r="B6" t="s">
        <v>27</v>
      </c>
      <c r="C6" t="s">
        <v>92</v>
      </c>
      <c r="D6">
        <v>105</v>
      </c>
      <c r="E6">
        <v>6.21</v>
      </c>
      <c r="F6">
        <v>0</v>
      </c>
      <c r="G6">
        <v>6.21</v>
      </c>
      <c r="H6">
        <v>2.0927700000000002</v>
      </c>
      <c r="I6">
        <v>4.74</v>
      </c>
      <c r="J6">
        <v>1.4699999999999998</v>
      </c>
      <c r="K6">
        <v>0.2367149758454106</v>
      </c>
      <c r="L6">
        <v>0.35703616266276111</v>
      </c>
      <c r="M6" t="s">
        <v>29</v>
      </c>
      <c r="N6">
        <v>31</v>
      </c>
      <c r="O6" s="7">
        <v>5.0789971999999999</v>
      </c>
      <c r="P6">
        <f t="shared" si="0"/>
        <v>1.8133856704629081</v>
      </c>
    </row>
    <row r="7" spans="1:18">
      <c r="K7" t="s">
        <v>115</v>
      </c>
      <c r="L7" s="24">
        <f>AVERAGE(L2:L6)</f>
        <v>0.18253148772911426</v>
      </c>
      <c r="M7" s="24"/>
      <c r="N7" s="24"/>
      <c r="O7" s="24"/>
      <c r="P7" s="24">
        <f>AVERAGE(P2:P6)</f>
        <v>0.9270769150880056</v>
      </c>
      <c r="Q7" s="24">
        <f>STDEV(P2:P6)</f>
        <v>0.64262541475135548</v>
      </c>
      <c r="R7" s="24">
        <f>Q7/SQRT(5)</f>
        <v>0.28739082229060536</v>
      </c>
    </row>
    <row r="8" spans="1:18">
      <c r="K8" t="s">
        <v>116</v>
      </c>
      <c r="L8" s="24">
        <f>STDEV(L2:L6)</f>
        <v>0.12652604233594683</v>
      </c>
    </row>
    <row r="9" spans="1:18">
      <c r="K9" t="s">
        <v>117</v>
      </c>
      <c r="L9" s="24">
        <f>L8/SQRT(5)</f>
        <v>5.6584166317438678E-2</v>
      </c>
    </row>
    <row r="13" spans="1:18">
      <c r="A13" t="s">
        <v>30</v>
      </c>
      <c r="B13" t="s">
        <v>93</v>
      </c>
      <c r="C13" t="s">
        <v>39</v>
      </c>
      <c r="D13">
        <v>60</v>
      </c>
      <c r="E13">
        <v>71.7</v>
      </c>
      <c r="F13">
        <v>48.980000000000004</v>
      </c>
      <c r="G13">
        <v>22.72</v>
      </c>
      <c r="H13">
        <v>16.48</v>
      </c>
      <c r="I13">
        <v>1.44</v>
      </c>
      <c r="J13">
        <v>4.7999999999999989</v>
      </c>
      <c r="K13">
        <v>0.21126760563380279</v>
      </c>
      <c r="L13">
        <v>0.76923076923076927</v>
      </c>
      <c r="M13">
        <v>20</v>
      </c>
      <c r="N13">
        <v>56</v>
      </c>
      <c r="O13" s="7">
        <v>5.1789819999999986</v>
      </c>
      <c r="P13">
        <f>O13*L13</f>
        <v>3.9838323076923068</v>
      </c>
    </row>
    <row r="14" spans="1:18">
      <c r="A14" t="s">
        <v>30</v>
      </c>
      <c r="B14" t="s">
        <v>93</v>
      </c>
      <c r="C14" t="s">
        <v>39</v>
      </c>
      <c r="D14">
        <v>60</v>
      </c>
      <c r="E14">
        <v>46.53</v>
      </c>
      <c r="F14">
        <v>23.28</v>
      </c>
      <c r="G14">
        <v>23.25</v>
      </c>
      <c r="H14">
        <v>14.35</v>
      </c>
      <c r="I14">
        <v>3.87</v>
      </c>
      <c r="J14">
        <v>5.03</v>
      </c>
      <c r="K14">
        <v>0.2163440860215054</v>
      </c>
      <c r="L14">
        <v>0.56516853932584266</v>
      </c>
      <c r="M14">
        <v>16</v>
      </c>
      <c r="N14">
        <v>50</v>
      </c>
      <c r="O14" s="7">
        <v>5.1789819999999986</v>
      </c>
      <c r="P14">
        <f t="shared" ref="P14:P21" si="1">O14*L14</f>
        <v>2.9269976921348304</v>
      </c>
    </row>
    <row r="15" spans="1:18">
      <c r="A15" t="s">
        <v>30</v>
      </c>
      <c r="B15" t="s">
        <v>93</v>
      </c>
      <c r="C15" t="s">
        <v>39</v>
      </c>
      <c r="D15">
        <v>60</v>
      </c>
      <c r="E15">
        <v>46.53</v>
      </c>
      <c r="F15">
        <v>26.38</v>
      </c>
      <c r="G15">
        <v>20.150000000000002</v>
      </c>
      <c r="H15">
        <v>12.48</v>
      </c>
      <c r="I15">
        <v>3.3</v>
      </c>
      <c r="J15">
        <v>4.3700000000000019</v>
      </c>
      <c r="K15">
        <v>0.21687344913151371</v>
      </c>
      <c r="L15">
        <v>0.56975228161668856</v>
      </c>
      <c r="M15">
        <v>10</v>
      </c>
      <c r="N15" t="s">
        <v>29</v>
      </c>
      <c r="O15" s="7">
        <v>5.1789819999999986</v>
      </c>
      <c r="P15">
        <f t="shared" si="1"/>
        <v>2.95073681095176</v>
      </c>
    </row>
    <row r="16" spans="1:18">
      <c r="A16" t="s">
        <v>30</v>
      </c>
      <c r="B16" t="s">
        <v>93</v>
      </c>
      <c r="C16" t="s">
        <v>39</v>
      </c>
      <c r="D16">
        <v>70</v>
      </c>
      <c r="E16">
        <v>31.4</v>
      </c>
      <c r="F16">
        <v>21.979999999999997</v>
      </c>
      <c r="G16">
        <v>9.42</v>
      </c>
      <c r="H16">
        <v>5.9399999999999995</v>
      </c>
      <c r="I16">
        <v>3.21</v>
      </c>
      <c r="J16">
        <v>0.27000000000000046</v>
      </c>
      <c r="K16">
        <v>2.8662420382165654E-2</v>
      </c>
      <c r="L16">
        <v>7.7586206896551851E-2</v>
      </c>
      <c r="M16">
        <v>13</v>
      </c>
      <c r="N16" t="s">
        <v>29</v>
      </c>
      <c r="O16" s="7">
        <v>5.1789819999999986</v>
      </c>
      <c r="P16">
        <f t="shared" si="1"/>
        <v>0.40181756896551779</v>
      </c>
    </row>
    <row r="17" spans="1:18">
      <c r="A17" t="s">
        <v>30</v>
      </c>
      <c r="B17" t="s">
        <v>93</v>
      </c>
      <c r="C17" t="s">
        <v>39</v>
      </c>
      <c r="D17">
        <v>70</v>
      </c>
      <c r="E17">
        <v>31.4</v>
      </c>
      <c r="F17">
        <v>10.989999999999998</v>
      </c>
      <c r="G17">
        <v>20.41</v>
      </c>
      <c r="H17">
        <v>12.87</v>
      </c>
      <c r="I17">
        <v>6.84</v>
      </c>
      <c r="J17">
        <v>0.70000000000000107</v>
      </c>
      <c r="K17">
        <v>3.4296913277805048E-2</v>
      </c>
      <c r="L17">
        <v>9.2838196286472274E-2</v>
      </c>
      <c r="M17">
        <v>8</v>
      </c>
      <c r="N17">
        <v>30</v>
      </c>
      <c r="O17" s="7">
        <v>5.1789819999999986</v>
      </c>
      <c r="P17">
        <f t="shared" si="1"/>
        <v>0.48080734748010662</v>
      </c>
    </row>
    <row r="18" spans="1:18">
      <c r="A18" t="s">
        <v>30</v>
      </c>
      <c r="B18" t="s">
        <v>93</v>
      </c>
      <c r="C18" t="s">
        <v>39</v>
      </c>
      <c r="D18">
        <v>100</v>
      </c>
      <c r="E18">
        <v>31.36</v>
      </c>
      <c r="F18">
        <v>14.09</v>
      </c>
      <c r="G18">
        <v>17.27</v>
      </c>
      <c r="H18">
        <v>10.89</v>
      </c>
      <c r="I18">
        <v>3.91</v>
      </c>
      <c r="J18">
        <v>2.4699999999999989</v>
      </c>
      <c r="K18">
        <v>0.14302258251302832</v>
      </c>
      <c r="L18">
        <v>0.38714733542319735</v>
      </c>
      <c r="M18">
        <v>15</v>
      </c>
      <c r="N18">
        <v>35</v>
      </c>
      <c r="O18" s="7">
        <v>5.1789819999999986</v>
      </c>
      <c r="P18">
        <f t="shared" si="1"/>
        <v>2.0050290815047007</v>
      </c>
    </row>
    <row r="19" spans="1:18">
      <c r="A19" t="s">
        <v>30</v>
      </c>
      <c r="B19" t="s">
        <v>93</v>
      </c>
      <c r="C19" t="s">
        <v>39</v>
      </c>
      <c r="D19">
        <v>100</v>
      </c>
      <c r="E19">
        <v>31.36</v>
      </c>
      <c r="F19">
        <v>17.229999999999997</v>
      </c>
      <c r="G19">
        <v>14.13</v>
      </c>
      <c r="H19">
        <v>8.91</v>
      </c>
      <c r="I19">
        <v>4.57</v>
      </c>
      <c r="J19">
        <v>0.65000000000000036</v>
      </c>
      <c r="K19">
        <v>4.600141542816704E-2</v>
      </c>
      <c r="L19">
        <v>0.12452107279693492</v>
      </c>
      <c r="M19">
        <v>14</v>
      </c>
      <c r="N19" t="s">
        <v>29</v>
      </c>
      <c r="O19" s="7">
        <v>5.1789819999999986</v>
      </c>
      <c r="P19">
        <f t="shared" si="1"/>
        <v>0.64489239463601544</v>
      </c>
    </row>
    <row r="20" spans="1:18">
      <c r="A20" t="s">
        <v>30</v>
      </c>
      <c r="B20" t="s">
        <v>93</v>
      </c>
      <c r="C20" t="s">
        <v>39</v>
      </c>
      <c r="D20">
        <v>105</v>
      </c>
      <c r="E20">
        <v>29.39</v>
      </c>
      <c r="F20">
        <v>13.220000000000002</v>
      </c>
      <c r="G20">
        <v>16.169999999999998</v>
      </c>
      <c r="H20">
        <v>10.45</v>
      </c>
      <c r="I20">
        <v>4.9000000000000004</v>
      </c>
      <c r="J20">
        <v>0.81999999999999851</v>
      </c>
      <c r="K20">
        <v>5.0711193568336338E-2</v>
      </c>
      <c r="L20">
        <v>0.14335664335664314</v>
      </c>
      <c r="M20">
        <v>15</v>
      </c>
      <c r="N20">
        <v>45</v>
      </c>
      <c r="O20" s="7">
        <v>5.1789819999999986</v>
      </c>
      <c r="P20">
        <f t="shared" si="1"/>
        <v>0.74244147552447415</v>
      </c>
    </row>
    <row r="21" spans="1:18">
      <c r="A21" t="s">
        <v>30</v>
      </c>
      <c r="B21" t="s">
        <v>93</v>
      </c>
      <c r="C21" t="s">
        <v>39</v>
      </c>
      <c r="D21">
        <v>105</v>
      </c>
      <c r="E21">
        <v>29.39</v>
      </c>
      <c r="F21">
        <v>16.16</v>
      </c>
      <c r="G21">
        <v>13.23</v>
      </c>
      <c r="H21">
        <v>8.5499999999999989</v>
      </c>
      <c r="I21">
        <v>4.26</v>
      </c>
      <c r="J21">
        <v>0.42000000000000171</v>
      </c>
      <c r="K21">
        <v>3.1746031746031876E-2</v>
      </c>
      <c r="L21">
        <v>8.9743589743590077E-2</v>
      </c>
      <c r="M21" t="s">
        <v>29</v>
      </c>
      <c r="N21" t="s">
        <v>29</v>
      </c>
      <c r="O21" s="7">
        <v>5.1789819999999986</v>
      </c>
      <c r="P21">
        <f t="shared" si="1"/>
        <v>0.4647804358974375</v>
      </c>
    </row>
    <row r="22" spans="1:18">
      <c r="K22" t="s">
        <v>115</v>
      </c>
      <c r="L22" s="24">
        <f>AVERAGE(L13:L21)</f>
        <v>0.31326051496407664</v>
      </c>
      <c r="P22" s="24">
        <f>AVERAGE(P13:P21)</f>
        <v>1.6223705683096832</v>
      </c>
      <c r="Q22" s="24">
        <f>STDEV(P13:P21)</f>
        <v>1.3716872732813035</v>
      </c>
      <c r="R22" s="24">
        <f>Q22/SQRT(10)</f>
        <v>0.43376560210347442</v>
      </c>
    </row>
    <row r="23" spans="1:18">
      <c r="B23" s="17"/>
      <c r="C23" s="20"/>
      <c r="D23" s="18"/>
      <c r="E23" s="18"/>
      <c r="F23" s="18"/>
      <c r="G23" s="18"/>
      <c r="H23" s="19"/>
      <c r="I23" s="18"/>
      <c r="J23" s="19"/>
      <c r="K23" t="s">
        <v>116</v>
      </c>
      <c r="L23" s="24">
        <f>STDEV(L13:L21)</f>
        <v>0.26485654386929786</v>
      </c>
    </row>
    <row r="24" spans="1:18">
      <c r="B24" s="17"/>
      <c r="C24" s="20"/>
      <c r="D24" s="18"/>
      <c r="E24" s="18"/>
      <c r="F24" s="18"/>
      <c r="G24" s="18"/>
      <c r="H24" s="19"/>
      <c r="I24" s="18"/>
      <c r="J24" s="19"/>
      <c r="K24" t="s">
        <v>117</v>
      </c>
      <c r="L24" s="24">
        <f>L23/SQRT(9)</f>
        <v>8.828551462309929E-2</v>
      </c>
    </row>
    <row r="25" spans="1:18">
      <c r="B25" s="17"/>
      <c r="C25" s="20"/>
      <c r="D25" s="18"/>
      <c r="E25" s="18"/>
      <c r="F25" s="18"/>
      <c r="G25" s="18"/>
      <c r="H25" s="19"/>
      <c r="I25" s="18"/>
      <c r="J25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METADATA</vt:lpstr>
      <vt:lpstr>RAW</vt:lpstr>
      <vt:lpstr>Imputation</vt:lpstr>
      <vt:lpstr>FINAL</vt:lpstr>
      <vt:lpstr>digest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2017-06-22T10:11:42Z</dcterms:created>
  <dcterms:modified xsi:type="dcterms:W3CDTF">2017-07-28T17:34:56Z</dcterms:modified>
</cp:coreProperties>
</file>