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ebfbf542152405/Desktop/ALY6050/l5/"/>
    </mc:Choice>
  </mc:AlternateContent>
  <xr:revisionPtr revIDLastSave="410" documentId="8_{541C4B20-6C62-4AD7-9D2D-9703E6F7CCEA}" xr6:coauthVersionLast="47" xr6:coauthVersionMax="47" xr10:uidLastSave="{F3027E20-D0BB-426F-A6F3-8EB6B064BEA8}"/>
  <bookViews>
    <workbookView xWindow="-110" yWindow="-110" windowWidth="19420" windowHeight="10300" xr2:uid="{05407D57-D683-4270-8DA2-4D7115B371D4}"/>
  </bookViews>
  <sheets>
    <sheet name="Max Profit" sheetId="1" r:id="rId1"/>
    <sheet name="Sensitivity Report 3" sheetId="24" r:id="rId2"/>
    <sheet name="Smallest Selling price" sheetId="26" r:id="rId3"/>
    <sheet name="Budget" sheetId="27" r:id="rId4"/>
    <sheet name="Inventory" sheetId="28" r:id="rId5"/>
    <sheet name="Limits Report 3" sheetId="25" r:id="rId6"/>
    <sheet name="Answer Report 3" sheetId="23" r:id="rId7"/>
  </sheets>
  <definedNames>
    <definedName name="solver_adj" localSheetId="3" hidden="1">Budget!$H$19:$K$19</definedName>
    <definedName name="solver_adj" localSheetId="4" hidden="1">Inventory!$H$19:$K$19</definedName>
    <definedName name="solver_adj" localSheetId="0" hidden="1">'Max Profit'!$H$19:$K$19</definedName>
    <definedName name="solver_adj" localSheetId="2" hidden="1">'Smallest Selling price'!$H$19:$K$19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2" hidden="1">2147483647</definedName>
    <definedName name="solver_lhs1" localSheetId="3" hidden="1">Budget!$H$19:$K$19</definedName>
    <definedName name="solver_lhs1" localSheetId="4" hidden="1">Inventory!$H$19:$K$19</definedName>
    <definedName name="solver_lhs1" localSheetId="0" hidden="1">'Max Profit'!$H$19:$K$19</definedName>
    <definedName name="solver_lhs1" localSheetId="2" hidden="1">'Smallest Selling price'!$H$19:$K$19</definedName>
    <definedName name="solver_lhs2" localSheetId="3" hidden="1">Budget!$H$25</definedName>
    <definedName name="solver_lhs2" localSheetId="4" hidden="1">Inventory!$H$25</definedName>
    <definedName name="solver_lhs2" localSheetId="0" hidden="1">'Max Profit'!$H$25</definedName>
    <definedName name="solver_lhs2" localSheetId="2" hidden="1">'Smallest Selling price'!$H$25</definedName>
    <definedName name="solver_lhs3" localSheetId="3" hidden="1">Budget!$L$12</definedName>
    <definedName name="solver_lhs3" localSheetId="4" hidden="1">Inventory!$L$12</definedName>
    <definedName name="solver_lhs3" localSheetId="0" hidden="1">'Max Profit'!$L$12</definedName>
    <definedName name="solver_lhs3" localSheetId="2" hidden="1">'Smallest Selling price'!$L$12</definedName>
    <definedName name="solver_lhs4" localSheetId="3" hidden="1">Budget!$L$19</definedName>
    <definedName name="solver_lhs4" localSheetId="4" hidden="1">Inventory!$L$19</definedName>
    <definedName name="solver_lhs4" localSheetId="0" hidden="1">'Max Profit'!$L$19</definedName>
    <definedName name="solver_lhs4" localSheetId="2" hidden="1">'Smallest Selling price'!$L$19</definedName>
    <definedName name="solver_lhs5" localSheetId="3" hidden="1">Budget!$L$25</definedName>
    <definedName name="solver_lhs5" localSheetId="4" hidden="1">Inventory!$L$25</definedName>
    <definedName name="solver_lhs5" localSheetId="0" hidden="1">'Max Profit'!$L$25</definedName>
    <definedName name="solver_lhs5" localSheetId="2" hidden="1">'Smallest Selling price'!$L$25</definedName>
    <definedName name="solver_lhs6" localSheetId="3" hidden="1">Budget!$L$24</definedName>
    <definedName name="solver_lhs6" localSheetId="4" hidden="1">Inventory!$L$24</definedName>
    <definedName name="solver_lhs6" localSheetId="0" hidden="1">'Max Profit'!$L$24</definedName>
    <definedName name="solver_lhs6" localSheetId="2" hidden="1">'Smallest Selling price'!$L$24</definedName>
    <definedName name="solver_lhs7" localSheetId="3" hidden="1">Budget!$H$19:$K$19</definedName>
    <definedName name="solver_lhs7" localSheetId="4" hidden="1">Inventory!$H$19:$K$19</definedName>
    <definedName name="solver_lhs7" localSheetId="0" hidden="1">'Max Profit'!$H$19:$K$19</definedName>
    <definedName name="solver_lhs7" localSheetId="2" hidden="1">'Smallest Selling price'!$H$19:$K$19</definedName>
    <definedName name="solver_lhs8" localSheetId="3" hidden="1">Budget!$H$19:$K$19</definedName>
    <definedName name="solver_lhs8" localSheetId="4" hidden="1">Inventory!$H$19:$K$19</definedName>
    <definedName name="solver_lhs8" localSheetId="0" hidden="1">'Max Profit'!$H$19:$K$19</definedName>
    <definedName name="solver_lhs8" localSheetId="2" hidden="1">'Smallest Selling price'!$H$19:$K$19</definedName>
    <definedName name="solver_lhs9" localSheetId="3" hidden="1">Budget!$H$19:$K$19</definedName>
    <definedName name="solver_lhs9" localSheetId="4" hidden="1">Inventory!$H$19:$K$19</definedName>
    <definedName name="solver_lhs9" localSheetId="0" hidden="1">'Max Profit'!$H$19:$K$19</definedName>
    <definedName name="solver_lhs9" localSheetId="2" hidden="1">'Smallest Selling price'!$H$19:$K$19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2" hidden="1">2147483647</definedName>
    <definedName name="solver_num" localSheetId="3" hidden="1">5</definedName>
    <definedName name="solver_num" localSheetId="4" hidden="1">5</definedName>
    <definedName name="solver_num" localSheetId="0" hidden="1">5</definedName>
    <definedName name="solver_num" localSheetId="2" hidden="1">5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2" hidden="1">1</definedName>
    <definedName name="solver_opt" localSheetId="3" hidden="1">Budget!$L$21</definedName>
    <definedName name="solver_opt" localSheetId="4" hidden="1">Inventory!$L$21</definedName>
    <definedName name="solver_opt" localSheetId="0" hidden="1">'Max Profit'!$L$21</definedName>
    <definedName name="solver_opt" localSheetId="2" hidden="1">'Smallest Selling price'!$L$21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2" hidden="1">1</definedName>
    <definedName name="solver_rel1" localSheetId="3" hidden="1">3</definedName>
    <definedName name="solver_rel1" localSheetId="4" hidden="1">3</definedName>
    <definedName name="solver_rel1" localSheetId="0" hidden="1">3</definedName>
    <definedName name="solver_rel1" localSheetId="2" hidden="1">3</definedName>
    <definedName name="solver_rel2" localSheetId="3" hidden="1">3</definedName>
    <definedName name="solver_rel2" localSheetId="4" hidden="1">3</definedName>
    <definedName name="solver_rel2" localSheetId="0" hidden="1">3</definedName>
    <definedName name="solver_rel2" localSheetId="2" hidden="1">3</definedName>
    <definedName name="solver_rel3" localSheetId="3" hidden="1">1</definedName>
    <definedName name="solver_rel3" localSheetId="4" hidden="1">1</definedName>
    <definedName name="solver_rel3" localSheetId="0" hidden="1">1</definedName>
    <definedName name="solver_rel3" localSheetId="2" hidden="1">1</definedName>
    <definedName name="solver_rel4" localSheetId="3" hidden="1">1</definedName>
    <definedName name="solver_rel4" localSheetId="4" hidden="1">1</definedName>
    <definedName name="solver_rel4" localSheetId="0" hidden="1">1</definedName>
    <definedName name="solver_rel4" localSheetId="2" hidden="1">1</definedName>
    <definedName name="solver_rel5" localSheetId="3" hidden="1">3</definedName>
    <definedName name="solver_rel5" localSheetId="4" hidden="1">3</definedName>
    <definedName name="solver_rel5" localSheetId="0" hidden="1">3</definedName>
    <definedName name="solver_rel5" localSheetId="2" hidden="1">3</definedName>
    <definedName name="solver_rel6" localSheetId="3" hidden="1">3</definedName>
    <definedName name="solver_rel6" localSheetId="4" hidden="1">3</definedName>
    <definedName name="solver_rel6" localSheetId="0" hidden="1">3</definedName>
    <definedName name="solver_rel6" localSheetId="2" hidden="1">3</definedName>
    <definedName name="solver_rel7" localSheetId="3" hidden="1">3</definedName>
    <definedName name="solver_rel7" localSheetId="4" hidden="1">3</definedName>
    <definedName name="solver_rel7" localSheetId="0" hidden="1">3</definedName>
    <definedName name="solver_rel7" localSheetId="2" hidden="1">3</definedName>
    <definedName name="solver_rel8" localSheetId="3" hidden="1">3</definedName>
    <definedName name="solver_rel8" localSheetId="4" hidden="1">3</definedName>
    <definedName name="solver_rel8" localSheetId="0" hidden="1">3</definedName>
    <definedName name="solver_rel8" localSheetId="2" hidden="1">3</definedName>
    <definedName name="solver_rel9" localSheetId="3" hidden="1">3</definedName>
    <definedName name="solver_rel9" localSheetId="4" hidden="1">3</definedName>
    <definedName name="solver_rel9" localSheetId="0" hidden="1">3</definedName>
    <definedName name="solver_rel9" localSheetId="2" hidden="1">3</definedName>
    <definedName name="solver_rhs1" localSheetId="3" hidden="1">0</definedName>
    <definedName name="solver_rhs1" localSheetId="4" hidden="1">0</definedName>
    <definedName name="solver_rhs1" localSheetId="0" hidden="1">0</definedName>
    <definedName name="solver_rhs1" localSheetId="2" hidden="1">0</definedName>
    <definedName name="solver_rhs2" localSheetId="3" hidden="1">Budget!$I$25</definedName>
    <definedName name="solver_rhs2" localSheetId="4" hidden="1">Inventory!$I$25</definedName>
    <definedName name="solver_rhs2" localSheetId="0" hidden="1">'Max Profit'!$I$25</definedName>
    <definedName name="solver_rhs2" localSheetId="2" hidden="1">'Smallest Selling price'!$I$25</definedName>
    <definedName name="solver_rhs3" localSheetId="3" hidden="1">Budget!$L$11</definedName>
    <definedName name="solver_rhs3" localSheetId="4" hidden="1">Inventory!$L$11</definedName>
    <definedName name="solver_rhs3" localSheetId="0" hidden="1">'Max Profit'!$L$11</definedName>
    <definedName name="solver_rhs3" localSheetId="2" hidden="1">'Smallest Selling price'!$L$11</definedName>
    <definedName name="solver_rhs4" localSheetId="3" hidden="1">Budget!$L$6</definedName>
    <definedName name="solver_rhs4" localSheetId="4" hidden="1">Inventory!$L$6</definedName>
    <definedName name="solver_rhs4" localSheetId="0" hidden="1">'Max Profit'!$L$6</definedName>
    <definedName name="solver_rhs4" localSheetId="2" hidden="1">'Smallest Selling price'!$L$6</definedName>
    <definedName name="solver_rhs5" localSheetId="3" hidden="1">0</definedName>
    <definedName name="solver_rhs5" localSheetId="4" hidden="1">0</definedName>
    <definedName name="solver_rhs5" localSheetId="0" hidden="1">0</definedName>
    <definedName name="solver_rhs5" localSheetId="2" hidden="1">0</definedName>
    <definedName name="solver_rhs6" localSheetId="3" hidden="1">0</definedName>
    <definedName name="solver_rhs6" localSheetId="4" hidden="1">0</definedName>
    <definedName name="solver_rhs6" localSheetId="0" hidden="1">0</definedName>
    <definedName name="solver_rhs6" localSheetId="2" hidden="1">0</definedName>
    <definedName name="solver_rhs7" localSheetId="3" hidden="1">0</definedName>
    <definedName name="solver_rhs7" localSheetId="4" hidden="1">0</definedName>
    <definedName name="solver_rhs7" localSheetId="0" hidden="1">0</definedName>
    <definedName name="solver_rhs7" localSheetId="2" hidden="1">0</definedName>
    <definedName name="solver_rhs8" localSheetId="3" hidden="1">0</definedName>
    <definedName name="solver_rhs8" localSheetId="4" hidden="1">0</definedName>
    <definedName name="solver_rhs8" localSheetId="0" hidden="1">0</definedName>
    <definedName name="solver_rhs8" localSheetId="2" hidden="1">0</definedName>
    <definedName name="solver_rhs9" localSheetId="3" hidden="1">0</definedName>
    <definedName name="solver_rhs9" localSheetId="4" hidden="1">0</definedName>
    <definedName name="solver_rhs9" localSheetId="0" hidden="1">0</definedName>
    <definedName name="solver_rhs9" localSheetId="2" hidden="1">0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2" hidden="1">0.01</definedName>
    <definedName name="solver_typ" localSheetId="3" hidden="1">1</definedName>
    <definedName name="solver_typ" localSheetId="4" hidden="1">1</definedName>
    <definedName name="solver_typ" localSheetId="0" hidden="1">1</definedName>
    <definedName name="solver_typ" localSheetId="2" hidden="1">1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2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28" l="1"/>
  <c r="I25" i="28"/>
  <c r="H25" i="28"/>
  <c r="J21" i="28"/>
  <c r="I21" i="28"/>
  <c r="H21" i="28"/>
  <c r="L19" i="28"/>
  <c r="K12" i="28"/>
  <c r="K11" i="28"/>
  <c r="J11" i="28"/>
  <c r="I11" i="28"/>
  <c r="H11" i="28"/>
  <c r="K6" i="28"/>
  <c r="K21" i="28"/>
  <c r="L21" i="28"/>
  <c r="L25" i="27"/>
  <c r="I25" i="27"/>
  <c r="H25" i="27"/>
  <c r="K21" i="27"/>
  <c r="L21" i="27"/>
  <c r="J21" i="27"/>
  <c r="I21" i="27"/>
  <c r="H21" i="27"/>
  <c r="L19" i="27"/>
  <c r="K12" i="27"/>
  <c r="K11" i="27"/>
  <c r="J11" i="27"/>
  <c r="I11" i="27"/>
  <c r="H11" i="27"/>
  <c r="K6" i="27"/>
  <c r="K18" i="24"/>
  <c r="J18" i="24"/>
  <c r="F18" i="24"/>
  <c r="K19" i="24"/>
  <c r="J19" i="24"/>
  <c r="J9" i="24"/>
  <c r="K9" i="24"/>
  <c r="H21" i="1"/>
  <c r="L25" i="26"/>
  <c r="I25" i="26"/>
  <c r="H25" i="26"/>
  <c r="K21" i="26"/>
  <c r="J21" i="26"/>
  <c r="I21" i="26"/>
  <c r="H21" i="26"/>
  <c r="L19" i="26"/>
  <c r="K12" i="26"/>
  <c r="K11" i="26"/>
  <c r="J11" i="26"/>
  <c r="I11" i="26"/>
  <c r="H11" i="26"/>
  <c r="K6" i="26"/>
  <c r="K11" i="1"/>
  <c r="J11" i="1"/>
  <c r="I11" i="1"/>
  <c r="L19" i="1"/>
  <c r="L21" i="1"/>
  <c r="L25" i="1"/>
  <c r="I25" i="1"/>
  <c r="H25" i="1"/>
  <c r="K12" i="1"/>
  <c r="J21" i="1"/>
  <c r="I21" i="1"/>
  <c r="K6" i="1"/>
  <c r="K21" i="1"/>
  <c r="L12" i="28"/>
  <c r="L12" i="27"/>
  <c r="L21" i="26"/>
  <c r="L12" i="26"/>
  <c r="H11" i="1"/>
  <c r="L12" i="1"/>
</calcChain>
</file>

<file path=xl/sharedStrings.xml><?xml version="1.0" encoding="utf-8"?>
<sst xmlns="http://schemas.openxmlformats.org/spreadsheetml/2006/main" count="380" uniqueCount="118">
  <si>
    <t>Cost</t>
  </si>
  <si>
    <t>Pressure washer(X1)</t>
  </si>
  <si>
    <t>Go-kart (X2)</t>
  </si>
  <si>
    <t>Generator (X3)</t>
  </si>
  <si>
    <t>Water pump (X4)</t>
  </si>
  <si>
    <t>X2</t>
  </si>
  <si>
    <t>X3</t>
  </si>
  <si>
    <t>X4</t>
  </si>
  <si>
    <t>Objective</t>
  </si>
  <si>
    <t>Constraints</t>
  </si>
  <si>
    <t>&gt;=</t>
  </si>
  <si>
    <t>Constraint</t>
  </si>
  <si>
    <t xml:space="preserve">&gt;= </t>
  </si>
  <si>
    <t xml:space="preserve">X1 </t>
  </si>
  <si>
    <t>Microsoft Excel 16.0 Answer Report</t>
  </si>
  <si>
    <t>Worksheet: [project 5.xlsx]Max Profit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</si>
  <si>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</si>
  <si>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</si>
  <si>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</si>
  <si>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</si>
  <si>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</si>
  <si>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</si>
  <si>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</si>
  <si>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</si>
  <si>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</si>
  <si>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</si>
  <si>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</si>
  <si>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</si>
  <si>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</si>
  <si>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</si>
  <si>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</si>
  <si>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</si>
  <si>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</si>
  <si>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Binding</t>
  </si>
  <si>
    <t>Not Binding</t>
  </si>
  <si>
    <t>Contin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</si>
  <si>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</si>
  <si>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</si>
  <si>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</si>
  <si>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</si>
  <si>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</si>
  <si>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</si>
  <si>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</si>
  <si>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</si>
  <si>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</si>
  <si>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</si>
  <si>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</si>
  <si>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</si>
  <si>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</si>
  <si>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</si>
  <si>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</si>
  <si>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</si>
  <si>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</si>
  <si>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Sell per unit</t>
  </si>
  <si>
    <t>Cost per unit</t>
  </si>
  <si>
    <t>Number of Units</t>
  </si>
  <si>
    <t>Profit per unit</t>
  </si>
  <si>
    <t>Max Profit</t>
  </si>
  <si>
    <t>(499.99-330)*X1 + (729.99-370)*X2 + (700.99-410)*X3 + (269.99- 635/5)*X4</t>
  </si>
  <si>
    <t>Total cost :  330*X1 + 370*X2 + 410*X3 + (635/5)*X4 &lt;= 170000</t>
  </si>
  <si>
    <t xml:space="preserve">Total Cost </t>
  </si>
  <si>
    <t>&lt;=</t>
  </si>
  <si>
    <t>25*X1 + 40*X2 + 25*X3 + (25/4)/5*X4</t>
  </si>
  <si>
    <t>330*X1 + 370*X2 + 410*X3 + (635/5)*X4</t>
  </si>
  <si>
    <t>0.30(X1+X2+X3+X4)</t>
  </si>
  <si>
    <t xml:space="preserve">X1+X2 </t>
  </si>
  <si>
    <t>Cost of 1 case of waterpumps per water pump cost = 635/5 =127</t>
  </si>
  <si>
    <t>Data</t>
  </si>
  <si>
    <t>Model</t>
  </si>
  <si>
    <t>Inventory Area per unit (sq ft)</t>
  </si>
  <si>
    <t>Inventory Units</t>
  </si>
  <si>
    <t>Limitation of total cost</t>
  </si>
  <si>
    <t>Limitation of Total Inventory (sq ft)</t>
  </si>
  <si>
    <t>Decision Variables</t>
  </si>
  <si>
    <t xml:space="preserve">Water pump (X4) </t>
  </si>
  <si>
    <t>Calculation</t>
  </si>
  <si>
    <t>Inventory space of per water pump  =(5*5/4)/5 =1.25 sq ft</t>
  </si>
  <si>
    <t>Profit should be maximum (Sell-Cost)</t>
  </si>
  <si>
    <t>X3 - 2*X4</t>
  </si>
  <si>
    <t xml:space="preserve"> 25*X1 + 40*X2 + 25*X3 + (25/4)/5*X4 &lt;= 12300 (based on area)</t>
  </si>
  <si>
    <t>Inventory size = 82*30*5 = 12,300 sq ft</t>
  </si>
  <si>
    <t>Excess Generator</t>
  </si>
  <si>
    <t>Inventory contribution</t>
  </si>
  <si>
    <t>LHS</t>
  </si>
  <si>
    <t>RHS</t>
  </si>
  <si>
    <t>Iterations: 5 Subproblems: 0</t>
  </si>
  <si>
    <t>$L$21</t>
  </si>
  <si>
    <t>Profit per unit Max Profit</t>
  </si>
  <si>
    <t>$H$19</t>
  </si>
  <si>
    <t>Number of Units Pressure washer(X1)</t>
  </si>
  <si>
    <t>$I$19</t>
  </si>
  <si>
    <t>Number of Units Go-kart (X2)</t>
  </si>
  <si>
    <t>$J$19</t>
  </si>
  <si>
    <t>Number of Units Generator (X3)</t>
  </si>
  <si>
    <t>$K$19</t>
  </si>
  <si>
    <t>Number of Units Water pump (X4)</t>
  </si>
  <si>
    <t>$H$25</t>
  </si>
  <si>
    <t>$H$25&gt;=$I$25</t>
  </si>
  <si>
    <t>$L$12</t>
  </si>
  <si>
    <t>Inventory Area per unit (sq ft) Limitation of Total Inventory (sq ft)</t>
  </si>
  <si>
    <t>$L$12&lt;=$L$11</t>
  </si>
  <si>
    <t>$L$19</t>
  </si>
  <si>
    <t xml:space="preserve">Number of Units Total Cost </t>
  </si>
  <si>
    <t>$L$19&lt;=$L$6</t>
  </si>
  <si>
    <t>$H$19&gt;=0</t>
  </si>
  <si>
    <t>$I$19&gt;=0</t>
  </si>
  <si>
    <t>$J$19&gt;=0</t>
  </si>
  <si>
    <t>$K$19&gt;=0</t>
  </si>
  <si>
    <t>X1 and X2</t>
  </si>
  <si>
    <t>Inventory contribution X1 and X2</t>
  </si>
  <si>
    <t>$L$25</t>
  </si>
  <si>
    <t>Inventory contribution Excess Generator</t>
  </si>
  <si>
    <t>$L$25&gt;=0</t>
  </si>
  <si>
    <t>Report Created: 25-06-2022 22:49:47</t>
  </si>
  <si>
    <t>Solution Time: 0.016 Seconds.</t>
  </si>
  <si>
    <t>smallest selling price</t>
  </si>
  <si>
    <t>lowset value</t>
  </si>
  <si>
    <t>Highest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</si>
</sst>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2" borderId="17" xfId="0" applyFont="1" applyFill="1" applyBorder="1" applyAlignment="1">
      <alignment horizontal="center"/>
    </xf>
    <xf numFmtId="0" fontId="0" fillId="0" borderId="17" xfId="0" applyBorder="1" applyAlignment="1"/>
    <xf numFmtId="0" fontId="1" fillId="0" borderId="17" xfId="0" applyFont="1" applyBorder="1" applyAlignment="1"/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0" fillId="0" borderId="0" xfId="0" applyNumberFormat="1"/>
    <xf numFmtId="11" fontId="0" fillId="0" borderId="11" xfId="0" applyNumberFormat="1" applyFill="1" applyBorder="1" applyAlignment="1"/>
    <xf numFmtId="0" fontId="0" fillId="5" borderId="0" xfId="0" applyFill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CFFA-B568-4760-818E-8AB8EA065FF5}">
  <dimension ref="A1:L37"/>
  <sheetViews>
    <sheetView tabSelected="1" topLeftCell="A3" zoomScale="90" zoomScaleNormal="90" workbookViewId="0">
      <selection activeCell="E21" sqref="E21"/>
    </sheetView>
  </sheetViews>
  <sheetFormatPr defaultRowHeight="14.5" x14ac:dyDescent="0.35"/>
  <cols>
    <col min="1" max="1" width="82" style="1" bestFit="1" customWidth="1"/>
    <col min="2" max="2" width="9.08984375" customWidth="1"/>
    <col min="3" max="3" width="17.1796875" bestFit="1" customWidth="1"/>
    <col min="4" max="4" width="14.6328125" bestFit="1" customWidth="1"/>
    <col min="5" max="5" width="17.90625" customWidth="1"/>
    <col min="6" max="6" width="12.08984375" customWidth="1"/>
    <col min="7" max="7" width="25.90625" style="2" bestFit="1" customWidth="1"/>
    <col min="8" max="8" width="18" style="1" bestFit="1" customWidth="1"/>
    <col min="9" max="9" width="10.81640625" style="1" bestFit="1" customWidth="1"/>
    <col min="10" max="10" width="13.1796875" style="1" bestFit="1" customWidth="1"/>
    <col min="11" max="11" width="15.1796875" style="1" bestFit="1" customWidth="1"/>
    <col min="12" max="12" width="30.1796875" style="1" bestFit="1" customWidth="1"/>
  </cols>
  <sheetData>
    <row r="1" spans="1:12" ht="15" thickBot="1" x14ac:dyDescent="0.4">
      <c r="A1" s="50" t="s">
        <v>73</v>
      </c>
      <c r="B1" s="19"/>
      <c r="C1" s="19"/>
    </row>
    <row r="2" spans="1:12" x14ac:dyDescent="0.35">
      <c r="A2" s="51" t="s">
        <v>1</v>
      </c>
      <c r="B2" s="2"/>
      <c r="C2" s="2"/>
      <c r="G2" s="26" t="s">
        <v>67</v>
      </c>
      <c r="H2" s="34"/>
      <c r="I2" s="34"/>
      <c r="J2" s="34"/>
      <c r="K2" s="34"/>
      <c r="L2" s="35"/>
    </row>
    <row r="3" spans="1:12" x14ac:dyDescent="0.35">
      <c r="A3" s="51" t="s">
        <v>2</v>
      </c>
      <c r="G3" s="27"/>
      <c r="H3" s="36"/>
      <c r="I3" s="36"/>
      <c r="J3" s="36"/>
      <c r="K3" s="36"/>
      <c r="L3" s="37"/>
    </row>
    <row r="4" spans="1:12" x14ac:dyDescent="0.35">
      <c r="A4" s="51" t="s">
        <v>3</v>
      </c>
      <c r="B4" s="2"/>
      <c r="G4" s="27"/>
      <c r="H4" s="38" t="s">
        <v>1</v>
      </c>
      <c r="I4" s="38" t="s">
        <v>2</v>
      </c>
      <c r="J4" s="38" t="s">
        <v>3</v>
      </c>
      <c r="K4" s="38" t="s">
        <v>4</v>
      </c>
      <c r="L4" s="37"/>
    </row>
    <row r="5" spans="1:12" x14ac:dyDescent="0.35">
      <c r="A5" s="52" t="s">
        <v>74</v>
      </c>
      <c r="B5" s="2"/>
      <c r="C5" s="2"/>
      <c r="G5" s="27"/>
      <c r="H5" s="36"/>
      <c r="I5" s="36"/>
      <c r="J5" s="36"/>
      <c r="K5" s="36"/>
      <c r="L5" s="39" t="s">
        <v>71</v>
      </c>
    </row>
    <row r="6" spans="1:12" x14ac:dyDescent="0.35">
      <c r="A6" s="53" t="s">
        <v>75</v>
      </c>
      <c r="B6" s="2"/>
      <c r="C6" s="2"/>
      <c r="G6" s="27" t="s">
        <v>54</v>
      </c>
      <c r="H6" s="47">
        <v>330</v>
      </c>
      <c r="I6" s="47">
        <v>370</v>
      </c>
      <c r="J6" s="47">
        <v>410</v>
      </c>
      <c r="K6" s="47">
        <f>635/5</f>
        <v>127</v>
      </c>
      <c r="L6" s="40">
        <v>170000</v>
      </c>
    </row>
    <row r="7" spans="1:12" x14ac:dyDescent="0.35">
      <c r="A7" s="54" t="s">
        <v>76</v>
      </c>
      <c r="B7" s="2"/>
      <c r="C7" s="2"/>
      <c r="G7" s="27" t="s">
        <v>53</v>
      </c>
      <c r="H7" s="47">
        <v>499.99</v>
      </c>
      <c r="I7" s="47">
        <v>729.99</v>
      </c>
      <c r="J7" s="47">
        <v>700.99</v>
      </c>
      <c r="K7" s="47">
        <v>269.99</v>
      </c>
      <c r="L7" s="37"/>
    </row>
    <row r="8" spans="1:12" x14ac:dyDescent="0.35">
      <c r="A8" s="54" t="s">
        <v>66</v>
      </c>
      <c r="B8" s="2"/>
      <c r="C8" s="2"/>
      <c r="G8" s="27"/>
      <c r="H8" s="36"/>
      <c r="I8" s="36"/>
      <c r="J8" s="36"/>
      <c r="K8" s="36"/>
      <c r="L8" s="37"/>
    </row>
    <row r="9" spans="1:12" x14ac:dyDescent="0.35">
      <c r="A9" s="54" t="s">
        <v>59</v>
      </c>
      <c r="B9" s="2"/>
      <c r="C9" s="2"/>
      <c r="G9" s="27"/>
      <c r="H9" s="36"/>
      <c r="I9" s="36"/>
      <c r="J9" s="36"/>
      <c r="K9" s="36"/>
      <c r="L9" s="37"/>
    </row>
    <row r="10" spans="1:12" x14ac:dyDescent="0.35">
      <c r="A10" s="55" t="s">
        <v>80</v>
      </c>
      <c r="B10" s="19"/>
      <c r="C10" s="19"/>
      <c r="D10" s="10"/>
      <c r="E10" s="10"/>
      <c r="F10" s="10"/>
      <c r="G10" s="27"/>
      <c r="H10" s="36"/>
      <c r="I10" s="36"/>
      <c r="J10" s="36"/>
      <c r="K10" s="36"/>
      <c r="L10" s="39" t="s">
        <v>72</v>
      </c>
    </row>
    <row r="11" spans="1:12" x14ac:dyDescent="0.35">
      <c r="A11" s="56" t="s">
        <v>79</v>
      </c>
      <c r="D11" s="10"/>
      <c r="E11" s="10"/>
      <c r="F11" s="10"/>
      <c r="G11" s="27" t="s">
        <v>70</v>
      </c>
      <c r="H11" s="36">
        <f>H19</f>
        <v>0</v>
      </c>
      <c r="I11" s="36">
        <f>I19</f>
        <v>155.17906700145369</v>
      </c>
      <c r="J11" s="36">
        <f>J19</f>
        <v>237.76926126602353</v>
      </c>
      <c r="K11" s="36">
        <f>K19</f>
        <v>118.88463063301177</v>
      </c>
      <c r="L11" s="37">
        <v>12300</v>
      </c>
    </row>
    <row r="12" spans="1:12" x14ac:dyDescent="0.35">
      <c r="A12" s="53" t="s">
        <v>8</v>
      </c>
      <c r="D12" s="10"/>
      <c r="E12" s="10"/>
      <c r="F12" s="10"/>
      <c r="G12" s="27" t="s">
        <v>69</v>
      </c>
      <c r="H12" s="36">
        <v>25</v>
      </c>
      <c r="I12" s="36">
        <v>40</v>
      </c>
      <c r="J12" s="36">
        <v>25</v>
      </c>
      <c r="K12" s="36">
        <f>5*5/4/5</f>
        <v>1.25</v>
      </c>
      <c r="L12" s="37">
        <f>SUMPRODUCT(H11:K11,H12:K12)</f>
        <v>12300</v>
      </c>
    </row>
    <row r="13" spans="1:12" x14ac:dyDescent="0.35">
      <c r="A13" s="57" t="s">
        <v>77</v>
      </c>
      <c r="B13" s="17"/>
      <c r="C13" s="17"/>
      <c r="D13" s="10"/>
      <c r="E13" s="10"/>
      <c r="F13" s="10"/>
      <c r="G13" s="28"/>
      <c r="H13" s="18"/>
      <c r="I13" s="18"/>
      <c r="J13" s="18"/>
      <c r="K13" s="18"/>
      <c r="L13" s="15"/>
    </row>
    <row r="14" spans="1:12" ht="15" thickBot="1" x14ac:dyDescent="0.4">
      <c r="A14" s="58" t="s">
        <v>58</v>
      </c>
      <c r="B14" s="17"/>
      <c r="C14" s="25"/>
      <c r="E14" s="10"/>
      <c r="F14" s="10"/>
      <c r="G14" s="29" t="s">
        <v>68</v>
      </c>
      <c r="H14" s="41"/>
      <c r="I14" s="41"/>
      <c r="J14" s="41"/>
      <c r="K14" s="41"/>
      <c r="L14" s="42"/>
    </row>
    <row r="15" spans="1:12" x14ac:dyDescent="0.35">
      <c r="A15" s="24" t="s">
        <v>9</v>
      </c>
      <c r="B15" s="59"/>
      <c r="C15" s="60"/>
      <c r="E15" s="10"/>
      <c r="F15" s="10"/>
      <c r="G15" s="29"/>
      <c r="H15" s="41"/>
      <c r="I15" s="41"/>
      <c r="J15" s="41"/>
      <c r="K15" s="41"/>
      <c r="L15" s="42"/>
    </row>
    <row r="16" spans="1:12" x14ac:dyDescent="0.35">
      <c r="A16" s="12" t="s">
        <v>83</v>
      </c>
      <c r="B16" s="31"/>
      <c r="C16" s="13" t="s">
        <v>84</v>
      </c>
      <c r="E16" s="10"/>
      <c r="F16" s="10"/>
      <c r="G16" s="29"/>
      <c r="H16" s="41"/>
      <c r="I16" s="41"/>
      <c r="J16" s="41"/>
      <c r="K16" s="41"/>
      <c r="L16" s="42"/>
    </row>
    <row r="17" spans="1:12" x14ac:dyDescent="0.35">
      <c r="A17" s="12" t="s">
        <v>78</v>
      </c>
      <c r="B17" s="20" t="s">
        <v>10</v>
      </c>
      <c r="C17" s="13">
        <v>0</v>
      </c>
      <c r="E17" s="10"/>
      <c r="F17" s="10"/>
      <c r="G17" s="29"/>
      <c r="H17" s="43" t="s">
        <v>1</v>
      </c>
      <c r="I17" s="43" t="s">
        <v>2</v>
      </c>
      <c r="J17" s="43" t="s">
        <v>3</v>
      </c>
      <c r="K17" s="43" t="s">
        <v>4</v>
      </c>
      <c r="L17" s="42"/>
    </row>
    <row r="18" spans="1:12" x14ac:dyDescent="0.35">
      <c r="A18" s="12" t="s">
        <v>63</v>
      </c>
      <c r="B18" s="20" t="s">
        <v>61</v>
      </c>
      <c r="C18" s="13">
        <v>170000</v>
      </c>
      <c r="E18" s="10"/>
      <c r="F18" s="10"/>
      <c r="G18" s="29"/>
      <c r="H18" s="41"/>
      <c r="I18" s="41"/>
      <c r="J18" s="41"/>
      <c r="K18" s="41"/>
      <c r="L18" s="44" t="s">
        <v>60</v>
      </c>
    </row>
    <row r="19" spans="1:12" x14ac:dyDescent="0.35">
      <c r="A19" s="12" t="s">
        <v>62</v>
      </c>
      <c r="B19" s="20" t="s">
        <v>61</v>
      </c>
      <c r="C19" s="13">
        <v>12300</v>
      </c>
      <c r="E19" s="10"/>
      <c r="F19" s="10"/>
      <c r="G19" s="29" t="s">
        <v>55</v>
      </c>
      <c r="H19" s="41">
        <v>0</v>
      </c>
      <c r="I19" s="41">
        <v>155.17906700145369</v>
      </c>
      <c r="J19" s="41">
        <v>237.76926126602353</v>
      </c>
      <c r="K19" s="41">
        <v>118.88463063301177</v>
      </c>
      <c r="L19" s="49">
        <f>SUMPRODUCT(H19:K19,H6:K6)</f>
        <v>170000</v>
      </c>
    </row>
    <row r="20" spans="1:12" x14ac:dyDescent="0.35">
      <c r="A20" s="21" t="s">
        <v>65</v>
      </c>
      <c r="B20" s="20" t="s">
        <v>12</v>
      </c>
      <c r="C20" s="13" t="s">
        <v>64</v>
      </c>
      <c r="E20" s="10"/>
      <c r="F20" s="10"/>
      <c r="G20" s="29"/>
      <c r="H20" s="41"/>
      <c r="I20" s="41"/>
      <c r="J20" s="41"/>
      <c r="K20" s="41"/>
      <c r="L20" s="44" t="s">
        <v>57</v>
      </c>
    </row>
    <row r="21" spans="1:12" x14ac:dyDescent="0.35">
      <c r="A21" s="12" t="s">
        <v>13</v>
      </c>
      <c r="B21" s="20" t="s">
        <v>10</v>
      </c>
      <c r="C21" s="13">
        <v>0</v>
      </c>
      <c r="E21" s="10"/>
      <c r="F21" s="10"/>
      <c r="G21" s="29" t="s">
        <v>56</v>
      </c>
      <c r="H21" s="48">
        <f>H7-H6</f>
        <v>169.99</v>
      </c>
      <c r="I21" s="48">
        <f>I7-I6</f>
        <v>359.99</v>
      </c>
      <c r="J21" s="48">
        <f>J7-J6</f>
        <v>290.99</v>
      </c>
      <c r="K21" s="48">
        <f>K7-K6</f>
        <v>142.99</v>
      </c>
      <c r="L21" s="49">
        <f>SUMPRODUCT(H21:K21,H19:K19)</f>
        <v>142050.70299986785</v>
      </c>
    </row>
    <row r="22" spans="1:12" ht="15" thickBot="1" x14ac:dyDescent="0.4">
      <c r="A22" s="12" t="s">
        <v>5</v>
      </c>
      <c r="B22" s="20" t="s">
        <v>10</v>
      </c>
      <c r="C22" s="13">
        <v>0</v>
      </c>
      <c r="E22" s="10"/>
      <c r="F22" s="10"/>
      <c r="G22" s="30"/>
      <c r="H22" s="45"/>
      <c r="I22" s="45"/>
      <c r="J22" s="45"/>
      <c r="K22" s="45"/>
      <c r="L22" s="46"/>
    </row>
    <row r="23" spans="1:12" x14ac:dyDescent="0.35">
      <c r="A23" s="12" t="s">
        <v>6</v>
      </c>
      <c r="B23" s="20" t="s">
        <v>10</v>
      </c>
      <c r="C23" s="13">
        <v>0</v>
      </c>
      <c r="E23" s="16"/>
      <c r="F23" s="16"/>
      <c r="G23" s="29"/>
      <c r="H23" s="41"/>
      <c r="I23" s="41"/>
      <c r="J23" s="41"/>
      <c r="K23" s="41"/>
      <c r="L23" s="44"/>
    </row>
    <row r="24" spans="1:12" ht="15" thickBot="1" x14ac:dyDescent="0.4">
      <c r="A24" s="22" t="s">
        <v>7</v>
      </c>
      <c r="B24" s="14" t="s">
        <v>10</v>
      </c>
      <c r="C24" s="23">
        <v>0</v>
      </c>
      <c r="E24" s="17"/>
      <c r="F24" s="17"/>
      <c r="G24" s="29"/>
      <c r="H24" s="43" t="s">
        <v>108</v>
      </c>
      <c r="I24" s="41"/>
      <c r="J24" s="41"/>
      <c r="K24" s="41"/>
      <c r="L24" s="44" t="s">
        <v>81</v>
      </c>
    </row>
    <row r="25" spans="1:12" x14ac:dyDescent="0.35">
      <c r="E25" s="17"/>
      <c r="F25" s="17"/>
      <c r="G25" s="29" t="s">
        <v>82</v>
      </c>
      <c r="H25" s="41">
        <f>H19+I19</f>
        <v>155.17906700145369</v>
      </c>
      <c r="I25" s="41">
        <f>0.3*(SUM(H19:K19))</f>
        <v>153.54988767014669</v>
      </c>
      <c r="J25" s="41"/>
      <c r="K25" s="41"/>
      <c r="L25" s="42">
        <f>J19-2*K19</f>
        <v>0</v>
      </c>
    </row>
    <row r="26" spans="1:12" ht="15" thickBot="1" x14ac:dyDescent="0.4">
      <c r="E26" s="16"/>
      <c r="F26" s="16"/>
      <c r="G26" s="30"/>
      <c r="H26" s="45"/>
      <c r="I26" s="45"/>
      <c r="J26" s="45"/>
      <c r="K26" s="45"/>
      <c r="L26" s="46"/>
    </row>
    <row r="27" spans="1:12" x14ac:dyDescent="0.35">
      <c r="E27" s="18"/>
      <c r="F27" s="18"/>
      <c r="G27" s="33"/>
    </row>
    <row r="28" spans="1:12" x14ac:dyDescent="0.35">
      <c r="E28" s="18"/>
      <c r="F28" s="18"/>
      <c r="G28" s="33"/>
    </row>
    <row r="29" spans="1:12" x14ac:dyDescent="0.35">
      <c r="B29" s="11"/>
      <c r="C29" s="11"/>
      <c r="E29" s="18"/>
      <c r="F29" s="18"/>
      <c r="G29" s="33"/>
    </row>
    <row r="30" spans="1:12" x14ac:dyDescent="0.35">
      <c r="E30" s="18"/>
      <c r="F30" s="18"/>
      <c r="G30" s="33"/>
    </row>
    <row r="31" spans="1:12" x14ac:dyDescent="0.35">
      <c r="E31" s="18"/>
      <c r="F31" s="18"/>
      <c r="G31" s="33"/>
    </row>
    <row r="32" spans="1:12" x14ac:dyDescent="0.35">
      <c r="E32" s="18"/>
      <c r="F32" s="18"/>
      <c r="G32" s="33"/>
    </row>
    <row r="33" spans="3:7" x14ac:dyDescent="0.35">
      <c r="E33" s="18"/>
      <c r="F33" s="18"/>
      <c r="G33" s="32"/>
    </row>
    <row r="34" spans="3:7" x14ac:dyDescent="0.35">
      <c r="E34" s="17"/>
      <c r="F34" s="17"/>
      <c r="G34" s="31"/>
    </row>
    <row r="37" spans="3:7" x14ac:dyDescent="0.35">
      <c r="C3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74E2-10F9-4F52-B9A3-4A3CFE479F3D}">
  <dimension ref="A1:K20"/>
  <sheetViews>
    <sheetView showGridLines="0" topLeftCell="B7" workbookViewId="0">
      <selection activeCell="D25" sqref="D25"/>
    </sheetView>
  </sheetViews>
  <sheetFormatPr defaultRowHeight="14.5" x14ac:dyDescent="0.35"/>
  <cols>
    <col min="1" max="1" width="2.1796875" customWidth="1"/>
    <col min="2" max="2" width="6.08984375" bestFit="1" customWidth="1"/>
    <col min="3" max="3" width="55.9062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  <col min="11" max="11" width="9" bestFit="1" customWidth="1"/>
  </cols>
  <sheetData>
    <row r="1" spans="1:11" x14ac:dyDescent="0.35">
      <c r="A1" s="2" t="s">
        <v>36</v>
      </c>
    </row>
    <row r="2" spans="1:11" x14ac:dyDescent="0.35">
      <c r="A2" s="2" t="s">
        <v>15</v>
      </c>
    </row>
    <row r="3" spans="1:11" x14ac:dyDescent="0.35">
      <c r="A3" s="2" t="s">
        <v>113</v>
      </c>
    </row>
    <row r="6" spans="1:11" ht="15" thickBot="1" x14ac:dyDescent="0.4">
      <c r="A6" t="s">
        <v>27</v>
      </c>
    </row>
    <row r="7" spans="1:11" x14ac:dyDescent="0.35">
      <c r="B7" s="8"/>
      <c r="C7" s="8"/>
      <c r="D7" s="8" t="s">
        <v>37</v>
      </c>
      <c r="E7" s="8" t="s">
        <v>39</v>
      </c>
      <c r="F7" s="8" t="s">
        <v>8</v>
      </c>
      <c r="G7" s="8" t="s">
        <v>41</v>
      </c>
      <c r="H7" s="8" t="s">
        <v>41</v>
      </c>
      <c r="K7" s="66" t="s">
        <v>115</v>
      </c>
    </row>
    <row r="8" spans="1:11" ht="15" thickBot="1" x14ac:dyDescent="0.4">
      <c r="B8" s="9" t="s">
        <v>23</v>
      </c>
      <c r="C8" s="9" t="s">
        <v>24</v>
      </c>
      <c r="D8" s="9" t="s">
        <v>38</v>
      </c>
      <c r="E8" s="9" t="s">
        <v>0</v>
      </c>
      <c r="F8" s="9" t="s">
        <v>40</v>
      </c>
      <c r="G8" s="9" t="s">
        <v>42</v>
      </c>
      <c r="H8" s="9" t="s">
        <v>43</v>
      </c>
    </row>
    <row r="9" spans="1:11" x14ac:dyDescent="0.35">
      <c r="B9" s="5" t="s">
        <v>88</v>
      </c>
      <c r="C9" s="5" t="s">
        <v>89</v>
      </c>
      <c r="D9" s="5">
        <v>0</v>
      </c>
      <c r="E9" s="5">
        <v>-110.07152372142195</v>
      </c>
      <c r="F9" s="5">
        <v>169.99</v>
      </c>
      <c r="G9" s="5">
        <v>110.071523721422</v>
      </c>
      <c r="H9" s="64">
        <v>1E+30</v>
      </c>
      <c r="J9" s="65">
        <f>_xlfn.CEILING.MATH(SUM(F9:G9))</f>
        <v>281</v>
      </c>
      <c r="K9" s="63">
        <f>J9+330</f>
        <v>611</v>
      </c>
    </row>
    <row r="10" spans="1:11" x14ac:dyDescent="0.35">
      <c r="B10" s="5" t="s">
        <v>90</v>
      </c>
      <c r="C10" s="5" t="s">
        <v>91</v>
      </c>
      <c r="D10" s="5">
        <v>155.17906700145369</v>
      </c>
      <c r="E10" s="5">
        <v>0</v>
      </c>
      <c r="F10" s="5">
        <v>359.99</v>
      </c>
      <c r="G10" s="5">
        <v>205.84024390243891</v>
      </c>
      <c r="H10" s="5">
        <v>76.73878563885954</v>
      </c>
    </row>
    <row r="11" spans="1:11" x14ac:dyDescent="0.35">
      <c r="B11" s="5" t="s">
        <v>92</v>
      </c>
      <c r="C11" s="5" t="s">
        <v>93</v>
      </c>
      <c r="D11" s="5">
        <v>237.76926126602353</v>
      </c>
      <c r="E11" s="5">
        <v>0</v>
      </c>
      <c r="F11" s="5">
        <v>290.99</v>
      </c>
      <c r="G11" s="5">
        <v>98.204905405405384</v>
      </c>
      <c r="H11" s="5">
        <v>131.86640624999995</v>
      </c>
    </row>
    <row r="12" spans="1:11" ht="15" thickBot="1" x14ac:dyDescent="0.4">
      <c r="B12" s="3" t="s">
        <v>94</v>
      </c>
      <c r="C12" s="3" t="s">
        <v>95</v>
      </c>
      <c r="D12" s="3">
        <v>118.88463063301177</v>
      </c>
      <c r="E12" s="3">
        <v>0</v>
      </c>
      <c r="F12" s="3">
        <v>142.99</v>
      </c>
      <c r="G12" s="3">
        <v>196.40981081081077</v>
      </c>
      <c r="H12" s="3">
        <v>89.119657342657334</v>
      </c>
    </row>
    <row r="14" spans="1:11" ht="15" thickBot="1" x14ac:dyDescent="0.4">
      <c r="A14" t="s">
        <v>9</v>
      </c>
    </row>
    <row r="15" spans="1:11" x14ac:dyDescent="0.35">
      <c r="B15" s="8"/>
      <c r="C15" s="8"/>
      <c r="D15" s="8" t="s">
        <v>37</v>
      </c>
      <c r="E15" s="8" t="s">
        <v>44</v>
      </c>
      <c r="F15" s="8" t="s">
        <v>11</v>
      </c>
      <c r="G15" s="8" t="s">
        <v>41</v>
      </c>
      <c r="H15" s="8" t="s">
        <v>41</v>
      </c>
    </row>
    <row r="16" spans="1:11" ht="15" thickBot="1" x14ac:dyDescent="0.4">
      <c r="B16" s="9" t="s">
        <v>23</v>
      </c>
      <c r="C16" s="9" t="s">
        <v>24</v>
      </c>
      <c r="D16" s="9" t="s">
        <v>38</v>
      </c>
      <c r="E16" s="9" t="s">
        <v>45</v>
      </c>
      <c r="F16" s="9" t="s">
        <v>46</v>
      </c>
      <c r="G16" s="9" t="s">
        <v>42</v>
      </c>
      <c r="H16" s="9" t="s">
        <v>43</v>
      </c>
    </row>
    <row r="17" spans="2:11" x14ac:dyDescent="0.35">
      <c r="B17" s="5" t="s">
        <v>96</v>
      </c>
      <c r="C17" s="5" t="s">
        <v>109</v>
      </c>
      <c r="D17" s="5">
        <v>155.17906700145369</v>
      </c>
      <c r="E17" s="5">
        <v>0</v>
      </c>
      <c r="F17" s="5">
        <v>0</v>
      </c>
      <c r="G17" s="5">
        <v>1.6291793313070224</v>
      </c>
      <c r="H17" s="5">
        <v>1E+30</v>
      </c>
      <c r="J17" t="s">
        <v>116</v>
      </c>
      <c r="K17" t="s">
        <v>117</v>
      </c>
    </row>
    <row r="18" spans="2:11" x14ac:dyDescent="0.35">
      <c r="B18" s="5" t="s">
        <v>98</v>
      </c>
      <c r="C18" s="5" t="s">
        <v>99</v>
      </c>
      <c r="D18" s="5">
        <v>12300</v>
      </c>
      <c r="E18" s="5">
        <v>3.8415028412845253</v>
      </c>
      <c r="F18" s="5">
        <f>12300</f>
        <v>12300</v>
      </c>
      <c r="G18" s="5">
        <v>6078.3783783783801</v>
      </c>
      <c r="H18" s="5">
        <v>30.946882217090661</v>
      </c>
      <c r="J18" s="65">
        <f>F18-H18</f>
        <v>12269.053117782909</v>
      </c>
      <c r="K18" s="65">
        <f>F18+G18</f>
        <v>18378.37837837838</v>
      </c>
    </row>
    <row r="19" spans="2:11" x14ac:dyDescent="0.35">
      <c r="B19" s="5" t="s">
        <v>101</v>
      </c>
      <c r="C19" s="5" t="s">
        <v>102</v>
      </c>
      <c r="D19" s="5">
        <v>170000</v>
      </c>
      <c r="E19" s="5">
        <v>0.557648341482754</v>
      </c>
      <c r="F19" s="5">
        <v>170000</v>
      </c>
      <c r="G19" s="5">
        <v>428.80000000000825</v>
      </c>
      <c r="H19" s="5">
        <v>56224.999999999985</v>
      </c>
      <c r="J19" s="65">
        <f>F19-H19</f>
        <v>113775.00000000001</v>
      </c>
      <c r="K19" s="65">
        <f>F19+G19</f>
        <v>170428.80000000002</v>
      </c>
    </row>
    <row r="20" spans="2:11" ht="15" thickBot="1" x14ac:dyDescent="0.4">
      <c r="B20" s="3" t="s">
        <v>110</v>
      </c>
      <c r="C20" s="3" t="s">
        <v>111</v>
      </c>
      <c r="D20" s="3">
        <v>0</v>
      </c>
      <c r="E20" s="3">
        <v>-33.683391040042295</v>
      </c>
      <c r="F20" s="3">
        <v>0</v>
      </c>
      <c r="G20" s="3">
        <v>27.916666666667346</v>
      </c>
      <c r="H20" s="3">
        <v>974.12019491066667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3AA2-4144-421F-AD2D-B0F114D7FA9F}">
  <dimension ref="A1:L37"/>
  <sheetViews>
    <sheetView topLeftCell="B1" zoomScale="70" zoomScaleNormal="70" workbookViewId="0">
      <selection activeCell="K30" sqref="K30"/>
    </sheetView>
  </sheetViews>
  <sheetFormatPr defaultRowHeight="14.5" x14ac:dyDescent="0.35"/>
  <cols>
    <col min="1" max="1" width="82" style="1" bestFit="1" customWidth="1"/>
    <col min="2" max="2" width="9.08984375" customWidth="1"/>
    <col min="3" max="3" width="17.1796875" bestFit="1" customWidth="1"/>
    <col min="4" max="4" width="14.6328125" bestFit="1" customWidth="1"/>
    <col min="5" max="5" width="17.90625" customWidth="1"/>
    <col min="6" max="6" width="12.08984375" customWidth="1"/>
    <col min="7" max="7" width="25.90625" style="2" bestFit="1" customWidth="1"/>
    <col min="8" max="8" width="18" style="1" bestFit="1" customWidth="1"/>
    <col min="9" max="9" width="10.81640625" style="1" bestFit="1" customWidth="1"/>
    <col min="10" max="10" width="13.1796875" style="1" bestFit="1" customWidth="1"/>
    <col min="11" max="11" width="15.1796875" style="1" bestFit="1" customWidth="1"/>
    <col min="12" max="12" width="30.1796875" style="1" bestFit="1" customWidth="1"/>
  </cols>
  <sheetData>
    <row r="1" spans="1:12" ht="15" thickBot="1" x14ac:dyDescent="0.4">
      <c r="A1" s="50" t="s">
        <v>73</v>
      </c>
      <c r="B1" s="19"/>
      <c r="C1" s="19"/>
    </row>
    <row r="2" spans="1:12" x14ac:dyDescent="0.35">
      <c r="A2" s="51" t="s">
        <v>1</v>
      </c>
      <c r="B2" s="2"/>
      <c r="C2" s="2"/>
      <c r="G2" s="26" t="s">
        <v>67</v>
      </c>
      <c r="H2" s="34"/>
      <c r="I2" s="34"/>
      <c r="J2" s="34"/>
      <c r="K2" s="34"/>
      <c r="L2" s="35"/>
    </row>
    <row r="3" spans="1:12" x14ac:dyDescent="0.35">
      <c r="A3" s="51" t="s">
        <v>2</v>
      </c>
      <c r="G3" s="27"/>
      <c r="H3" s="36"/>
      <c r="I3" s="36"/>
      <c r="J3" s="36"/>
      <c r="K3" s="36"/>
      <c r="L3" s="37"/>
    </row>
    <row r="4" spans="1:12" x14ac:dyDescent="0.35">
      <c r="A4" s="51" t="s">
        <v>3</v>
      </c>
      <c r="B4" s="2"/>
      <c r="G4" s="27"/>
      <c r="H4" s="38" t="s">
        <v>1</v>
      </c>
      <c r="I4" s="38" t="s">
        <v>2</v>
      </c>
      <c r="J4" s="38" t="s">
        <v>3</v>
      </c>
      <c r="K4" s="38" t="s">
        <v>4</v>
      </c>
      <c r="L4" s="37"/>
    </row>
    <row r="5" spans="1:12" x14ac:dyDescent="0.35">
      <c r="A5" s="52" t="s">
        <v>74</v>
      </c>
      <c r="B5" s="2"/>
      <c r="C5" s="2"/>
      <c r="G5" s="27"/>
      <c r="H5" s="36"/>
      <c r="I5" s="36"/>
      <c r="J5" s="36"/>
      <c r="K5" s="36"/>
      <c r="L5" s="39" t="s">
        <v>71</v>
      </c>
    </row>
    <row r="6" spans="1:12" x14ac:dyDescent="0.35">
      <c r="A6" s="53" t="s">
        <v>75</v>
      </c>
      <c r="B6" s="2"/>
      <c r="C6" s="2"/>
      <c r="G6" s="27" t="s">
        <v>54</v>
      </c>
      <c r="H6" s="47">
        <v>330</v>
      </c>
      <c r="I6" s="47">
        <v>370</v>
      </c>
      <c r="J6" s="47">
        <v>410</v>
      </c>
      <c r="K6" s="47">
        <f>635/5</f>
        <v>127</v>
      </c>
      <c r="L6" s="40">
        <v>170000</v>
      </c>
    </row>
    <row r="7" spans="1:12" x14ac:dyDescent="0.35">
      <c r="A7" s="54" t="s">
        <v>76</v>
      </c>
      <c r="B7" s="2"/>
      <c r="C7" s="2"/>
      <c r="G7" s="27" t="s">
        <v>53</v>
      </c>
      <c r="H7" s="47">
        <v>611</v>
      </c>
      <c r="I7" s="47">
        <v>729.99</v>
      </c>
      <c r="J7" s="47">
        <v>700.99</v>
      </c>
      <c r="K7" s="47">
        <v>269.99</v>
      </c>
      <c r="L7" s="37"/>
    </row>
    <row r="8" spans="1:12" x14ac:dyDescent="0.35">
      <c r="A8" s="54" t="s">
        <v>66</v>
      </c>
      <c r="B8" s="2"/>
      <c r="C8" s="2"/>
      <c r="G8" s="27"/>
      <c r="H8" s="36"/>
      <c r="I8" s="36"/>
      <c r="J8" s="36"/>
      <c r="K8" s="36"/>
      <c r="L8" s="37"/>
    </row>
    <row r="9" spans="1:12" x14ac:dyDescent="0.35">
      <c r="A9" s="54" t="s">
        <v>59</v>
      </c>
      <c r="B9" s="2"/>
      <c r="C9" s="2"/>
      <c r="G9" s="27"/>
      <c r="H9" s="36"/>
      <c r="I9" s="36"/>
      <c r="J9" s="36"/>
      <c r="K9" s="36"/>
      <c r="L9" s="37"/>
    </row>
    <row r="10" spans="1:12" x14ac:dyDescent="0.35">
      <c r="A10" s="55" t="s">
        <v>80</v>
      </c>
      <c r="B10" s="19"/>
      <c r="C10" s="19"/>
      <c r="D10" s="10"/>
      <c r="E10" s="10"/>
      <c r="F10" s="10"/>
      <c r="G10" s="27"/>
      <c r="H10" s="36"/>
      <c r="I10" s="36"/>
      <c r="J10" s="36"/>
      <c r="K10" s="36"/>
      <c r="L10" s="39" t="s">
        <v>72</v>
      </c>
    </row>
    <row r="11" spans="1:12" x14ac:dyDescent="0.35">
      <c r="A11" s="56" t="s">
        <v>79</v>
      </c>
      <c r="D11" s="10"/>
      <c r="E11" s="10"/>
      <c r="F11" s="10"/>
      <c r="G11" s="27" t="s">
        <v>70</v>
      </c>
      <c r="H11" s="36">
        <f>H19</f>
        <v>434.09981515711661</v>
      </c>
      <c r="I11" s="36">
        <f>I19</f>
        <v>0</v>
      </c>
      <c r="J11" s="36">
        <f>J19</f>
        <v>56.487985212569185</v>
      </c>
      <c r="K11" s="36">
        <f>K19</f>
        <v>28.243992606284593</v>
      </c>
      <c r="L11" s="37">
        <v>12300</v>
      </c>
    </row>
    <row r="12" spans="1:12" x14ac:dyDescent="0.35">
      <c r="A12" s="53" t="s">
        <v>8</v>
      </c>
      <c r="D12" s="10"/>
      <c r="E12" s="10"/>
      <c r="F12" s="10"/>
      <c r="G12" s="27" t="s">
        <v>69</v>
      </c>
      <c r="H12" s="36">
        <v>25</v>
      </c>
      <c r="I12" s="36">
        <v>40</v>
      </c>
      <c r="J12" s="36">
        <v>25</v>
      </c>
      <c r="K12" s="36">
        <f>5*5/4/5</f>
        <v>1.25</v>
      </c>
      <c r="L12" s="37">
        <f>SUMPRODUCT(H11:K11,H12:K12)</f>
        <v>12300</v>
      </c>
    </row>
    <row r="13" spans="1:12" x14ac:dyDescent="0.35">
      <c r="A13" s="57" t="s">
        <v>77</v>
      </c>
      <c r="B13" s="17"/>
      <c r="C13" s="17"/>
      <c r="D13" s="10"/>
      <c r="E13" s="10"/>
      <c r="F13" s="10"/>
      <c r="G13" s="28"/>
      <c r="H13" s="18"/>
      <c r="I13" s="18"/>
      <c r="J13" s="18"/>
      <c r="K13" s="18"/>
      <c r="L13" s="15"/>
    </row>
    <row r="14" spans="1:12" ht="15" thickBot="1" x14ac:dyDescent="0.4">
      <c r="A14" s="58" t="s">
        <v>58</v>
      </c>
      <c r="B14" s="17"/>
      <c r="C14" s="25"/>
      <c r="E14" s="10"/>
      <c r="F14" s="10"/>
      <c r="G14" s="29" t="s">
        <v>68</v>
      </c>
      <c r="H14" s="41"/>
      <c r="I14" s="41"/>
      <c r="J14" s="41"/>
      <c r="K14" s="41"/>
      <c r="L14" s="42"/>
    </row>
    <row r="15" spans="1:12" x14ac:dyDescent="0.35">
      <c r="A15" s="24" t="s">
        <v>9</v>
      </c>
      <c r="B15" s="59"/>
      <c r="C15" s="60"/>
      <c r="E15" s="10"/>
      <c r="F15" s="10"/>
      <c r="G15" s="29"/>
      <c r="H15" s="41"/>
      <c r="I15" s="41"/>
      <c r="J15" s="41"/>
      <c r="K15" s="41"/>
      <c r="L15" s="42"/>
    </row>
    <row r="16" spans="1:12" x14ac:dyDescent="0.35">
      <c r="A16" s="12" t="s">
        <v>83</v>
      </c>
      <c r="B16" s="31"/>
      <c r="C16" s="13" t="s">
        <v>84</v>
      </c>
      <c r="E16" s="10"/>
      <c r="F16" s="10"/>
      <c r="G16" s="29"/>
      <c r="H16" s="41"/>
      <c r="I16" s="41"/>
      <c r="J16" s="41"/>
      <c r="K16" s="41"/>
      <c r="L16" s="42"/>
    </row>
    <row r="17" spans="1:12" x14ac:dyDescent="0.35">
      <c r="A17" s="12" t="s">
        <v>78</v>
      </c>
      <c r="B17" s="20" t="s">
        <v>10</v>
      </c>
      <c r="C17" s="13">
        <v>0</v>
      </c>
      <c r="E17" s="10"/>
      <c r="F17" s="10"/>
      <c r="G17" s="29"/>
      <c r="H17" s="43" t="s">
        <v>1</v>
      </c>
      <c r="I17" s="43" t="s">
        <v>2</v>
      </c>
      <c r="J17" s="43" t="s">
        <v>3</v>
      </c>
      <c r="K17" s="43" t="s">
        <v>4</v>
      </c>
      <c r="L17" s="42"/>
    </row>
    <row r="18" spans="1:12" x14ac:dyDescent="0.35">
      <c r="A18" s="12" t="s">
        <v>63</v>
      </c>
      <c r="B18" s="20" t="s">
        <v>61</v>
      </c>
      <c r="C18" s="13">
        <v>170000</v>
      </c>
      <c r="E18" s="10"/>
      <c r="F18" s="10"/>
      <c r="G18" s="29"/>
      <c r="H18" s="41"/>
      <c r="I18" s="41"/>
      <c r="J18" s="41"/>
      <c r="K18" s="41"/>
      <c r="L18" s="44" t="s">
        <v>60</v>
      </c>
    </row>
    <row r="19" spans="1:12" x14ac:dyDescent="0.35">
      <c r="A19" s="12" t="s">
        <v>62</v>
      </c>
      <c r="B19" s="20" t="s">
        <v>61</v>
      </c>
      <c r="C19" s="13">
        <v>12300</v>
      </c>
      <c r="E19" s="10"/>
      <c r="F19" s="10"/>
      <c r="G19" s="29" t="s">
        <v>55</v>
      </c>
      <c r="H19" s="41">
        <v>434.09981515711661</v>
      </c>
      <c r="I19" s="41">
        <v>0</v>
      </c>
      <c r="J19" s="41">
        <v>56.487985212569185</v>
      </c>
      <c r="K19" s="41">
        <v>28.243992606284593</v>
      </c>
      <c r="L19" s="49">
        <f>SUMPRODUCT(H19:K19,H6:K6)</f>
        <v>169999.99999999997</v>
      </c>
    </row>
    <row r="20" spans="1:12" x14ac:dyDescent="0.35">
      <c r="A20" s="21" t="s">
        <v>65</v>
      </c>
      <c r="B20" s="20" t="s">
        <v>12</v>
      </c>
      <c r="C20" s="13" t="s">
        <v>64</v>
      </c>
      <c r="E20" s="10"/>
      <c r="F20" s="10"/>
      <c r="G20" s="29"/>
      <c r="H20" s="41"/>
      <c r="I20" s="41"/>
      <c r="J20" s="41"/>
      <c r="K20" s="41"/>
      <c r="L20" s="44" t="s">
        <v>57</v>
      </c>
    </row>
    <row r="21" spans="1:12" x14ac:dyDescent="0.35">
      <c r="A21" s="12" t="s">
        <v>13</v>
      </c>
      <c r="B21" s="20" t="s">
        <v>10</v>
      </c>
      <c r="C21" s="13">
        <v>0</v>
      </c>
      <c r="E21" s="10"/>
      <c r="F21" s="10"/>
      <c r="G21" s="29" t="s">
        <v>56</v>
      </c>
      <c r="H21" s="48">
        <f>H7-H6</f>
        <v>281</v>
      </c>
      <c r="I21" s="48">
        <f>I7-I6</f>
        <v>359.99</v>
      </c>
      <c r="J21" s="48">
        <f>J7-J6</f>
        <v>290.99</v>
      </c>
      <c r="K21" s="48">
        <f>K7-K6</f>
        <v>142.99</v>
      </c>
      <c r="L21" s="49">
        <f>SUMPRODUCT(H21:K21,H19:K19)</f>
        <v>142458.09537892792</v>
      </c>
    </row>
    <row r="22" spans="1:12" ht="15" thickBot="1" x14ac:dyDescent="0.4">
      <c r="A22" s="12" t="s">
        <v>5</v>
      </c>
      <c r="B22" s="20" t="s">
        <v>10</v>
      </c>
      <c r="C22" s="13">
        <v>0</v>
      </c>
      <c r="E22" s="10"/>
      <c r="F22" s="10"/>
      <c r="G22" s="30"/>
      <c r="H22" s="45"/>
      <c r="I22" s="45"/>
      <c r="J22" s="45"/>
      <c r="K22" s="45"/>
      <c r="L22" s="46"/>
    </row>
    <row r="23" spans="1:12" x14ac:dyDescent="0.35">
      <c r="A23" s="12" t="s">
        <v>6</v>
      </c>
      <c r="B23" s="20" t="s">
        <v>10</v>
      </c>
      <c r="C23" s="13">
        <v>0</v>
      </c>
      <c r="E23" s="16"/>
      <c r="F23" s="16"/>
      <c r="G23" s="29"/>
      <c r="H23" s="41"/>
      <c r="I23" s="41"/>
      <c r="J23" s="41"/>
      <c r="K23" s="41"/>
      <c r="L23" s="44"/>
    </row>
    <row r="24" spans="1:12" ht="15" thickBot="1" x14ac:dyDescent="0.4">
      <c r="A24" s="22" t="s">
        <v>7</v>
      </c>
      <c r="B24" s="14" t="s">
        <v>10</v>
      </c>
      <c r="C24" s="23">
        <v>0</v>
      </c>
      <c r="E24" s="17"/>
      <c r="F24" s="17"/>
      <c r="G24" s="29"/>
      <c r="H24" s="43" t="s">
        <v>108</v>
      </c>
      <c r="I24" s="41"/>
      <c r="J24" s="41"/>
      <c r="K24" s="41"/>
      <c r="L24" s="44" t="s">
        <v>81</v>
      </c>
    </row>
    <row r="25" spans="1:12" x14ac:dyDescent="0.35">
      <c r="E25" s="17"/>
      <c r="F25" s="17"/>
      <c r="G25" s="29" t="s">
        <v>82</v>
      </c>
      <c r="H25" s="41">
        <f>H19+I19</f>
        <v>434.09981515711661</v>
      </c>
      <c r="I25" s="41">
        <f>0.3*(SUM(H19:K19))</f>
        <v>155.64953789279113</v>
      </c>
      <c r="J25" s="41"/>
      <c r="K25" s="41"/>
      <c r="L25" s="42">
        <f>J19-2*K19</f>
        <v>0</v>
      </c>
    </row>
    <row r="26" spans="1:12" ht="15" thickBot="1" x14ac:dyDescent="0.4">
      <c r="E26" s="16"/>
      <c r="F26" s="16"/>
      <c r="G26" s="30"/>
      <c r="H26" s="45"/>
      <c r="I26" s="45"/>
      <c r="J26" s="45"/>
      <c r="K26" s="45"/>
      <c r="L26" s="46"/>
    </row>
    <row r="27" spans="1:12" x14ac:dyDescent="0.35">
      <c r="E27" s="18"/>
      <c r="F27" s="18"/>
      <c r="G27" s="33"/>
    </row>
    <row r="28" spans="1:12" x14ac:dyDescent="0.35">
      <c r="E28" s="18"/>
      <c r="F28" s="18"/>
      <c r="G28" s="33"/>
    </row>
    <row r="29" spans="1:12" x14ac:dyDescent="0.35">
      <c r="B29" s="11"/>
      <c r="C29" s="11"/>
      <c r="E29" s="18"/>
      <c r="F29" s="18"/>
      <c r="G29" s="33"/>
    </row>
    <row r="30" spans="1:12" x14ac:dyDescent="0.35">
      <c r="E30" s="18"/>
      <c r="F30" s="18"/>
      <c r="G30" s="33"/>
    </row>
    <row r="31" spans="1:12" x14ac:dyDescent="0.35">
      <c r="E31" s="18"/>
      <c r="F31" s="18"/>
      <c r="G31" s="33"/>
    </row>
    <row r="32" spans="1:12" x14ac:dyDescent="0.35">
      <c r="E32" s="18"/>
      <c r="F32" s="18"/>
      <c r="G32" s="33"/>
    </row>
    <row r="33" spans="3:7" x14ac:dyDescent="0.35">
      <c r="E33" s="18"/>
      <c r="F33" s="18"/>
      <c r="G33" s="32"/>
    </row>
    <row r="34" spans="3:7" x14ac:dyDescent="0.35">
      <c r="E34" s="17"/>
      <c r="F34" s="17"/>
      <c r="G34" s="31"/>
    </row>
    <row r="37" spans="3:7" x14ac:dyDescent="0.35">
      <c r="C3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BB36-8423-4F4D-856A-843E7AD17EAE}">
  <dimension ref="A1:L37"/>
  <sheetViews>
    <sheetView topLeftCell="B1" zoomScale="70" zoomScaleNormal="70" workbookViewId="0">
      <selection activeCell="E28" sqref="E28"/>
    </sheetView>
  </sheetViews>
  <sheetFormatPr defaultRowHeight="14.5" x14ac:dyDescent="0.35"/>
  <cols>
    <col min="1" max="1" width="82" style="1" bestFit="1" customWidth="1"/>
    <col min="2" max="2" width="9.08984375" customWidth="1"/>
    <col min="3" max="3" width="17.1796875" bestFit="1" customWidth="1"/>
    <col min="4" max="4" width="14.6328125" bestFit="1" customWidth="1"/>
    <col min="5" max="5" width="17.90625" customWidth="1"/>
    <col min="6" max="6" width="12.08984375" customWidth="1"/>
    <col min="7" max="7" width="25.90625" style="2" bestFit="1" customWidth="1"/>
    <col min="8" max="8" width="18" style="1" bestFit="1" customWidth="1"/>
    <col min="9" max="9" width="10.81640625" style="1" bestFit="1" customWidth="1"/>
    <col min="10" max="10" width="13.1796875" style="1" bestFit="1" customWidth="1"/>
    <col min="11" max="11" width="15.1796875" style="1" bestFit="1" customWidth="1"/>
    <col min="12" max="12" width="30.1796875" style="1" bestFit="1" customWidth="1"/>
  </cols>
  <sheetData>
    <row r="1" spans="1:12" ht="15" thickBot="1" x14ac:dyDescent="0.4">
      <c r="A1" s="50" t="s">
        <v>73</v>
      </c>
      <c r="B1" s="19"/>
      <c r="C1" s="19"/>
    </row>
    <row r="2" spans="1:12" x14ac:dyDescent="0.35">
      <c r="A2" s="51" t="s">
        <v>1</v>
      </c>
      <c r="B2" s="2"/>
      <c r="C2" s="2"/>
      <c r="G2" s="26" t="s">
        <v>67</v>
      </c>
      <c r="H2" s="34"/>
      <c r="I2" s="34"/>
      <c r="J2" s="34"/>
      <c r="K2" s="34"/>
      <c r="L2" s="35"/>
    </row>
    <row r="3" spans="1:12" x14ac:dyDescent="0.35">
      <c r="A3" s="51" t="s">
        <v>2</v>
      </c>
      <c r="G3" s="27"/>
      <c r="H3" s="36"/>
      <c r="I3" s="36"/>
      <c r="J3" s="36"/>
      <c r="K3" s="36"/>
      <c r="L3" s="37"/>
    </row>
    <row r="4" spans="1:12" x14ac:dyDescent="0.35">
      <c r="A4" s="51" t="s">
        <v>3</v>
      </c>
      <c r="B4" s="2"/>
      <c r="G4" s="27"/>
      <c r="H4" s="38" t="s">
        <v>1</v>
      </c>
      <c r="I4" s="38" t="s">
        <v>2</v>
      </c>
      <c r="J4" s="38" t="s">
        <v>3</v>
      </c>
      <c r="K4" s="38" t="s">
        <v>4</v>
      </c>
      <c r="L4" s="37"/>
    </row>
    <row r="5" spans="1:12" x14ac:dyDescent="0.35">
      <c r="A5" s="52" t="s">
        <v>74</v>
      </c>
      <c r="B5" s="2"/>
      <c r="C5" s="2"/>
      <c r="G5" s="27"/>
      <c r="H5" s="36"/>
      <c r="I5" s="36"/>
      <c r="J5" s="36"/>
      <c r="K5" s="36"/>
      <c r="L5" s="39" t="s">
        <v>71</v>
      </c>
    </row>
    <row r="6" spans="1:12" x14ac:dyDescent="0.35">
      <c r="A6" s="53" t="s">
        <v>75</v>
      </c>
      <c r="B6" s="2"/>
      <c r="C6" s="2"/>
      <c r="G6" s="27" t="s">
        <v>54</v>
      </c>
      <c r="H6" s="47">
        <v>330</v>
      </c>
      <c r="I6" s="47">
        <v>370</v>
      </c>
      <c r="J6" s="47">
        <v>410</v>
      </c>
      <c r="K6" s="47">
        <f>635/5</f>
        <v>127</v>
      </c>
      <c r="L6" s="40">
        <v>170428.79999999999</v>
      </c>
    </row>
    <row r="7" spans="1:12" x14ac:dyDescent="0.35">
      <c r="A7" s="54" t="s">
        <v>76</v>
      </c>
      <c r="B7" s="2"/>
      <c r="C7" s="2"/>
      <c r="G7" s="27" t="s">
        <v>53</v>
      </c>
      <c r="H7" s="47">
        <v>499.99</v>
      </c>
      <c r="I7" s="47">
        <v>729.99</v>
      </c>
      <c r="J7" s="47">
        <v>700.99</v>
      </c>
      <c r="K7" s="47">
        <v>269.99</v>
      </c>
      <c r="L7" s="37"/>
    </row>
    <row r="8" spans="1:12" x14ac:dyDescent="0.35">
      <c r="A8" s="54" t="s">
        <v>66</v>
      </c>
      <c r="B8" s="2"/>
      <c r="C8" s="2"/>
      <c r="G8" s="27"/>
      <c r="H8" s="36"/>
      <c r="I8" s="36"/>
      <c r="J8" s="36"/>
      <c r="K8" s="36"/>
      <c r="L8" s="37"/>
    </row>
    <row r="9" spans="1:12" x14ac:dyDescent="0.35">
      <c r="A9" s="54" t="s">
        <v>59</v>
      </c>
      <c r="B9" s="2"/>
      <c r="C9" s="2"/>
      <c r="G9" s="27"/>
      <c r="H9" s="36"/>
      <c r="I9" s="36"/>
      <c r="J9" s="36"/>
      <c r="K9" s="36"/>
      <c r="L9" s="37"/>
    </row>
    <row r="10" spans="1:12" x14ac:dyDescent="0.35">
      <c r="A10" s="55" t="s">
        <v>80</v>
      </c>
      <c r="B10" s="19"/>
      <c r="C10" s="19"/>
      <c r="D10" s="10"/>
      <c r="E10" s="10"/>
      <c r="F10" s="10"/>
      <c r="G10" s="27"/>
      <c r="H10" s="36"/>
      <c r="I10" s="36"/>
      <c r="J10" s="36"/>
      <c r="K10" s="36"/>
      <c r="L10" s="39" t="s">
        <v>72</v>
      </c>
    </row>
    <row r="11" spans="1:12" x14ac:dyDescent="0.35">
      <c r="A11" s="56" t="s">
        <v>79</v>
      </c>
      <c r="D11" s="10"/>
      <c r="E11" s="10"/>
      <c r="F11" s="10"/>
      <c r="G11" s="27" t="s">
        <v>70</v>
      </c>
      <c r="H11" s="36">
        <f>H19</f>
        <v>0</v>
      </c>
      <c r="I11" s="36">
        <f>I19</f>
        <v>154.01739130434788</v>
      </c>
      <c r="J11" s="36">
        <f>J19</f>
        <v>239.58260869565208</v>
      </c>
      <c r="K11" s="36">
        <f>K19</f>
        <v>119.79130434782604</v>
      </c>
      <c r="L11" s="37">
        <v>12300</v>
      </c>
    </row>
    <row r="12" spans="1:12" x14ac:dyDescent="0.35">
      <c r="A12" s="53" t="s">
        <v>8</v>
      </c>
      <c r="D12" s="10"/>
      <c r="E12" s="10"/>
      <c r="F12" s="10"/>
      <c r="G12" s="27" t="s">
        <v>69</v>
      </c>
      <c r="H12" s="36">
        <v>25</v>
      </c>
      <c r="I12" s="36">
        <v>40</v>
      </c>
      <c r="J12" s="36">
        <v>25</v>
      </c>
      <c r="K12" s="36">
        <f>5*5/4/5</f>
        <v>1.25</v>
      </c>
      <c r="L12" s="37">
        <f>SUMPRODUCT(H11:K11,H12:K12)</f>
        <v>12300</v>
      </c>
    </row>
    <row r="13" spans="1:12" x14ac:dyDescent="0.35">
      <c r="A13" s="57" t="s">
        <v>77</v>
      </c>
      <c r="B13" s="17"/>
      <c r="C13" s="17"/>
      <c r="D13" s="10"/>
      <c r="E13" s="10"/>
      <c r="F13" s="10"/>
      <c r="G13" s="28"/>
      <c r="H13" s="18"/>
      <c r="I13" s="18"/>
      <c r="J13" s="18"/>
      <c r="K13" s="18"/>
      <c r="L13" s="15"/>
    </row>
    <row r="14" spans="1:12" ht="15" thickBot="1" x14ac:dyDescent="0.4">
      <c r="A14" s="58" t="s">
        <v>58</v>
      </c>
      <c r="B14" s="17"/>
      <c r="C14" s="25"/>
      <c r="E14" s="10"/>
      <c r="F14" s="10"/>
      <c r="G14" s="29" t="s">
        <v>68</v>
      </c>
      <c r="H14" s="41"/>
      <c r="I14" s="41"/>
      <c r="J14" s="41"/>
      <c r="K14" s="41"/>
      <c r="L14" s="42"/>
    </row>
    <row r="15" spans="1:12" x14ac:dyDescent="0.35">
      <c r="A15" s="24" t="s">
        <v>9</v>
      </c>
      <c r="B15" s="59"/>
      <c r="C15" s="60"/>
      <c r="E15" s="10"/>
      <c r="F15" s="10"/>
      <c r="G15" s="29"/>
      <c r="H15" s="41"/>
      <c r="I15" s="41"/>
      <c r="J15" s="41"/>
      <c r="K15" s="41"/>
      <c r="L15" s="42"/>
    </row>
    <row r="16" spans="1:12" x14ac:dyDescent="0.35">
      <c r="A16" s="12" t="s">
        <v>83</v>
      </c>
      <c r="B16" s="31"/>
      <c r="C16" s="13" t="s">
        <v>84</v>
      </c>
      <c r="E16" s="10"/>
      <c r="F16" s="10"/>
      <c r="G16" s="29"/>
      <c r="H16" s="41"/>
      <c r="I16" s="41"/>
      <c r="J16" s="41"/>
      <c r="K16" s="41"/>
      <c r="L16" s="42"/>
    </row>
    <row r="17" spans="1:12" x14ac:dyDescent="0.35">
      <c r="A17" s="12" t="s">
        <v>78</v>
      </c>
      <c r="B17" s="20" t="s">
        <v>10</v>
      </c>
      <c r="C17" s="13">
        <v>0</v>
      </c>
      <c r="E17" s="10"/>
      <c r="F17" s="10"/>
      <c r="G17" s="29"/>
      <c r="H17" s="43" t="s">
        <v>1</v>
      </c>
      <c r="I17" s="43" t="s">
        <v>2</v>
      </c>
      <c r="J17" s="43" t="s">
        <v>3</v>
      </c>
      <c r="K17" s="43" t="s">
        <v>4</v>
      </c>
      <c r="L17" s="42"/>
    </row>
    <row r="18" spans="1:12" x14ac:dyDescent="0.35">
      <c r="A18" s="12" t="s">
        <v>63</v>
      </c>
      <c r="B18" s="20" t="s">
        <v>61</v>
      </c>
      <c r="C18" s="13">
        <v>170000</v>
      </c>
      <c r="E18" s="10"/>
      <c r="F18" s="10"/>
      <c r="G18" s="29"/>
      <c r="H18" s="41"/>
      <c r="I18" s="41"/>
      <c r="J18" s="41"/>
      <c r="K18" s="41"/>
      <c r="L18" s="44" t="s">
        <v>60</v>
      </c>
    </row>
    <row r="19" spans="1:12" x14ac:dyDescent="0.35">
      <c r="A19" s="12" t="s">
        <v>62</v>
      </c>
      <c r="B19" s="20" t="s">
        <v>61</v>
      </c>
      <c r="C19" s="13">
        <v>12300</v>
      </c>
      <c r="E19" s="10"/>
      <c r="F19" s="10"/>
      <c r="G19" s="29" t="s">
        <v>55</v>
      </c>
      <c r="H19" s="41">
        <v>0</v>
      </c>
      <c r="I19" s="41">
        <v>154.01739130434788</v>
      </c>
      <c r="J19" s="41">
        <v>239.58260869565208</v>
      </c>
      <c r="K19" s="41">
        <v>119.79130434782604</v>
      </c>
      <c r="L19" s="49">
        <f>SUMPRODUCT(H19:K19,H6:K6)</f>
        <v>170428.79999999996</v>
      </c>
    </row>
    <row r="20" spans="1:12" x14ac:dyDescent="0.35">
      <c r="A20" s="21" t="s">
        <v>65</v>
      </c>
      <c r="B20" s="20" t="s">
        <v>12</v>
      </c>
      <c r="C20" s="13" t="s">
        <v>64</v>
      </c>
      <c r="E20" s="10"/>
      <c r="F20" s="10"/>
      <c r="G20" s="29"/>
      <c r="H20" s="41"/>
      <c r="I20" s="41"/>
      <c r="J20" s="41"/>
      <c r="K20" s="41"/>
      <c r="L20" s="44" t="s">
        <v>57</v>
      </c>
    </row>
    <row r="21" spans="1:12" x14ac:dyDescent="0.35">
      <c r="A21" s="12" t="s">
        <v>13</v>
      </c>
      <c r="B21" s="20" t="s">
        <v>10</v>
      </c>
      <c r="C21" s="13">
        <v>0</v>
      </c>
      <c r="E21" s="10"/>
      <c r="F21" s="10"/>
      <c r="G21" s="29" t="s">
        <v>56</v>
      </c>
      <c r="H21" s="48">
        <f>H7-H6</f>
        <v>169.99</v>
      </c>
      <c r="I21" s="48">
        <f>I7-I6</f>
        <v>359.99</v>
      </c>
      <c r="J21" s="48">
        <f>J7-J6</f>
        <v>290.99</v>
      </c>
      <c r="K21" s="48">
        <f>K7-K6</f>
        <v>142.99</v>
      </c>
      <c r="L21" s="49">
        <f>SUMPRODUCT(H21:K21,H19:K19)</f>
        <v>142289.82260869566</v>
      </c>
    </row>
    <row r="22" spans="1:12" ht="15" thickBot="1" x14ac:dyDescent="0.4">
      <c r="A22" s="12" t="s">
        <v>5</v>
      </c>
      <c r="B22" s="20" t="s">
        <v>10</v>
      </c>
      <c r="C22" s="13">
        <v>0</v>
      </c>
      <c r="E22" s="10"/>
      <c r="F22" s="10"/>
      <c r="G22" s="30"/>
      <c r="H22" s="45"/>
      <c r="I22" s="45"/>
      <c r="J22" s="45"/>
      <c r="K22" s="45"/>
      <c r="L22" s="46"/>
    </row>
    <row r="23" spans="1:12" x14ac:dyDescent="0.35">
      <c r="A23" s="12" t="s">
        <v>6</v>
      </c>
      <c r="B23" s="20" t="s">
        <v>10</v>
      </c>
      <c r="C23" s="13">
        <v>0</v>
      </c>
      <c r="E23" s="16"/>
      <c r="F23" s="16"/>
      <c r="G23" s="29"/>
      <c r="H23" s="41"/>
      <c r="I23" s="41"/>
      <c r="J23" s="41"/>
      <c r="K23" s="41"/>
      <c r="L23" s="44"/>
    </row>
    <row r="24" spans="1:12" ht="15" thickBot="1" x14ac:dyDescent="0.4">
      <c r="A24" s="22" t="s">
        <v>7</v>
      </c>
      <c r="B24" s="14" t="s">
        <v>10</v>
      </c>
      <c r="C24" s="23">
        <v>0</v>
      </c>
      <c r="E24" s="17"/>
      <c r="F24" s="17"/>
      <c r="G24" s="29"/>
      <c r="H24" s="43" t="s">
        <v>108</v>
      </c>
      <c r="I24" s="41"/>
      <c r="J24" s="41"/>
      <c r="K24" s="41"/>
      <c r="L24" s="44" t="s">
        <v>81</v>
      </c>
    </row>
    <row r="25" spans="1:12" x14ac:dyDescent="0.35">
      <c r="E25" s="17"/>
      <c r="F25" s="17"/>
      <c r="G25" s="29" t="s">
        <v>82</v>
      </c>
      <c r="H25" s="41">
        <f>H19+I19</f>
        <v>154.01739130434788</v>
      </c>
      <c r="I25" s="41">
        <f>0.3*(SUM(H19:K19))</f>
        <v>154.0173913043478</v>
      </c>
      <c r="J25" s="41"/>
      <c r="K25" s="41"/>
      <c r="L25" s="42">
        <f>J19-2*K19</f>
        <v>0</v>
      </c>
    </row>
    <row r="26" spans="1:12" ht="15" thickBot="1" x14ac:dyDescent="0.4">
      <c r="E26" s="16"/>
      <c r="F26" s="16"/>
      <c r="G26" s="30"/>
      <c r="H26" s="45"/>
      <c r="I26" s="45"/>
      <c r="J26" s="45"/>
      <c r="K26" s="45"/>
      <c r="L26" s="46"/>
    </row>
    <row r="27" spans="1:12" x14ac:dyDescent="0.35">
      <c r="E27" s="18"/>
      <c r="F27" s="18"/>
      <c r="G27" s="33"/>
    </row>
    <row r="28" spans="1:12" x14ac:dyDescent="0.35">
      <c r="E28" s="18"/>
      <c r="F28" s="18"/>
      <c r="G28" s="33"/>
    </row>
    <row r="29" spans="1:12" x14ac:dyDescent="0.35">
      <c r="B29" s="11"/>
      <c r="C29" s="11"/>
      <c r="E29" s="18"/>
      <c r="F29" s="18"/>
      <c r="G29" s="33"/>
    </row>
    <row r="30" spans="1:12" x14ac:dyDescent="0.35">
      <c r="E30" s="18"/>
      <c r="F30" s="18"/>
      <c r="G30" s="33"/>
    </row>
    <row r="31" spans="1:12" x14ac:dyDescent="0.35">
      <c r="E31" s="18"/>
      <c r="F31" s="18"/>
      <c r="G31" s="33"/>
    </row>
    <row r="32" spans="1:12" x14ac:dyDescent="0.35">
      <c r="E32" s="18"/>
      <c r="F32" s="18"/>
      <c r="G32" s="33"/>
    </row>
    <row r="33" spans="3:7" x14ac:dyDescent="0.35">
      <c r="E33" s="18"/>
      <c r="F33" s="18"/>
      <c r="G33" s="32"/>
    </row>
    <row r="34" spans="3:7" x14ac:dyDescent="0.35">
      <c r="E34" s="17"/>
      <c r="F34" s="17"/>
      <c r="G34" s="31"/>
    </row>
    <row r="37" spans="3:7" x14ac:dyDescent="0.35">
      <c r="C3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2CC9-5C18-4374-8057-903A736AB5B4}">
  <dimension ref="A1:L37"/>
  <sheetViews>
    <sheetView topLeftCell="B1" zoomScale="70" zoomScaleNormal="70" workbookViewId="0">
      <selection activeCell="E29" sqref="E29"/>
    </sheetView>
  </sheetViews>
  <sheetFormatPr defaultRowHeight="14.5" x14ac:dyDescent="0.35"/>
  <cols>
    <col min="1" max="1" width="82" style="1" bestFit="1" customWidth="1"/>
    <col min="2" max="2" width="9.08984375" customWidth="1"/>
    <col min="3" max="3" width="17.1796875" bestFit="1" customWidth="1"/>
    <col min="4" max="4" width="14.6328125" bestFit="1" customWidth="1"/>
    <col min="5" max="5" width="17.90625" customWidth="1"/>
    <col min="6" max="6" width="12.08984375" customWidth="1"/>
    <col min="7" max="7" width="25.90625" style="2" bestFit="1" customWidth="1"/>
    <col min="8" max="8" width="18" style="1" bestFit="1" customWidth="1"/>
    <col min="9" max="9" width="10.81640625" style="1" bestFit="1" customWidth="1"/>
    <col min="10" max="10" width="13.1796875" style="1" bestFit="1" customWidth="1"/>
    <col min="11" max="11" width="15.1796875" style="1" bestFit="1" customWidth="1"/>
    <col min="12" max="12" width="30.1796875" style="1" bestFit="1" customWidth="1"/>
  </cols>
  <sheetData>
    <row r="1" spans="1:12" ht="15" thickBot="1" x14ac:dyDescent="0.4">
      <c r="A1" s="50" t="s">
        <v>73</v>
      </c>
      <c r="B1" s="19"/>
      <c r="C1" s="19"/>
    </row>
    <row r="2" spans="1:12" x14ac:dyDescent="0.35">
      <c r="A2" s="51" t="s">
        <v>1</v>
      </c>
      <c r="B2" s="2"/>
      <c r="C2" s="2"/>
      <c r="G2" s="26" t="s">
        <v>67</v>
      </c>
      <c r="H2" s="34"/>
      <c r="I2" s="34"/>
      <c r="J2" s="34"/>
      <c r="K2" s="34"/>
      <c r="L2" s="35"/>
    </row>
    <row r="3" spans="1:12" x14ac:dyDescent="0.35">
      <c r="A3" s="51" t="s">
        <v>2</v>
      </c>
      <c r="G3" s="27"/>
      <c r="H3" s="36"/>
      <c r="I3" s="36"/>
      <c r="J3" s="36"/>
      <c r="K3" s="36"/>
      <c r="L3" s="37"/>
    </row>
    <row r="4" spans="1:12" x14ac:dyDescent="0.35">
      <c r="A4" s="51" t="s">
        <v>3</v>
      </c>
      <c r="B4" s="2"/>
      <c r="G4" s="27"/>
      <c r="H4" s="38" t="s">
        <v>1</v>
      </c>
      <c r="I4" s="38" t="s">
        <v>2</v>
      </c>
      <c r="J4" s="38" t="s">
        <v>3</v>
      </c>
      <c r="K4" s="38" t="s">
        <v>4</v>
      </c>
      <c r="L4" s="37"/>
    </row>
    <row r="5" spans="1:12" x14ac:dyDescent="0.35">
      <c r="A5" s="52" t="s">
        <v>74</v>
      </c>
      <c r="B5" s="2"/>
      <c r="C5" s="2"/>
      <c r="G5" s="27"/>
      <c r="H5" s="36"/>
      <c r="I5" s="36"/>
      <c r="J5" s="36"/>
      <c r="K5" s="36"/>
      <c r="L5" s="39" t="s">
        <v>71</v>
      </c>
    </row>
    <row r="6" spans="1:12" x14ac:dyDescent="0.35">
      <c r="A6" s="53" t="s">
        <v>75</v>
      </c>
      <c r="B6" s="2"/>
      <c r="C6" s="2"/>
      <c r="G6" s="27" t="s">
        <v>54</v>
      </c>
      <c r="H6" s="47">
        <v>330</v>
      </c>
      <c r="I6" s="47">
        <v>370</v>
      </c>
      <c r="J6" s="47">
        <v>410</v>
      </c>
      <c r="K6" s="47">
        <f>635/5</f>
        <v>127</v>
      </c>
      <c r="L6" s="40">
        <v>170000</v>
      </c>
    </row>
    <row r="7" spans="1:12" x14ac:dyDescent="0.35">
      <c r="A7" s="54" t="s">
        <v>76</v>
      </c>
      <c r="B7" s="2"/>
      <c r="C7" s="2"/>
      <c r="G7" s="27" t="s">
        <v>53</v>
      </c>
      <c r="H7" s="47">
        <v>499.99</v>
      </c>
      <c r="I7" s="47">
        <v>729.99</v>
      </c>
      <c r="J7" s="47">
        <v>700.99</v>
      </c>
      <c r="K7" s="47">
        <v>269.99</v>
      </c>
      <c r="L7" s="37"/>
    </row>
    <row r="8" spans="1:12" x14ac:dyDescent="0.35">
      <c r="A8" s="54" t="s">
        <v>66</v>
      </c>
      <c r="B8" s="2"/>
      <c r="C8" s="2"/>
      <c r="G8" s="27"/>
      <c r="H8" s="36"/>
      <c r="I8" s="36"/>
      <c r="J8" s="36"/>
      <c r="K8" s="36"/>
      <c r="L8" s="37"/>
    </row>
    <row r="9" spans="1:12" x14ac:dyDescent="0.35">
      <c r="A9" s="54" t="s">
        <v>59</v>
      </c>
      <c r="B9" s="2"/>
      <c r="C9" s="2"/>
      <c r="G9" s="27"/>
      <c r="H9" s="36"/>
      <c r="I9" s="36"/>
      <c r="J9" s="36"/>
      <c r="K9" s="36"/>
      <c r="L9" s="37"/>
    </row>
    <row r="10" spans="1:12" x14ac:dyDescent="0.35">
      <c r="A10" s="55" t="s">
        <v>80</v>
      </c>
      <c r="B10" s="19"/>
      <c r="C10" s="19"/>
      <c r="D10" s="10"/>
      <c r="E10" s="10"/>
      <c r="F10" s="10"/>
      <c r="G10" s="27"/>
      <c r="H10" s="36"/>
      <c r="I10" s="36"/>
      <c r="J10" s="36"/>
      <c r="K10" s="36"/>
      <c r="L10" s="39" t="s">
        <v>72</v>
      </c>
    </row>
    <row r="11" spans="1:12" x14ac:dyDescent="0.35">
      <c r="A11" s="56" t="s">
        <v>79</v>
      </c>
      <c r="D11" s="10"/>
      <c r="E11" s="10"/>
      <c r="F11" s="10"/>
      <c r="G11" s="27" t="s">
        <v>70</v>
      </c>
      <c r="H11" s="36">
        <f>H19</f>
        <v>0</v>
      </c>
      <c r="I11" s="36">
        <f>I19</f>
        <v>459.45945945945948</v>
      </c>
      <c r="J11" s="36">
        <f>J19</f>
        <v>0</v>
      </c>
      <c r="K11" s="36">
        <f>K19</f>
        <v>0</v>
      </c>
      <c r="L11" s="37">
        <v>18378.378379999998</v>
      </c>
    </row>
    <row r="12" spans="1:12" x14ac:dyDescent="0.35">
      <c r="A12" s="53" t="s">
        <v>8</v>
      </c>
      <c r="D12" s="10"/>
      <c r="E12" s="10"/>
      <c r="F12" s="10"/>
      <c r="G12" s="27" t="s">
        <v>69</v>
      </c>
      <c r="H12" s="36">
        <v>25</v>
      </c>
      <c r="I12" s="36">
        <v>40</v>
      </c>
      <c r="J12" s="36">
        <v>25</v>
      </c>
      <c r="K12" s="36">
        <f>5*5/4/5</f>
        <v>1.25</v>
      </c>
      <c r="L12" s="37">
        <f>SUMPRODUCT(H11:K11,H12:K12)</f>
        <v>18378.37837837838</v>
      </c>
    </row>
    <row r="13" spans="1:12" x14ac:dyDescent="0.35">
      <c r="A13" s="57" t="s">
        <v>77</v>
      </c>
      <c r="B13" s="17"/>
      <c r="C13" s="17"/>
      <c r="D13" s="10"/>
      <c r="E13" s="10"/>
      <c r="F13" s="10"/>
      <c r="G13" s="28"/>
      <c r="H13" s="18"/>
      <c r="I13" s="18"/>
      <c r="J13" s="18"/>
      <c r="K13" s="18"/>
      <c r="L13" s="15"/>
    </row>
    <row r="14" spans="1:12" ht="15" thickBot="1" x14ac:dyDescent="0.4">
      <c r="A14" s="58" t="s">
        <v>58</v>
      </c>
      <c r="B14" s="17"/>
      <c r="C14" s="25"/>
      <c r="E14" s="10"/>
      <c r="F14" s="10"/>
      <c r="G14" s="29" t="s">
        <v>68</v>
      </c>
      <c r="H14" s="41"/>
      <c r="I14" s="41"/>
      <c r="J14" s="41"/>
      <c r="K14" s="41"/>
      <c r="L14" s="42"/>
    </row>
    <row r="15" spans="1:12" x14ac:dyDescent="0.35">
      <c r="A15" s="24" t="s">
        <v>9</v>
      </c>
      <c r="B15" s="59"/>
      <c r="C15" s="60"/>
      <c r="E15" s="10"/>
      <c r="F15" s="10"/>
      <c r="G15" s="29"/>
      <c r="H15" s="41"/>
      <c r="I15" s="41"/>
      <c r="J15" s="41"/>
      <c r="K15" s="41"/>
      <c r="L15" s="42"/>
    </row>
    <row r="16" spans="1:12" x14ac:dyDescent="0.35">
      <c r="A16" s="12" t="s">
        <v>83</v>
      </c>
      <c r="B16" s="31"/>
      <c r="C16" s="13" t="s">
        <v>84</v>
      </c>
      <c r="E16" s="10"/>
      <c r="F16" s="10"/>
      <c r="G16" s="29"/>
      <c r="H16" s="41"/>
      <c r="I16" s="41"/>
      <c r="J16" s="41"/>
      <c r="K16" s="41"/>
      <c r="L16" s="42"/>
    </row>
    <row r="17" spans="1:12" x14ac:dyDescent="0.35">
      <c r="A17" s="12" t="s">
        <v>78</v>
      </c>
      <c r="B17" s="20" t="s">
        <v>10</v>
      </c>
      <c r="C17" s="13">
        <v>0</v>
      </c>
      <c r="E17" s="10"/>
      <c r="F17" s="10"/>
      <c r="G17" s="29"/>
      <c r="H17" s="43" t="s">
        <v>1</v>
      </c>
      <c r="I17" s="43" t="s">
        <v>2</v>
      </c>
      <c r="J17" s="43" t="s">
        <v>3</v>
      </c>
      <c r="K17" s="43" t="s">
        <v>4</v>
      </c>
      <c r="L17" s="42"/>
    </row>
    <row r="18" spans="1:12" x14ac:dyDescent="0.35">
      <c r="A18" s="12" t="s">
        <v>63</v>
      </c>
      <c r="B18" s="20" t="s">
        <v>61</v>
      </c>
      <c r="C18" s="13">
        <v>170000</v>
      </c>
      <c r="E18" s="10"/>
      <c r="F18" s="10"/>
      <c r="G18" s="29"/>
      <c r="H18" s="41"/>
      <c r="I18" s="41"/>
      <c r="J18" s="41"/>
      <c r="K18" s="41"/>
      <c r="L18" s="44" t="s">
        <v>60</v>
      </c>
    </row>
    <row r="19" spans="1:12" x14ac:dyDescent="0.35">
      <c r="A19" s="12" t="s">
        <v>62</v>
      </c>
      <c r="B19" s="20" t="s">
        <v>61</v>
      </c>
      <c r="C19" s="13">
        <v>12300</v>
      </c>
      <c r="E19" s="10"/>
      <c r="F19" s="10"/>
      <c r="G19" s="29" t="s">
        <v>55</v>
      </c>
      <c r="H19" s="41">
        <v>0</v>
      </c>
      <c r="I19" s="41">
        <v>459.45945945945948</v>
      </c>
      <c r="J19" s="41">
        <v>0</v>
      </c>
      <c r="K19" s="41">
        <v>0</v>
      </c>
      <c r="L19" s="49">
        <f>SUMPRODUCT(H19:K19,H6:K6)</f>
        <v>170000</v>
      </c>
    </row>
    <row r="20" spans="1:12" x14ac:dyDescent="0.35">
      <c r="A20" s="21" t="s">
        <v>65</v>
      </c>
      <c r="B20" s="20" t="s">
        <v>12</v>
      </c>
      <c r="C20" s="13" t="s">
        <v>64</v>
      </c>
      <c r="E20" s="10"/>
      <c r="F20" s="10"/>
      <c r="G20" s="29"/>
      <c r="H20" s="41"/>
      <c r="I20" s="41"/>
      <c r="J20" s="41"/>
      <c r="K20" s="41"/>
      <c r="L20" s="44" t="s">
        <v>57</v>
      </c>
    </row>
    <row r="21" spans="1:12" x14ac:dyDescent="0.35">
      <c r="A21" s="12" t="s">
        <v>13</v>
      </c>
      <c r="B21" s="20" t="s">
        <v>10</v>
      </c>
      <c r="C21" s="13">
        <v>0</v>
      </c>
      <c r="E21" s="10"/>
      <c r="F21" s="10"/>
      <c r="G21" s="29" t="s">
        <v>56</v>
      </c>
      <c r="H21" s="48">
        <f>H7-H6</f>
        <v>169.99</v>
      </c>
      <c r="I21" s="48">
        <f>I7-I6</f>
        <v>359.99</v>
      </c>
      <c r="J21" s="48">
        <f>J7-J6</f>
        <v>290.99</v>
      </c>
      <c r="K21" s="48">
        <f>K7-K6</f>
        <v>142.99</v>
      </c>
      <c r="L21" s="49">
        <f>SUMPRODUCT(H21:K21,H19:K19)</f>
        <v>165400.81081081083</v>
      </c>
    </row>
    <row r="22" spans="1:12" ht="15" thickBot="1" x14ac:dyDescent="0.4">
      <c r="A22" s="12" t="s">
        <v>5</v>
      </c>
      <c r="B22" s="20" t="s">
        <v>10</v>
      </c>
      <c r="C22" s="13">
        <v>0</v>
      </c>
      <c r="E22" s="10"/>
      <c r="F22" s="10"/>
      <c r="G22" s="30"/>
      <c r="H22" s="45"/>
      <c r="I22" s="45"/>
      <c r="J22" s="45"/>
      <c r="K22" s="45"/>
      <c r="L22" s="46"/>
    </row>
    <row r="23" spans="1:12" x14ac:dyDescent="0.35">
      <c r="A23" s="12" t="s">
        <v>6</v>
      </c>
      <c r="B23" s="20" t="s">
        <v>10</v>
      </c>
      <c r="C23" s="13">
        <v>0</v>
      </c>
      <c r="E23" s="16"/>
      <c r="F23" s="16"/>
      <c r="G23" s="29"/>
      <c r="H23" s="41"/>
      <c r="I23" s="41"/>
      <c r="J23" s="41"/>
      <c r="K23" s="41"/>
      <c r="L23" s="44"/>
    </row>
    <row r="24" spans="1:12" ht="15" thickBot="1" x14ac:dyDescent="0.4">
      <c r="A24" s="22" t="s">
        <v>7</v>
      </c>
      <c r="B24" s="14" t="s">
        <v>10</v>
      </c>
      <c r="C24" s="23">
        <v>0</v>
      </c>
      <c r="E24" s="17"/>
      <c r="F24" s="17"/>
      <c r="G24" s="29"/>
      <c r="H24" s="43" t="s">
        <v>108</v>
      </c>
      <c r="I24" s="41"/>
      <c r="J24" s="41"/>
      <c r="K24" s="41"/>
      <c r="L24" s="44" t="s">
        <v>81</v>
      </c>
    </row>
    <row r="25" spans="1:12" x14ac:dyDescent="0.35">
      <c r="E25" s="17"/>
      <c r="F25" s="17"/>
      <c r="G25" s="29" t="s">
        <v>82</v>
      </c>
      <c r="H25" s="41">
        <f>H19+I19</f>
        <v>459.45945945945948</v>
      </c>
      <c r="I25" s="41">
        <f>0.3*(SUM(H19:K19))</f>
        <v>137.83783783783784</v>
      </c>
      <c r="J25" s="41"/>
      <c r="K25" s="41"/>
      <c r="L25" s="42">
        <f>J19-2*K19</f>
        <v>0</v>
      </c>
    </row>
    <row r="26" spans="1:12" ht="15" thickBot="1" x14ac:dyDescent="0.4">
      <c r="E26" s="16"/>
      <c r="F26" s="16"/>
      <c r="G26" s="30"/>
      <c r="H26" s="45"/>
      <c r="I26" s="45"/>
      <c r="J26" s="45"/>
      <c r="K26" s="45"/>
      <c r="L26" s="46"/>
    </row>
    <row r="27" spans="1:12" x14ac:dyDescent="0.35">
      <c r="E27" s="18"/>
      <c r="F27" s="18"/>
      <c r="G27" s="33"/>
    </row>
    <row r="28" spans="1:12" x14ac:dyDescent="0.35">
      <c r="E28" s="18"/>
      <c r="F28" s="18"/>
      <c r="G28" s="33"/>
    </row>
    <row r="29" spans="1:12" x14ac:dyDescent="0.35">
      <c r="B29" s="11"/>
      <c r="C29" s="11"/>
      <c r="E29" s="18"/>
      <c r="F29" s="18"/>
      <c r="G29" s="33"/>
    </row>
    <row r="30" spans="1:12" x14ac:dyDescent="0.35">
      <c r="E30" s="18"/>
      <c r="F30" s="18"/>
      <c r="G30" s="33"/>
    </row>
    <row r="31" spans="1:12" x14ac:dyDescent="0.35">
      <c r="E31" s="18"/>
      <c r="F31" s="18"/>
      <c r="G31" s="33"/>
    </row>
    <row r="32" spans="1:12" x14ac:dyDescent="0.35">
      <c r="E32" s="18"/>
      <c r="F32" s="18"/>
      <c r="G32" s="33"/>
    </row>
    <row r="33" spans="3:7" x14ac:dyDescent="0.35">
      <c r="E33" s="18"/>
      <c r="F33" s="18"/>
      <c r="G33" s="32"/>
    </row>
    <row r="34" spans="3:7" x14ac:dyDescent="0.35">
      <c r="E34" s="17"/>
      <c r="F34" s="17"/>
      <c r="G34" s="31"/>
    </row>
    <row r="37" spans="3:7" x14ac:dyDescent="0.35">
      <c r="C3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6668-3B1C-43CA-A840-C3F3B9C49647}">
  <dimension ref="A1:J1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2.453125" bestFit="1" customWidth="1"/>
    <col min="4" max="4" width="11.81640625" bestFit="1" customWidth="1"/>
    <col min="5" max="5" width="2.1796875" customWidth="1"/>
    <col min="6" max="7" width="11.81640625" bestFit="1" customWidth="1"/>
    <col min="8" max="8" width="2.1796875" customWidth="1"/>
    <col min="9" max="9" width="11.81640625" bestFit="1" customWidth="1"/>
    <col min="10" max="10" width="10.81640625" bestFit="1" customWidth="1"/>
  </cols>
  <sheetData>
    <row r="1" spans="1:10" x14ac:dyDescent="0.35">
      <c r="A1" s="2" t="s">
        <v>47</v>
      </c>
    </row>
    <row r="2" spans="1:10" x14ac:dyDescent="0.35">
      <c r="A2" s="2" t="s">
        <v>15</v>
      </c>
    </row>
    <row r="3" spans="1:10" x14ac:dyDescent="0.35">
      <c r="A3" s="2" t="s">
        <v>113</v>
      </c>
    </row>
    <row r="5" spans="1:10" ht="15" thickBot="1" x14ac:dyDescent="0.4"/>
    <row r="6" spans="1:10" x14ac:dyDescent="0.35">
      <c r="B6" s="8"/>
      <c r="C6" s="8" t="s">
        <v>8</v>
      </c>
      <c r="D6" s="8"/>
    </row>
    <row r="7" spans="1:10" ht="15" thickBot="1" x14ac:dyDescent="0.4">
      <c r="B7" s="9" t="s">
        <v>23</v>
      </c>
      <c r="C7" s="9" t="s">
        <v>24</v>
      </c>
      <c r="D7" s="9" t="s">
        <v>38</v>
      </c>
    </row>
    <row r="8" spans="1:10" ht="15" thickBot="1" x14ac:dyDescent="0.4">
      <c r="B8" s="3" t="s">
        <v>86</v>
      </c>
      <c r="C8" s="3" t="s">
        <v>87</v>
      </c>
      <c r="D8" s="61">
        <v>142050.70299986785</v>
      </c>
    </row>
    <row r="10" spans="1:10" ht="15" thickBot="1" x14ac:dyDescent="0.4"/>
    <row r="11" spans="1:10" x14ac:dyDescent="0.35">
      <c r="B11" s="8"/>
      <c r="C11" s="8" t="s">
        <v>48</v>
      </c>
      <c r="D11" s="8"/>
      <c r="F11" s="8" t="s">
        <v>49</v>
      </c>
      <c r="G11" s="8" t="s">
        <v>8</v>
      </c>
      <c r="I11" s="8" t="s">
        <v>52</v>
      </c>
      <c r="J11" s="8" t="s">
        <v>8</v>
      </c>
    </row>
    <row r="12" spans="1:10" ht="15" thickBot="1" x14ac:dyDescent="0.4">
      <c r="B12" s="9" t="s">
        <v>23</v>
      </c>
      <c r="C12" s="9" t="s">
        <v>24</v>
      </c>
      <c r="D12" s="9" t="s">
        <v>38</v>
      </c>
      <c r="F12" s="9" t="s">
        <v>50</v>
      </c>
      <c r="G12" s="9" t="s">
        <v>51</v>
      </c>
      <c r="I12" s="9" t="s">
        <v>50</v>
      </c>
      <c r="J12" s="9" t="s">
        <v>51</v>
      </c>
    </row>
    <row r="13" spans="1:10" x14ac:dyDescent="0.35">
      <c r="B13" s="5" t="s">
        <v>88</v>
      </c>
      <c r="C13" s="5" t="s">
        <v>89</v>
      </c>
      <c r="D13" s="7">
        <v>0</v>
      </c>
      <c r="F13" s="7">
        <v>0</v>
      </c>
      <c r="G13" s="7">
        <v>142050.70299986785</v>
      </c>
      <c r="I13" s="7">
        <v>0</v>
      </c>
      <c r="J13" s="7">
        <v>142050.70299986785</v>
      </c>
    </row>
    <row r="14" spans="1:10" x14ac:dyDescent="0.35">
      <c r="B14" s="5" t="s">
        <v>90</v>
      </c>
      <c r="C14" s="5" t="s">
        <v>91</v>
      </c>
      <c r="D14" s="7">
        <v>155.17906700145369</v>
      </c>
      <c r="F14" s="7">
        <v>152.85166795672882</v>
      </c>
      <c r="G14" s="7">
        <v>141212.86261775735</v>
      </c>
      <c r="I14" s="7">
        <v>155.17906700145366</v>
      </c>
      <c r="J14" s="7">
        <v>142050.70299986785</v>
      </c>
    </row>
    <row r="15" spans="1:10" x14ac:dyDescent="0.35">
      <c r="B15" s="5" t="s">
        <v>92</v>
      </c>
      <c r="C15" s="5" t="s">
        <v>93</v>
      </c>
      <c r="D15" s="7">
        <v>237.76926126602353</v>
      </c>
      <c r="F15" s="7">
        <v>237.76926126602353</v>
      </c>
      <c r="G15" s="7">
        <v>142050.70299986785</v>
      </c>
      <c r="I15" s="7">
        <v>237.76926126602353</v>
      </c>
      <c r="J15" s="7">
        <v>142050.70299986785</v>
      </c>
    </row>
    <row r="16" spans="1:10" ht="15" thickBot="1" x14ac:dyDescent="0.4">
      <c r="B16" s="3" t="s">
        <v>94</v>
      </c>
      <c r="C16" s="3" t="s">
        <v>95</v>
      </c>
      <c r="D16" s="6">
        <v>118.88463063301177</v>
      </c>
      <c r="F16" s="6">
        <v>0</v>
      </c>
      <c r="G16" s="6">
        <v>125051.38966565349</v>
      </c>
      <c r="I16" s="6">
        <v>118.88463063301164</v>
      </c>
      <c r="J16" s="6">
        <v>142050.70299986782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A7E3-8971-452F-B1A0-1A95B2CF02D8}">
  <dimension ref="A1:G36"/>
  <sheetViews>
    <sheetView showGridLines="0" topLeftCell="A13" workbookViewId="0">
      <selection activeCell="B1" sqref="B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55.90625" bestFit="1" customWidth="1"/>
    <col min="4" max="4" width="12.453125" bestFit="1" customWidth="1"/>
    <col min="5" max="5" width="12.6328125" bestFit="1" customWidth="1"/>
    <col min="6" max="6" width="10.453125" bestFit="1" customWidth="1"/>
    <col min="7" max="7" width="11.81640625" bestFit="1" customWidth="1"/>
  </cols>
  <sheetData>
    <row r="1" spans="1:5" x14ac:dyDescent="0.35">
      <c r="A1" s="2" t="s">
        <v>14</v>
      </c>
    </row>
    <row r="2" spans="1:5" x14ac:dyDescent="0.35">
      <c r="A2" s="2" t="s">
        <v>15</v>
      </c>
    </row>
    <row r="3" spans="1:5" x14ac:dyDescent="0.35">
      <c r="A3" s="2" t="s">
        <v>113</v>
      </c>
    </row>
    <row r="4" spans="1:5" x14ac:dyDescent="0.35">
      <c r="A4" s="2" t="s">
        <v>16</v>
      </c>
    </row>
    <row r="5" spans="1:5" x14ac:dyDescent="0.35">
      <c r="A5" s="2" t="s">
        <v>17</v>
      </c>
    </row>
    <row r="6" spans="1:5" x14ac:dyDescent="0.35">
      <c r="A6" s="2"/>
      <c r="B6" t="s">
        <v>18</v>
      </c>
    </row>
    <row r="7" spans="1:5" x14ac:dyDescent="0.35">
      <c r="A7" s="2"/>
      <c r="B7" t="s">
        <v>114</v>
      </c>
    </row>
    <row r="8" spans="1:5" x14ac:dyDescent="0.35">
      <c r="A8" s="2"/>
      <c r="B8" t="s">
        <v>85</v>
      </c>
    </row>
    <row r="9" spans="1:5" x14ac:dyDescent="0.35">
      <c r="A9" s="2" t="s">
        <v>19</v>
      </c>
    </row>
    <row r="10" spans="1:5" x14ac:dyDescent="0.35">
      <c r="B10" t="s">
        <v>20</v>
      </c>
    </row>
    <row r="11" spans="1:5" x14ac:dyDescent="0.35">
      <c r="B11" t="s">
        <v>21</v>
      </c>
    </row>
    <row r="14" spans="1:5" ht="15" thickBot="1" x14ac:dyDescent="0.4">
      <c r="A14" t="s">
        <v>22</v>
      </c>
    </row>
    <row r="15" spans="1:5" ht="15" thickBot="1" x14ac:dyDescent="0.4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" thickBot="1" x14ac:dyDescent="0.4">
      <c r="B16" s="3" t="s">
        <v>86</v>
      </c>
      <c r="C16" s="3" t="s">
        <v>87</v>
      </c>
      <c r="D16" s="61">
        <v>0</v>
      </c>
      <c r="E16" s="61">
        <v>142050.70299986785</v>
      </c>
    </row>
    <row r="19" spans="1:7" ht="15" thickBot="1" x14ac:dyDescent="0.4">
      <c r="A19" t="s">
        <v>27</v>
      </c>
    </row>
    <row r="20" spans="1:7" ht="15" thickBot="1" x14ac:dyDescent="0.4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35">
      <c r="B21" s="5" t="s">
        <v>88</v>
      </c>
      <c r="C21" s="5" t="s">
        <v>89</v>
      </c>
      <c r="D21" s="7">
        <v>0</v>
      </c>
      <c r="E21" s="7">
        <v>0</v>
      </c>
      <c r="F21" s="5" t="s">
        <v>35</v>
      </c>
    </row>
    <row r="22" spans="1:7" x14ac:dyDescent="0.35">
      <c r="B22" s="5" t="s">
        <v>90</v>
      </c>
      <c r="C22" s="5" t="s">
        <v>91</v>
      </c>
      <c r="D22" s="7">
        <v>0</v>
      </c>
      <c r="E22" s="7">
        <v>155.17906700145369</v>
      </c>
      <c r="F22" s="5" t="s">
        <v>35</v>
      </c>
    </row>
    <row r="23" spans="1:7" x14ac:dyDescent="0.35">
      <c r="B23" s="5" t="s">
        <v>92</v>
      </c>
      <c r="C23" s="5" t="s">
        <v>93</v>
      </c>
      <c r="D23" s="7">
        <v>0</v>
      </c>
      <c r="E23" s="7">
        <v>237.76926126602353</v>
      </c>
      <c r="F23" s="5" t="s">
        <v>35</v>
      </c>
    </row>
    <row r="24" spans="1:7" ht="15" thickBot="1" x14ac:dyDescent="0.4">
      <c r="B24" s="3" t="s">
        <v>94</v>
      </c>
      <c r="C24" s="3" t="s">
        <v>95</v>
      </c>
      <c r="D24" s="6">
        <v>0</v>
      </c>
      <c r="E24" s="6">
        <v>118.88463063301177</v>
      </c>
      <c r="F24" s="3" t="s">
        <v>35</v>
      </c>
    </row>
    <row r="27" spans="1:7" ht="15" thickBot="1" x14ac:dyDescent="0.4">
      <c r="A27" t="s">
        <v>9</v>
      </c>
    </row>
    <row r="28" spans="1:7" ht="15" thickBot="1" x14ac:dyDescent="0.4">
      <c r="B28" s="4" t="s">
        <v>23</v>
      </c>
      <c r="C28" s="4" t="s">
        <v>24</v>
      </c>
      <c r="D28" s="4" t="s">
        <v>29</v>
      </c>
      <c r="E28" s="4" t="s">
        <v>30</v>
      </c>
      <c r="F28" s="4" t="s">
        <v>31</v>
      </c>
      <c r="G28" s="4" t="s">
        <v>32</v>
      </c>
    </row>
    <row r="29" spans="1:7" x14ac:dyDescent="0.35">
      <c r="B29" s="5" t="s">
        <v>96</v>
      </c>
      <c r="C29" s="5" t="s">
        <v>109</v>
      </c>
      <c r="D29" s="7">
        <v>155.17906700145369</v>
      </c>
      <c r="E29" s="5" t="s">
        <v>97</v>
      </c>
      <c r="F29" s="5" t="s">
        <v>34</v>
      </c>
      <c r="G29" s="7">
        <v>1.6291793313070002</v>
      </c>
    </row>
    <row r="30" spans="1:7" x14ac:dyDescent="0.35">
      <c r="B30" s="5" t="s">
        <v>98</v>
      </c>
      <c r="C30" s="5" t="s">
        <v>99</v>
      </c>
      <c r="D30" s="7">
        <v>12300</v>
      </c>
      <c r="E30" s="5" t="s">
        <v>100</v>
      </c>
      <c r="F30" s="5" t="s">
        <v>33</v>
      </c>
      <c r="G30" s="5">
        <v>0</v>
      </c>
    </row>
    <row r="31" spans="1:7" x14ac:dyDescent="0.35">
      <c r="B31" s="5" t="s">
        <v>101</v>
      </c>
      <c r="C31" s="5" t="s">
        <v>102</v>
      </c>
      <c r="D31" s="62">
        <v>170000</v>
      </c>
      <c r="E31" s="5" t="s">
        <v>103</v>
      </c>
      <c r="F31" s="5" t="s">
        <v>33</v>
      </c>
      <c r="G31" s="5">
        <v>0</v>
      </c>
    </row>
    <row r="32" spans="1:7" x14ac:dyDescent="0.35">
      <c r="B32" s="5" t="s">
        <v>110</v>
      </c>
      <c r="C32" s="5" t="s">
        <v>111</v>
      </c>
      <c r="D32" s="7">
        <v>0</v>
      </c>
      <c r="E32" s="5" t="s">
        <v>112</v>
      </c>
      <c r="F32" s="5" t="s">
        <v>33</v>
      </c>
      <c r="G32" s="7">
        <v>0</v>
      </c>
    </row>
    <row r="33" spans="2:7" x14ac:dyDescent="0.35">
      <c r="B33" s="5" t="s">
        <v>88</v>
      </c>
      <c r="C33" s="5" t="s">
        <v>89</v>
      </c>
      <c r="D33" s="7">
        <v>0</v>
      </c>
      <c r="E33" s="5" t="s">
        <v>104</v>
      </c>
      <c r="F33" s="5" t="s">
        <v>33</v>
      </c>
      <c r="G33" s="7">
        <v>0</v>
      </c>
    </row>
    <row r="34" spans="2:7" x14ac:dyDescent="0.35">
      <c r="B34" s="5" t="s">
        <v>90</v>
      </c>
      <c r="C34" s="5" t="s">
        <v>91</v>
      </c>
      <c r="D34" s="7">
        <v>155.17906700145369</v>
      </c>
      <c r="E34" s="5" t="s">
        <v>105</v>
      </c>
      <c r="F34" s="5" t="s">
        <v>34</v>
      </c>
      <c r="G34" s="7">
        <v>155.17906700145369</v>
      </c>
    </row>
    <row r="35" spans="2:7" x14ac:dyDescent="0.35">
      <c r="B35" s="5" t="s">
        <v>92</v>
      </c>
      <c r="C35" s="5" t="s">
        <v>93</v>
      </c>
      <c r="D35" s="7">
        <v>237.76926126602353</v>
      </c>
      <c r="E35" s="5" t="s">
        <v>106</v>
      </c>
      <c r="F35" s="5" t="s">
        <v>34</v>
      </c>
      <c r="G35" s="7">
        <v>237.76926126602353</v>
      </c>
    </row>
    <row r="36" spans="2:7" ht="15" thickBot="1" x14ac:dyDescent="0.4">
      <c r="B36" s="3" t="s">
        <v>94</v>
      </c>
      <c r="C36" s="3" t="s">
        <v>95</v>
      </c>
      <c r="D36" s="6">
        <v>118.88463063301177</v>
      </c>
      <c r="E36" s="3" t="s">
        <v>107</v>
      </c>
      <c r="F36" s="3" t="s">
        <v>34</v>
      </c>
      <c r="G36" s="6">
        <v>118.88463063301177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 Profit</vt:lpstr>
      <vt:lpstr>Sensitivity Report 3</vt:lpstr>
      <vt:lpstr>Smallest Selling price</vt:lpstr>
      <vt:lpstr>Budget</vt:lpstr>
      <vt:lpstr>Inventory</vt:lpstr>
      <vt:lpstr>Limits Report 3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Bansal</dc:creator>
  <cp:lastModifiedBy>Pavan Bansal</cp:lastModifiedBy>
  <dcterms:created xsi:type="dcterms:W3CDTF">2022-06-25T09:25:07Z</dcterms:created>
  <dcterms:modified xsi:type="dcterms:W3CDTF">2022-07-03T00:29:34Z</dcterms:modified>
</cp:coreProperties>
</file>